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urofiber-my.sharepoint.com/personal/didier_buonsenso_eurofiber_com/Documents/Documenten/OneNote Notebooks/Excel_création/Synergiemeetstaat/"/>
    </mc:Choice>
  </mc:AlternateContent>
  <xr:revisionPtr revIDLastSave="411" documentId="14_{333F8A00-D13E-4FC4-BF4A-2B30998DC0EA}" xr6:coauthVersionLast="47" xr6:coauthVersionMax="47" xr10:uidLastSave="{3ABBED78-1C7A-4099-8494-E483D6154C1B}"/>
  <workbookProtection workbookAlgorithmName="SHA-512" workbookHashValue="CIjYcMmGIR2a3R0yV3npjm+9MmR6mu5Fwhpte5u93nu5Xqe421Sr798v6AYXFQi1kJvXCEFQBFAna79eiJl2JQ==" workbookSaltValue="4UvN263UlJtoCw5UpeaGLA==" workbookSpinCount="100000" lockStructure="1"/>
  <bookViews>
    <workbookView xWindow="28680" yWindow="-120" windowWidth="29040" windowHeight="15990" tabRatio="888" activeTab="9" xr2:uid="{00000000-000D-0000-FFFF-FFFF00000000}"/>
  </bookViews>
  <sheets>
    <sheet name="START" sheetId="4" r:id="rId1"/>
    <sheet name="Gegevens Toepassing" sheetId="51" state="hidden" r:id="rId2"/>
    <sheet name="Algemene Gegevens" sheetId="48" state="hidden" r:id="rId3"/>
    <sheet name="Prijzentabel" sheetId="49" state="hidden" r:id="rId4"/>
    <sheet name="Sleuftype 1" sheetId="2" state="hidden" r:id="rId5"/>
    <sheet name="Verdeelstaat sleuftype 1" sheetId="28" state="hidden" r:id="rId6"/>
    <sheet name="Specifiek sleuftype 1" sheetId="54" state="hidden" r:id="rId7"/>
    <sheet name="Sleuftype 2" sheetId="19" r:id="rId8"/>
    <sheet name="Verdeelstaat sleuftype 2" sheetId="29" r:id="rId9"/>
    <sheet name="Specifiek sleuftype 2" sheetId="55" r:id="rId10"/>
    <sheet name="Sleuftype 3" sheetId="18" state="hidden" r:id="rId11"/>
    <sheet name="Verdeelstaat sleuftype 3" sheetId="30" state="hidden" r:id="rId12"/>
    <sheet name="Specifiek sleuftype 3" sheetId="56" state="hidden" r:id="rId13"/>
    <sheet name="Sleuftype 4" sheetId="17" state="hidden" r:id="rId14"/>
    <sheet name="Verdeelstaat sleuftype 4" sheetId="31" state="hidden" r:id="rId15"/>
    <sheet name="Specifiek sleuftype 4" sheetId="57" state="hidden" r:id="rId16"/>
    <sheet name="Sleuftype 5" sheetId="16" state="hidden" r:id="rId17"/>
    <sheet name="Verdeelstaat sleuftype 5" sheetId="32" state="hidden" r:id="rId18"/>
    <sheet name="Specifiek sleuftype 5" sheetId="58" state="hidden" r:id="rId19"/>
    <sheet name="Sleuftype 6" sheetId="15" state="hidden" r:id="rId20"/>
    <sheet name="Verdeelstaat sleuftype 6" sheetId="33" state="hidden" r:id="rId21"/>
    <sheet name="Specifiek sleuftype 6" sheetId="59" state="hidden" r:id="rId22"/>
    <sheet name="Sleuftype 7" sheetId="14" state="hidden" r:id="rId23"/>
    <sheet name="Verdeelstaat sleuftype 7" sheetId="34" state="hidden" r:id="rId24"/>
    <sheet name="Specifiek sleuftype 7" sheetId="60" state="hidden" r:id="rId25"/>
    <sheet name="Sleuftype 8" sheetId="13" state="hidden" r:id="rId26"/>
    <sheet name="Verdeelstaat sleuftype 8" sheetId="35" state="hidden" r:id="rId27"/>
    <sheet name="Specifiek sleuftype 8" sheetId="61" state="hidden" r:id="rId28"/>
    <sheet name="Sleuftype 9" sheetId="12" state="hidden" r:id="rId29"/>
    <sheet name="Verdeelstaat sleuftype 9" sheetId="36" state="hidden" r:id="rId30"/>
    <sheet name="Specifiek sleuftype 9" sheetId="62" state="hidden" r:id="rId31"/>
    <sheet name="Sleuftype 10" sheetId="11" state="hidden" r:id="rId32"/>
    <sheet name="Verdeelstaat sleuftype 10" sheetId="37" state="hidden" r:id="rId33"/>
    <sheet name="Specifiek sleuftype 10" sheetId="63" state="hidden" r:id="rId34"/>
    <sheet name="Sleuftype 11" sheetId="10" state="hidden" r:id="rId35"/>
    <sheet name="Verdeelstaat sleuftype 11" sheetId="38" state="hidden" r:id="rId36"/>
    <sheet name="Specifiek sleuftype 11" sheetId="64" state="hidden" r:id="rId37"/>
    <sheet name="Sleuftype 12" sheetId="9" state="hidden" r:id="rId38"/>
    <sheet name="Verdeelstaat sleuftype 12" sheetId="39" state="hidden" r:id="rId39"/>
    <sheet name="Specifiek sleuftype 12" sheetId="65" state="hidden" r:id="rId40"/>
    <sheet name="Sleuftype 13" sheetId="8" state="hidden" r:id="rId41"/>
    <sheet name="Verdeelstaat sleuftype 13" sheetId="40" state="hidden" r:id="rId42"/>
    <sheet name="Specifiek sleuftype 13" sheetId="66" state="hidden" r:id="rId43"/>
    <sheet name="Sleuftype 14" sheetId="5" state="hidden" r:id="rId44"/>
    <sheet name="Verdeelstaat sleuftype 14" sheetId="41" state="hidden" r:id="rId45"/>
    <sheet name="Specifiek sleuftype 14" sheetId="67" state="hidden" r:id="rId46"/>
    <sheet name="Sleuftype 15" sheetId="7" state="hidden" r:id="rId47"/>
    <sheet name="Verdeelstaat sleuftype 15" sheetId="42" state="hidden" r:id="rId48"/>
    <sheet name="Specifiek sleuftype 15" sheetId="68" state="hidden" r:id="rId49"/>
    <sheet name="Sleuftype 16" sheetId="6" state="hidden" r:id="rId50"/>
    <sheet name="Verdeelstaat sleuftype 16" sheetId="43" state="hidden" r:id="rId51"/>
    <sheet name="Specifiek sleuftype 16" sheetId="69" state="hidden" r:id="rId52"/>
    <sheet name="Sleuftype 17" sheetId="22" state="hidden" r:id="rId53"/>
    <sheet name="Verdeelstaat sleuftype 17" sheetId="44" state="hidden" r:id="rId54"/>
    <sheet name="Specifiek sleuftype 17" sheetId="70" state="hidden" r:id="rId55"/>
    <sheet name="Sleuftype 18" sheetId="21" state="hidden" r:id="rId56"/>
    <sheet name="Verdeelstaat sleuftype 18" sheetId="45" state="hidden" r:id="rId57"/>
    <sheet name="Specifiek sleuftype 18" sheetId="71" state="hidden" r:id="rId58"/>
    <sheet name="Sleuftype 19" sheetId="20" state="hidden" r:id="rId59"/>
    <sheet name="Verdeelstaat sleuftype 19" sheetId="46" state="hidden" r:id="rId60"/>
    <sheet name="Specifiek sleuftype 19" sheetId="72" state="hidden" r:id="rId61"/>
    <sheet name="Sleuftype 20" sheetId="23" state="hidden" r:id="rId62"/>
    <sheet name="Verdeelstaat sleuftype 20" sheetId="47" state="hidden" r:id="rId63"/>
    <sheet name="Specifiek sleuftype 20" sheetId="73" state="hidden" r:id="rId64"/>
    <sheet name="Tabellen" sheetId="25" state="hidden" r:id="rId65"/>
    <sheet name="Aandeel Gemeenschappelijke" sheetId="50" state="hidden" r:id="rId66"/>
    <sheet name="Aandeel Studiekosten" sheetId="75" state="hidden" r:id="rId67"/>
    <sheet name="Aandeel Specifieke" sheetId="74" state="hidden" r:id="rId68"/>
    <sheet name="Samenvatting" sheetId="27" state="hidden" r:id="rId69"/>
  </sheets>
  <definedNames>
    <definedName name="_xlnm._FilterDatabase" localSheetId="65" hidden="1">'Aandeel Gemeenschappelijke'!$A$2:$N$30</definedName>
    <definedName name="_xlnm._FilterDatabase" localSheetId="67" hidden="1">'Aandeel Specifieke'!$A$2:$N$30</definedName>
    <definedName name="_xlnm._FilterDatabase" localSheetId="4" hidden="1">'Sleuftype 1'!$A$1:$M$123</definedName>
    <definedName name="_xlnm._FilterDatabase" localSheetId="31" hidden="1">'Sleuftype 10'!$A$1:$M$131</definedName>
    <definedName name="_xlnm._FilterDatabase" localSheetId="7" hidden="1">'Sleuftype 2'!$A$1:$M$131</definedName>
    <definedName name="_xlnm._FilterDatabase" localSheetId="61" hidden="1">'Sleuftype 20'!$A$1:$M$131</definedName>
    <definedName name="_xlnm._FilterDatabase" localSheetId="10" hidden="1">'Sleuftype 3'!$A$1:$M$131</definedName>
    <definedName name="_xlnm._FilterDatabase" localSheetId="13" hidden="1">'Sleuftype 4'!$A$1:$M$131</definedName>
    <definedName name="_xlnm._FilterDatabase" localSheetId="16" hidden="1">'Sleuftype 5'!$A$1:$M$131</definedName>
    <definedName name="_xlnm._FilterDatabase" localSheetId="19" hidden="1">'Sleuftype 6'!$A$1:$M$131</definedName>
    <definedName name="_xlnm._FilterDatabase" localSheetId="22" hidden="1">'Sleuftype 7'!$A$1:$M$131</definedName>
    <definedName name="_xlnm._FilterDatabase" localSheetId="25" hidden="1">'Sleuftype 8'!$A$1:$M$131</definedName>
    <definedName name="_xlnm._FilterDatabase" localSheetId="28" hidden="1">'Sleuftype 9'!$A$1:$M$131</definedName>
    <definedName name="_xlnm._FilterDatabase" localSheetId="6" hidden="1">'Specifiek sleuftype 1'!$A$1:$AE$110</definedName>
    <definedName name="_xlnm._FilterDatabase" localSheetId="33" hidden="1">'Specifiek sleuftype 10'!$A$1:$AE$110</definedName>
    <definedName name="_xlnm._FilterDatabase" localSheetId="9" hidden="1">'Specifiek sleuftype 2'!$A$1:$AE$110</definedName>
    <definedName name="_xlnm._FilterDatabase" localSheetId="12" hidden="1">'Specifiek sleuftype 3'!$A$1:$AE$110</definedName>
    <definedName name="_xlnm._FilterDatabase" localSheetId="15" hidden="1">'Specifiek sleuftype 4'!$A$1:$AE$110</definedName>
    <definedName name="_xlnm._FilterDatabase" localSheetId="18" hidden="1">'Specifiek sleuftype 5'!$A$1:$AE$110</definedName>
    <definedName name="_xlnm._FilterDatabase" localSheetId="21" hidden="1">'Specifiek sleuftype 6'!$A$1:$AE$110</definedName>
    <definedName name="_xlnm._FilterDatabase" localSheetId="24" hidden="1">'Specifiek sleuftype 7'!$A$1:$AE$110</definedName>
    <definedName name="_xlnm._FilterDatabase" localSheetId="27" hidden="1">'Specifiek sleuftype 8'!$A$1:$AE$110</definedName>
    <definedName name="_xlnm._FilterDatabase" localSheetId="30" hidden="1">'Specifiek sleuftype 9'!$A$1:$AE$110</definedName>
    <definedName name="_xlnm._FilterDatabase" localSheetId="5" hidden="1">'Verdeelstaat sleuftype 1'!$A$3:$W$65</definedName>
    <definedName name="_xlnm._FilterDatabase" localSheetId="32" hidden="1">'Verdeelstaat sleuftype 10'!$A$3:$W$65</definedName>
    <definedName name="_xlnm._FilterDatabase" localSheetId="8" hidden="1">'Verdeelstaat sleuftype 2'!$A$3:$W$65</definedName>
    <definedName name="_xlnm._FilterDatabase" localSheetId="62" hidden="1">'Verdeelstaat sleuftype 20'!$A$3:$W$65</definedName>
    <definedName name="_xlnm._FilterDatabase" localSheetId="11" hidden="1">'Verdeelstaat sleuftype 3'!$A$3:$W$65</definedName>
    <definedName name="_xlnm._FilterDatabase" localSheetId="14" hidden="1">'Verdeelstaat sleuftype 4'!$A$3:$W$65</definedName>
    <definedName name="_xlnm._FilterDatabase" localSheetId="17" hidden="1">'Verdeelstaat sleuftype 5'!$A$3:$W$65</definedName>
    <definedName name="_xlnm._FilterDatabase" localSheetId="20" hidden="1">'Verdeelstaat sleuftype 6'!$A$3:$W$65</definedName>
    <definedName name="_xlnm._FilterDatabase" localSheetId="23" hidden="1">'Verdeelstaat sleuftype 7'!$A$3:$W$65</definedName>
    <definedName name="_xlnm._FilterDatabase" localSheetId="26" hidden="1">'Verdeelstaat sleuftype 8'!$A$3:$W$65</definedName>
    <definedName name="_xlnm._FilterDatabase" localSheetId="29" hidden="1">'Verdeelstaat sleuftype 9'!$A$3:$W$65</definedName>
    <definedName name="_xlnm.Print_Area" localSheetId="65">'Aandeel Gemeenschappelijke'!$A$3:$M$30</definedName>
    <definedName name="_xlnm.Print_Area" localSheetId="67">'Aandeel Specifieke'!$A$3:$M$30</definedName>
    <definedName name="_xlnm.Print_Area" localSheetId="66">'Aandeel Studiekosten'!$A$3:$M$30</definedName>
    <definedName name="_xlnm.Print_Area" localSheetId="2">'Algemene Gegevens'!$A$9:$L$30</definedName>
    <definedName name="_xlnm.Print_Area" localSheetId="68">Samenvatting!$A$3:$I$36</definedName>
    <definedName name="_xlnm.Print_Area" localSheetId="4">'Sleuftype 1'!$A$6:$L$123</definedName>
    <definedName name="_xlnm.Print_Area" localSheetId="31">'Sleuftype 10'!$A$6:$L$131</definedName>
    <definedName name="_xlnm.Print_Area" localSheetId="34">'Sleuftype 11'!$A$6:$L$131</definedName>
    <definedName name="_xlnm.Print_Area" localSheetId="37">'Sleuftype 12'!$A$6:$L$131</definedName>
    <definedName name="_xlnm.Print_Area" localSheetId="40">'Sleuftype 13'!$A$6:$L$131</definedName>
    <definedName name="_xlnm.Print_Area" localSheetId="43">'Sleuftype 14'!$A$6:$L$131</definedName>
    <definedName name="_xlnm.Print_Area" localSheetId="46">'Sleuftype 15'!$A$6:$L$131</definedName>
    <definedName name="_xlnm.Print_Area" localSheetId="49">'Sleuftype 16'!$A$6:$L$131</definedName>
    <definedName name="_xlnm.Print_Area" localSheetId="52">'Sleuftype 17'!$A$6:$L$131</definedName>
    <definedName name="_xlnm.Print_Area" localSheetId="55">'Sleuftype 18'!$A$6:$L$131</definedName>
    <definedName name="_xlnm.Print_Area" localSheetId="58">'Sleuftype 19'!$A$6:$L$131</definedName>
    <definedName name="_xlnm.Print_Area" localSheetId="7">'Sleuftype 2'!$A$6:$L$131</definedName>
    <definedName name="_xlnm.Print_Area" localSheetId="61">'Sleuftype 20'!$A$6:$L$131</definedName>
    <definedName name="_xlnm.Print_Area" localSheetId="10">'Sleuftype 3'!$A$6:$L$131</definedName>
    <definedName name="_xlnm.Print_Area" localSheetId="13">'Sleuftype 4'!$A$6:$L$131</definedName>
    <definedName name="_xlnm.Print_Area" localSheetId="16">'Sleuftype 5'!$A$6:$L$131</definedName>
    <definedName name="_xlnm.Print_Area" localSheetId="19">'Sleuftype 6'!$A$6:$L$131</definedName>
    <definedName name="_xlnm.Print_Area" localSheetId="22">'Sleuftype 7'!$A$6:$L$131</definedName>
    <definedName name="_xlnm.Print_Area" localSheetId="25">'Sleuftype 8'!$A$6:$L$131</definedName>
    <definedName name="_xlnm.Print_Area" localSheetId="28">'Sleuftype 9'!$A$6:$L$131</definedName>
    <definedName name="_xlnm.Print_Area" localSheetId="6">'Specifiek sleuftype 1'!$A$6:$AD$110</definedName>
    <definedName name="_xlnm.Print_Area" localSheetId="33">'Specifiek sleuftype 10'!$A$6:$AD$110</definedName>
    <definedName name="_xlnm.Print_Area" localSheetId="36">'Specifiek sleuftype 11'!$A$6:$AD$110</definedName>
    <definedName name="_xlnm.Print_Area" localSheetId="39">'Specifiek sleuftype 12'!$A$6:$AD$110</definedName>
    <definedName name="_xlnm.Print_Area" localSheetId="42">'Specifiek sleuftype 13'!$A$6:$AD$110</definedName>
    <definedName name="_xlnm.Print_Area" localSheetId="45">'Specifiek sleuftype 14'!$A$6:$AD$110</definedName>
    <definedName name="_xlnm.Print_Area" localSheetId="48">'Specifiek sleuftype 15'!$A$6:$AD$110</definedName>
    <definedName name="_xlnm.Print_Area" localSheetId="51">'Specifiek sleuftype 16'!$A$6:$AD$110</definedName>
    <definedName name="_xlnm.Print_Area" localSheetId="54">'Specifiek sleuftype 17'!$A$6:$AD$110</definedName>
    <definedName name="_xlnm.Print_Area" localSheetId="57">'Specifiek sleuftype 18'!$A$6:$AD$110</definedName>
    <definedName name="_xlnm.Print_Area" localSheetId="60">'Specifiek sleuftype 19'!$A$6:$AD$110</definedName>
    <definedName name="_xlnm.Print_Area" localSheetId="9">'Specifiek sleuftype 2'!$A$6:$AD$110</definedName>
    <definedName name="_xlnm.Print_Area" localSheetId="63">'Specifiek sleuftype 20'!$A$6:$AD$110</definedName>
    <definedName name="_xlnm.Print_Area" localSheetId="12">'Specifiek sleuftype 3'!$A$6:$AD$110</definedName>
    <definedName name="_xlnm.Print_Area" localSheetId="15">'Specifiek sleuftype 4'!$A$6:$AD$110</definedName>
    <definedName name="_xlnm.Print_Area" localSheetId="18">'Specifiek sleuftype 5'!$A$6:$AD$110</definedName>
    <definedName name="_xlnm.Print_Area" localSheetId="21">'Specifiek sleuftype 6'!$A$6:$AD$110</definedName>
    <definedName name="_xlnm.Print_Area" localSheetId="24">'Specifiek sleuftype 7'!$A$6:$AD$110</definedName>
    <definedName name="_xlnm.Print_Area" localSheetId="27">'Specifiek sleuftype 8'!$A$6:$AD$110</definedName>
    <definedName name="_xlnm.Print_Area" localSheetId="30">'Specifiek sleuftype 9'!$A$6:$AD$110</definedName>
    <definedName name="_xlnm.Print_Area" localSheetId="0">START!$A$1:$Q$31</definedName>
    <definedName name="_xlnm.Print_Area" localSheetId="5">'Verdeelstaat sleuftype 1'!$A$4:$O$65</definedName>
    <definedName name="_xlnm.Print_Area" localSheetId="32">'Verdeelstaat sleuftype 10'!$A$4:$O$65</definedName>
    <definedName name="_xlnm.Print_Area" localSheetId="35">'Verdeelstaat sleuftype 11'!$A$4:$O$65</definedName>
    <definedName name="_xlnm.Print_Area" localSheetId="38">'Verdeelstaat sleuftype 12'!$A$4:$O$65</definedName>
    <definedName name="_xlnm.Print_Area" localSheetId="41">'Verdeelstaat sleuftype 13'!$A$4:$O$65</definedName>
    <definedName name="_xlnm.Print_Area" localSheetId="44">'Verdeelstaat sleuftype 14'!$A$4:$O$65</definedName>
    <definedName name="_xlnm.Print_Area" localSheetId="47">'Verdeelstaat sleuftype 15'!$A$4:$O$65</definedName>
    <definedName name="_xlnm.Print_Area" localSheetId="50">'Verdeelstaat sleuftype 16'!$A$4:$O$65</definedName>
    <definedName name="_xlnm.Print_Area" localSheetId="53">'Verdeelstaat sleuftype 17'!$A$4:$O$65</definedName>
    <definedName name="_xlnm.Print_Area" localSheetId="56">'Verdeelstaat sleuftype 18'!$A$4:$O$65</definedName>
    <definedName name="_xlnm.Print_Area" localSheetId="59">'Verdeelstaat sleuftype 19'!$A$4:$O$65</definedName>
    <definedName name="_xlnm.Print_Area" localSheetId="8">'Verdeelstaat sleuftype 2'!$A$4:$O$65</definedName>
    <definedName name="_xlnm.Print_Area" localSheetId="62">'Verdeelstaat sleuftype 20'!$A$4:$O$65</definedName>
    <definedName name="_xlnm.Print_Area" localSheetId="11">'Verdeelstaat sleuftype 3'!$A$4:$O$65</definedName>
    <definedName name="_xlnm.Print_Area" localSheetId="14">'Verdeelstaat sleuftype 4'!$A$4:$O$65</definedName>
    <definedName name="_xlnm.Print_Area" localSheetId="17">'Verdeelstaat sleuftype 5'!$A$4:$O$65</definedName>
    <definedName name="_xlnm.Print_Area" localSheetId="20">'Verdeelstaat sleuftype 6'!$A$4:$O$65</definedName>
    <definedName name="_xlnm.Print_Area" localSheetId="23">'Verdeelstaat sleuftype 7'!$A$4:$O$65</definedName>
    <definedName name="_xlnm.Print_Area" localSheetId="26">'Verdeelstaat sleuftype 8'!$A$4:$O$65</definedName>
    <definedName name="_xlnm.Print_Area" localSheetId="29">'Verdeelstaat sleuftype 9'!$A$4:$O$65</definedName>
    <definedName name="_xlnm.Print_Titles" localSheetId="2">'Algemene Gegevens'!$1:$3</definedName>
    <definedName name="_xlnm.Print_Titles" localSheetId="4">'Sleuftype 1'!$1:$2</definedName>
    <definedName name="_xlnm.Print_Titles" localSheetId="31">'Sleuftype 10'!$1:$2</definedName>
    <definedName name="_xlnm.Print_Titles" localSheetId="34">'Sleuftype 11'!$1:$2</definedName>
    <definedName name="_xlnm.Print_Titles" localSheetId="37">'Sleuftype 12'!$1:$2</definedName>
    <definedName name="_xlnm.Print_Titles" localSheetId="40">'Sleuftype 13'!$1:$2</definedName>
    <definedName name="_xlnm.Print_Titles" localSheetId="43">'Sleuftype 14'!$1:$2</definedName>
    <definedName name="_xlnm.Print_Titles" localSheetId="46">'Sleuftype 15'!$1:$2</definedName>
    <definedName name="_xlnm.Print_Titles" localSheetId="49">'Sleuftype 16'!$1:$2</definedName>
    <definedName name="_xlnm.Print_Titles" localSheetId="52">'Sleuftype 17'!$1:$2</definedName>
    <definedName name="_xlnm.Print_Titles" localSheetId="55">'Sleuftype 18'!$1:$2</definedName>
    <definedName name="_xlnm.Print_Titles" localSheetId="58">'Sleuftype 19'!$1:$2</definedName>
    <definedName name="_xlnm.Print_Titles" localSheetId="7">'Sleuftype 2'!$1:$2</definedName>
    <definedName name="_xlnm.Print_Titles" localSheetId="61">'Sleuftype 20'!$1:$2</definedName>
    <definedName name="_xlnm.Print_Titles" localSheetId="10">'Sleuftype 3'!$1:$2</definedName>
    <definedName name="_xlnm.Print_Titles" localSheetId="13">'Sleuftype 4'!$1:$2</definedName>
    <definedName name="_xlnm.Print_Titles" localSheetId="16">'Sleuftype 5'!$1:$2</definedName>
    <definedName name="_xlnm.Print_Titles" localSheetId="19">'Sleuftype 6'!$1:$2</definedName>
    <definedName name="_xlnm.Print_Titles" localSheetId="22">'Sleuftype 7'!$1:$2</definedName>
    <definedName name="_xlnm.Print_Titles" localSheetId="25">'Sleuftype 8'!$1:$2</definedName>
    <definedName name="_xlnm.Print_Titles" localSheetId="28">'Sleuftype 9'!$1:$2</definedName>
    <definedName name="_xlnm.Print_Titles" localSheetId="6">'Specifiek sleuftype 1'!$1:$2</definedName>
    <definedName name="_xlnm.Print_Titles" localSheetId="33">'Specifiek sleuftype 10'!$1:$2</definedName>
    <definedName name="_xlnm.Print_Titles" localSheetId="36">'Specifiek sleuftype 11'!$1:$2</definedName>
    <definedName name="_xlnm.Print_Titles" localSheetId="39">'Specifiek sleuftype 12'!$1:$2</definedName>
    <definedName name="_xlnm.Print_Titles" localSheetId="42">'Specifiek sleuftype 13'!$1:$2</definedName>
    <definedName name="_xlnm.Print_Titles" localSheetId="45">'Specifiek sleuftype 14'!$1:$2</definedName>
    <definedName name="_xlnm.Print_Titles" localSheetId="48">'Specifiek sleuftype 15'!$1:$2</definedName>
    <definedName name="_xlnm.Print_Titles" localSheetId="51">'Specifiek sleuftype 16'!$1:$2</definedName>
    <definedName name="_xlnm.Print_Titles" localSheetId="54">'Specifiek sleuftype 17'!$1:$2</definedName>
    <definedName name="_xlnm.Print_Titles" localSheetId="57">'Specifiek sleuftype 18'!$1:$2</definedName>
    <definedName name="_xlnm.Print_Titles" localSheetId="60">'Specifiek sleuftype 19'!$1:$2</definedName>
    <definedName name="_xlnm.Print_Titles" localSheetId="9">'Specifiek sleuftype 2'!$1:$2</definedName>
    <definedName name="_xlnm.Print_Titles" localSheetId="63">'Specifiek sleuftype 20'!$1:$2</definedName>
    <definedName name="_xlnm.Print_Titles" localSheetId="12">'Specifiek sleuftype 3'!$1:$2</definedName>
    <definedName name="_xlnm.Print_Titles" localSheetId="15">'Specifiek sleuftype 4'!$1:$2</definedName>
    <definedName name="_xlnm.Print_Titles" localSheetId="18">'Specifiek sleuftype 5'!$1:$2</definedName>
    <definedName name="_xlnm.Print_Titles" localSheetId="21">'Specifiek sleuftype 6'!$1:$2</definedName>
    <definedName name="_xlnm.Print_Titles" localSheetId="24">'Specifiek sleuftype 7'!$1:$2</definedName>
    <definedName name="_xlnm.Print_Titles" localSheetId="27">'Specifiek sleuftype 8'!$1:$2</definedName>
    <definedName name="_xlnm.Print_Titles" localSheetId="30">'Specifiek sleuftype 9'!$1:$2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6" i="66" l="1"/>
  <c r="H105" i="66"/>
  <c r="H109" i="69"/>
  <c r="H108" i="69"/>
  <c r="H107" i="69"/>
  <c r="K29" i="65"/>
  <c r="O29" i="63"/>
  <c r="O29" i="62"/>
  <c r="K29" i="59"/>
  <c r="O29" i="58"/>
  <c r="K29" i="58"/>
  <c r="K29" i="54"/>
  <c r="L119" i="23"/>
  <c r="L118" i="23"/>
  <c r="L117" i="23"/>
  <c r="L116" i="23"/>
  <c r="L115" i="23"/>
  <c r="L114" i="23"/>
  <c r="L113" i="23"/>
  <c r="I112" i="23"/>
  <c r="B112" i="23"/>
  <c r="A112" i="23"/>
  <c r="I111" i="23"/>
  <c r="B111" i="23"/>
  <c r="A111" i="23"/>
  <c r="I110" i="23"/>
  <c r="B110" i="23"/>
  <c r="A110" i="23"/>
  <c r="I109" i="23"/>
  <c r="B109" i="23"/>
  <c r="A109" i="23"/>
  <c r="I108" i="23"/>
  <c r="B108" i="23"/>
  <c r="A108" i="23"/>
  <c r="I107" i="23"/>
  <c r="B107" i="23"/>
  <c r="A107" i="23"/>
  <c r="I106" i="23"/>
  <c r="B106" i="23"/>
  <c r="A106" i="23"/>
  <c r="I105" i="23"/>
  <c r="B105" i="23"/>
  <c r="A105" i="23"/>
  <c r="I104" i="23"/>
  <c r="B104" i="23"/>
  <c r="A104" i="23"/>
  <c r="B103" i="23"/>
  <c r="A103" i="23"/>
  <c r="I101" i="23"/>
  <c r="B101" i="23"/>
  <c r="A101" i="23"/>
  <c r="I100" i="23"/>
  <c r="B100" i="23"/>
  <c r="A100" i="23"/>
  <c r="I99" i="23"/>
  <c r="B99" i="23"/>
  <c r="A99" i="23"/>
  <c r="I98" i="23"/>
  <c r="B98" i="23"/>
  <c r="A98" i="23"/>
  <c r="I97" i="23"/>
  <c r="B97" i="23"/>
  <c r="A97" i="23"/>
  <c r="I96" i="23"/>
  <c r="B96" i="23"/>
  <c r="A96" i="23"/>
  <c r="I95" i="23"/>
  <c r="B95" i="23"/>
  <c r="A95" i="23"/>
  <c r="I94" i="23"/>
  <c r="B94" i="23"/>
  <c r="A94" i="23"/>
  <c r="I93" i="23"/>
  <c r="B93" i="23"/>
  <c r="A93" i="23"/>
  <c r="I92" i="23"/>
  <c r="B92" i="23"/>
  <c r="A92" i="23"/>
  <c r="I91" i="23"/>
  <c r="B91" i="23"/>
  <c r="A91" i="23"/>
  <c r="I90" i="23"/>
  <c r="B90" i="23"/>
  <c r="A90" i="23"/>
  <c r="I89" i="23"/>
  <c r="B89" i="23"/>
  <c r="A89" i="23"/>
  <c r="I88" i="23"/>
  <c r="B88" i="23"/>
  <c r="A88" i="23"/>
  <c r="I87" i="23"/>
  <c r="B87" i="23"/>
  <c r="A87" i="23"/>
  <c r="I86" i="23"/>
  <c r="B86" i="23"/>
  <c r="A86" i="23"/>
  <c r="I85" i="23"/>
  <c r="B85" i="23"/>
  <c r="A85" i="23"/>
  <c r="I84" i="23"/>
  <c r="B84" i="23"/>
  <c r="A84" i="23"/>
  <c r="I83" i="23"/>
  <c r="B83" i="23"/>
  <c r="A83" i="23"/>
  <c r="I82" i="23"/>
  <c r="B82" i="23"/>
  <c r="A82" i="23"/>
  <c r="I81" i="23"/>
  <c r="B81" i="23"/>
  <c r="A81" i="23"/>
  <c r="I80" i="23"/>
  <c r="B80" i="23"/>
  <c r="A80" i="23"/>
  <c r="I79" i="23"/>
  <c r="B79" i="23"/>
  <c r="A79" i="23"/>
  <c r="I78" i="23"/>
  <c r="B78" i="23"/>
  <c r="A78" i="23"/>
  <c r="I77" i="23"/>
  <c r="B77" i="23"/>
  <c r="A77" i="23"/>
  <c r="I76" i="23"/>
  <c r="B76" i="23"/>
  <c r="A76" i="23"/>
  <c r="B75" i="23"/>
  <c r="A75" i="23"/>
  <c r="I71" i="23"/>
  <c r="C71" i="23"/>
  <c r="A71" i="23"/>
  <c r="I70" i="23"/>
  <c r="C70" i="23"/>
  <c r="A70" i="23"/>
  <c r="I69" i="23"/>
  <c r="C69" i="23"/>
  <c r="A69" i="23"/>
  <c r="I68" i="23"/>
  <c r="C68" i="23"/>
  <c r="A68" i="23"/>
  <c r="I67" i="23"/>
  <c r="C67" i="23"/>
  <c r="A67" i="23"/>
  <c r="I66" i="23"/>
  <c r="C66" i="23"/>
  <c r="A66" i="23"/>
  <c r="I65" i="23"/>
  <c r="C65" i="23"/>
  <c r="A65" i="23"/>
  <c r="I64" i="23"/>
  <c r="C64" i="23"/>
  <c r="A64" i="23"/>
  <c r="I63" i="23"/>
  <c r="C63" i="23"/>
  <c r="A63" i="23"/>
  <c r="I62" i="23"/>
  <c r="C62" i="23"/>
  <c r="A62" i="23"/>
  <c r="I61" i="23"/>
  <c r="C61" i="23"/>
  <c r="A61" i="23"/>
  <c r="I60" i="23"/>
  <c r="C60" i="23"/>
  <c r="A60" i="23"/>
  <c r="I57" i="23"/>
  <c r="C57" i="23"/>
  <c r="A57" i="23"/>
  <c r="I56" i="23"/>
  <c r="C56" i="23"/>
  <c r="A56" i="23"/>
  <c r="I55" i="23"/>
  <c r="C55" i="23"/>
  <c r="A55" i="23"/>
  <c r="I54" i="23"/>
  <c r="C54" i="23"/>
  <c r="A54" i="23"/>
  <c r="I53" i="23"/>
  <c r="C53" i="23"/>
  <c r="A53" i="23"/>
  <c r="I52" i="23"/>
  <c r="C52" i="23"/>
  <c r="A52" i="23"/>
  <c r="I51" i="23"/>
  <c r="C51" i="23"/>
  <c r="A51" i="23"/>
  <c r="I50" i="23"/>
  <c r="C50" i="23"/>
  <c r="A50" i="23"/>
  <c r="I49" i="23"/>
  <c r="C49" i="23"/>
  <c r="A49" i="23"/>
  <c r="I48" i="23"/>
  <c r="C48" i="23"/>
  <c r="A48" i="23"/>
  <c r="I47" i="23"/>
  <c r="C47" i="23"/>
  <c r="A47" i="23"/>
  <c r="I46" i="23"/>
  <c r="C46" i="23"/>
  <c r="A46" i="23"/>
  <c r="B45" i="23"/>
  <c r="I44" i="23"/>
  <c r="B44" i="23"/>
  <c r="A44" i="23"/>
  <c r="I43" i="23"/>
  <c r="B43" i="23"/>
  <c r="A43" i="23"/>
  <c r="I42" i="23"/>
  <c r="B42" i="23"/>
  <c r="A42" i="23"/>
  <c r="I41" i="23"/>
  <c r="B41" i="23"/>
  <c r="A41" i="23"/>
  <c r="B40" i="23"/>
  <c r="A40" i="23"/>
  <c r="I38" i="23"/>
  <c r="B38" i="23"/>
  <c r="I37" i="23"/>
  <c r="B37" i="23"/>
  <c r="I36" i="23"/>
  <c r="B36" i="23"/>
  <c r="I35" i="23"/>
  <c r="B35" i="23"/>
  <c r="A35" i="23"/>
  <c r="I32" i="23"/>
  <c r="B32" i="23"/>
  <c r="A32" i="23"/>
  <c r="I31" i="23"/>
  <c r="B31" i="23"/>
  <c r="A31" i="23"/>
  <c r="B30" i="23"/>
  <c r="A30" i="23"/>
  <c r="I28" i="23"/>
  <c r="B28" i="23"/>
  <c r="A28" i="23"/>
  <c r="I27" i="23"/>
  <c r="B27" i="23"/>
  <c r="A27" i="23"/>
  <c r="I26" i="23"/>
  <c r="B26" i="23"/>
  <c r="A26" i="23"/>
  <c r="I25" i="23"/>
  <c r="B25" i="23"/>
  <c r="A25" i="23"/>
  <c r="I24" i="23"/>
  <c r="B24" i="23"/>
  <c r="A24" i="23"/>
  <c r="I23" i="23"/>
  <c r="B23" i="23"/>
  <c r="A23" i="23"/>
  <c r="I22" i="23"/>
  <c r="B22" i="23"/>
  <c r="A22" i="23"/>
  <c r="I21" i="23"/>
  <c r="B21" i="23"/>
  <c r="A21" i="23"/>
  <c r="I20" i="23"/>
  <c r="B20" i="23"/>
  <c r="A20" i="23"/>
  <c r="I19" i="23"/>
  <c r="B19" i="23"/>
  <c r="A19" i="23"/>
  <c r="B18" i="23"/>
  <c r="A18" i="23"/>
  <c r="H15" i="23"/>
  <c r="D10" i="23"/>
  <c r="A10" i="23"/>
  <c r="D9" i="23"/>
  <c r="A9" i="23"/>
  <c r="D8" i="23"/>
  <c r="A8" i="23"/>
  <c r="D7" i="23"/>
  <c r="A7" i="23"/>
  <c r="L119" i="20"/>
  <c r="L118" i="20"/>
  <c r="L117" i="20"/>
  <c r="L116" i="20"/>
  <c r="L115" i="20"/>
  <c r="L114" i="20"/>
  <c r="L113" i="20"/>
  <c r="I112" i="20"/>
  <c r="B112" i="20"/>
  <c r="A112" i="20"/>
  <c r="I111" i="20"/>
  <c r="B111" i="20"/>
  <c r="A111" i="20"/>
  <c r="I110" i="20"/>
  <c r="B110" i="20"/>
  <c r="A110" i="20"/>
  <c r="I109" i="20"/>
  <c r="B109" i="20"/>
  <c r="A109" i="20"/>
  <c r="I108" i="20"/>
  <c r="B108" i="20"/>
  <c r="A108" i="20"/>
  <c r="I107" i="20"/>
  <c r="B107" i="20"/>
  <c r="A107" i="20"/>
  <c r="I106" i="20"/>
  <c r="B106" i="20"/>
  <c r="A106" i="20"/>
  <c r="I105" i="20"/>
  <c r="B105" i="20"/>
  <c r="A105" i="20"/>
  <c r="I104" i="20"/>
  <c r="B104" i="20"/>
  <c r="A104" i="20"/>
  <c r="B103" i="20"/>
  <c r="A103" i="20"/>
  <c r="I101" i="20"/>
  <c r="B101" i="20"/>
  <c r="A101" i="20"/>
  <c r="I100" i="20"/>
  <c r="B100" i="20"/>
  <c r="A100" i="20"/>
  <c r="I99" i="20"/>
  <c r="B99" i="20"/>
  <c r="A99" i="20"/>
  <c r="I98" i="20"/>
  <c r="B98" i="20"/>
  <c r="A98" i="20"/>
  <c r="I97" i="20"/>
  <c r="B97" i="20"/>
  <c r="A97" i="20"/>
  <c r="I96" i="20"/>
  <c r="B96" i="20"/>
  <c r="A96" i="20"/>
  <c r="I95" i="20"/>
  <c r="B95" i="20"/>
  <c r="A95" i="20"/>
  <c r="I94" i="20"/>
  <c r="B94" i="20"/>
  <c r="A94" i="20"/>
  <c r="I93" i="20"/>
  <c r="B93" i="20"/>
  <c r="A93" i="20"/>
  <c r="I92" i="20"/>
  <c r="B92" i="20"/>
  <c r="A92" i="20"/>
  <c r="I91" i="20"/>
  <c r="B91" i="20"/>
  <c r="A91" i="20"/>
  <c r="I90" i="20"/>
  <c r="B90" i="20"/>
  <c r="A90" i="20"/>
  <c r="I89" i="20"/>
  <c r="B89" i="20"/>
  <c r="A89" i="20"/>
  <c r="I88" i="20"/>
  <c r="B88" i="20"/>
  <c r="A88" i="20"/>
  <c r="I87" i="20"/>
  <c r="B87" i="20"/>
  <c r="A87" i="20"/>
  <c r="I86" i="20"/>
  <c r="B86" i="20"/>
  <c r="A86" i="20"/>
  <c r="I85" i="20"/>
  <c r="B85" i="20"/>
  <c r="A85" i="20"/>
  <c r="I84" i="20"/>
  <c r="B84" i="20"/>
  <c r="A84" i="20"/>
  <c r="I83" i="20"/>
  <c r="B83" i="20"/>
  <c r="A83" i="20"/>
  <c r="I82" i="20"/>
  <c r="B82" i="20"/>
  <c r="A82" i="20"/>
  <c r="I81" i="20"/>
  <c r="B81" i="20"/>
  <c r="A81" i="20"/>
  <c r="I80" i="20"/>
  <c r="B80" i="20"/>
  <c r="A80" i="20"/>
  <c r="I79" i="20"/>
  <c r="B79" i="20"/>
  <c r="A79" i="20"/>
  <c r="I78" i="20"/>
  <c r="B78" i="20"/>
  <c r="A78" i="20"/>
  <c r="I77" i="20"/>
  <c r="B77" i="20"/>
  <c r="A77" i="20"/>
  <c r="I76" i="20"/>
  <c r="B76" i="20"/>
  <c r="A76" i="20"/>
  <c r="B75" i="20"/>
  <c r="A75" i="20"/>
  <c r="I71" i="20"/>
  <c r="C71" i="20"/>
  <c r="A71" i="20"/>
  <c r="I70" i="20"/>
  <c r="C70" i="20"/>
  <c r="A70" i="20"/>
  <c r="I69" i="20"/>
  <c r="C69" i="20"/>
  <c r="A69" i="20"/>
  <c r="I68" i="20"/>
  <c r="C68" i="20"/>
  <c r="A68" i="20"/>
  <c r="I67" i="20"/>
  <c r="C67" i="20"/>
  <c r="A67" i="20"/>
  <c r="I66" i="20"/>
  <c r="C66" i="20"/>
  <c r="A66" i="20"/>
  <c r="I65" i="20"/>
  <c r="C65" i="20"/>
  <c r="A65" i="20"/>
  <c r="I64" i="20"/>
  <c r="C64" i="20"/>
  <c r="A64" i="20"/>
  <c r="I63" i="20"/>
  <c r="C63" i="20"/>
  <c r="A63" i="20"/>
  <c r="I62" i="20"/>
  <c r="C62" i="20"/>
  <c r="A62" i="20"/>
  <c r="I61" i="20"/>
  <c r="C61" i="20"/>
  <c r="A61" i="20"/>
  <c r="I60" i="20"/>
  <c r="C60" i="20"/>
  <c r="A60" i="20"/>
  <c r="I57" i="20"/>
  <c r="C57" i="20"/>
  <c r="A57" i="20"/>
  <c r="I56" i="20"/>
  <c r="C56" i="20"/>
  <c r="A56" i="20"/>
  <c r="I55" i="20"/>
  <c r="C55" i="20"/>
  <c r="A55" i="20"/>
  <c r="I54" i="20"/>
  <c r="C54" i="20"/>
  <c r="A54" i="20"/>
  <c r="I53" i="20"/>
  <c r="C53" i="20"/>
  <c r="A53" i="20"/>
  <c r="I52" i="20"/>
  <c r="C52" i="20"/>
  <c r="A52" i="20"/>
  <c r="I51" i="20"/>
  <c r="C51" i="20"/>
  <c r="A51" i="20"/>
  <c r="I50" i="20"/>
  <c r="C50" i="20"/>
  <c r="A50" i="20"/>
  <c r="I49" i="20"/>
  <c r="C49" i="20"/>
  <c r="A49" i="20"/>
  <c r="I48" i="20"/>
  <c r="C48" i="20"/>
  <c r="A48" i="20"/>
  <c r="I47" i="20"/>
  <c r="C47" i="20"/>
  <c r="A47" i="20"/>
  <c r="I46" i="20"/>
  <c r="C46" i="20"/>
  <c r="A46" i="20"/>
  <c r="B45" i="20"/>
  <c r="I44" i="20"/>
  <c r="B44" i="20"/>
  <c r="A44" i="20"/>
  <c r="I43" i="20"/>
  <c r="B43" i="20"/>
  <c r="A43" i="20"/>
  <c r="I42" i="20"/>
  <c r="B42" i="20"/>
  <c r="A42" i="20"/>
  <c r="I41" i="20"/>
  <c r="B41" i="20"/>
  <c r="A41" i="20"/>
  <c r="B40" i="20"/>
  <c r="A40" i="20"/>
  <c r="I38" i="20"/>
  <c r="B38" i="20"/>
  <c r="I37" i="20"/>
  <c r="B37" i="20"/>
  <c r="I36" i="20"/>
  <c r="B36" i="20"/>
  <c r="I35" i="20"/>
  <c r="B35" i="20"/>
  <c r="A35" i="20"/>
  <c r="I32" i="20"/>
  <c r="B32" i="20"/>
  <c r="A32" i="20"/>
  <c r="I31" i="20"/>
  <c r="B31" i="20"/>
  <c r="A31" i="20"/>
  <c r="B30" i="20"/>
  <c r="A30" i="20"/>
  <c r="I28" i="20"/>
  <c r="B28" i="20"/>
  <c r="A28" i="20"/>
  <c r="I27" i="20"/>
  <c r="B27" i="20"/>
  <c r="A27" i="20"/>
  <c r="I26" i="20"/>
  <c r="B26" i="20"/>
  <c r="A26" i="20"/>
  <c r="I25" i="20"/>
  <c r="B25" i="20"/>
  <c r="A25" i="20"/>
  <c r="I24" i="20"/>
  <c r="B24" i="20"/>
  <c r="A24" i="20"/>
  <c r="I23" i="20"/>
  <c r="B23" i="20"/>
  <c r="A23" i="20"/>
  <c r="I22" i="20"/>
  <c r="B22" i="20"/>
  <c r="A22" i="20"/>
  <c r="I21" i="20"/>
  <c r="B21" i="20"/>
  <c r="A21" i="20"/>
  <c r="I20" i="20"/>
  <c r="B20" i="20"/>
  <c r="A20" i="20"/>
  <c r="I19" i="20"/>
  <c r="B19" i="20"/>
  <c r="A19" i="20"/>
  <c r="B18" i="20"/>
  <c r="A18" i="20"/>
  <c r="H15" i="20"/>
  <c r="D10" i="20"/>
  <c r="A10" i="20"/>
  <c r="D9" i="20"/>
  <c r="A9" i="20"/>
  <c r="D8" i="20"/>
  <c r="A8" i="20"/>
  <c r="D7" i="20"/>
  <c r="A7" i="20"/>
  <c r="L119" i="21"/>
  <c r="L118" i="21"/>
  <c r="L117" i="21"/>
  <c r="L116" i="21"/>
  <c r="L115" i="21"/>
  <c r="L114" i="21"/>
  <c r="L113" i="21"/>
  <c r="I112" i="21"/>
  <c r="B112" i="21"/>
  <c r="A112" i="21"/>
  <c r="I111" i="21"/>
  <c r="B111" i="21"/>
  <c r="A111" i="21"/>
  <c r="I110" i="21"/>
  <c r="B110" i="21"/>
  <c r="A110" i="21"/>
  <c r="I109" i="21"/>
  <c r="B109" i="21"/>
  <c r="A109" i="21"/>
  <c r="I108" i="21"/>
  <c r="B108" i="21"/>
  <c r="A108" i="21"/>
  <c r="I107" i="21"/>
  <c r="B107" i="21"/>
  <c r="A107" i="21"/>
  <c r="I106" i="21"/>
  <c r="B106" i="21"/>
  <c r="A106" i="21"/>
  <c r="I105" i="21"/>
  <c r="B105" i="21"/>
  <c r="A105" i="21"/>
  <c r="I104" i="21"/>
  <c r="B104" i="21"/>
  <c r="A104" i="21"/>
  <c r="B103" i="21"/>
  <c r="A103" i="21"/>
  <c r="I101" i="21"/>
  <c r="B101" i="21"/>
  <c r="A101" i="21"/>
  <c r="I100" i="21"/>
  <c r="B100" i="21"/>
  <c r="A100" i="21"/>
  <c r="I99" i="21"/>
  <c r="B99" i="21"/>
  <c r="A99" i="21"/>
  <c r="I98" i="21"/>
  <c r="B98" i="21"/>
  <c r="A98" i="21"/>
  <c r="I97" i="21"/>
  <c r="B97" i="21"/>
  <c r="A97" i="21"/>
  <c r="I96" i="21"/>
  <c r="B96" i="21"/>
  <c r="A96" i="21"/>
  <c r="I95" i="21"/>
  <c r="B95" i="21"/>
  <c r="A95" i="21"/>
  <c r="I94" i="21"/>
  <c r="B94" i="21"/>
  <c r="A94" i="21"/>
  <c r="I93" i="21"/>
  <c r="B93" i="21"/>
  <c r="A93" i="21"/>
  <c r="I92" i="21"/>
  <c r="B92" i="21"/>
  <c r="A92" i="21"/>
  <c r="I91" i="21"/>
  <c r="B91" i="21"/>
  <c r="A91" i="21"/>
  <c r="I90" i="21"/>
  <c r="B90" i="21"/>
  <c r="A90" i="21"/>
  <c r="I89" i="21"/>
  <c r="B89" i="21"/>
  <c r="A89" i="21"/>
  <c r="I88" i="21"/>
  <c r="B88" i="21"/>
  <c r="A88" i="21"/>
  <c r="I87" i="21"/>
  <c r="B87" i="21"/>
  <c r="A87" i="21"/>
  <c r="I86" i="21"/>
  <c r="B86" i="21"/>
  <c r="A86" i="21"/>
  <c r="I85" i="21"/>
  <c r="B85" i="21"/>
  <c r="A85" i="21"/>
  <c r="I84" i="21"/>
  <c r="B84" i="21"/>
  <c r="A84" i="21"/>
  <c r="I83" i="21"/>
  <c r="B83" i="21"/>
  <c r="A83" i="21"/>
  <c r="I82" i="21"/>
  <c r="B82" i="21"/>
  <c r="A82" i="21"/>
  <c r="I81" i="21"/>
  <c r="B81" i="21"/>
  <c r="A81" i="21"/>
  <c r="I80" i="21"/>
  <c r="B80" i="21"/>
  <c r="A80" i="21"/>
  <c r="I79" i="21"/>
  <c r="B79" i="21"/>
  <c r="A79" i="21"/>
  <c r="I78" i="21"/>
  <c r="B78" i="21"/>
  <c r="A78" i="21"/>
  <c r="I77" i="21"/>
  <c r="B77" i="21"/>
  <c r="A77" i="21"/>
  <c r="I76" i="21"/>
  <c r="B76" i="21"/>
  <c r="A76" i="21"/>
  <c r="B75" i="21"/>
  <c r="A75" i="21"/>
  <c r="I71" i="21"/>
  <c r="C71" i="21"/>
  <c r="A71" i="21"/>
  <c r="I70" i="21"/>
  <c r="C70" i="21"/>
  <c r="A70" i="21"/>
  <c r="I69" i="21"/>
  <c r="C69" i="21"/>
  <c r="A69" i="21"/>
  <c r="I68" i="21"/>
  <c r="C68" i="21"/>
  <c r="A68" i="21"/>
  <c r="I67" i="21"/>
  <c r="C67" i="21"/>
  <c r="A67" i="21"/>
  <c r="I66" i="21"/>
  <c r="C66" i="21"/>
  <c r="A66" i="21"/>
  <c r="I65" i="21"/>
  <c r="C65" i="21"/>
  <c r="A65" i="21"/>
  <c r="I64" i="21"/>
  <c r="C64" i="21"/>
  <c r="A64" i="21"/>
  <c r="I63" i="21"/>
  <c r="C63" i="21"/>
  <c r="A63" i="21"/>
  <c r="I62" i="21"/>
  <c r="C62" i="21"/>
  <c r="A62" i="21"/>
  <c r="I61" i="21"/>
  <c r="C61" i="21"/>
  <c r="A61" i="21"/>
  <c r="I60" i="21"/>
  <c r="C60" i="21"/>
  <c r="A60" i="21"/>
  <c r="I57" i="21"/>
  <c r="C57" i="21"/>
  <c r="A57" i="21"/>
  <c r="I56" i="21"/>
  <c r="C56" i="21"/>
  <c r="A56" i="21"/>
  <c r="I55" i="21"/>
  <c r="C55" i="21"/>
  <c r="A55" i="21"/>
  <c r="I54" i="21"/>
  <c r="C54" i="21"/>
  <c r="A54" i="21"/>
  <c r="I53" i="21"/>
  <c r="C53" i="21"/>
  <c r="A53" i="21"/>
  <c r="I52" i="21"/>
  <c r="C52" i="21"/>
  <c r="A52" i="21"/>
  <c r="I51" i="21"/>
  <c r="C51" i="21"/>
  <c r="A51" i="21"/>
  <c r="I50" i="21"/>
  <c r="C50" i="21"/>
  <c r="A50" i="21"/>
  <c r="I49" i="21"/>
  <c r="C49" i="21"/>
  <c r="A49" i="21"/>
  <c r="I48" i="21"/>
  <c r="C48" i="21"/>
  <c r="A48" i="21"/>
  <c r="I47" i="21"/>
  <c r="C47" i="21"/>
  <c r="A47" i="21"/>
  <c r="I46" i="21"/>
  <c r="C46" i="21"/>
  <c r="A46" i="21"/>
  <c r="B45" i="21"/>
  <c r="I44" i="21"/>
  <c r="B44" i="21"/>
  <c r="A44" i="21"/>
  <c r="I43" i="21"/>
  <c r="B43" i="21"/>
  <c r="A43" i="21"/>
  <c r="I42" i="21"/>
  <c r="B42" i="21"/>
  <c r="A42" i="21"/>
  <c r="I41" i="21"/>
  <c r="B41" i="21"/>
  <c r="A41" i="21"/>
  <c r="B40" i="21"/>
  <c r="A40" i="21"/>
  <c r="I38" i="21"/>
  <c r="B38" i="21"/>
  <c r="I37" i="21"/>
  <c r="B37" i="21"/>
  <c r="I36" i="21"/>
  <c r="B36" i="21"/>
  <c r="I35" i="21"/>
  <c r="B35" i="21"/>
  <c r="A35" i="21"/>
  <c r="I32" i="21"/>
  <c r="B32" i="21"/>
  <c r="A32" i="21"/>
  <c r="I31" i="21"/>
  <c r="B31" i="21"/>
  <c r="A31" i="21"/>
  <c r="B30" i="21"/>
  <c r="A30" i="21"/>
  <c r="I28" i="21"/>
  <c r="B28" i="21"/>
  <c r="A28" i="21"/>
  <c r="I27" i="21"/>
  <c r="B27" i="21"/>
  <c r="A27" i="21"/>
  <c r="I26" i="21"/>
  <c r="B26" i="21"/>
  <c r="A26" i="21"/>
  <c r="I25" i="21"/>
  <c r="B25" i="21"/>
  <c r="A25" i="21"/>
  <c r="I24" i="21"/>
  <c r="B24" i="21"/>
  <c r="A24" i="21"/>
  <c r="I23" i="21"/>
  <c r="B23" i="21"/>
  <c r="A23" i="21"/>
  <c r="I22" i="21"/>
  <c r="B22" i="21"/>
  <c r="A22" i="21"/>
  <c r="I21" i="21"/>
  <c r="B21" i="21"/>
  <c r="A21" i="21"/>
  <c r="I20" i="21"/>
  <c r="B20" i="21"/>
  <c r="A20" i="21"/>
  <c r="I19" i="21"/>
  <c r="B19" i="21"/>
  <c r="A19" i="21"/>
  <c r="B18" i="21"/>
  <c r="A18" i="21"/>
  <c r="H15" i="21"/>
  <c r="D10" i="21"/>
  <c r="A10" i="21"/>
  <c r="D9" i="21"/>
  <c r="A9" i="21"/>
  <c r="D8" i="21"/>
  <c r="A8" i="21"/>
  <c r="D7" i="21"/>
  <c r="A7" i="21"/>
  <c r="L119" i="22"/>
  <c r="L118" i="22"/>
  <c r="L117" i="22"/>
  <c r="L116" i="22"/>
  <c r="L115" i="22"/>
  <c r="L114" i="22"/>
  <c r="L113" i="22"/>
  <c r="I112" i="22"/>
  <c r="B112" i="22"/>
  <c r="A112" i="22"/>
  <c r="I111" i="22"/>
  <c r="B111" i="22"/>
  <c r="A111" i="22"/>
  <c r="I110" i="22"/>
  <c r="B110" i="22"/>
  <c r="A110" i="22"/>
  <c r="I109" i="22"/>
  <c r="B109" i="22"/>
  <c r="A109" i="22"/>
  <c r="I108" i="22"/>
  <c r="B108" i="22"/>
  <c r="A108" i="22"/>
  <c r="I107" i="22"/>
  <c r="B107" i="22"/>
  <c r="A107" i="22"/>
  <c r="I106" i="22"/>
  <c r="B106" i="22"/>
  <c r="A106" i="22"/>
  <c r="I105" i="22"/>
  <c r="B105" i="22"/>
  <c r="A105" i="22"/>
  <c r="I104" i="22"/>
  <c r="B104" i="22"/>
  <c r="A104" i="22"/>
  <c r="B103" i="22"/>
  <c r="A103" i="22"/>
  <c r="I101" i="22"/>
  <c r="B101" i="22"/>
  <c r="A101" i="22"/>
  <c r="I100" i="22"/>
  <c r="B100" i="22"/>
  <c r="A100" i="22"/>
  <c r="I99" i="22"/>
  <c r="B99" i="22"/>
  <c r="A99" i="22"/>
  <c r="I98" i="22"/>
  <c r="B98" i="22"/>
  <c r="A98" i="22"/>
  <c r="I97" i="22"/>
  <c r="B97" i="22"/>
  <c r="A97" i="22"/>
  <c r="I96" i="22"/>
  <c r="B96" i="22"/>
  <c r="A96" i="22"/>
  <c r="I95" i="22"/>
  <c r="B95" i="22"/>
  <c r="A95" i="22"/>
  <c r="I94" i="22"/>
  <c r="B94" i="22"/>
  <c r="A94" i="22"/>
  <c r="I93" i="22"/>
  <c r="B93" i="22"/>
  <c r="A93" i="22"/>
  <c r="I92" i="22"/>
  <c r="B92" i="22"/>
  <c r="A92" i="22"/>
  <c r="I91" i="22"/>
  <c r="B91" i="22"/>
  <c r="A91" i="22"/>
  <c r="I90" i="22"/>
  <c r="B90" i="22"/>
  <c r="A90" i="22"/>
  <c r="I89" i="22"/>
  <c r="B89" i="22"/>
  <c r="A89" i="22"/>
  <c r="I88" i="22"/>
  <c r="B88" i="22"/>
  <c r="A88" i="22"/>
  <c r="I87" i="22"/>
  <c r="B87" i="22"/>
  <c r="A87" i="22"/>
  <c r="I86" i="22"/>
  <c r="B86" i="22"/>
  <c r="A86" i="22"/>
  <c r="I85" i="22"/>
  <c r="B85" i="22"/>
  <c r="A85" i="22"/>
  <c r="I84" i="22"/>
  <c r="B84" i="22"/>
  <c r="A84" i="22"/>
  <c r="I83" i="22"/>
  <c r="B83" i="22"/>
  <c r="A83" i="22"/>
  <c r="I82" i="22"/>
  <c r="B82" i="22"/>
  <c r="A82" i="22"/>
  <c r="I81" i="22"/>
  <c r="B81" i="22"/>
  <c r="A81" i="22"/>
  <c r="I80" i="22"/>
  <c r="B80" i="22"/>
  <c r="A80" i="22"/>
  <c r="I79" i="22"/>
  <c r="B79" i="22"/>
  <c r="A79" i="22"/>
  <c r="I78" i="22"/>
  <c r="B78" i="22"/>
  <c r="A78" i="22"/>
  <c r="I77" i="22"/>
  <c r="B77" i="22"/>
  <c r="A77" i="22"/>
  <c r="I76" i="22"/>
  <c r="B76" i="22"/>
  <c r="A76" i="22"/>
  <c r="B75" i="22"/>
  <c r="A75" i="22"/>
  <c r="I71" i="22"/>
  <c r="C71" i="22"/>
  <c r="A71" i="22"/>
  <c r="I70" i="22"/>
  <c r="C70" i="22"/>
  <c r="A70" i="22"/>
  <c r="I69" i="22"/>
  <c r="C69" i="22"/>
  <c r="A69" i="22"/>
  <c r="I68" i="22"/>
  <c r="C68" i="22"/>
  <c r="A68" i="22"/>
  <c r="I67" i="22"/>
  <c r="C67" i="22"/>
  <c r="A67" i="22"/>
  <c r="I66" i="22"/>
  <c r="C66" i="22"/>
  <c r="A66" i="22"/>
  <c r="I65" i="22"/>
  <c r="C65" i="22"/>
  <c r="A65" i="22"/>
  <c r="I64" i="22"/>
  <c r="C64" i="22"/>
  <c r="A64" i="22"/>
  <c r="I63" i="22"/>
  <c r="C63" i="22"/>
  <c r="A63" i="22"/>
  <c r="I62" i="22"/>
  <c r="C62" i="22"/>
  <c r="A62" i="22"/>
  <c r="I61" i="22"/>
  <c r="C61" i="22"/>
  <c r="A61" i="22"/>
  <c r="I60" i="22"/>
  <c r="C60" i="22"/>
  <c r="A60" i="22"/>
  <c r="I57" i="22"/>
  <c r="C57" i="22"/>
  <c r="A57" i="22"/>
  <c r="I56" i="22"/>
  <c r="C56" i="22"/>
  <c r="A56" i="22"/>
  <c r="I55" i="22"/>
  <c r="C55" i="22"/>
  <c r="A55" i="22"/>
  <c r="I54" i="22"/>
  <c r="C54" i="22"/>
  <c r="A54" i="22"/>
  <c r="I53" i="22"/>
  <c r="C53" i="22"/>
  <c r="A53" i="22"/>
  <c r="I52" i="22"/>
  <c r="C52" i="22"/>
  <c r="A52" i="22"/>
  <c r="I51" i="22"/>
  <c r="C51" i="22"/>
  <c r="A51" i="22"/>
  <c r="I50" i="22"/>
  <c r="C50" i="22"/>
  <c r="A50" i="22"/>
  <c r="I49" i="22"/>
  <c r="C49" i="22"/>
  <c r="A49" i="22"/>
  <c r="I48" i="22"/>
  <c r="C48" i="22"/>
  <c r="A48" i="22"/>
  <c r="I47" i="22"/>
  <c r="C47" i="22"/>
  <c r="A47" i="22"/>
  <c r="I46" i="22"/>
  <c r="C46" i="22"/>
  <c r="A46" i="22"/>
  <c r="B45" i="22"/>
  <c r="I44" i="22"/>
  <c r="B44" i="22"/>
  <c r="A44" i="22"/>
  <c r="I43" i="22"/>
  <c r="B43" i="22"/>
  <c r="A43" i="22"/>
  <c r="I42" i="22"/>
  <c r="B42" i="22"/>
  <c r="A42" i="22"/>
  <c r="I41" i="22"/>
  <c r="B41" i="22"/>
  <c r="A41" i="22"/>
  <c r="B40" i="22"/>
  <c r="A40" i="22"/>
  <c r="I38" i="22"/>
  <c r="B38" i="22"/>
  <c r="I37" i="22"/>
  <c r="B37" i="22"/>
  <c r="I36" i="22"/>
  <c r="B36" i="22"/>
  <c r="I35" i="22"/>
  <c r="B35" i="22"/>
  <c r="A35" i="22"/>
  <c r="I32" i="22"/>
  <c r="B32" i="22"/>
  <c r="A32" i="22"/>
  <c r="I31" i="22"/>
  <c r="B31" i="22"/>
  <c r="A31" i="22"/>
  <c r="B30" i="22"/>
  <c r="A30" i="22"/>
  <c r="I28" i="22"/>
  <c r="B28" i="22"/>
  <c r="A28" i="22"/>
  <c r="I27" i="22"/>
  <c r="B27" i="22"/>
  <c r="A27" i="22"/>
  <c r="I26" i="22"/>
  <c r="B26" i="22"/>
  <c r="A26" i="22"/>
  <c r="I25" i="22"/>
  <c r="B25" i="22"/>
  <c r="A25" i="22"/>
  <c r="I24" i="22"/>
  <c r="B24" i="22"/>
  <c r="A24" i="22"/>
  <c r="I23" i="22"/>
  <c r="B23" i="22"/>
  <c r="A23" i="22"/>
  <c r="I22" i="22"/>
  <c r="B22" i="22"/>
  <c r="A22" i="22"/>
  <c r="I21" i="22"/>
  <c r="B21" i="22"/>
  <c r="A21" i="22"/>
  <c r="I20" i="22"/>
  <c r="B20" i="22"/>
  <c r="A20" i="22"/>
  <c r="I19" i="22"/>
  <c r="B19" i="22"/>
  <c r="A19" i="22"/>
  <c r="B18" i="22"/>
  <c r="A18" i="22"/>
  <c r="H15" i="22"/>
  <c r="D10" i="22"/>
  <c r="A10" i="22"/>
  <c r="D9" i="22"/>
  <c r="A9" i="22"/>
  <c r="D8" i="22"/>
  <c r="A8" i="22"/>
  <c r="D7" i="22"/>
  <c r="A7" i="22"/>
  <c r="L119" i="6"/>
  <c r="L118" i="6"/>
  <c r="L117" i="6"/>
  <c r="L116" i="6"/>
  <c r="L115" i="6"/>
  <c r="L114" i="6"/>
  <c r="L113" i="6"/>
  <c r="I112" i="6"/>
  <c r="B112" i="6"/>
  <c r="A112" i="6"/>
  <c r="I111" i="6"/>
  <c r="B111" i="6"/>
  <c r="A111" i="6"/>
  <c r="I110" i="6"/>
  <c r="B110" i="6"/>
  <c r="A110" i="6"/>
  <c r="I109" i="6"/>
  <c r="B109" i="6"/>
  <c r="A109" i="6"/>
  <c r="I108" i="6"/>
  <c r="B108" i="6"/>
  <c r="A108" i="6"/>
  <c r="I107" i="6"/>
  <c r="B107" i="6"/>
  <c r="A107" i="6"/>
  <c r="I106" i="6"/>
  <c r="B106" i="6"/>
  <c r="A106" i="6"/>
  <c r="I105" i="6"/>
  <c r="B105" i="6"/>
  <c r="A105" i="6"/>
  <c r="I104" i="6"/>
  <c r="B104" i="6"/>
  <c r="A104" i="6"/>
  <c r="B103" i="6"/>
  <c r="A103" i="6"/>
  <c r="I101" i="6"/>
  <c r="B101" i="6"/>
  <c r="A101" i="6"/>
  <c r="I100" i="6"/>
  <c r="B100" i="6"/>
  <c r="A100" i="6"/>
  <c r="I99" i="6"/>
  <c r="B99" i="6"/>
  <c r="A99" i="6"/>
  <c r="I98" i="6"/>
  <c r="B98" i="6"/>
  <c r="A98" i="6"/>
  <c r="I97" i="6"/>
  <c r="B97" i="6"/>
  <c r="A97" i="6"/>
  <c r="I96" i="6"/>
  <c r="B96" i="6"/>
  <c r="A96" i="6"/>
  <c r="I95" i="6"/>
  <c r="B95" i="6"/>
  <c r="A95" i="6"/>
  <c r="I94" i="6"/>
  <c r="B94" i="6"/>
  <c r="A94" i="6"/>
  <c r="I93" i="6"/>
  <c r="B93" i="6"/>
  <c r="A93" i="6"/>
  <c r="I92" i="6"/>
  <c r="B92" i="6"/>
  <c r="A92" i="6"/>
  <c r="I91" i="6"/>
  <c r="B91" i="6"/>
  <c r="A91" i="6"/>
  <c r="I90" i="6"/>
  <c r="B90" i="6"/>
  <c r="A90" i="6"/>
  <c r="I89" i="6"/>
  <c r="B89" i="6"/>
  <c r="A89" i="6"/>
  <c r="I88" i="6"/>
  <c r="B88" i="6"/>
  <c r="A88" i="6"/>
  <c r="I87" i="6"/>
  <c r="B87" i="6"/>
  <c r="A87" i="6"/>
  <c r="I86" i="6"/>
  <c r="B86" i="6"/>
  <c r="A86" i="6"/>
  <c r="I85" i="6"/>
  <c r="B85" i="6"/>
  <c r="A85" i="6"/>
  <c r="I84" i="6"/>
  <c r="B84" i="6"/>
  <c r="A84" i="6"/>
  <c r="I83" i="6"/>
  <c r="B83" i="6"/>
  <c r="A83" i="6"/>
  <c r="I82" i="6"/>
  <c r="B82" i="6"/>
  <c r="A82" i="6"/>
  <c r="I81" i="6"/>
  <c r="B81" i="6"/>
  <c r="A81" i="6"/>
  <c r="I80" i="6"/>
  <c r="B80" i="6"/>
  <c r="A80" i="6"/>
  <c r="I79" i="6"/>
  <c r="B79" i="6"/>
  <c r="A79" i="6"/>
  <c r="I78" i="6"/>
  <c r="B78" i="6"/>
  <c r="A78" i="6"/>
  <c r="I77" i="6"/>
  <c r="B77" i="6"/>
  <c r="A77" i="6"/>
  <c r="I76" i="6"/>
  <c r="B76" i="6"/>
  <c r="A76" i="6"/>
  <c r="B75" i="6"/>
  <c r="A75" i="6"/>
  <c r="I71" i="6"/>
  <c r="C71" i="6"/>
  <c r="A71" i="6"/>
  <c r="I70" i="6"/>
  <c r="C70" i="6"/>
  <c r="A70" i="6"/>
  <c r="I69" i="6"/>
  <c r="C69" i="6"/>
  <c r="A69" i="6"/>
  <c r="I68" i="6"/>
  <c r="C68" i="6"/>
  <c r="A68" i="6"/>
  <c r="I67" i="6"/>
  <c r="C67" i="6"/>
  <c r="A67" i="6"/>
  <c r="I66" i="6"/>
  <c r="C66" i="6"/>
  <c r="A66" i="6"/>
  <c r="I65" i="6"/>
  <c r="C65" i="6"/>
  <c r="A65" i="6"/>
  <c r="I64" i="6"/>
  <c r="C64" i="6"/>
  <c r="A64" i="6"/>
  <c r="I63" i="6"/>
  <c r="C63" i="6"/>
  <c r="A63" i="6"/>
  <c r="I62" i="6"/>
  <c r="C62" i="6"/>
  <c r="A62" i="6"/>
  <c r="I61" i="6"/>
  <c r="C61" i="6"/>
  <c r="A61" i="6"/>
  <c r="I60" i="6"/>
  <c r="C60" i="6"/>
  <c r="A60" i="6"/>
  <c r="I57" i="6"/>
  <c r="C57" i="6"/>
  <c r="A57" i="6"/>
  <c r="I56" i="6"/>
  <c r="C56" i="6"/>
  <c r="A56" i="6"/>
  <c r="I55" i="6"/>
  <c r="C55" i="6"/>
  <c r="A55" i="6"/>
  <c r="I54" i="6"/>
  <c r="C54" i="6"/>
  <c r="A54" i="6"/>
  <c r="I53" i="6"/>
  <c r="C53" i="6"/>
  <c r="A53" i="6"/>
  <c r="I52" i="6"/>
  <c r="C52" i="6"/>
  <c r="A52" i="6"/>
  <c r="I51" i="6"/>
  <c r="C51" i="6"/>
  <c r="A51" i="6"/>
  <c r="I50" i="6"/>
  <c r="C50" i="6"/>
  <c r="A50" i="6"/>
  <c r="I49" i="6"/>
  <c r="C49" i="6"/>
  <c r="A49" i="6"/>
  <c r="I48" i="6"/>
  <c r="C48" i="6"/>
  <c r="A48" i="6"/>
  <c r="I47" i="6"/>
  <c r="C47" i="6"/>
  <c r="A47" i="6"/>
  <c r="I46" i="6"/>
  <c r="C46" i="6"/>
  <c r="A46" i="6"/>
  <c r="B45" i="6"/>
  <c r="I44" i="6"/>
  <c r="B44" i="6"/>
  <c r="A44" i="6"/>
  <c r="I43" i="6"/>
  <c r="B43" i="6"/>
  <c r="A43" i="6"/>
  <c r="I42" i="6"/>
  <c r="B42" i="6"/>
  <c r="A42" i="6"/>
  <c r="I41" i="6"/>
  <c r="B41" i="6"/>
  <c r="A41" i="6"/>
  <c r="B40" i="6"/>
  <c r="A40" i="6"/>
  <c r="I38" i="6"/>
  <c r="B38" i="6"/>
  <c r="I37" i="6"/>
  <c r="B37" i="6"/>
  <c r="I36" i="6"/>
  <c r="B36" i="6"/>
  <c r="I35" i="6"/>
  <c r="B35" i="6"/>
  <c r="A35" i="6"/>
  <c r="I32" i="6"/>
  <c r="B32" i="6"/>
  <c r="A32" i="6"/>
  <c r="I31" i="6"/>
  <c r="B31" i="6"/>
  <c r="A31" i="6"/>
  <c r="B30" i="6"/>
  <c r="A30" i="6"/>
  <c r="I28" i="6"/>
  <c r="B28" i="6"/>
  <c r="A28" i="6"/>
  <c r="I27" i="6"/>
  <c r="B27" i="6"/>
  <c r="A27" i="6"/>
  <c r="I26" i="6"/>
  <c r="B26" i="6"/>
  <c r="A26" i="6"/>
  <c r="I25" i="6"/>
  <c r="B25" i="6"/>
  <c r="A25" i="6"/>
  <c r="I24" i="6"/>
  <c r="B24" i="6"/>
  <c r="A24" i="6"/>
  <c r="I23" i="6"/>
  <c r="B23" i="6"/>
  <c r="A23" i="6"/>
  <c r="I22" i="6"/>
  <c r="B22" i="6"/>
  <c r="A22" i="6"/>
  <c r="I21" i="6"/>
  <c r="B21" i="6"/>
  <c r="A21" i="6"/>
  <c r="I20" i="6"/>
  <c r="B20" i="6"/>
  <c r="A20" i="6"/>
  <c r="I19" i="6"/>
  <c r="B19" i="6"/>
  <c r="A19" i="6"/>
  <c r="B18" i="6"/>
  <c r="A18" i="6"/>
  <c r="H15" i="6"/>
  <c r="D10" i="6"/>
  <c r="A10" i="6"/>
  <c r="D9" i="6"/>
  <c r="A9" i="6"/>
  <c r="D8" i="6"/>
  <c r="A8" i="6"/>
  <c r="D7" i="6"/>
  <c r="A7" i="6"/>
  <c r="L119" i="7"/>
  <c r="L118" i="7"/>
  <c r="L117" i="7"/>
  <c r="L116" i="7"/>
  <c r="L115" i="7"/>
  <c r="L114" i="7"/>
  <c r="L113" i="7"/>
  <c r="I112" i="7"/>
  <c r="B112" i="7"/>
  <c r="A112" i="7"/>
  <c r="I111" i="7"/>
  <c r="B111" i="7"/>
  <c r="A111" i="7"/>
  <c r="I110" i="7"/>
  <c r="B110" i="7"/>
  <c r="A110" i="7"/>
  <c r="I109" i="7"/>
  <c r="B109" i="7"/>
  <c r="A109" i="7"/>
  <c r="I108" i="7"/>
  <c r="B108" i="7"/>
  <c r="A108" i="7"/>
  <c r="I107" i="7"/>
  <c r="B107" i="7"/>
  <c r="A107" i="7"/>
  <c r="I106" i="7"/>
  <c r="B106" i="7"/>
  <c r="A106" i="7"/>
  <c r="I105" i="7"/>
  <c r="B105" i="7"/>
  <c r="A105" i="7"/>
  <c r="I104" i="7"/>
  <c r="B104" i="7"/>
  <c r="A104" i="7"/>
  <c r="B103" i="7"/>
  <c r="A103" i="7"/>
  <c r="I101" i="7"/>
  <c r="B101" i="7"/>
  <c r="A101" i="7"/>
  <c r="I100" i="7"/>
  <c r="B100" i="7"/>
  <c r="A100" i="7"/>
  <c r="I99" i="7"/>
  <c r="B99" i="7"/>
  <c r="A99" i="7"/>
  <c r="I98" i="7"/>
  <c r="B98" i="7"/>
  <c r="A98" i="7"/>
  <c r="I97" i="7"/>
  <c r="B97" i="7"/>
  <c r="A97" i="7"/>
  <c r="I96" i="7"/>
  <c r="B96" i="7"/>
  <c r="A96" i="7"/>
  <c r="I95" i="7"/>
  <c r="B95" i="7"/>
  <c r="A95" i="7"/>
  <c r="I94" i="7"/>
  <c r="B94" i="7"/>
  <c r="A94" i="7"/>
  <c r="I93" i="7"/>
  <c r="B93" i="7"/>
  <c r="A93" i="7"/>
  <c r="I92" i="7"/>
  <c r="B92" i="7"/>
  <c r="A92" i="7"/>
  <c r="I91" i="7"/>
  <c r="B91" i="7"/>
  <c r="A91" i="7"/>
  <c r="I90" i="7"/>
  <c r="B90" i="7"/>
  <c r="A90" i="7"/>
  <c r="I89" i="7"/>
  <c r="B89" i="7"/>
  <c r="A89" i="7"/>
  <c r="I88" i="7"/>
  <c r="B88" i="7"/>
  <c r="A88" i="7"/>
  <c r="I87" i="7"/>
  <c r="B87" i="7"/>
  <c r="A87" i="7"/>
  <c r="I86" i="7"/>
  <c r="B86" i="7"/>
  <c r="A86" i="7"/>
  <c r="I85" i="7"/>
  <c r="B85" i="7"/>
  <c r="A85" i="7"/>
  <c r="I84" i="7"/>
  <c r="B84" i="7"/>
  <c r="A84" i="7"/>
  <c r="I83" i="7"/>
  <c r="B83" i="7"/>
  <c r="A83" i="7"/>
  <c r="I82" i="7"/>
  <c r="B82" i="7"/>
  <c r="A82" i="7"/>
  <c r="I81" i="7"/>
  <c r="B81" i="7"/>
  <c r="A81" i="7"/>
  <c r="I80" i="7"/>
  <c r="B80" i="7"/>
  <c r="A80" i="7"/>
  <c r="I79" i="7"/>
  <c r="B79" i="7"/>
  <c r="A79" i="7"/>
  <c r="I78" i="7"/>
  <c r="B78" i="7"/>
  <c r="A78" i="7"/>
  <c r="I77" i="7"/>
  <c r="B77" i="7"/>
  <c r="A77" i="7"/>
  <c r="I76" i="7"/>
  <c r="B76" i="7"/>
  <c r="A76" i="7"/>
  <c r="B75" i="7"/>
  <c r="A75" i="7"/>
  <c r="I71" i="7"/>
  <c r="C71" i="7"/>
  <c r="A71" i="7"/>
  <c r="I70" i="7"/>
  <c r="C70" i="7"/>
  <c r="A70" i="7"/>
  <c r="I69" i="7"/>
  <c r="C69" i="7"/>
  <c r="A69" i="7"/>
  <c r="I68" i="7"/>
  <c r="C68" i="7"/>
  <c r="A68" i="7"/>
  <c r="I67" i="7"/>
  <c r="C67" i="7"/>
  <c r="A67" i="7"/>
  <c r="I66" i="7"/>
  <c r="C66" i="7"/>
  <c r="A66" i="7"/>
  <c r="I65" i="7"/>
  <c r="C65" i="7"/>
  <c r="A65" i="7"/>
  <c r="I64" i="7"/>
  <c r="C64" i="7"/>
  <c r="A64" i="7"/>
  <c r="I63" i="7"/>
  <c r="C63" i="7"/>
  <c r="A63" i="7"/>
  <c r="I62" i="7"/>
  <c r="C62" i="7"/>
  <c r="A62" i="7"/>
  <c r="I61" i="7"/>
  <c r="C61" i="7"/>
  <c r="A61" i="7"/>
  <c r="I60" i="7"/>
  <c r="C60" i="7"/>
  <c r="A60" i="7"/>
  <c r="I57" i="7"/>
  <c r="C57" i="7"/>
  <c r="A57" i="7"/>
  <c r="I56" i="7"/>
  <c r="C56" i="7"/>
  <c r="A56" i="7"/>
  <c r="I55" i="7"/>
  <c r="C55" i="7"/>
  <c r="A55" i="7"/>
  <c r="I54" i="7"/>
  <c r="C54" i="7"/>
  <c r="A54" i="7"/>
  <c r="I53" i="7"/>
  <c r="C53" i="7"/>
  <c r="A53" i="7"/>
  <c r="I52" i="7"/>
  <c r="C52" i="7"/>
  <c r="A52" i="7"/>
  <c r="I51" i="7"/>
  <c r="C51" i="7"/>
  <c r="A51" i="7"/>
  <c r="I50" i="7"/>
  <c r="C50" i="7"/>
  <c r="A50" i="7"/>
  <c r="I49" i="7"/>
  <c r="C49" i="7"/>
  <c r="A49" i="7"/>
  <c r="I48" i="7"/>
  <c r="C48" i="7"/>
  <c r="A48" i="7"/>
  <c r="I47" i="7"/>
  <c r="C47" i="7"/>
  <c r="A47" i="7"/>
  <c r="I46" i="7"/>
  <c r="C46" i="7"/>
  <c r="A46" i="7"/>
  <c r="B45" i="7"/>
  <c r="I44" i="7"/>
  <c r="B44" i="7"/>
  <c r="A44" i="7"/>
  <c r="I43" i="7"/>
  <c r="B43" i="7"/>
  <c r="A43" i="7"/>
  <c r="I42" i="7"/>
  <c r="B42" i="7"/>
  <c r="A42" i="7"/>
  <c r="I41" i="7"/>
  <c r="B41" i="7"/>
  <c r="A41" i="7"/>
  <c r="B40" i="7"/>
  <c r="A40" i="7"/>
  <c r="I38" i="7"/>
  <c r="B38" i="7"/>
  <c r="I37" i="7"/>
  <c r="B37" i="7"/>
  <c r="I36" i="7"/>
  <c r="B36" i="7"/>
  <c r="I35" i="7"/>
  <c r="B35" i="7"/>
  <c r="A35" i="7"/>
  <c r="I32" i="7"/>
  <c r="B32" i="7"/>
  <c r="A32" i="7"/>
  <c r="I31" i="7"/>
  <c r="B31" i="7"/>
  <c r="A31" i="7"/>
  <c r="B30" i="7"/>
  <c r="A30" i="7"/>
  <c r="I28" i="7"/>
  <c r="B28" i="7"/>
  <c r="A28" i="7"/>
  <c r="I27" i="7"/>
  <c r="B27" i="7"/>
  <c r="A27" i="7"/>
  <c r="I26" i="7"/>
  <c r="B26" i="7"/>
  <c r="A26" i="7"/>
  <c r="I25" i="7"/>
  <c r="B25" i="7"/>
  <c r="A25" i="7"/>
  <c r="I24" i="7"/>
  <c r="B24" i="7"/>
  <c r="A24" i="7"/>
  <c r="I23" i="7"/>
  <c r="B23" i="7"/>
  <c r="A23" i="7"/>
  <c r="I22" i="7"/>
  <c r="B22" i="7"/>
  <c r="A22" i="7"/>
  <c r="I21" i="7"/>
  <c r="B21" i="7"/>
  <c r="A21" i="7"/>
  <c r="I20" i="7"/>
  <c r="B20" i="7"/>
  <c r="A20" i="7"/>
  <c r="I19" i="7"/>
  <c r="B19" i="7"/>
  <c r="A19" i="7"/>
  <c r="B18" i="7"/>
  <c r="A18" i="7"/>
  <c r="H15" i="7"/>
  <c r="D10" i="7"/>
  <c r="A10" i="7"/>
  <c r="D9" i="7"/>
  <c r="A9" i="7"/>
  <c r="D8" i="7"/>
  <c r="A8" i="7"/>
  <c r="D7" i="7"/>
  <c r="A7" i="7"/>
  <c r="L119" i="5"/>
  <c r="L118" i="5"/>
  <c r="L117" i="5"/>
  <c r="L116" i="5"/>
  <c r="L115" i="5"/>
  <c r="L114" i="5"/>
  <c r="L113" i="5"/>
  <c r="I112" i="5"/>
  <c r="B112" i="5"/>
  <c r="A112" i="5"/>
  <c r="I111" i="5"/>
  <c r="B111" i="5"/>
  <c r="A111" i="5"/>
  <c r="I110" i="5"/>
  <c r="B110" i="5"/>
  <c r="A110" i="5"/>
  <c r="I109" i="5"/>
  <c r="B109" i="5"/>
  <c r="A109" i="5"/>
  <c r="I108" i="5"/>
  <c r="B108" i="5"/>
  <c r="A108" i="5"/>
  <c r="I107" i="5"/>
  <c r="B107" i="5"/>
  <c r="A107" i="5"/>
  <c r="I106" i="5"/>
  <c r="B106" i="5"/>
  <c r="A106" i="5"/>
  <c r="I105" i="5"/>
  <c r="B105" i="5"/>
  <c r="A105" i="5"/>
  <c r="I104" i="5"/>
  <c r="B104" i="5"/>
  <c r="A104" i="5"/>
  <c r="B103" i="5"/>
  <c r="A103" i="5"/>
  <c r="I101" i="5"/>
  <c r="B101" i="5"/>
  <c r="A101" i="5"/>
  <c r="I100" i="5"/>
  <c r="B100" i="5"/>
  <c r="A100" i="5"/>
  <c r="I99" i="5"/>
  <c r="B99" i="5"/>
  <c r="A99" i="5"/>
  <c r="I98" i="5"/>
  <c r="B98" i="5"/>
  <c r="A98" i="5"/>
  <c r="I97" i="5"/>
  <c r="B97" i="5"/>
  <c r="A97" i="5"/>
  <c r="I96" i="5"/>
  <c r="B96" i="5"/>
  <c r="A96" i="5"/>
  <c r="I95" i="5"/>
  <c r="B95" i="5"/>
  <c r="A95" i="5"/>
  <c r="I94" i="5"/>
  <c r="B94" i="5"/>
  <c r="A94" i="5"/>
  <c r="I93" i="5"/>
  <c r="B93" i="5"/>
  <c r="A93" i="5"/>
  <c r="I92" i="5"/>
  <c r="B92" i="5"/>
  <c r="A92" i="5"/>
  <c r="I91" i="5"/>
  <c r="B91" i="5"/>
  <c r="A91" i="5"/>
  <c r="I90" i="5"/>
  <c r="B90" i="5"/>
  <c r="A90" i="5"/>
  <c r="I89" i="5"/>
  <c r="B89" i="5"/>
  <c r="A89" i="5"/>
  <c r="I88" i="5"/>
  <c r="B88" i="5"/>
  <c r="A88" i="5"/>
  <c r="I87" i="5"/>
  <c r="B87" i="5"/>
  <c r="A87" i="5"/>
  <c r="I86" i="5"/>
  <c r="B86" i="5"/>
  <c r="A86" i="5"/>
  <c r="I85" i="5"/>
  <c r="B85" i="5"/>
  <c r="A85" i="5"/>
  <c r="I84" i="5"/>
  <c r="B84" i="5"/>
  <c r="A84" i="5"/>
  <c r="I83" i="5"/>
  <c r="B83" i="5"/>
  <c r="A83" i="5"/>
  <c r="I82" i="5"/>
  <c r="B82" i="5"/>
  <c r="A82" i="5"/>
  <c r="I81" i="5"/>
  <c r="B81" i="5"/>
  <c r="A81" i="5"/>
  <c r="I80" i="5"/>
  <c r="B80" i="5"/>
  <c r="A80" i="5"/>
  <c r="I79" i="5"/>
  <c r="B79" i="5"/>
  <c r="A79" i="5"/>
  <c r="I78" i="5"/>
  <c r="B78" i="5"/>
  <c r="A78" i="5"/>
  <c r="I77" i="5"/>
  <c r="B77" i="5"/>
  <c r="A77" i="5"/>
  <c r="I76" i="5"/>
  <c r="B76" i="5"/>
  <c r="A76" i="5"/>
  <c r="B75" i="5"/>
  <c r="A75" i="5"/>
  <c r="I71" i="5"/>
  <c r="C71" i="5"/>
  <c r="A71" i="5"/>
  <c r="I70" i="5"/>
  <c r="C70" i="5"/>
  <c r="A70" i="5"/>
  <c r="I69" i="5"/>
  <c r="C69" i="5"/>
  <c r="A69" i="5"/>
  <c r="I68" i="5"/>
  <c r="C68" i="5"/>
  <c r="A68" i="5"/>
  <c r="I67" i="5"/>
  <c r="C67" i="5"/>
  <c r="A67" i="5"/>
  <c r="I66" i="5"/>
  <c r="C66" i="5"/>
  <c r="A66" i="5"/>
  <c r="I65" i="5"/>
  <c r="C65" i="5"/>
  <c r="A65" i="5"/>
  <c r="I64" i="5"/>
  <c r="C64" i="5"/>
  <c r="A64" i="5"/>
  <c r="I63" i="5"/>
  <c r="C63" i="5"/>
  <c r="A63" i="5"/>
  <c r="I62" i="5"/>
  <c r="C62" i="5"/>
  <c r="A62" i="5"/>
  <c r="I61" i="5"/>
  <c r="C61" i="5"/>
  <c r="A61" i="5"/>
  <c r="I60" i="5"/>
  <c r="C60" i="5"/>
  <c r="A60" i="5"/>
  <c r="I57" i="5"/>
  <c r="C57" i="5"/>
  <c r="A57" i="5"/>
  <c r="I56" i="5"/>
  <c r="C56" i="5"/>
  <c r="A56" i="5"/>
  <c r="I55" i="5"/>
  <c r="C55" i="5"/>
  <c r="A55" i="5"/>
  <c r="I54" i="5"/>
  <c r="C54" i="5"/>
  <c r="A54" i="5"/>
  <c r="I53" i="5"/>
  <c r="C53" i="5"/>
  <c r="A53" i="5"/>
  <c r="I52" i="5"/>
  <c r="C52" i="5"/>
  <c r="A52" i="5"/>
  <c r="I51" i="5"/>
  <c r="C51" i="5"/>
  <c r="A51" i="5"/>
  <c r="I50" i="5"/>
  <c r="C50" i="5"/>
  <c r="A50" i="5"/>
  <c r="I49" i="5"/>
  <c r="C49" i="5"/>
  <c r="A49" i="5"/>
  <c r="I48" i="5"/>
  <c r="C48" i="5"/>
  <c r="A48" i="5"/>
  <c r="I47" i="5"/>
  <c r="C47" i="5"/>
  <c r="A47" i="5"/>
  <c r="I46" i="5"/>
  <c r="C46" i="5"/>
  <c r="A46" i="5"/>
  <c r="B45" i="5"/>
  <c r="I44" i="5"/>
  <c r="B44" i="5"/>
  <c r="A44" i="5"/>
  <c r="I43" i="5"/>
  <c r="B43" i="5"/>
  <c r="A43" i="5"/>
  <c r="I42" i="5"/>
  <c r="B42" i="5"/>
  <c r="A42" i="5"/>
  <c r="I41" i="5"/>
  <c r="B41" i="5"/>
  <c r="A41" i="5"/>
  <c r="B40" i="5"/>
  <c r="A40" i="5"/>
  <c r="I38" i="5"/>
  <c r="B38" i="5"/>
  <c r="I37" i="5"/>
  <c r="B37" i="5"/>
  <c r="I36" i="5"/>
  <c r="B36" i="5"/>
  <c r="I35" i="5"/>
  <c r="B35" i="5"/>
  <c r="A35" i="5"/>
  <c r="I32" i="5"/>
  <c r="B32" i="5"/>
  <c r="A32" i="5"/>
  <c r="I31" i="5"/>
  <c r="B31" i="5"/>
  <c r="A31" i="5"/>
  <c r="B30" i="5"/>
  <c r="A30" i="5"/>
  <c r="I28" i="5"/>
  <c r="B28" i="5"/>
  <c r="A28" i="5"/>
  <c r="I27" i="5"/>
  <c r="B27" i="5"/>
  <c r="A27" i="5"/>
  <c r="I26" i="5"/>
  <c r="B26" i="5"/>
  <c r="A26" i="5"/>
  <c r="I25" i="5"/>
  <c r="B25" i="5"/>
  <c r="A25" i="5"/>
  <c r="I24" i="5"/>
  <c r="B24" i="5"/>
  <c r="A24" i="5"/>
  <c r="I23" i="5"/>
  <c r="B23" i="5"/>
  <c r="A23" i="5"/>
  <c r="I22" i="5"/>
  <c r="B22" i="5"/>
  <c r="A22" i="5"/>
  <c r="I21" i="5"/>
  <c r="B21" i="5"/>
  <c r="A21" i="5"/>
  <c r="I20" i="5"/>
  <c r="B20" i="5"/>
  <c r="A20" i="5"/>
  <c r="I19" i="5"/>
  <c r="B19" i="5"/>
  <c r="A19" i="5"/>
  <c r="B18" i="5"/>
  <c r="A18" i="5"/>
  <c r="H15" i="5"/>
  <c r="D10" i="5"/>
  <c r="A10" i="5"/>
  <c r="D9" i="5"/>
  <c r="A9" i="5"/>
  <c r="D8" i="5"/>
  <c r="A8" i="5"/>
  <c r="D7" i="5"/>
  <c r="A7" i="5"/>
  <c r="L119" i="8"/>
  <c r="L118" i="8"/>
  <c r="L117" i="8"/>
  <c r="L116" i="8"/>
  <c r="L115" i="8"/>
  <c r="L114" i="8"/>
  <c r="L113" i="8"/>
  <c r="I112" i="8"/>
  <c r="B112" i="8"/>
  <c r="A112" i="8"/>
  <c r="I111" i="8"/>
  <c r="B111" i="8"/>
  <c r="A111" i="8"/>
  <c r="I110" i="8"/>
  <c r="B110" i="8"/>
  <c r="A110" i="8"/>
  <c r="I109" i="8"/>
  <c r="B109" i="8"/>
  <c r="A109" i="8"/>
  <c r="I108" i="8"/>
  <c r="B108" i="8"/>
  <c r="A108" i="8"/>
  <c r="I107" i="8"/>
  <c r="B107" i="8"/>
  <c r="A107" i="8"/>
  <c r="I106" i="8"/>
  <c r="B106" i="8"/>
  <c r="A106" i="8"/>
  <c r="I105" i="8"/>
  <c r="B105" i="8"/>
  <c r="A105" i="8"/>
  <c r="I104" i="8"/>
  <c r="B104" i="8"/>
  <c r="A104" i="8"/>
  <c r="B103" i="8"/>
  <c r="A103" i="8"/>
  <c r="I101" i="8"/>
  <c r="B101" i="8"/>
  <c r="A101" i="8"/>
  <c r="I100" i="8"/>
  <c r="B100" i="8"/>
  <c r="A100" i="8"/>
  <c r="I99" i="8"/>
  <c r="B99" i="8"/>
  <c r="A99" i="8"/>
  <c r="I98" i="8"/>
  <c r="B98" i="8"/>
  <c r="A98" i="8"/>
  <c r="I97" i="8"/>
  <c r="B97" i="8"/>
  <c r="A97" i="8"/>
  <c r="I96" i="8"/>
  <c r="B96" i="8"/>
  <c r="A96" i="8"/>
  <c r="I95" i="8"/>
  <c r="B95" i="8"/>
  <c r="A95" i="8"/>
  <c r="I94" i="8"/>
  <c r="B94" i="8"/>
  <c r="A94" i="8"/>
  <c r="I93" i="8"/>
  <c r="B93" i="8"/>
  <c r="A93" i="8"/>
  <c r="I92" i="8"/>
  <c r="B92" i="8"/>
  <c r="A92" i="8"/>
  <c r="I91" i="8"/>
  <c r="B91" i="8"/>
  <c r="A91" i="8"/>
  <c r="I90" i="8"/>
  <c r="B90" i="8"/>
  <c r="A90" i="8"/>
  <c r="I89" i="8"/>
  <c r="B89" i="8"/>
  <c r="A89" i="8"/>
  <c r="I88" i="8"/>
  <c r="B88" i="8"/>
  <c r="A88" i="8"/>
  <c r="I87" i="8"/>
  <c r="B87" i="8"/>
  <c r="A87" i="8"/>
  <c r="I86" i="8"/>
  <c r="B86" i="8"/>
  <c r="A86" i="8"/>
  <c r="I85" i="8"/>
  <c r="B85" i="8"/>
  <c r="A85" i="8"/>
  <c r="I84" i="8"/>
  <c r="B84" i="8"/>
  <c r="A84" i="8"/>
  <c r="I83" i="8"/>
  <c r="B83" i="8"/>
  <c r="A83" i="8"/>
  <c r="I82" i="8"/>
  <c r="B82" i="8"/>
  <c r="A82" i="8"/>
  <c r="I81" i="8"/>
  <c r="B81" i="8"/>
  <c r="A81" i="8"/>
  <c r="I80" i="8"/>
  <c r="B80" i="8"/>
  <c r="A80" i="8"/>
  <c r="I79" i="8"/>
  <c r="B79" i="8"/>
  <c r="A79" i="8"/>
  <c r="I78" i="8"/>
  <c r="B78" i="8"/>
  <c r="A78" i="8"/>
  <c r="I77" i="8"/>
  <c r="B77" i="8"/>
  <c r="A77" i="8"/>
  <c r="I76" i="8"/>
  <c r="B76" i="8"/>
  <c r="A76" i="8"/>
  <c r="B75" i="8"/>
  <c r="A75" i="8"/>
  <c r="I71" i="8"/>
  <c r="C71" i="8"/>
  <c r="A71" i="8"/>
  <c r="I70" i="8"/>
  <c r="C70" i="8"/>
  <c r="A70" i="8"/>
  <c r="I69" i="8"/>
  <c r="C69" i="8"/>
  <c r="A69" i="8"/>
  <c r="I68" i="8"/>
  <c r="C68" i="8"/>
  <c r="A68" i="8"/>
  <c r="I67" i="8"/>
  <c r="C67" i="8"/>
  <c r="A67" i="8"/>
  <c r="I66" i="8"/>
  <c r="C66" i="8"/>
  <c r="A66" i="8"/>
  <c r="I65" i="8"/>
  <c r="C65" i="8"/>
  <c r="A65" i="8"/>
  <c r="I64" i="8"/>
  <c r="C64" i="8"/>
  <c r="A64" i="8"/>
  <c r="I63" i="8"/>
  <c r="C63" i="8"/>
  <c r="A63" i="8"/>
  <c r="I62" i="8"/>
  <c r="C62" i="8"/>
  <c r="A62" i="8"/>
  <c r="I61" i="8"/>
  <c r="C61" i="8"/>
  <c r="A61" i="8"/>
  <c r="I60" i="8"/>
  <c r="C60" i="8"/>
  <c r="A60" i="8"/>
  <c r="I57" i="8"/>
  <c r="C57" i="8"/>
  <c r="A57" i="8"/>
  <c r="I56" i="8"/>
  <c r="C56" i="8"/>
  <c r="A56" i="8"/>
  <c r="I55" i="8"/>
  <c r="C55" i="8"/>
  <c r="A55" i="8"/>
  <c r="I54" i="8"/>
  <c r="C54" i="8"/>
  <c r="A54" i="8"/>
  <c r="I53" i="8"/>
  <c r="C53" i="8"/>
  <c r="A53" i="8"/>
  <c r="I52" i="8"/>
  <c r="C52" i="8"/>
  <c r="A52" i="8"/>
  <c r="I51" i="8"/>
  <c r="C51" i="8"/>
  <c r="A51" i="8"/>
  <c r="I50" i="8"/>
  <c r="C50" i="8"/>
  <c r="A50" i="8"/>
  <c r="I49" i="8"/>
  <c r="C49" i="8"/>
  <c r="A49" i="8"/>
  <c r="I48" i="8"/>
  <c r="C48" i="8"/>
  <c r="A48" i="8"/>
  <c r="I47" i="8"/>
  <c r="C47" i="8"/>
  <c r="A47" i="8"/>
  <c r="I46" i="8"/>
  <c r="C46" i="8"/>
  <c r="A46" i="8"/>
  <c r="B45" i="8"/>
  <c r="I44" i="8"/>
  <c r="B44" i="8"/>
  <c r="A44" i="8"/>
  <c r="I43" i="8"/>
  <c r="B43" i="8"/>
  <c r="A43" i="8"/>
  <c r="I42" i="8"/>
  <c r="B42" i="8"/>
  <c r="A42" i="8"/>
  <c r="I41" i="8"/>
  <c r="B41" i="8"/>
  <c r="A41" i="8"/>
  <c r="B40" i="8"/>
  <c r="A40" i="8"/>
  <c r="I38" i="8"/>
  <c r="B38" i="8"/>
  <c r="I37" i="8"/>
  <c r="B37" i="8"/>
  <c r="I36" i="8"/>
  <c r="B36" i="8"/>
  <c r="I35" i="8"/>
  <c r="B35" i="8"/>
  <c r="A35" i="8"/>
  <c r="I32" i="8"/>
  <c r="B32" i="8"/>
  <c r="A32" i="8"/>
  <c r="I31" i="8"/>
  <c r="B31" i="8"/>
  <c r="A31" i="8"/>
  <c r="B30" i="8"/>
  <c r="A30" i="8"/>
  <c r="I28" i="8"/>
  <c r="B28" i="8"/>
  <c r="A28" i="8"/>
  <c r="I27" i="8"/>
  <c r="B27" i="8"/>
  <c r="A27" i="8"/>
  <c r="I26" i="8"/>
  <c r="B26" i="8"/>
  <c r="A26" i="8"/>
  <c r="I25" i="8"/>
  <c r="B25" i="8"/>
  <c r="A25" i="8"/>
  <c r="I24" i="8"/>
  <c r="B24" i="8"/>
  <c r="A24" i="8"/>
  <c r="I23" i="8"/>
  <c r="B23" i="8"/>
  <c r="A23" i="8"/>
  <c r="I22" i="8"/>
  <c r="B22" i="8"/>
  <c r="A22" i="8"/>
  <c r="I21" i="8"/>
  <c r="B21" i="8"/>
  <c r="A21" i="8"/>
  <c r="I20" i="8"/>
  <c r="B20" i="8"/>
  <c r="A20" i="8"/>
  <c r="I19" i="8"/>
  <c r="B19" i="8"/>
  <c r="A19" i="8"/>
  <c r="B18" i="8"/>
  <c r="A18" i="8"/>
  <c r="H15" i="8"/>
  <c r="D10" i="8"/>
  <c r="A10" i="8"/>
  <c r="D9" i="8"/>
  <c r="A9" i="8"/>
  <c r="D8" i="8"/>
  <c r="A8" i="8"/>
  <c r="D7" i="8"/>
  <c r="A7" i="8"/>
  <c r="L119" i="9"/>
  <c r="L118" i="9"/>
  <c r="L117" i="9"/>
  <c r="L116" i="9"/>
  <c r="L115" i="9"/>
  <c r="L114" i="9"/>
  <c r="L113" i="9"/>
  <c r="I112" i="9"/>
  <c r="B112" i="9"/>
  <c r="A112" i="9"/>
  <c r="I111" i="9"/>
  <c r="B111" i="9"/>
  <c r="A111" i="9"/>
  <c r="I110" i="9"/>
  <c r="B110" i="9"/>
  <c r="A110" i="9"/>
  <c r="I109" i="9"/>
  <c r="B109" i="9"/>
  <c r="A109" i="9"/>
  <c r="I108" i="9"/>
  <c r="B108" i="9"/>
  <c r="A108" i="9"/>
  <c r="I107" i="9"/>
  <c r="B107" i="9"/>
  <c r="A107" i="9"/>
  <c r="I106" i="9"/>
  <c r="B106" i="9"/>
  <c r="A106" i="9"/>
  <c r="I105" i="9"/>
  <c r="B105" i="9"/>
  <c r="A105" i="9"/>
  <c r="I104" i="9"/>
  <c r="B104" i="9"/>
  <c r="A104" i="9"/>
  <c r="B103" i="9"/>
  <c r="A103" i="9"/>
  <c r="I101" i="9"/>
  <c r="B101" i="9"/>
  <c r="A101" i="9"/>
  <c r="I100" i="9"/>
  <c r="B100" i="9"/>
  <c r="A100" i="9"/>
  <c r="I99" i="9"/>
  <c r="B99" i="9"/>
  <c r="A99" i="9"/>
  <c r="I98" i="9"/>
  <c r="B98" i="9"/>
  <c r="A98" i="9"/>
  <c r="I97" i="9"/>
  <c r="B97" i="9"/>
  <c r="A97" i="9"/>
  <c r="I96" i="9"/>
  <c r="B96" i="9"/>
  <c r="A96" i="9"/>
  <c r="I95" i="9"/>
  <c r="B95" i="9"/>
  <c r="A95" i="9"/>
  <c r="I94" i="9"/>
  <c r="B94" i="9"/>
  <c r="A94" i="9"/>
  <c r="I93" i="9"/>
  <c r="B93" i="9"/>
  <c r="A93" i="9"/>
  <c r="I92" i="9"/>
  <c r="B92" i="9"/>
  <c r="A92" i="9"/>
  <c r="I91" i="9"/>
  <c r="B91" i="9"/>
  <c r="A91" i="9"/>
  <c r="I90" i="9"/>
  <c r="B90" i="9"/>
  <c r="A90" i="9"/>
  <c r="I89" i="9"/>
  <c r="B89" i="9"/>
  <c r="A89" i="9"/>
  <c r="I88" i="9"/>
  <c r="B88" i="9"/>
  <c r="A88" i="9"/>
  <c r="I87" i="9"/>
  <c r="B87" i="9"/>
  <c r="A87" i="9"/>
  <c r="I86" i="9"/>
  <c r="B86" i="9"/>
  <c r="A86" i="9"/>
  <c r="I85" i="9"/>
  <c r="B85" i="9"/>
  <c r="A85" i="9"/>
  <c r="I84" i="9"/>
  <c r="B84" i="9"/>
  <c r="A84" i="9"/>
  <c r="I83" i="9"/>
  <c r="B83" i="9"/>
  <c r="A83" i="9"/>
  <c r="I82" i="9"/>
  <c r="B82" i="9"/>
  <c r="A82" i="9"/>
  <c r="I81" i="9"/>
  <c r="B81" i="9"/>
  <c r="A81" i="9"/>
  <c r="I80" i="9"/>
  <c r="B80" i="9"/>
  <c r="A80" i="9"/>
  <c r="I79" i="9"/>
  <c r="B79" i="9"/>
  <c r="A79" i="9"/>
  <c r="I78" i="9"/>
  <c r="B78" i="9"/>
  <c r="A78" i="9"/>
  <c r="I77" i="9"/>
  <c r="B77" i="9"/>
  <c r="A77" i="9"/>
  <c r="I76" i="9"/>
  <c r="B76" i="9"/>
  <c r="A76" i="9"/>
  <c r="B75" i="9"/>
  <c r="A75" i="9"/>
  <c r="I71" i="9"/>
  <c r="C71" i="9"/>
  <c r="A71" i="9"/>
  <c r="I70" i="9"/>
  <c r="C70" i="9"/>
  <c r="A70" i="9"/>
  <c r="I69" i="9"/>
  <c r="C69" i="9"/>
  <c r="A69" i="9"/>
  <c r="I68" i="9"/>
  <c r="C68" i="9"/>
  <c r="A68" i="9"/>
  <c r="I67" i="9"/>
  <c r="C67" i="9"/>
  <c r="A67" i="9"/>
  <c r="I66" i="9"/>
  <c r="C66" i="9"/>
  <c r="A66" i="9"/>
  <c r="I65" i="9"/>
  <c r="C65" i="9"/>
  <c r="A65" i="9"/>
  <c r="I64" i="9"/>
  <c r="C64" i="9"/>
  <c r="A64" i="9"/>
  <c r="I63" i="9"/>
  <c r="C63" i="9"/>
  <c r="A63" i="9"/>
  <c r="I62" i="9"/>
  <c r="C62" i="9"/>
  <c r="A62" i="9"/>
  <c r="I61" i="9"/>
  <c r="C61" i="9"/>
  <c r="A61" i="9"/>
  <c r="I60" i="9"/>
  <c r="C60" i="9"/>
  <c r="A60" i="9"/>
  <c r="I57" i="9"/>
  <c r="C57" i="9"/>
  <c r="A57" i="9"/>
  <c r="I56" i="9"/>
  <c r="C56" i="9"/>
  <c r="A56" i="9"/>
  <c r="I55" i="9"/>
  <c r="C55" i="9"/>
  <c r="A55" i="9"/>
  <c r="I54" i="9"/>
  <c r="C54" i="9"/>
  <c r="A54" i="9"/>
  <c r="I53" i="9"/>
  <c r="C53" i="9"/>
  <c r="A53" i="9"/>
  <c r="I52" i="9"/>
  <c r="C52" i="9"/>
  <c r="A52" i="9"/>
  <c r="I51" i="9"/>
  <c r="C51" i="9"/>
  <c r="A51" i="9"/>
  <c r="I50" i="9"/>
  <c r="C50" i="9"/>
  <c r="A50" i="9"/>
  <c r="I49" i="9"/>
  <c r="C49" i="9"/>
  <c r="A49" i="9"/>
  <c r="I48" i="9"/>
  <c r="C48" i="9"/>
  <c r="A48" i="9"/>
  <c r="I47" i="9"/>
  <c r="C47" i="9"/>
  <c r="A47" i="9"/>
  <c r="I46" i="9"/>
  <c r="C46" i="9"/>
  <c r="A46" i="9"/>
  <c r="B45" i="9"/>
  <c r="I44" i="9"/>
  <c r="B44" i="9"/>
  <c r="A44" i="9"/>
  <c r="I43" i="9"/>
  <c r="B43" i="9"/>
  <c r="A43" i="9"/>
  <c r="I42" i="9"/>
  <c r="B42" i="9"/>
  <c r="A42" i="9"/>
  <c r="I41" i="9"/>
  <c r="B41" i="9"/>
  <c r="A41" i="9"/>
  <c r="B40" i="9"/>
  <c r="A40" i="9"/>
  <c r="I38" i="9"/>
  <c r="B38" i="9"/>
  <c r="I37" i="9"/>
  <c r="B37" i="9"/>
  <c r="I36" i="9"/>
  <c r="B36" i="9"/>
  <c r="I35" i="9"/>
  <c r="B35" i="9"/>
  <c r="A35" i="9"/>
  <c r="I32" i="9"/>
  <c r="B32" i="9"/>
  <c r="A32" i="9"/>
  <c r="I31" i="9"/>
  <c r="B31" i="9"/>
  <c r="A31" i="9"/>
  <c r="B30" i="9"/>
  <c r="A30" i="9"/>
  <c r="I28" i="9"/>
  <c r="B28" i="9"/>
  <c r="A28" i="9"/>
  <c r="I27" i="9"/>
  <c r="B27" i="9"/>
  <c r="A27" i="9"/>
  <c r="I26" i="9"/>
  <c r="B26" i="9"/>
  <c r="A26" i="9"/>
  <c r="I25" i="9"/>
  <c r="B25" i="9"/>
  <c r="A25" i="9"/>
  <c r="I24" i="9"/>
  <c r="B24" i="9"/>
  <c r="A24" i="9"/>
  <c r="I23" i="9"/>
  <c r="B23" i="9"/>
  <c r="A23" i="9"/>
  <c r="I22" i="9"/>
  <c r="B22" i="9"/>
  <c r="A22" i="9"/>
  <c r="I21" i="9"/>
  <c r="B21" i="9"/>
  <c r="A21" i="9"/>
  <c r="I20" i="9"/>
  <c r="B20" i="9"/>
  <c r="A20" i="9"/>
  <c r="I19" i="9"/>
  <c r="B19" i="9"/>
  <c r="A19" i="9"/>
  <c r="B18" i="9"/>
  <c r="A18" i="9"/>
  <c r="H15" i="9"/>
  <c r="D10" i="9"/>
  <c r="A10" i="9"/>
  <c r="D9" i="9"/>
  <c r="A9" i="9"/>
  <c r="D8" i="9"/>
  <c r="A8" i="9"/>
  <c r="D7" i="9"/>
  <c r="A7" i="9"/>
  <c r="L119" i="10"/>
  <c r="L118" i="10"/>
  <c r="L117" i="10"/>
  <c r="L116" i="10"/>
  <c r="L115" i="10"/>
  <c r="L114" i="10"/>
  <c r="L113" i="10"/>
  <c r="I112" i="10"/>
  <c r="B112" i="10"/>
  <c r="A112" i="10"/>
  <c r="I111" i="10"/>
  <c r="B111" i="10"/>
  <c r="A111" i="10"/>
  <c r="I110" i="10"/>
  <c r="B110" i="10"/>
  <c r="A110" i="10"/>
  <c r="I109" i="10"/>
  <c r="B109" i="10"/>
  <c r="A109" i="10"/>
  <c r="I108" i="10"/>
  <c r="B108" i="10"/>
  <c r="A108" i="10"/>
  <c r="I107" i="10"/>
  <c r="B107" i="10"/>
  <c r="A107" i="10"/>
  <c r="I106" i="10"/>
  <c r="B106" i="10"/>
  <c r="A106" i="10"/>
  <c r="I105" i="10"/>
  <c r="B105" i="10"/>
  <c r="A105" i="10"/>
  <c r="I104" i="10"/>
  <c r="B104" i="10"/>
  <c r="A104" i="10"/>
  <c r="B103" i="10"/>
  <c r="A103" i="10"/>
  <c r="I101" i="10"/>
  <c r="B101" i="10"/>
  <c r="A101" i="10"/>
  <c r="I100" i="10"/>
  <c r="B100" i="10"/>
  <c r="A100" i="10"/>
  <c r="I99" i="10"/>
  <c r="B99" i="10"/>
  <c r="A99" i="10"/>
  <c r="I98" i="10"/>
  <c r="B98" i="10"/>
  <c r="A98" i="10"/>
  <c r="I97" i="10"/>
  <c r="B97" i="10"/>
  <c r="A97" i="10"/>
  <c r="I96" i="10"/>
  <c r="B96" i="10"/>
  <c r="A96" i="10"/>
  <c r="I95" i="10"/>
  <c r="B95" i="10"/>
  <c r="A95" i="10"/>
  <c r="I94" i="10"/>
  <c r="B94" i="10"/>
  <c r="A94" i="10"/>
  <c r="I93" i="10"/>
  <c r="B93" i="10"/>
  <c r="A93" i="10"/>
  <c r="I92" i="10"/>
  <c r="B92" i="10"/>
  <c r="A92" i="10"/>
  <c r="I91" i="10"/>
  <c r="B91" i="10"/>
  <c r="A91" i="10"/>
  <c r="I90" i="10"/>
  <c r="B90" i="10"/>
  <c r="A90" i="10"/>
  <c r="I89" i="10"/>
  <c r="B89" i="10"/>
  <c r="A89" i="10"/>
  <c r="I88" i="10"/>
  <c r="B88" i="10"/>
  <c r="A88" i="10"/>
  <c r="I87" i="10"/>
  <c r="B87" i="10"/>
  <c r="A87" i="10"/>
  <c r="I86" i="10"/>
  <c r="B86" i="10"/>
  <c r="A86" i="10"/>
  <c r="I85" i="10"/>
  <c r="B85" i="10"/>
  <c r="A85" i="10"/>
  <c r="I84" i="10"/>
  <c r="B84" i="10"/>
  <c r="A84" i="10"/>
  <c r="I83" i="10"/>
  <c r="B83" i="10"/>
  <c r="A83" i="10"/>
  <c r="I82" i="10"/>
  <c r="B82" i="10"/>
  <c r="A82" i="10"/>
  <c r="I81" i="10"/>
  <c r="B81" i="10"/>
  <c r="A81" i="10"/>
  <c r="I80" i="10"/>
  <c r="B80" i="10"/>
  <c r="A80" i="10"/>
  <c r="I79" i="10"/>
  <c r="B79" i="10"/>
  <c r="A79" i="10"/>
  <c r="I78" i="10"/>
  <c r="B78" i="10"/>
  <c r="A78" i="10"/>
  <c r="I77" i="10"/>
  <c r="B77" i="10"/>
  <c r="A77" i="10"/>
  <c r="I76" i="10"/>
  <c r="B76" i="10"/>
  <c r="A76" i="10"/>
  <c r="B75" i="10"/>
  <c r="A75" i="10"/>
  <c r="I71" i="10"/>
  <c r="C71" i="10"/>
  <c r="A71" i="10"/>
  <c r="I70" i="10"/>
  <c r="C70" i="10"/>
  <c r="A70" i="10"/>
  <c r="I69" i="10"/>
  <c r="C69" i="10"/>
  <c r="A69" i="10"/>
  <c r="I68" i="10"/>
  <c r="C68" i="10"/>
  <c r="A68" i="10"/>
  <c r="I67" i="10"/>
  <c r="C67" i="10"/>
  <c r="A67" i="10"/>
  <c r="I66" i="10"/>
  <c r="C66" i="10"/>
  <c r="A66" i="10"/>
  <c r="I65" i="10"/>
  <c r="C65" i="10"/>
  <c r="A65" i="10"/>
  <c r="I64" i="10"/>
  <c r="C64" i="10"/>
  <c r="A64" i="10"/>
  <c r="I63" i="10"/>
  <c r="C63" i="10"/>
  <c r="A63" i="10"/>
  <c r="I62" i="10"/>
  <c r="C62" i="10"/>
  <c r="A62" i="10"/>
  <c r="I61" i="10"/>
  <c r="C61" i="10"/>
  <c r="A61" i="10"/>
  <c r="I60" i="10"/>
  <c r="C60" i="10"/>
  <c r="A60" i="10"/>
  <c r="I57" i="10"/>
  <c r="C57" i="10"/>
  <c r="A57" i="10"/>
  <c r="I56" i="10"/>
  <c r="C56" i="10"/>
  <c r="A56" i="10"/>
  <c r="I55" i="10"/>
  <c r="C55" i="10"/>
  <c r="A55" i="10"/>
  <c r="I54" i="10"/>
  <c r="C54" i="10"/>
  <c r="A54" i="10"/>
  <c r="I53" i="10"/>
  <c r="C53" i="10"/>
  <c r="A53" i="10"/>
  <c r="I52" i="10"/>
  <c r="C52" i="10"/>
  <c r="A52" i="10"/>
  <c r="I51" i="10"/>
  <c r="C51" i="10"/>
  <c r="A51" i="10"/>
  <c r="I50" i="10"/>
  <c r="C50" i="10"/>
  <c r="A50" i="10"/>
  <c r="I49" i="10"/>
  <c r="C49" i="10"/>
  <c r="A49" i="10"/>
  <c r="I48" i="10"/>
  <c r="C48" i="10"/>
  <c r="A48" i="10"/>
  <c r="I47" i="10"/>
  <c r="C47" i="10"/>
  <c r="A47" i="10"/>
  <c r="I46" i="10"/>
  <c r="C46" i="10"/>
  <c r="A46" i="10"/>
  <c r="B45" i="10"/>
  <c r="I44" i="10"/>
  <c r="B44" i="10"/>
  <c r="A44" i="10"/>
  <c r="I43" i="10"/>
  <c r="B43" i="10"/>
  <c r="A43" i="10"/>
  <c r="I42" i="10"/>
  <c r="B42" i="10"/>
  <c r="A42" i="10"/>
  <c r="I41" i="10"/>
  <c r="B41" i="10"/>
  <c r="A41" i="10"/>
  <c r="B40" i="10"/>
  <c r="A40" i="10"/>
  <c r="I38" i="10"/>
  <c r="B38" i="10"/>
  <c r="I37" i="10"/>
  <c r="B37" i="10"/>
  <c r="I36" i="10"/>
  <c r="B36" i="10"/>
  <c r="I35" i="10"/>
  <c r="B35" i="10"/>
  <c r="A35" i="10"/>
  <c r="I32" i="10"/>
  <c r="B32" i="10"/>
  <c r="A32" i="10"/>
  <c r="I31" i="10"/>
  <c r="B31" i="10"/>
  <c r="A31" i="10"/>
  <c r="B30" i="10"/>
  <c r="A30" i="10"/>
  <c r="I28" i="10"/>
  <c r="B28" i="10"/>
  <c r="A28" i="10"/>
  <c r="I27" i="10"/>
  <c r="B27" i="10"/>
  <c r="A27" i="10"/>
  <c r="I26" i="10"/>
  <c r="B26" i="10"/>
  <c r="A26" i="10"/>
  <c r="I25" i="10"/>
  <c r="B25" i="10"/>
  <c r="A25" i="10"/>
  <c r="I24" i="10"/>
  <c r="B24" i="10"/>
  <c r="A24" i="10"/>
  <c r="I23" i="10"/>
  <c r="B23" i="10"/>
  <c r="A23" i="10"/>
  <c r="I22" i="10"/>
  <c r="B22" i="10"/>
  <c r="A22" i="10"/>
  <c r="I21" i="10"/>
  <c r="B21" i="10"/>
  <c r="A21" i="10"/>
  <c r="I20" i="10"/>
  <c r="B20" i="10"/>
  <c r="A20" i="10"/>
  <c r="I19" i="10"/>
  <c r="B19" i="10"/>
  <c r="A19" i="10"/>
  <c r="B18" i="10"/>
  <c r="A18" i="10"/>
  <c r="H15" i="10"/>
  <c r="D10" i="10"/>
  <c r="A10" i="10"/>
  <c r="D9" i="10"/>
  <c r="A9" i="10"/>
  <c r="D8" i="10"/>
  <c r="A8" i="10"/>
  <c r="D7" i="10"/>
  <c r="A7" i="10"/>
  <c r="L119" i="11"/>
  <c r="L118" i="11"/>
  <c r="L117" i="11"/>
  <c r="L116" i="11"/>
  <c r="L115" i="11"/>
  <c r="L114" i="11"/>
  <c r="L113" i="11"/>
  <c r="I112" i="11"/>
  <c r="B112" i="11"/>
  <c r="A112" i="11"/>
  <c r="I111" i="11"/>
  <c r="B111" i="11"/>
  <c r="A111" i="11"/>
  <c r="I110" i="11"/>
  <c r="B110" i="11"/>
  <c r="A110" i="11"/>
  <c r="I109" i="11"/>
  <c r="B109" i="11"/>
  <c r="A109" i="11"/>
  <c r="I108" i="11"/>
  <c r="B108" i="11"/>
  <c r="A108" i="11"/>
  <c r="I107" i="11"/>
  <c r="B107" i="11"/>
  <c r="A107" i="11"/>
  <c r="I106" i="11"/>
  <c r="B106" i="11"/>
  <c r="A106" i="11"/>
  <c r="I105" i="11"/>
  <c r="B105" i="11"/>
  <c r="A105" i="11"/>
  <c r="I104" i="11"/>
  <c r="B104" i="11"/>
  <c r="A104" i="11"/>
  <c r="B103" i="11"/>
  <c r="A103" i="11"/>
  <c r="I101" i="11"/>
  <c r="B101" i="11"/>
  <c r="A101" i="11"/>
  <c r="I100" i="11"/>
  <c r="B100" i="11"/>
  <c r="A100" i="11"/>
  <c r="I99" i="11"/>
  <c r="B99" i="11"/>
  <c r="A99" i="11"/>
  <c r="I98" i="11"/>
  <c r="B98" i="11"/>
  <c r="A98" i="11"/>
  <c r="I97" i="11"/>
  <c r="B97" i="11"/>
  <c r="A97" i="11"/>
  <c r="I96" i="11"/>
  <c r="B96" i="11"/>
  <c r="A96" i="11"/>
  <c r="I95" i="11"/>
  <c r="B95" i="11"/>
  <c r="A95" i="11"/>
  <c r="I94" i="11"/>
  <c r="B94" i="11"/>
  <c r="A94" i="11"/>
  <c r="I93" i="11"/>
  <c r="B93" i="11"/>
  <c r="A93" i="11"/>
  <c r="I92" i="11"/>
  <c r="B92" i="11"/>
  <c r="A92" i="11"/>
  <c r="I91" i="11"/>
  <c r="B91" i="11"/>
  <c r="A91" i="11"/>
  <c r="I90" i="11"/>
  <c r="B90" i="11"/>
  <c r="A90" i="11"/>
  <c r="I89" i="11"/>
  <c r="B89" i="11"/>
  <c r="A89" i="11"/>
  <c r="I88" i="11"/>
  <c r="B88" i="11"/>
  <c r="A88" i="11"/>
  <c r="I87" i="11"/>
  <c r="B87" i="11"/>
  <c r="A87" i="11"/>
  <c r="I86" i="11"/>
  <c r="B86" i="11"/>
  <c r="A86" i="11"/>
  <c r="I85" i="11"/>
  <c r="B85" i="11"/>
  <c r="A85" i="11"/>
  <c r="I84" i="11"/>
  <c r="B84" i="11"/>
  <c r="A84" i="11"/>
  <c r="I83" i="11"/>
  <c r="B83" i="11"/>
  <c r="A83" i="11"/>
  <c r="I82" i="11"/>
  <c r="B82" i="11"/>
  <c r="A82" i="11"/>
  <c r="I81" i="11"/>
  <c r="B81" i="11"/>
  <c r="A81" i="11"/>
  <c r="I80" i="11"/>
  <c r="B80" i="11"/>
  <c r="A80" i="11"/>
  <c r="I79" i="11"/>
  <c r="B79" i="11"/>
  <c r="A79" i="11"/>
  <c r="I78" i="11"/>
  <c r="B78" i="11"/>
  <c r="A78" i="11"/>
  <c r="I77" i="11"/>
  <c r="B77" i="11"/>
  <c r="A77" i="11"/>
  <c r="I76" i="11"/>
  <c r="B76" i="11"/>
  <c r="A76" i="11"/>
  <c r="B75" i="11"/>
  <c r="A75" i="11"/>
  <c r="I71" i="11"/>
  <c r="C71" i="11"/>
  <c r="A71" i="11"/>
  <c r="I70" i="11"/>
  <c r="C70" i="11"/>
  <c r="A70" i="11"/>
  <c r="I69" i="11"/>
  <c r="C69" i="11"/>
  <c r="A69" i="11"/>
  <c r="I68" i="11"/>
  <c r="C68" i="11"/>
  <c r="A68" i="11"/>
  <c r="I67" i="11"/>
  <c r="C67" i="11"/>
  <c r="A67" i="11"/>
  <c r="I66" i="11"/>
  <c r="C66" i="11"/>
  <c r="A66" i="11"/>
  <c r="I65" i="11"/>
  <c r="C65" i="11"/>
  <c r="A65" i="11"/>
  <c r="I64" i="11"/>
  <c r="C64" i="11"/>
  <c r="A64" i="11"/>
  <c r="I63" i="11"/>
  <c r="C63" i="11"/>
  <c r="A63" i="11"/>
  <c r="I62" i="11"/>
  <c r="C62" i="11"/>
  <c r="A62" i="11"/>
  <c r="I61" i="11"/>
  <c r="C61" i="11"/>
  <c r="A61" i="11"/>
  <c r="I60" i="11"/>
  <c r="C60" i="11"/>
  <c r="A60" i="11"/>
  <c r="I57" i="11"/>
  <c r="C57" i="11"/>
  <c r="A57" i="11"/>
  <c r="I56" i="11"/>
  <c r="C56" i="11"/>
  <c r="A56" i="11"/>
  <c r="I55" i="11"/>
  <c r="C55" i="11"/>
  <c r="A55" i="11"/>
  <c r="I54" i="11"/>
  <c r="C54" i="11"/>
  <c r="A54" i="11"/>
  <c r="I53" i="11"/>
  <c r="C53" i="11"/>
  <c r="A53" i="11"/>
  <c r="I52" i="11"/>
  <c r="C52" i="11"/>
  <c r="A52" i="11"/>
  <c r="I51" i="11"/>
  <c r="C51" i="11"/>
  <c r="A51" i="11"/>
  <c r="I50" i="11"/>
  <c r="C50" i="11"/>
  <c r="A50" i="11"/>
  <c r="I49" i="11"/>
  <c r="C49" i="11"/>
  <c r="A49" i="11"/>
  <c r="I48" i="11"/>
  <c r="C48" i="11"/>
  <c r="A48" i="11"/>
  <c r="I47" i="11"/>
  <c r="C47" i="11"/>
  <c r="A47" i="11"/>
  <c r="I46" i="11"/>
  <c r="C46" i="11"/>
  <c r="A46" i="11"/>
  <c r="B45" i="11"/>
  <c r="I44" i="11"/>
  <c r="B44" i="11"/>
  <c r="A44" i="11"/>
  <c r="I43" i="11"/>
  <c r="B43" i="11"/>
  <c r="A43" i="11"/>
  <c r="I42" i="11"/>
  <c r="B42" i="11"/>
  <c r="A42" i="11"/>
  <c r="I41" i="11"/>
  <c r="B41" i="11"/>
  <c r="A41" i="11"/>
  <c r="B40" i="11"/>
  <c r="A40" i="11"/>
  <c r="I38" i="11"/>
  <c r="B38" i="11"/>
  <c r="I37" i="11"/>
  <c r="B37" i="11"/>
  <c r="I36" i="11"/>
  <c r="B36" i="11"/>
  <c r="I35" i="11"/>
  <c r="B35" i="11"/>
  <c r="A35" i="11"/>
  <c r="I32" i="11"/>
  <c r="B32" i="11"/>
  <c r="A32" i="11"/>
  <c r="I31" i="11"/>
  <c r="B31" i="11"/>
  <c r="A31" i="11"/>
  <c r="B30" i="11"/>
  <c r="A30" i="11"/>
  <c r="I28" i="11"/>
  <c r="B28" i="11"/>
  <c r="A28" i="11"/>
  <c r="I27" i="11"/>
  <c r="B27" i="11"/>
  <c r="A27" i="11"/>
  <c r="I26" i="11"/>
  <c r="B26" i="11"/>
  <c r="A26" i="11"/>
  <c r="I25" i="11"/>
  <c r="B25" i="11"/>
  <c r="A25" i="11"/>
  <c r="I24" i="11"/>
  <c r="B24" i="11"/>
  <c r="A24" i="11"/>
  <c r="I23" i="11"/>
  <c r="B23" i="11"/>
  <c r="A23" i="11"/>
  <c r="I22" i="11"/>
  <c r="B22" i="11"/>
  <c r="A22" i="11"/>
  <c r="I21" i="11"/>
  <c r="B21" i="11"/>
  <c r="A21" i="11"/>
  <c r="I20" i="11"/>
  <c r="B20" i="11"/>
  <c r="A20" i="11"/>
  <c r="I19" i="11"/>
  <c r="B19" i="11"/>
  <c r="A19" i="11"/>
  <c r="B18" i="11"/>
  <c r="A18" i="11"/>
  <c r="H15" i="11"/>
  <c r="D10" i="11"/>
  <c r="A10" i="11"/>
  <c r="D9" i="11"/>
  <c r="A9" i="11"/>
  <c r="D8" i="11"/>
  <c r="A8" i="11"/>
  <c r="D7" i="11"/>
  <c r="A7" i="11"/>
  <c r="L119" i="12"/>
  <c r="L118" i="12"/>
  <c r="L117" i="12"/>
  <c r="L116" i="12"/>
  <c r="L115" i="12"/>
  <c r="L114" i="12"/>
  <c r="L113" i="12"/>
  <c r="I112" i="12"/>
  <c r="B112" i="12"/>
  <c r="A112" i="12"/>
  <c r="I111" i="12"/>
  <c r="B111" i="12"/>
  <c r="A111" i="12"/>
  <c r="I110" i="12"/>
  <c r="B110" i="12"/>
  <c r="A110" i="12"/>
  <c r="I109" i="12"/>
  <c r="B109" i="12"/>
  <c r="A109" i="12"/>
  <c r="I108" i="12"/>
  <c r="B108" i="12"/>
  <c r="A108" i="12"/>
  <c r="I107" i="12"/>
  <c r="B107" i="12"/>
  <c r="A107" i="12"/>
  <c r="I106" i="12"/>
  <c r="B106" i="12"/>
  <c r="A106" i="12"/>
  <c r="I105" i="12"/>
  <c r="B105" i="12"/>
  <c r="A105" i="12"/>
  <c r="I104" i="12"/>
  <c r="B104" i="12"/>
  <c r="A104" i="12"/>
  <c r="B103" i="12"/>
  <c r="A103" i="12"/>
  <c r="I101" i="12"/>
  <c r="B101" i="12"/>
  <c r="A101" i="12"/>
  <c r="I100" i="12"/>
  <c r="B100" i="12"/>
  <c r="A100" i="12"/>
  <c r="I99" i="12"/>
  <c r="B99" i="12"/>
  <c r="A99" i="12"/>
  <c r="I98" i="12"/>
  <c r="B98" i="12"/>
  <c r="A98" i="12"/>
  <c r="I97" i="12"/>
  <c r="B97" i="12"/>
  <c r="A97" i="12"/>
  <c r="I96" i="12"/>
  <c r="B96" i="12"/>
  <c r="A96" i="12"/>
  <c r="I95" i="12"/>
  <c r="B95" i="12"/>
  <c r="A95" i="12"/>
  <c r="I94" i="12"/>
  <c r="B94" i="12"/>
  <c r="A94" i="12"/>
  <c r="I93" i="12"/>
  <c r="B93" i="12"/>
  <c r="A93" i="12"/>
  <c r="I92" i="12"/>
  <c r="B92" i="12"/>
  <c r="A92" i="12"/>
  <c r="I91" i="12"/>
  <c r="B91" i="12"/>
  <c r="A91" i="12"/>
  <c r="I90" i="12"/>
  <c r="B90" i="12"/>
  <c r="A90" i="12"/>
  <c r="I89" i="12"/>
  <c r="B89" i="12"/>
  <c r="A89" i="12"/>
  <c r="I88" i="12"/>
  <c r="B88" i="12"/>
  <c r="A88" i="12"/>
  <c r="I87" i="12"/>
  <c r="B87" i="12"/>
  <c r="A87" i="12"/>
  <c r="I86" i="12"/>
  <c r="B86" i="12"/>
  <c r="A86" i="12"/>
  <c r="I85" i="12"/>
  <c r="B85" i="12"/>
  <c r="A85" i="12"/>
  <c r="I84" i="12"/>
  <c r="B84" i="12"/>
  <c r="A84" i="12"/>
  <c r="I83" i="12"/>
  <c r="B83" i="12"/>
  <c r="A83" i="12"/>
  <c r="I82" i="12"/>
  <c r="B82" i="12"/>
  <c r="A82" i="12"/>
  <c r="I81" i="12"/>
  <c r="B81" i="12"/>
  <c r="A81" i="12"/>
  <c r="I80" i="12"/>
  <c r="B80" i="12"/>
  <c r="A80" i="12"/>
  <c r="I79" i="12"/>
  <c r="B79" i="12"/>
  <c r="A79" i="12"/>
  <c r="I78" i="12"/>
  <c r="B78" i="12"/>
  <c r="A78" i="12"/>
  <c r="I77" i="12"/>
  <c r="B77" i="12"/>
  <c r="A77" i="12"/>
  <c r="I76" i="12"/>
  <c r="B76" i="12"/>
  <c r="A76" i="12"/>
  <c r="B75" i="12"/>
  <c r="A75" i="12"/>
  <c r="I71" i="12"/>
  <c r="C71" i="12"/>
  <c r="A71" i="12"/>
  <c r="I70" i="12"/>
  <c r="C70" i="12"/>
  <c r="A70" i="12"/>
  <c r="I69" i="12"/>
  <c r="C69" i="12"/>
  <c r="A69" i="12"/>
  <c r="I68" i="12"/>
  <c r="C68" i="12"/>
  <c r="A68" i="12"/>
  <c r="I67" i="12"/>
  <c r="C67" i="12"/>
  <c r="A67" i="12"/>
  <c r="I66" i="12"/>
  <c r="C66" i="12"/>
  <c r="A66" i="12"/>
  <c r="I65" i="12"/>
  <c r="C65" i="12"/>
  <c r="A65" i="12"/>
  <c r="I64" i="12"/>
  <c r="C64" i="12"/>
  <c r="A64" i="12"/>
  <c r="I63" i="12"/>
  <c r="C63" i="12"/>
  <c r="A63" i="12"/>
  <c r="I62" i="12"/>
  <c r="C62" i="12"/>
  <c r="A62" i="12"/>
  <c r="I61" i="12"/>
  <c r="C61" i="12"/>
  <c r="A61" i="12"/>
  <c r="I60" i="12"/>
  <c r="C60" i="12"/>
  <c r="A60" i="12"/>
  <c r="I57" i="12"/>
  <c r="C57" i="12"/>
  <c r="A57" i="12"/>
  <c r="I56" i="12"/>
  <c r="C56" i="12"/>
  <c r="A56" i="12"/>
  <c r="I55" i="12"/>
  <c r="C55" i="12"/>
  <c r="A55" i="12"/>
  <c r="I54" i="12"/>
  <c r="C54" i="12"/>
  <c r="A54" i="12"/>
  <c r="I53" i="12"/>
  <c r="C53" i="12"/>
  <c r="A53" i="12"/>
  <c r="I52" i="12"/>
  <c r="C52" i="12"/>
  <c r="A52" i="12"/>
  <c r="I51" i="12"/>
  <c r="C51" i="12"/>
  <c r="A51" i="12"/>
  <c r="I50" i="12"/>
  <c r="C50" i="12"/>
  <c r="A50" i="12"/>
  <c r="I49" i="12"/>
  <c r="C49" i="12"/>
  <c r="A49" i="12"/>
  <c r="I48" i="12"/>
  <c r="C48" i="12"/>
  <c r="A48" i="12"/>
  <c r="I47" i="12"/>
  <c r="C47" i="12"/>
  <c r="A47" i="12"/>
  <c r="I46" i="12"/>
  <c r="C46" i="12"/>
  <c r="A46" i="12"/>
  <c r="B45" i="12"/>
  <c r="I44" i="12"/>
  <c r="B44" i="12"/>
  <c r="A44" i="12"/>
  <c r="I43" i="12"/>
  <c r="B43" i="12"/>
  <c r="A43" i="12"/>
  <c r="I42" i="12"/>
  <c r="B42" i="12"/>
  <c r="A42" i="12"/>
  <c r="I41" i="12"/>
  <c r="B41" i="12"/>
  <c r="A41" i="12"/>
  <c r="B40" i="12"/>
  <c r="A40" i="12"/>
  <c r="I38" i="12"/>
  <c r="B38" i="12"/>
  <c r="I37" i="12"/>
  <c r="B37" i="12"/>
  <c r="I36" i="12"/>
  <c r="B36" i="12"/>
  <c r="I35" i="12"/>
  <c r="B35" i="12"/>
  <c r="A35" i="12"/>
  <c r="I32" i="12"/>
  <c r="B32" i="12"/>
  <c r="A32" i="12"/>
  <c r="I31" i="12"/>
  <c r="B31" i="12"/>
  <c r="A31" i="12"/>
  <c r="B30" i="12"/>
  <c r="A30" i="12"/>
  <c r="I28" i="12"/>
  <c r="B28" i="12"/>
  <c r="A28" i="12"/>
  <c r="I27" i="12"/>
  <c r="B27" i="12"/>
  <c r="A27" i="12"/>
  <c r="I26" i="12"/>
  <c r="B26" i="12"/>
  <c r="A26" i="12"/>
  <c r="I25" i="12"/>
  <c r="B25" i="12"/>
  <c r="A25" i="12"/>
  <c r="I24" i="12"/>
  <c r="B24" i="12"/>
  <c r="A24" i="12"/>
  <c r="I23" i="12"/>
  <c r="B23" i="12"/>
  <c r="A23" i="12"/>
  <c r="I22" i="12"/>
  <c r="B22" i="12"/>
  <c r="A22" i="12"/>
  <c r="I21" i="12"/>
  <c r="B21" i="12"/>
  <c r="A21" i="12"/>
  <c r="I20" i="12"/>
  <c r="B20" i="12"/>
  <c r="A20" i="12"/>
  <c r="I19" i="12"/>
  <c r="B19" i="12"/>
  <c r="A19" i="12"/>
  <c r="B18" i="12"/>
  <c r="A18" i="12"/>
  <c r="H15" i="12"/>
  <c r="D10" i="12"/>
  <c r="A10" i="12"/>
  <c r="D9" i="12"/>
  <c r="A9" i="12"/>
  <c r="D8" i="12"/>
  <c r="A8" i="12"/>
  <c r="D7" i="12"/>
  <c r="A7" i="12"/>
  <c r="L119" i="13"/>
  <c r="L118" i="13"/>
  <c r="L117" i="13"/>
  <c r="L116" i="13"/>
  <c r="L115" i="13"/>
  <c r="L114" i="13"/>
  <c r="L113" i="13"/>
  <c r="I112" i="13"/>
  <c r="B112" i="13"/>
  <c r="A112" i="13"/>
  <c r="I111" i="13"/>
  <c r="B111" i="13"/>
  <c r="A111" i="13"/>
  <c r="I110" i="13"/>
  <c r="B110" i="13"/>
  <c r="A110" i="13"/>
  <c r="I109" i="13"/>
  <c r="B109" i="13"/>
  <c r="A109" i="13"/>
  <c r="I108" i="13"/>
  <c r="B108" i="13"/>
  <c r="A108" i="13"/>
  <c r="I107" i="13"/>
  <c r="B107" i="13"/>
  <c r="A107" i="13"/>
  <c r="I106" i="13"/>
  <c r="B106" i="13"/>
  <c r="A106" i="13"/>
  <c r="I105" i="13"/>
  <c r="B105" i="13"/>
  <c r="A105" i="13"/>
  <c r="I104" i="13"/>
  <c r="B104" i="13"/>
  <c r="A104" i="13"/>
  <c r="B103" i="13"/>
  <c r="A103" i="13"/>
  <c r="I101" i="13"/>
  <c r="B101" i="13"/>
  <c r="A101" i="13"/>
  <c r="I100" i="13"/>
  <c r="B100" i="13"/>
  <c r="A100" i="13"/>
  <c r="I99" i="13"/>
  <c r="B99" i="13"/>
  <c r="A99" i="13"/>
  <c r="I98" i="13"/>
  <c r="B98" i="13"/>
  <c r="A98" i="13"/>
  <c r="I97" i="13"/>
  <c r="B97" i="13"/>
  <c r="A97" i="13"/>
  <c r="I96" i="13"/>
  <c r="B96" i="13"/>
  <c r="A96" i="13"/>
  <c r="I95" i="13"/>
  <c r="B95" i="13"/>
  <c r="A95" i="13"/>
  <c r="I94" i="13"/>
  <c r="B94" i="13"/>
  <c r="A94" i="13"/>
  <c r="I93" i="13"/>
  <c r="B93" i="13"/>
  <c r="A93" i="13"/>
  <c r="I92" i="13"/>
  <c r="B92" i="13"/>
  <c r="A92" i="13"/>
  <c r="I91" i="13"/>
  <c r="B91" i="13"/>
  <c r="A91" i="13"/>
  <c r="I90" i="13"/>
  <c r="B90" i="13"/>
  <c r="A90" i="13"/>
  <c r="I89" i="13"/>
  <c r="B89" i="13"/>
  <c r="A89" i="13"/>
  <c r="I88" i="13"/>
  <c r="B88" i="13"/>
  <c r="A88" i="13"/>
  <c r="I87" i="13"/>
  <c r="B87" i="13"/>
  <c r="A87" i="13"/>
  <c r="I86" i="13"/>
  <c r="B86" i="13"/>
  <c r="A86" i="13"/>
  <c r="I85" i="13"/>
  <c r="B85" i="13"/>
  <c r="A85" i="13"/>
  <c r="I84" i="13"/>
  <c r="B84" i="13"/>
  <c r="A84" i="13"/>
  <c r="I83" i="13"/>
  <c r="B83" i="13"/>
  <c r="A83" i="13"/>
  <c r="I82" i="13"/>
  <c r="B82" i="13"/>
  <c r="A82" i="13"/>
  <c r="I81" i="13"/>
  <c r="B81" i="13"/>
  <c r="A81" i="13"/>
  <c r="I80" i="13"/>
  <c r="B80" i="13"/>
  <c r="A80" i="13"/>
  <c r="I79" i="13"/>
  <c r="B79" i="13"/>
  <c r="A79" i="13"/>
  <c r="I78" i="13"/>
  <c r="B78" i="13"/>
  <c r="A78" i="13"/>
  <c r="I77" i="13"/>
  <c r="B77" i="13"/>
  <c r="A77" i="13"/>
  <c r="I76" i="13"/>
  <c r="B76" i="13"/>
  <c r="A76" i="13"/>
  <c r="B75" i="13"/>
  <c r="A75" i="13"/>
  <c r="I71" i="13"/>
  <c r="C71" i="13"/>
  <c r="A71" i="13"/>
  <c r="I70" i="13"/>
  <c r="C70" i="13"/>
  <c r="A70" i="13"/>
  <c r="I69" i="13"/>
  <c r="C69" i="13"/>
  <c r="A69" i="13"/>
  <c r="I68" i="13"/>
  <c r="C68" i="13"/>
  <c r="A68" i="13"/>
  <c r="I67" i="13"/>
  <c r="C67" i="13"/>
  <c r="A67" i="13"/>
  <c r="I66" i="13"/>
  <c r="C66" i="13"/>
  <c r="A66" i="13"/>
  <c r="I65" i="13"/>
  <c r="C65" i="13"/>
  <c r="A65" i="13"/>
  <c r="I64" i="13"/>
  <c r="C64" i="13"/>
  <c r="A64" i="13"/>
  <c r="I63" i="13"/>
  <c r="C63" i="13"/>
  <c r="A63" i="13"/>
  <c r="I62" i="13"/>
  <c r="C62" i="13"/>
  <c r="A62" i="13"/>
  <c r="I61" i="13"/>
  <c r="C61" i="13"/>
  <c r="A61" i="13"/>
  <c r="I60" i="13"/>
  <c r="C60" i="13"/>
  <c r="A60" i="13"/>
  <c r="I57" i="13"/>
  <c r="C57" i="13"/>
  <c r="A57" i="13"/>
  <c r="I56" i="13"/>
  <c r="C56" i="13"/>
  <c r="A56" i="13"/>
  <c r="I55" i="13"/>
  <c r="C55" i="13"/>
  <c r="A55" i="13"/>
  <c r="I54" i="13"/>
  <c r="C54" i="13"/>
  <c r="A54" i="13"/>
  <c r="I53" i="13"/>
  <c r="C53" i="13"/>
  <c r="A53" i="13"/>
  <c r="I52" i="13"/>
  <c r="C52" i="13"/>
  <c r="A52" i="13"/>
  <c r="I51" i="13"/>
  <c r="C51" i="13"/>
  <c r="A51" i="13"/>
  <c r="I50" i="13"/>
  <c r="C50" i="13"/>
  <c r="A50" i="13"/>
  <c r="I49" i="13"/>
  <c r="C49" i="13"/>
  <c r="A49" i="13"/>
  <c r="I48" i="13"/>
  <c r="C48" i="13"/>
  <c r="A48" i="13"/>
  <c r="I47" i="13"/>
  <c r="C47" i="13"/>
  <c r="A47" i="13"/>
  <c r="I46" i="13"/>
  <c r="C46" i="13"/>
  <c r="A46" i="13"/>
  <c r="B45" i="13"/>
  <c r="I44" i="13"/>
  <c r="B44" i="13"/>
  <c r="A44" i="13"/>
  <c r="I43" i="13"/>
  <c r="B43" i="13"/>
  <c r="A43" i="13"/>
  <c r="I42" i="13"/>
  <c r="B42" i="13"/>
  <c r="A42" i="13"/>
  <c r="I41" i="13"/>
  <c r="B41" i="13"/>
  <c r="A41" i="13"/>
  <c r="B40" i="13"/>
  <c r="A40" i="13"/>
  <c r="I38" i="13"/>
  <c r="B38" i="13"/>
  <c r="I37" i="13"/>
  <c r="B37" i="13"/>
  <c r="I36" i="13"/>
  <c r="B36" i="13"/>
  <c r="I35" i="13"/>
  <c r="B35" i="13"/>
  <c r="A35" i="13"/>
  <c r="I32" i="13"/>
  <c r="B32" i="13"/>
  <c r="A32" i="13"/>
  <c r="I31" i="13"/>
  <c r="B31" i="13"/>
  <c r="A31" i="13"/>
  <c r="B30" i="13"/>
  <c r="A30" i="13"/>
  <c r="I28" i="13"/>
  <c r="B28" i="13"/>
  <c r="A28" i="13"/>
  <c r="I27" i="13"/>
  <c r="B27" i="13"/>
  <c r="A27" i="13"/>
  <c r="I26" i="13"/>
  <c r="B26" i="13"/>
  <c r="A26" i="13"/>
  <c r="I25" i="13"/>
  <c r="B25" i="13"/>
  <c r="A25" i="13"/>
  <c r="I24" i="13"/>
  <c r="B24" i="13"/>
  <c r="A24" i="13"/>
  <c r="I23" i="13"/>
  <c r="B23" i="13"/>
  <c r="A23" i="13"/>
  <c r="I22" i="13"/>
  <c r="B22" i="13"/>
  <c r="A22" i="13"/>
  <c r="I21" i="13"/>
  <c r="B21" i="13"/>
  <c r="A21" i="13"/>
  <c r="I20" i="13"/>
  <c r="B20" i="13"/>
  <c r="A20" i="13"/>
  <c r="I19" i="13"/>
  <c r="B19" i="13"/>
  <c r="A19" i="13"/>
  <c r="B18" i="13"/>
  <c r="A18" i="13"/>
  <c r="H15" i="13"/>
  <c r="D10" i="13"/>
  <c r="A10" i="13"/>
  <c r="D9" i="13"/>
  <c r="A9" i="13"/>
  <c r="D8" i="13"/>
  <c r="A8" i="13"/>
  <c r="D7" i="13"/>
  <c r="A7" i="13"/>
  <c r="L119" i="14"/>
  <c r="L118" i="14"/>
  <c r="L117" i="14"/>
  <c r="L116" i="14"/>
  <c r="L115" i="14"/>
  <c r="L114" i="14"/>
  <c r="L113" i="14"/>
  <c r="I112" i="14"/>
  <c r="B112" i="14"/>
  <c r="A112" i="14"/>
  <c r="I111" i="14"/>
  <c r="B111" i="14"/>
  <c r="A111" i="14"/>
  <c r="I110" i="14"/>
  <c r="B110" i="14"/>
  <c r="A110" i="14"/>
  <c r="I109" i="14"/>
  <c r="B109" i="14"/>
  <c r="A109" i="14"/>
  <c r="I108" i="14"/>
  <c r="B108" i="14"/>
  <c r="A108" i="14"/>
  <c r="I107" i="14"/>
  <c r="B107" i="14"/>
  <c r="A107" i="14"/>
  <c r="I106" i="14"/>
  <c r="B106" i="14"/>
  <c r="A106" i="14"/>
  <c r="I105" i="14"/>
  <c r="B105" i="14"/>
  <c r="A105" i="14"/>
  <c r="I104" i="14"/>
  <c r="B104" i="14"/>
  <c r="A104" i="14"/>
  <c r="B103" i="14"/>
  <c r="A103" i="14"/>
  <c r="I101" i="14"/>
  <c r="B101" i="14"/>
  <c r="A101" i="14"/>
  <c r="I100" i="14"/>
  <c r="B100" i="14"/>
  <c r="A100" i="14"/>
  <c r="I99" i="14"/>
  <c r="B99" i="14"/>
  <c r="A99" i="14"/>
  <c r="I98" i="14"/>
  <c r="B98" i="14"/>
  <c r="A98" i="14"/>
  <c r="I97" i="14"/>
  <c r="B97" i="14"/>
  <c r="A97" i="14"/>
  <c r="I96" i="14"/>
  <c r="B96" i="14"/>
  <c r="A96" i="14"/>
  <c r="I95" i="14"/>
  <c r="B95" i="14"/>
  <c r="A95" i="14"/>
  <c r="I94" i="14"/>
  <c r="B94" i="14"/>
  <c r="A94" i="14"/>
  <c r="I93" i="14"/>
  <c r="B93" i="14"/>
  <c r="A93" i="14"/>
  <c r="I92" i="14"/>
  <c r="B92" i="14"/>
  <c r="A92" i="14"/>
  <c r="I91" i="14"/>
  <c r="B91" i="14"/>
  <c r="A91" i="14"/>
  <c r="I90" i="14"/>
  <c r="B90" i="14"/>
  <c r="A90" i="14"/>
  <c r="I89" i="14"/>
  <c r="B89" i="14"/>
  <c r="A89" i="14"/>
  <c r="I88" i="14"/>
  <c r="B88" i="14"/>
  <c r="A88" i="14"/>
  <c r="I87" i="14"/>
  <c r="B87" i="14"/>
  <c r="A87" i="14"/>
  <c r="I86" i="14"/>
  <c r="B86" i="14"/>
  <c r="A86" i="14"/>
  <c r="I85" i="14"/>
  <c r="B85" i="14"/>
  <c r="A85" i="14"/>
  <c r="I84" i="14"/>
  <c r="B84" i="14"/>
  <c r="A84" i="14"/>
  <c r="I83" i="14"/>
  <c r="B83" i="14"/>
  <c r="A83" i="14"/>
  <c r="I82" i="14"/>
  <c r="B82" i="14"/>
  <c r="A82" i="14"/>
  <c r="I81" i="14"/>
  <c r="B81" i="14"/>
  <c r="A81" i="14"/>
  <c r="I80" i="14"/>
  <c r="B80" i="14"/>
  <c r="A80" i="14"/>
  <c r="I79" i="14"/>
  <c r="B79" i="14"/>
  <c r="A79" i="14"/>
  <c r="I78" i="14"/>
  <c r="B78" i="14"/>
  <c r="A78" i="14"/>
  <c r="I77" i="14"/>
  <c r="B77" i="14"/>
  <c r="A77" i="14"/>
  <c r="I76" i="14"/>
  <c r="B76" i="14"/>
  <c r="A76" i="14"/>
  <c r="B75" i="14"/>
  <c r="A75" i="14"/>
  <c r="I71" i="14"/>
  <c r="C71" i="14"/>
  <c r="A71" i="14"/>
  <c r="I70" i="14"/>
  <c r="C70" i="14"/>
  <c r="A70" i="14"/>
  <c r="I69" i="14"/>
  <c r="C69" i="14"/>
  <c r="A69" i="14"/>
  <c r="I68" i="14"/>
  <c r="C68" i="14"/>
  <c r="A68" i="14"/>
  <c r="I67" i="14"/>
  <c r="C67" i="14"/>
  <c r="A67" i="14"/>
  <c r="I66" i="14"/>
  <c r="C66" i="14"/>
  <c r="A66" i="14"/>
  <c r="I65" i="14"/>
  <c r="C65" i="14"/>
  <c r="A65" i="14"/>
  <c r="I64" i="14"/>
  <c r="C64" i="14"/>
  <c r="A64" i="14"/>
  <c r="I63" i="14"/>
  <c r="C63" i="14"/>
  <c r="A63" i="14"/>
  <c r="I62" i="14"/>
  <c r="C62" i="14"/>
  <c r="A62" i="14"/>
  <c r="I61" i="14"/>
  <c r="C61" i="14"/>
  <c r="A61" i="14"/>
  <c r="I60" i="14"/>
  <c r="C60" i="14"/>
  <c r="A60" i="14"/>
  <c r="I57" i="14"/>
  <c r="C57" i="14"/>
  <c r="A57" i="14"/>
  <c r="I56" i="14"/>
  <c r="C56" i="14"/>
  <c r="A56" i="14"/>
  <c r="I55" i="14"/>
  <c r="C55" i="14"/>
  <c r="A55" i="14"/>
  <c r="I54" i="14"/>
  <c r="C54" i="14"/>
  <c r="A54" i="14"/>
  <c r="I53" i="14"/>
  <c r="C53" i="14"/>
  <c r="A53" i="14"/>
  <c r="I52" i="14"/>
  <c r="C52" i="14"/>
  <c r="A52" i="14"/>
  <c r="I51" i="14"/>
  <c r="C51" i="14"/>
  <c r="A51" i="14"/>
  <c r="I50" i="14"/>
  <c r="C50" i="14"/>
  <c r="A50" i="14"/>
  <c r="I49" i="14"/>
  <c r="C49" i="14"/>
  <c r="A49" i="14"/>
  <c r="I48" i="14"/>
  <c r="C48" i="14"/>
  <c r="A48" i="14"/>
  <c r="I47" i="14"/>
  <c r="C47" i="14"/>
  <c r="A47" i="14"/>
  <c r="I46" i="14"/>
  <c r="C46" i="14"/>
  <c r="A46" i="14"/>
  <c r="B45" i="14"/>
  <c r="I44" i="14"/>
  <c r="B44" i="14"/>
  <c r="A44" i="14"/>
  <c r="I43" i="14"/>
  <c r="B43" i="14"/>
  <c r="A43" i="14"/>
  <c r="I42" i="14"/>
  <c r="B42" i="14"/>
  <c r="A42" i="14"/>
  <c r="I41" i="14"/>
  <c r="B41" i="14"/>
  <c r="A41" i="14"/>
  <c r="B40" i="14"/>
  <c r="A40" i="14"/>
  <c r="I38" i="14"/>
  <c r="B38" i="14"/>
  <c r="I37" i="14"/>
  <c r="B37" i="14"/>
  <c r="I36" i="14"/>
  <c r="B36" i="14"/>
  <c r="I35" i="14"/>
  <c r="B35" i="14"/>
  <c r="A35" i="14"/>
  <c r="I32" i="14"/>
  <c r="B32" i="14"/>
  <c r="A32" i="14"/>
  <c r="I31" i="14"/>
  <c r="B31" i="14"/>
  <c r="A31" i="14"/>
  <c r="B30" i="14"/>
  <c r="A30" i="14"/>
  <c r="I28" i="14"/>
  <c r="B28" i="14"/>
  <c r="A28" i="14"/>
  <c r="I27" i="14"/>
  <c r="B27" i="14"/>
  <c r="A27" i="14"/>
  <c r="I26" i="14"/>
  <c r="B26" i="14"/>
  <c r="A26" i="14"/>
  <c r="I25" i="14"/>
  <c r="B25" i="14"/>
  <c r="A25" i="14"/>
  <c r="I24" i="14"/>
  <c r="B24" i="14"/>
  <c r="A24" i="14"/>
  <c r="I23" i="14"/>
  <c r="B23" i="14"/>
  <c r="A23" i="14"/>
  <c r="I22" i="14"/>
  <c r="B22" i="14"/>
  <c r="A22" i="14"/>
  <c r="I21" i="14"/>
  <c r="B21" i="14"/>
  <c r="A21" i="14"/>
  <c r="I20" i="14"/>
  <c r="B20" i="14"/>
  <c r="A20" i="14"/>
  <c r="I19" i="14"/>
  <c r="B19" i="14"/>
  <c r="A19" i="14"/>
  <c r="B18" i="14"/>
  <c r="A18" i="14"/>
  <c r="H15" i="14"/>
  <c r="D10" i="14"/>
  <c r="A10" i="14"/>
  <c r="D9" i="14"/>
  <c r="A9" i="14"/>
  <c r="D8" i="14"/>
  <c r="A8" i="14"/>
  <c r="D7" i="14"/>
  <c r="A7" i="14"/>
  <c r="L119" i="15"/>
  <c r="L118" i="15"/>
  <c r="L117" i="15"/>
  <c r="L116" i="15"/>
  <c r="L115" i="15"/>
  <c r="L114" i="15"/>
  <c r="L113" i="15"/>
  <c r="I112" i="15"/>
  <c r="B112" i="15"/>
  <c r="A112" i="15"/>
  <c r="I111" i="15"/>
  <c r="B111" i="15"/>
  <c r="A111" i="15"/>
  <c r="I110" i="15"/>
  <c r="B110" i="15"/>
  <c r="A110" i="15"/>
  <c r="I109" i="15"/>
  <c r="B109" i="15"/>
  <c r="A109" i="15"/>
  <c r="I108" i="15"/>
  <c r="B108" i="15"/>
  <c r="A108" i="15"/>
  <c r="I107" i="15"/>
  <c r="B107" i="15"/>
  <c r="A107" i="15"/>
  <c r="I106" i="15"/>
  <c r="B106" i="15"/>
  <c r="A106" i="15"/>
  <c r="I105" i="15"/>
  <c r="B105" i="15"/>
  <c r="A105" i="15"/>
  <c r="I104" i="15"/>
  <c r="B104" i="15"/>
  <c r="A104" i="15"/>
  <c r="B103" i="15"/>
  <c r="A103" i="15"/>
  <c r="I101" i="15"/>
  <c r="B101" i="15"/>
  <c r="A101" i="15"/>
  <c r="I100" i="15"/>
  <c r="B100" i="15"/>
  <c r="A100" i="15"/>
  <c r="I99" i="15"/>
  <c r="B99" i="15"/>
  <c r="A99" i="15"/>
  <c r="I98" i="15"/>
  <c r="B98" i="15"/>
  <c r="A98" i="15"/>
  <c r="I97" i="15"/>
  <c r="B97" i="15"/>
  <c r="A97" i="15"/>
  <c r="I96" i="15"/>
  <c r="B96" i="15"/>
  <c r="A96" i="15"/>
  <c r="I95" i="15"/>
  <c r="B95" i="15"/>
  <c r="A95" i="15"/>
  <c r="I94" i="15"/>
  <c r="B94" i="15"/>
  <c r="A94" i="15"/>
  <c r="I93" i="15"/>
  <c r="B93" i="15"/>
  <c r="A93" i="15"/>
  <c r="I92" i="15"/>
  <c r="B92" i="15"/>
  <c r="A92" i="15"/>
  <c r="I91" i="15"/>
  <c r="B91" i="15"/>
  <c r="A91" i="15"/>
  <c r="I90" i="15"/>
  <c r="B90" i="15"/>
  <c r="A90" i="15"/>
  <c r="I89" i="15"/>
  <c r="B89" i="15"/>
  <c r="A89" i="15"/>
  <c r="I88" i="15"/>
  <c r="B88" i="15"/>
  <c r="A88" i="15"/>
  <c r="I87" i="15"/>
  <c r="B87" i="15"/>
  <c r="A87" i="15"/>
  <c r="I86" i="15"/>
  <c r="B86" i="15"/>
  <c r="A86" i="15"/>
  <c r="I85" i="15"/>
  <c r="B85" i="15"/>
  <c r="A85" i="15"/>
  <c r="I84" i="15"/>
  <c r="B84" i="15"/>
  <c r="A84" i="15"/>
  <c r="I83" i="15"/>
  <c r="B83" i="15"/>
  <c r="A83" i="15"/>
  <c r="I82" i="15"/>
  <c r="B82" i="15"/>
  <c r="A82" i="15"/>
  <c r="I81" i="15"/>
  <c r="B81" i="15"/>
  <c r="A81" i="15"/>
  <c r="I80" i="15"/>
  <c r="B80" i="15"/>
  <c r="A80" i="15"/>
  <c r="I79" i="15"/>
  <c r="B79" i="15"/>
  <c r="A79" i="15"/>
  <c r="I78" i="15"/>
  <c r="B78" i="15"/>
  <c r="A78" i="15"/>
  <c r="I77" i="15"/>
  <c r="B77" i="15"/>
  <c r="A77" i="15"/>
  <c r="I76" i="15"/>
  <c r="B76" i="15"/>
  <c r="A76" i="15"/>
  <c r="B75" i="15"/>
  <c r="A75" i="15"/>
  <c r="I71" i="15"/>
  <c r="C71" i="15"/>
  <c r="A71" i="15"/>
  <c r="I70" i="15"/>
  <c r="C70" i="15"/>
  <c r="A70" i="15"/>
  <c r="I69" i="15"/>
  <c r="C69" i="15"/>
  <c r="A69" i="15"/>
  <c r="I68" i="15"/>
  <c r="C68" i="15"/>
  <c r="A68" i="15"/>
  <c r="I67" i="15"/>
  <c r="C67" i="15"/>
  <c r="A67" i="15"/>
  <c r="I66" i="15"/>
  <c r="C66" i="15"/>
  <c r="A66" i="15"/>
  <c r="I65" i="15"/>
  <c r="C65" i="15"/>
  <c r="A65" i="15"/>
  <c r="I64" i="15"/>
  <c r="C64" i="15"/>
  <c r="A64" i="15"/>
  <c r="I63" i="15"/>
  <c r="C63" i="15"/>
  <c r="A63" i="15"/>
  <c r="I62" i="15"/>
  <c r="C62" i="15"/>
  <c r="A62" i="15"/>
  <c r="I61" i="15"/>
  <c r="C61" i="15"/>
  <c r="A61" i="15"/>
  <c r="I60" i="15"/>
  <c r="C60" i="15"/>
  <c r="A60" i="15"/>
  <c r="I57" i="15"/>
  <c r="C57" i="15"/>
  <c r="A57" i="15"/>
  <c r="I56" i="15"/>
  <c r="C56" i="15"/>
  <c r="A56" i="15"/>
  <c r="I55" i="15"/>
  <c r="C55" i="15"/>
  <c r="A55" i="15"/>
  <c r="I54" i="15"/>
  <c r="C54" i="15"/>
  <c r="A54" i="15"/>
  <c r="I53" i="15"/>
  <c r="C53" i="15"/>
  <c r="A53" i="15"/>
  <c r="I52" i="15"/>
  <c r="C52" i="15"/>
  <c r="A52" i="15"/>
  <c r="I51" i="15"/>
  <c r="C51" i="15"/>
  <c r="A51" i="15"/>
  <c r="I50" i="15"/>
  <c r="C50" i="15"/>
  <c r="A50" i="15"/>
  <c r="I49" i="15"/>
  <c r="C49" i="15"/>
  <c r="A49" i="15"/>
  <c r="I48" i="15"/>
  <c r="C48" i="15"/>
  <c r="A48" i="15"/>
  <c r="I47" i="15"/>
  <c r="C47" i="15"/>
  <c r="A47" i="15"/>
  <c r="I46" i="15"/>
  <c r="C46" i="15"/>
  <c r="A46" i="15"/>
  <c r="B45" i="15"/>
  <c r="I44" i="15"/>
  <c r="B44" i="15"/>
  <c r="A44" i="15"/>
  <c r="I43" i="15"/>
  <c r="B43" i="15"/>
  <c r="A43" i="15"/>
  <c r="I42" i="15"/>
  <c r="B42" i="15"/>
  <c r="A42" i="15"/>
  <c r="I41" i="15"/>
  <c r="B41" i="15"/>
  <c r="A41" i="15"/>
  <c r="B40" i="15"/>
  <c r="A40" i="15"/>
  <c r="I38" i="15"/>
  <c r="B38" i="15"/>
  <c r="I37" i="15"/>
  <c r="B37" i="15"/>
  <c r="I36" i="15"/>
  <c r="B36" i="15"/>
  <c r="I35" i="15"/>
  <c r="B35" i="15"/>
  <c r="A35" i="15"/>
  <c r="I32" i="15"/>
  <c r="B32" i="15"/>
  <c r="A32" i="15"/>
  <c r="I31" i="15"/>
  <c r="B31" i="15"/>
  <c r="A31" i="15"/>
  <c r="B30" i="15"/>
  <c r="A30" i="15"/>
  <c r="I28" i="15"/>
  <c r="B28" i="15"/>
  <c r="A28" i="15"/>
  <c r="I27" i="15"/>
  <c r="B27" i="15"/>
  <c r="A27" i="15"/>
  <c r="I26" i="15"/>
  <c r="B26" i="15"/>
  <c r="A26" i="15"/>
  <c r="I25" i="15"/>
  <c r="B25" i="15"/>
  <c r="A25" i="15"/>
  <c r="I24" i="15"/>
  <c r="B24" i="15"/>
  <c r="A24" i="15"/>
  <c r="I23" i="15"/>
  <c r="B23" i="15"/>
  <c r="A23" i="15"/>
  <c r="I22" i="15"/>
  <c r="B22" i="15"/>
  <c r="A22" i="15"/>
  <c r="I21" i="15"/>
  <c r="B21" i="15"/>
  <c r="A21" i="15"/>
  <c r="I20" i="15"/>
  <c r="B20" i="15"/>
  <c r="A20" i="15"/>
  <c r="I19" i="15"/>
  <c r="B19" i="15"/>
  <c r="A19" i="15"/>
  <c r="B18" i="15"/>
  <c r="A18" i="15"/>
  <c r="H15" i="15"/>
  <c r="D10" i="15"/>
  <c r="A10" i="15"/>
  <c r="D9" i="15"/>
  <c r="A9" i="15"/>
  <c r="D8" i="15"/>
  <c r="A8" i="15"/>
  <c r="D7" i="15"/>
  <c r="A7" i="15"/>
  <c r="L119" i="16"/>
  <c r="L118" i="16"/>
  <c r="L117" i="16"/>
  <c r="L116" i="16"/>
  <c r="L115" i="16"/>
  <c r="L114" i="16"/>
  <c r="L113" i="16"/>
  <c r="I112" i="16"/>
  <c r="B112" i="16"/>
  <c r="A112" i="16"/>
  <c r="I111" i="16"/>
  <c r="B111" i="16"/>
  <c r="A111" i="16"/>
  <c r="I110" i="16"/>
  <c r="B110" i="16"/>
  <c r="A110" i="16"/>
  <c r="I109" i="16"/>
  <c r="B109" i="16"/>
  <c r="A109" i="16"/>
  <c r="I108" i="16"/>
  <c r="B108" i="16"/>
  <c r="A108" i="16"/>
  <c r="I107" i="16"/>
  <c r="B107" i="16"/>
  <c r="A107" i="16"/>
  <c r="I106" i="16"/>
  <c r="B106" i="16"/>
  <c r="A106" i="16"/>
  <c r="I105" i="16"/>
  <c r="B105" i="16"/>
  <c r="A105" i="16"/>
  <c r="I104" i="16"/>
  <c r="B104" i="16"/>
  <c r="A104" i="16"/>
  <c r="B103" i="16"/>
  <c r="A103" i="16"/>
  <c r="I101" i="16"/>
  <c r="B101" i="16"/>
  <c r="A101" i="16"/>
  <c r="I100" i="16"/>
  <c r="B100" i="16"/>
  <c r="A100" i="16"/>
  <c r="I99" i="16"/>
  <c r="B99" i="16"/>
  <c r="A99" i="16"/>
  <c r="I98" i="16"/>
  <c r="B98" i="16"/>
  <c r="A98" i="16"/>
  <c r="I97" i="16"/>
  <c r="B97" i="16"/>
  <c r="A97" i="16"/>
  <c r="I96" i="16"/>
  <c r="B96" i="16"/>
  <c r="A96" i="16"/>
  <c r="I95" i="16"/>
  <c r="B95" i="16"/>
  <c r="A95" i="16"/>
  <c r="I94" i="16"/>
  <c r="B94" i="16"/>
  <c r="A94" i="16"/>
  <c r="I93" i="16"/>
  <c r="B93" i="16"/>
  <c r="A93" i="16"/>
  <c r="I92" i="16"/>
  <c r="B92" i="16"/>
  <c r="A92" i="16"/>
  <c r="I91" i="16"/>
  <c r="B91" i="16"/>
  <c r="A91" i="16"/>
  <c r="I90" i="16"/>
  <c r="B90" i="16"/>
  <c r="A90" i="16"/>
  <c r="I89" i="16"/>
  <c r="B89" i="16"/>
  <c r="A89" i="16"/>
  <c r="I88" i="16"/>
  <c r="B88" i="16"/>
  <c r="A88" i="16"/>
  <c r="I87" i="16"/>
  <c r="B87" i="16"/>
  <c r="A87" i="16"/>
  <c r="I86" i="16"/>
  <c r="B86" i="16"/>
  <c r="A86" i="16"/>
  <c r="I85" i="16"/>
  <c r="B85" i="16"/>
  <c r="A85" i="16"/>
  <c r="I84" i="16"/>
  <c r="B84" i="16"/>
  <c r="A84" i="16"/>
  <c r="I83" i="16"/>
  <c r="B83" i="16"/>
  <c r="A83" i="16"/>
  <c r="I82" i="16"/>
  <c r="B82" i="16"/>
  <c r="A82" i="16"/>
  <c r="I81" i="16"/>
  <c r="B81" i="16"/>
  <c r="A81" i="16"/>
  <c r="I80" i="16"/>
  <c r="B80" i="16"/>
  <c r="A80" i="16"/>
  <c r="I79" i="16"/>
  <c r="B79" i="16"/>
  <c r="A79" i="16"/>
  <c r="I78" i="16"/>
  <c r="B78" i="16"/>
  <c r="A78" i="16"/>
  <c r="I77" i="16"/>
  <c r="B77" i="16"/>
  <c r="A77" i="16"/>
  <c r="I76" i="16"/>
  <c r="B76" i="16"/>
  <c r="A76" i="16"/>
  <c r="B75" i="16"/>
  <c r="A75" i="16"/>
  <c r="I71" i="16"/>
  <c r="C71" i="16"/>
  <c r="A71" i="16"/>
  <c r="I70" i="16"/>
  <c r="C70" i="16"/>
  <c r="A70" i="16"/>
  <c r="I69" i="16"/>
  <c r="C69" i="16"/>
  <c r="A69" i="16"/>
  <c r="I68" i="16"/>
  <c r="C68" i="16"/>
  <c r="A68" i="16"/>
  <c r="I67" i="16"/>
  <c r="C67" i="16"/>
  <c r="A67" i="16"/>
  <c r="I66" i="16"/>
  <c r="C66" i="16"/>
  <c r="A66" i="16"/>
  <c r="I65" i="16"/>
  <c r="C65" i="16"/>
  <c r="A65" i="16"/>
  <c r="I64" i="16"/>
  <c r="C64" i="16"/>
  <c r="A64" i="16"/>
  <c r="I63" i="16"/>
  <c r="C63" i="16"/>
  <c r="A63" i="16"/>
  <c r="I62" i="16"/>
  <c r="C62" i="16"/>
  <c r="A62" i="16"/>
  <c r="I61" i="16"/>
  <c r="C61" i="16"/>
  <c r="A61" i="16"/>
  <c r="I60" i="16"/>
  <c r="C60" i="16"/>
  <c r="A60" i="16"/>
  <c r="I57" i="16"/>
  <c r="C57" i="16"/>
  <c r="A57" i="16"/>
  <c r="I56" i="16"/>
  <c r="C56" i="16"/>
  <c r="A56" i="16"/>
  <c r="I55" i="16"/>
  <c r="C55" i="16"/>
  <c r="A55" i="16"/>
  <c r="I54" i="16"/>
  <c r="C54" i="16"/>
  <c r="A54" i="16"/>
  <c r="I53" i="16"/>
  <c r="C53" i="16"/>
  <c r="A53" i="16"/>
  <c r="I52" i="16"/>
  <c r="C52" i="16"/>
  <c r="A52" i="16"/>
  <c r="I51" i="16"/>
  <c r="C51" i="16"/>
  <c r="A51" i="16"/>
  <c r="I50" i="16"/>
  <c r="C50" i="16"/>
  <c r="A50" i="16"/>
  <c r="I49" i="16"/>
  <c r="C49" i="16"/>
  <c r="A49" i="16"/>
  <c r="I48" i="16"/>
  <c r="C48" i="16"/>
  <c r="A48" i="16"/>
  <c r="I47" i="16"/>
  <c r="C47" i="16"/>
  <c r="A47" i="16"/>
  <c r="I46" i="16"/>
  <c r="C46" i="16"/>
  <c r="A46" i="16"/>
  <c r="B45" i="16"/>
  <c r="I44" i="16"/>
  <c r="B44" i="16"/>
  <c r="A44" i="16"/>
  <c r="I43" i="16"/>
  <c r="B43" i="16"/>
  <c r="A43" i="16"/>
  <c r="I42" i="16"/>
  <c r="B42" i="16"/>
  <c r="A42" i="16"/>
  <c r="I41" i="16"/>
  <c r="B41" i="16"/>
  <c r="A41" i="16"/>
  <c r="B40" i="16"/>
  <c r="A40" i="16"/>
  <c r="I38" i="16"/>
  <c r="B38" i="16"/>
  <c r="I37" i="16"/>
  <c r="B37" i="16"/>
  <c r="I36" i="16"/>
  <c r="B36" i="16"/>
  <c r="I35" i="16"/>
  <c r="B35" i="16"/>
  <c r="A35" i="16"/>
  <c r="I32" i="16"/>
  <c r="B32" i="16"/>
  <c r="A32" i="16"/>
  <c r="I31" i="16"/>
  <c r="B31" i="16"/>
  <c r="A31" i="16"/>
  <c r="B30" i="16"/>
  <c r="A30" i="16"/>
  <c r="I28" i="16"/>
  <c r="B28" i="16"/>
  <c r="A28" i="16"/>
  <c r="I27" i="16"/>
  <c r="B27" i="16"/>
  <c r="A27" i="16"/>
  <c r="I26" i="16"/>
  <c r="B26" i="16"/>
  <c r="A26" i="16"/>
  <c r="I25" i="16"/>
  <c r="B25" i="16"/>
  <c r="A25" i="16"/>
  <c r="I24" i="16"/>
  <c r="B24" i="16"/>
  <c r="A24" i="16"/>
  <c r="I23" i="16"/>
  <c r="B23" i="16"/>
  <c r="A23" i="16"/>
  <c r="I22" i="16"/>
  <c r="B22" i="16"/>
  <c r="A22" i="16"/>
  <c r="I21" i="16"/>
  <c r="B21" i="16"/>
  <c r="A21" i="16"/>
  <c r="I20" i="16"/>
  <c r="B20" i="16"/>
  <c r="A20" i="16"/>
  <c r="I19" i="16"/>
  <c r="B19" i="16"/>
  <c r="A19" i="16"/>
  <c r="B18" i="16"/>
  <c r="A18" i="16"/>
  <c r="H15" i="16"/>
  <c r="D10" i="16"/>
  <c r="A10" i="16"/>
  <c r="D9" i="16"/>
  <c r="A9" i="16"/>
  <c r="D8" i="16"/>
  <c r="A8" i="16"/>
  <c r="D7" i="16"/>
  <c r="A7" i="16"/>
  <c r="L119" i="17"/>
  <c r="L118" i="17"/>
  <c r="L117" i="17"/>
  <c r="L116" i="17"/>
  <c r="L115" i="17"/>
  <c r="L114" i="17"/>
  <c r="L113" i="17"/>
  <c r="I112" i="17"/>
  <c r="B112" i="17"/>
  <c r="A112" i="17"/>
  <c r="I111" i="17"/>
  <c r="B111" i="17"/>
  <c r="A111" i="17"/>
  <c r="I110" i="17"/>
  <c r="B110" i="17"/>
  <c r="A110" i="17"/>
  <c r="I109" i="17"/>
  <c r="B109" i="17"/>
  <c r="A109" i="17"/>
  <c r="I108" i="17"/>
  <c r="B108" i="17"/>
  <c r="A108" i="17"/>
  <c r="I107" i="17"/>
  <c r="B107" i="17"/>
  <c r="A107" i="17"/>
  <c r="I106" i="17"/>
  <c r="B106" i="17"/>
  <c r="A106" i="17"/>
  <c r="I105" i="17"/>
  <c r="B105" i="17"/>
  <c r="A105" i="17"/>
  <c r="I104" i="17"/>
  <c r="B104" i="17"/>
  <c r="A104" i="17"/>
  <c r="B103" i="17"/>
  <c r="A103" i="17"/>
  <c r="I101" i="17"/>
  <c r="B101" i="17"/>
  <c r="A101" i="17"/>
  <c r="I100" i="17"/>
  <c r="B100" i="17"/>
  <c r="A100" i="17"/>
  <c r="I99" i="17"/>
  <c r="B99" i="17"/>
  <c r="A99" i="17"/>
  <c r="I98" i="17"/>
  <c r="B98" i="17"/>
  <c r="A98" i="17"/>
  <c r="I97" i="17"/>
  <c r="B97" i="17"/>
  <c r="A97" i="17"/>
  <c r="I96" i="17"/>
  <c r="B96" i="17"/>
  <c r="A96" i="17"/>
  <c r="I95" i="17"/>
  <c r="B95" i="17"/>
  <c r="A95" i="17"/>
  <c r="I94" i="17"/>
  <c r="B94" i="17"/>
  <c r="A94" i="17"/>
  <c r="I93" i="17"/>
  <c r="B93" i="17"/>
  <c r="A93" i="17"/>
  <c r="I92" i="17"/>
  <c r="B92" i="17"/>
  <c r="A92" i="17"/>
  <c r="I91" i="17"/>
  <c r="B91" i="17"/>
  <c r="A91" i="17"/>
  <c r="I90" i="17"/>
  <c r="B90" i="17"/>
  <c r="A90" i="17"/>
  <c r="I89" i="17"/>
  <c r="B89" i="17"/>
  <c r="A89" i="17"/>
  <c r="I88" i="17"/>
  <c r="B88" i="17"/>
  <c r="A88" i="17"/>
  <c r="I87" i="17"/>
  <c r="B87" i="17"/>
  <c r="A87" i="17"/>
  <c r="I86" i="17"/>
  <c r="B86" i="17"/>
  <c r="A86" i="17"/>
  <c r="I85" i="17"/>
  <c r="B85" i="17"/>
  <c r="A85" i="17"/>
  <c r="I84" i="17"/>
  <c r="B84" i="17"/>
  <c r="A84" i="17"/>
  <c r="I83" i="17"/>
  <c r="B83" i="17"/>
  <c r="A83" i="17"/>
  <c r="I82" i="17"/>
  <c r="B82" i="17"/>
  <c r="A82" i="17"/>
  <c r="I81" i="17"/>
  <c r="B81" i="17"/>
  <c r="A81" i="17"/>
  <c r="I80" i="17"/>
  <c r="B80" i="17"/>
  <c r="A80" i="17"/>
  <c r="I79" i="17"/>
  <c r="B79" i="17"/>
  <c r="A79" i="17"/>
  <c r="I78" i="17"/>
  <c r="B78" i="17"/>
  <c r="A78" i="17"/>
  <c r="I77" i="17"/>
  <c r="B77" i="17"/>
  <c r="A77" i="17"/>
  <c r="I76" i="17"/>
  <c r="B76" i="17"/>
  <c r="A76" i="17"/>
  <c r="B75" i="17"/>
  <c r="A75" i="17"/>
  <c r="I71" i="17"/>
  <c r="C71" i="17"/>
  <c r="A71" i="17"/>
  <c r="I70" i="17"/>
  <c r="C70" i="17"/>
  <c r="A70" i="17"/>
  <c r="I69" i="17"/>
  <c r="C69" i="17"/>
  <c r="A69" i="17"/>
  <c r="I68" i="17"/>
  <c r="C68" i="17"/>
  <c r="A68" i="17"/>
  <c r="I67" i="17"/>
  <c r="C67" i="17"/>
  <c r="A67" i="17"/>
  <c r="I66" i="17"/>
  <c r="C66" i="17"/>
  <c r="A66" i="17"/>
  <c r="I65" i="17"/>
  <c r="C65" i="17"/>
  <c r="A65" i="17"/>
  <c r="I64" i="17"/>
  <c r="C64" i="17"/>
  <c r="A64" i="17"/>
  <c r="I63" i="17"/>
  <c r="C63" i="17"/>
  <c r="A63" i="17"/>
  <c r="I62" i="17"/>
  <c r="C62" i="17"/>
  <c r="A62" i="17"/>
  <c r="I61" i="17"/>
  <c r="C61" i="17"/>
  <c r="A61" i="17"/>
  <c r="I60" i="17"/>
  <c r="C60" i="17"/>
  <c r="A60" i="17"/>
  <c r="I57" i="17"/>
  <c r="C57" i="17"/>
  <c r="A57" i="17"/>
  <c r="I56" i="17"/>
  <c r="C56" i="17"/>
  <c r="A56" i="17"/>
  <c r="I55" i="17"/>
  <c r="C55" i="17"/>
  <c r="A55" i="17"/>
  <c r="I54" i="17"/>
  <c r="C54" i="17"/>
  <c r="A54" i="17"/>
  <c r="I53" i="17"/>
  <c r="C53" i="17"/>
  <c r="A53" i="17"/>
  <c r="I52" i="17"/>
  <c r="C52" i="17"/>
  <c r="A52" i="17"/>
  <c r="I51" i="17"/>
  <c r="C51" i="17"/>
  <c r="A51" i="17"/>
  <c r="I50" i="17"/>
  <c r="C50" i="17"/>
  <c r="A50" i="17"/>
  <c r="I49" i="17"/>
  <c r="C49" i="17"/>
  <c r="A49" i="17"/>
  <c r="I48" i="17"/>
  <c r="C48" i="17"/>
  <c r="A48" i="17"/>
  <c r="I47" i="17"/>
  <c r="C47" i="17"/>
  <c r="A47" i="17"/>
  <c r="I46" i="17"/>
  <c r="C46" i="17"/>
  <c r="A46" i="17"/>
  <c r="B45" i="17"/>
  <c r="I44" i="17"/>
  <c r="B44" i="17"/>
  <c r="A44" i="17"/>
  <c r="I43" i="17"/>
  <c r="B43" i="17"/>
  <c r="A43" i="17"/>
  <c r="I42" i="17"/>
  <c r="B42" i="17"/>
  <c r="A42" i="17"/>
  <c r="I41" i="17"/>
  <c r="B41" i="17"/>
  <c r="A41" i="17"/>
  <c r="B40" i="17"/>
  <c r="A40" i="17"/>
  <c r="I38" i="17"/>
  <c r="B38" i="17"/>
  <c r="I37" i="17"/>
  <c r="B37" i="17"/>
  <c r="I36" i="17"/>
  <c r="B36" i="17"/>
  <c r="I35" i="17"/>
  <c r="B35" i="17"/>
  <c r="A35" i="17"/>
  <c r="I32" i="17"/>
  <c r="B32" i="17"/>
  <c r="A32" i="17"/>
  <c r="I31" i="17"/>
  <c r="B31" i="17"/>
  <c r="A31" i="17"/>
  <c r="B30" i="17"/>
  <c r="A30" i="17"/>
  <c r="I28" i="17"/>
  <c r="B28" i="17"/>
  <c r="A28" i="17"/>
  <c r="I27" i="17"/>
  <c r="B27" i="17"/>
  <c r="A27" i="17"/>
  <c r="I26" i="17"/>
  <c r="B26" i="17"/>
  <c r="A26" i="17"/>
  <c r="I25" i="17"/>
  <c r="B25" i="17"/>
  <c r="A25" i="17"/>
  <c r="I24" i="17"/>
  <c r="B24" i="17"/>
  <c r="A24" i="17"/>
  <c r="I23" i="17"/>
  <c r="B23" i="17"/>
  <c r="A23" i="17"/>
  <c r="I22" i="17"/>
  <c r="B22" i="17"/>
  <c r="A22" i="17"/>
  <c r="I21" i="17"/>
  <c r="B21" i="17"/>
  <c r="A21" i="17"/>
  <c r="I20" i="17"/>
  <c r="B20" i="17"/>
  <c r="A20" i="17"/>
  <c r="I19" i="17"/>
  <c r="B19" i="17"/>
  <c r="A19" i="17"/>
  <c r="B18" i="17"/>
  <c r="A18" i="17"/>
  <c r="H15" i="17"/>
  <c r="D10" i="17"/>
  <c r="A10" i="17"/>
  <c r="D9" i="17"/>
  <c r="A9" i="17"/>
  <c r="D8" i="17"/>
  <c r="A8" i="17"/>
  <c r="D7" i="17"/>
  <c r="A7" i="17"/>
  <c r="L119" i="18"/>
  <c r="L118" i="18"/>
  <c r="L117" i="18"/>
  <c r="L116" i="18"/>
  <c r="L115" i="18"/>
  <c r="L114" i="18"/>
  <c r="L113" i="18"/>
  <c r="I112" i="18"/>
  <c r="B112" i="18"/>
  <c r="A112" i="18"/>
  <c r="I111" i="18"/>
  <c r="B111" i="18"/>
  <c r="A111" i="18"/>
  <c r="I110" i="18"/>
  <c r="B110" i="18"/>
  <c r="A110" i="18"/>
  <c r="I109" i="18"/>
  <c r="B109" i="18"/>
  <c r="A109" i="18"/>
  <c r="I108" i="18"/>
  <c r="B108" i="18"/>
  <c r="A108" i="18"/>
  <c r="I107" i="18"/>
  <c r="B107" i="18"/>
  <c r="A107" i="18"/>
  <c r="I106" i="18"/>
  <c r="B106" i="18"/>
  <c r="A106" i="18"/>
  <c r="I105" i="18"/>
  <c r="B105" i="18"/>
  <c r="A105" i="18"/>
  <c r="I104" i="18"/>
  <c r="B104" i="18"/>
  <c r="A104" i="18"/>
  <c r="B103" i="18"/>
  <c r="A103" i="18"/>
  <c r="I101" i="18"/>
  <c r="B101" i="18"/>
  <c r="A101" i="18"/>
  <c r="I100" i="18"/>
  <c r="B100" i="18"/>
  <c r="A100" i="18"/>
  <c r="I99" i="18"/>
  <c r="B99" i="18"/>
  <c r="A99" i="18"/>
  <c r="I98" i="18"/>
  <c r="B98" i="18"/>
  <c r="A98" i="18"/>
  <c r="I97" i="18"/>
  <c r="B97" i="18"/>
  <c r="A97" i="18"/>
  <c r="I96" i="18"/>
  <c r="B96" i="18"/>
  <c r="A96" i="18"/>
  <c r="I95" i="18"/>
  <c r="B95" i="18"/>
  <c r="A95" i="18"/>
  <c r="I94" i="18"/>
  <c r="B94" i="18"/>
  <c r="A94" i="18"/>
  <c r="I93" i="18"/>
  <c r="B93" i="18"/>
  <c r="A93" i="18"/>
  <c r="I92" i="18"/>
  <c r="B92" i="18"/>
  <c r="A92" i="18"/>
  <c r="I91" i="18"/>
  <c r="B91" i="18"/>
  <c r="A91" i="18"/>
  <c r="I90" i="18"/>
  <c r="B90" i="18"/>
  <c r="A90" i="18"/>
  <c r="I89" i="18"/>
  <c r="B89" i="18"/>
  <c r="A89" i="18"/>
  <c r="I88" i="18"/>
  <c r="B88" i="18"/>
  <c r="A88" i="18"/>
  <c r="I87" i="18"/>
  <c r="B87" i="18"/>
  <c r="A87" i="18"/>
  <c r="I86" i="18"/>
  <c r="B86" i="18"/>
  <c r="A86" i="18"/>
  <c r="I85" i="18"/>
  <c r="B85" i="18"/>
  <c r="A85" i="18"/>
  <c r="I84" i="18"/>
  <c r="B84" i="18"/>
  <c r="A84" i="18"/>
  <c r="I83" i="18"/>
  <c r="B83" i="18"/>
  <c r="A83" i="18"/>
  <c r="I82" i="18"/>
  <c r="B82" i="18"/>
  <c r="A82" i="18"/>
  <c r="I81" i="18"/>
  <c r="B81" i="18"/>
  <c r="A81" i="18"/>
  <c r="I80" i="18"/>
  <c r="B80" i="18"/>
  <c r="A80" i="18"/>
  <c r="I79" i="18"/>
  <c r="B79" i="18"/>
  <c r="A79" i="18"/>
  <c r="I78" i="18"/>
  <c r="B78" i="18"/>
  <c r="A78" i="18"/>
  <c r="I77" i="18"/>
  <c r="B77" i="18"/>
  <c r="A77" i="18"/>
  <c r="I76" i="18"/>
  <c r="B76" i="18"/>
  <c r="A76" i="18"/>
  <c r="B75" i="18"/>
  <c r="A75" i="18"/>
  <c r="I71" i="18"/>
  <c r="C71" i="18"/>
  <c r="A71" i="18"/>
  <c r="I70" i="18"/>
  <c r="C70" i="18"/>
  <c r="A70" i="18"/>
  <c r="I69" i="18"/>
  <c r="C69" i="18"/>
  <c r="A69" i="18"/>
  <c r="I68" i="18"/>
  <c r="C68" i="18"/>
  <c r="A68" i="18"/>
  <c r="I67" i="18"/>
  <c r="C67" i="18"/>
  <c r="A67" i="18"/>
  <c r="I66" i="18"/>
  <c r="C66" i="18"/>
  <c r="A66" i="18"/>
  <c r="I65" i="18"/>
  <c r="C65" i="18"/>
  <c r="A65" i="18"/>
  <c r="I64" i="18"/>
  <c r="C64" i="18"/>
  <c r="A64" i="18"/>
  <c r="I63" i="18"/>
  <c r="C63" i="18"/>
  <c r="A63" i="18"/>
  <c r="I62" i="18"/>
  <c r="C62" i="18"/>
  <c r="A62" i="18"/>
  <c r="I61" i="18"/>
  <c r="C61" i="18"/>
  <c r="A61" i="18"/>
  <c r="I60" i="18"/>
  <c r="C60" i="18"/>
  <c r="A60" i="18"/>
  <c r="I57" i="18"/>
  <c r="C57" i="18"/>
  <c r="A57" i="18"/>
  <c r="I56" i="18"/>
  <c r="C56" i="18"/>
  <c r="A56" i="18"/>
  <c r="I55" i="18"/>
  <c r="C55" i="18"/>
  <c r="A55" i="18"/>
  <c r="I54" i="18"/>
  <c r="C54" i="18"/>
  <c r="A54" i="18"/>
  <c r="I53" i="18"/>
  <c r="C53" i="18"/>
  <c r="A53" i="18"/>
  <c r="I52" i="18"/>
  <c r="C52" i="18"/>
  <c r="A52" i="18"/>
  <c r="I51" i="18"/>
  <c r="C51" i="18"/>
  <c r="A51" i="18"/>
  <c r="I50" i="18"/>
  <c r="C50" i="18"/>
  <c r="A50" i="18"/>
  <c r="I49" i="18"/>
  <c r="C49" i="18"/>
  <c r="A49" i="18"/>
  <c r="I48" i="18"/>
  <c r="C48" i="18"/>
  <c r="A48" i="18"/>
  <c r="I47" i="18"/>
  <c r="C47" i="18"/>
  <c r="A47" i="18"/>
  <c r="I46" i="18"/>
  <c r="C46" i="18"/>
  <c r="A46" i="18"/>
  <c r="B45" i="18"/>
  <c r="I44" i="18"/>
  <c r="B44" i="18"/>
  <c r="A44" i="18"/>
  <c r="I43" i="18"/>
  <c r="B43" i="18"/>
  <c r="A43" i="18"/>
  <c r="I42" i="18"/>
  <c r="B42" i="18"/>
  <c r="A42" i="18"/>
  <c r="I41" i="18"/>
  <c r="B41" i="18"/>
  <c r="A41" i="18"/>
  <c r="B40" i="18"/>
  <c r="A40" i="18"/>
  <c r="I38" i="18"/>
  <c r="B38" i="18"/>
  <c r="I37" i="18"/>
  <c r="B37" i="18"/>
  <c r="I36" i="18"/>
  <c r="B36" i="18"/>
  <c r="I35" i="18"/>
  <c r="B35" i="18"/>
  <c r="A35" i="18"/>
  <c r="I32" i="18"/>
  <c r="B32" i="18"/>
  <c r="A32" i="18"/>
  <c r="I31" i="18"/>
  <c r="B31" i="18"/>
  <c r="A31" i="18"/>
  <c r="B30" i="18"/>
  <c r="A30" i="18"/>
  <c r="I28" i="18"/>
  <c r="B28" i="18"/>
  <c r="A28" i="18"/>
  <c r="I27" i="18"/>
  <c r="B27" i="18"/>
  <c r="A27" i="18"/>
  <c r="I26" i="18"/>
  <c r="B26" i="18"/>
  <c r="A26" i="18"/>
  <c r="I25" i="18"/>
  <c r="B25" i="18"/>
  <c r="A25" i="18"/>
  <c r="I24" i="18"/>
  <c r="B24" i="18"/>
  <c r="A24" i="18"/>
  <c r="I23" i="18"/>
  <c r="B23" i="18"/>
  <c r="A23" i="18"/>
  <c r="I22" i="18"/>
  <c r="B22" i="18"/>
  <c r="A22" i="18"/>
  <c r="I21" i="18"/>
  <c r="B21" i="18"/>
  <c r="A21" i="18"/>
  <c r="I20" i="18"/>
  <c r="B20" i="18"/>
  <c r="A20" i="18"/>
  <c r="I19" i="18"/>
  <c r="B19" i="18"/>
  <c r="A19" i="18"/>
  <c r="B18" i="18"/>
  <c r="A18" i="18"/>
  <c r="H15" i="18"/>
  <c r="D10" i="18"/>
  <c r="A10" i="18"/>
  <c r="D9" i="18"/>
  <c r="A9" i="18"/>
  <c r="D8" i="18"/>
  <c r="A8" i="18"/>
  <c r="D7" i="18"/>
  <c r="A7" i="18"/>
  <c r="L119" i="19"/>
  <c r="M119" i="19" s="1"/>
  <c r="L118" i="19"/>
  <c r="L117" i="19"/>
  <c r="M117" i="19" s="1"/>
  <c r="L116" i="19"/>
  <c r="M116" i="19" s="1"/>
  <c r="L115" i="19"/>
  <c r="M115" i="19" s="1"/>
  <c r="L114" i="19"/>
  <c r="L113" i="19"/>
  <c r="M113" i="19" s="1"/>
  <c r="H15" i="19"/>
  <c r="D9" i="19"/>
  <c r="D8" i="19"/>
  <c r="D7" i="19"/>
  <c r="D10" i="19"/>
  <c r="A10" i="19"/>
  <c r="A9" i="19"/>
  <c r="A8" i="19"/>
  <c r="A7" i="19"/>
  <c r="B20" i="19"/>
  <c r="I112" i="19"/>
  <c r="B112" i="19"/>
  <c r="A112" i="19"/>
  <c r="I111" i="19"/>
  <c r="B111" i="19"/>
  <c r="A111" i="19"/>
  <c r="I110" i="19"/>
  <c r="B110" i="19"/>
  <c r="A110" i="19"/>
  <c r="I109" i="19"/>
  <c r="B109" i="19"/>
  <c r="A109" i="19"/>
  <c r="I108" i="19"/>
  <c r="B108" i="19"/>
  <c r="A108" i="19"/>
  <c r="I107" i="19"/>
  <c r="B107" i="19"/>
  <c r="A107" i="19"/>
  <c r="I106" i="19"/>
  <c r="B106" i="19"/>
  <c r="A106" i="19"/>
  <c r="I105" i="19"/>
  <c r="B105" i="19"/>
  <c r="A105" i="19"/>
  <c r="I104" i="19"/>
  <c r="B104" i="19"/>
  <c r="A104" i="19"/>
  <c r="B103" i="19"/>
  <c r="A103" i="19"/>
  <c r="I101" i="19"/>
  <c r="B101" i="19"/>
  <c r="A101" i="19"/>
  <c r="I100" i="19"/>
  <c r="B100" i="19"/>
  <c r="A100" i="19"/>
  <c r="I99" i="19"/>
  <c r="B99" i="19"/>
  <c r="A99" i="19"/>
  <c r="I98" i="19"/>
  <c r="B98" i="19"/>
  <c r="A98" i="19"/>
  <c r="I97" i="19"/>
  <c r="B97" i="19"/>
  <c r="A97" i="19"/>
  <c r="I96" i="19"/>
  <c r="B96" i="19"/>
  <c r="A96" i="19"/>
  <c r="I95" i="19"/>
  <c r="B95" i="19"/>
  <c r="A95" i="19"/>
  <c r="I94" i="19"/>
  <c r="B94" i="19"/>
  <c r="A94" i="19"/>
  <c r="I93" i="19"/>
  <c r="B93" i="19"/>
  <c r="A93" i="19"/>
  <c r="I92" i="19"/>
  <c r="B92" i="19"/>
  <c r="A92" i="19"/>
  <c r="I91" i="19"/>
  <c r="B91" i="19"/>
  <c r="A91" i="19"/>
  <c r="I90" i="19"/>
  <c r="B90" i="19"/>
  <c r="A90" i="19"/>
  <c r="I89" i="19"/>
  <c r="B89" i="19"/>
  <c r="A89" i="19"/>
  <c r="I88" i="19"/>
  <c r="B88" i="19"/>
  <c r="A88" i="19"/>
  <c r="I87" i="19"/>
  <c r="B87" i="19"/>
  <c r="A87" i="19"/>
  <c r="I86" i="19"/>
  <c r="B86" i="19"/>
  <c r="A86" i="19"/>
  <c r="I85" i="19"/>
  <c r="B85" i="19"/>
  <c r="A85" i="19"/>
  <c r="I84" i="19"/>
  <c r="B84" i="19"/>
  <c r="A84" i="19"/>
  <c r="I83" i="19"/>
  <c r="B83" i="19"/>
  <c r="A83" i="19"/>
  <c r="I82" i="19"/>
  <c r="B82" i="19"/>
  <c r="A82" i="19"/>
  <c r="I81" i="19"/>
  <c r="B81" i="19"/>
  <c r="A81" i="19"/>
  <c r="I80" i="19"/>
  <c r="B80" i="19"/>
  <c r="A80" i="19"/>
  <c r="I79" i="19"/>
  <c r="B79" i="19"/>
  <c r="A79" i="19"/>
  <c r="I78" i="19"/>
  <c r="B78" i="19"/>
  <c r="A78" i="19"/>
  <c r="I77" i="19"/>
  <c r="B77" i="19"/>
  <c r="A77" i="19"/>
  <c r="I76" i="19"/>
  <c r="B76" i="19"/>
  <c r="A76" i="19"/>
  <c r="B75" i="19"/>
  <c r="A75" i="19"/>
  <c r="I71" i="19"/>
  <c r="C71" i="19"/>
  <c r="A71" i="19"/>
  <c r="I70" i="19"/>
  <c r="C70" i="19"/>
  <c r="A70" i="19"/>
  <c r="I69" i="19"/>
  <c r="C69" i="19"/>
  <c r="A69" i="19"/>
  <c r="I68" i="19"/>
  <c r="C68" i="19"/>
  <c r="A68" i="19"/>
  <c r="I67" i="19"/>
  <c r="C67" i="19"/>
  <c r="A67" i="19"/>
  <c r="I66" i="19"/>
  <c r="C66" i="19"/>
  <c r="A66" i="19"/>
  <c r="I65" i="19"/>
  <c r="C65" i="19"/>
  <c r="A65" i="19"/>
  <c r="I64" i="19"/>
  <c r="C64" i="19"/>
  <c r="A64" i="19"/>
  <c r="I63" i="19"/>
  <c r="C63" i="19"/>
  <c r="A63" i="19"/>
  <c r="I62" i="19"/>
  <c r="C62" i="19"/>
  <c r="A62" i="19"/>
  <c r="I61" i="19"/>
  <c r="C61" i="19"/>
  <c r="A61" i="19"/>
  <c r="I60" i="19"/>
  <c r="C60" i="19"/>
  <c r="A60" i="19"/>
  <c r="I57" i="19"/>
  <c r="C57" i="19"/>
  <c r="A57" i="19"/>
  <c r="I56" i="19"/>
  <c r="C56" i="19"/>
  <c r="A56" i="19"/>
  <c r="I55" i="19"/>
  <c r="C55" i="19"/>
  <c r="A55" i="19"/>
  <c r="I54" i="19"/>
  <c r="C54" i="19"/>
  <c r="A54" i="19"/>
  <c r="I53" i="19"/>
  <c r="C53" i="19"/>
  <c r="A53" i="19"/>
  <c r="I52" i="19"/>
  <c r="C52" i="19"/>
  <c r="A52" i="19"/>
  <c r="I51" i="19"/>
  <c r="C51" i="19"/>
  <c r="A51" i="19"/>
  <c r="I50" i="19"/>
  <c r="C50" i="19"/>
  <c r="A50" i="19"/>
  <c r="I49" i="19"/>
  <c r="C49" i="19"/>
  <c r="A49" i="19"/>
  <c r="I48" i="19"/>
  <c r="C48" i="19"/>
  <c r="A48" i="19"/>
  <c r="I47" i="19"/>
  <c r="C47" i="19"/>
  <c r="A47" i="19"/>
  <c r="I46" i="19"/>
  <c r="C46" i="19"/>
  <c r="A46" i="19"/>
  <c r="B45" i="19"/>
  <c r="I44" i="19"/>
  <c r="B44" i="19"/>
  <c r="A44" i="19"/>
  <c r="I43" i="19"/>
  <c r="B43" i="19"/>
  <c r="A43" i="19"/>
  <c r="I42" i="19"/>
  <c r="B42" i="19"/>
  <c r="A42" i="19"/>
  <c r="I41" i="19"/>
  <c r="B41" i="19"/>
  <c r="A41" i="19"/>
  <c r="B40" i="19"/>
  <c r="A40" i="19"/>
  <c r="I38" i="19"/>
  <c r="B38" i="19"/>
  <c r="I37" i="19"/>
  <c r="B37" i="19"/>
  <c r="I36" i="19"/>
  <c r="B36" i="19"/>
  <c r="I35" i="19"/>
  <c r="B35" i="19"/>
  <c r="A35" i="19"/>
  <c r="I32" i="19"/>
  <c r="B32" i="19"/>
  <c r="A32" i="19"/>
  <c r="I31" i="19"/>
  <c r="B31" i="19"/>
  <c r="A31" i="19"/>
  <c r="B30" i="19"/>
  <c r="A30" i="19"/>
  <c r="I28" i="19"/>
  <c r="B28" i="19"/>
  <c r="A28" i="19"/>
  <c r="I27" i="19"/>
  <c r="B27" i="19"/>
  <c r="A27" i="19"/>
  <c r="I26" i="19"/>
  <c r="B26" i="19"/>
  <c r="A26" i="19"/>
  <c r="I25" i="19"/>
  <c r="B25" i="19"/>
  <c r="A25" i="19"/>
  <c r="I24" i="19"/>
  <c r="B24" i="19"/>
  <c r="A24" i="19"/>
  <c r="I23" i="19"/>
  <c r="B23" i="19"/>
  <c r="A23" i="19"/>
  <c r="I22" i="19"/>
  <c r="B22" i="19"/>
  <c r="A22" i="19"/>
  <c r="I21" i="19"/>
  <c r="B21" i="19"/>
  <c r="A21" i="19"/>
  <c r="I20" i="19"/>
  <c r="A20" i="19"/>
  <c r="I19" i="19"/>
  <c r="A19" i="19"/>
  <c r="B18" i="19"/>
  <c r="A18" i="19"/>
  <c r="B19" i="19"/>
  <c r="M29" i="19"/>
  <c r="M34" i="19"/>
  <c r="M39" i="19"/>
  <c r="M58" i="19"/>
  <c r="L72" i="19"/>
  <c r="M72" i="19" s="1"/>
  <c r="L73" i="19"/>
  <c r="M73" i="19" s="1"/>
  <c r="M74" i="19"/>
  <c r="M102" i="19"/>
  <c r="M114" i="19"/>
  <c r="M118" i="19"/>
  <c r="A97" i="73" l="1"/>
  <c r="B97" i="73"/>
  <c r="G97" i="73"/>
  <c r="A97" i="72"/>
  <c r="B97" i="72"/>
  <c r="G97" i="72"/>
  <c r="A97" i="71"/>
  <c r="B97" i="71"/>
  <c r="G97" i="71"/>
  <c r="A97" i="70"/>
  <c r="B97" i="70"/>
  <c r="G97" i="70"/>
  <c r="A97" i="69"/>
  <c r="B97" i="69"/>
  <c r="G97" i="69"/>
  <c r="A97" i="68"/>
  <c r="B97" i="68"/>
  <c r="G97" i="68"/>
  <c r="A97" i="67"/>
  <c r="B97" i="67"/>
  <c r="G97" i="67"/>
  <c r="A97" i="66"/>
  <c r="B97" i="66"/>
  <c r="G97" i="66"/>
  <c r="A97" i="65"/>
  <c r="B97" i="65"/>
  <c r="G97" i="65"/>
  <c r="A97" i="64"/>
  <c r="B97" i="64"/>
  <c r="G97" i="64"/>
  <c r="A97" i="63"/>
  <c r="B97" i="63"/>
  <c r="G97" i="63"/>
  <c r="A97" i="62"/>
  <c r="B97" i="62"/>
  <c r="G97" i="62"/>
  <c r="A97" i="61"/>
  <c r="B97" i="61"/>
  <c r="G97" i="61"/>
  <c r="A97" i="60"/>
  <c r="B97" i="60"/>
  <c r="G97" i="60"/>
  <c r="A97" i="59"/>
  <c r="B97" i="59"/>
  <c r="G97" i="59"/>
  <c r="A97" i="58"/>
  <c r="B97" i="58"/>
  <c r="G97" i="58"/>
  <c r="A97" i="57"/>
  <c r="B97" i="57"/>
  <c r="G97" i="57"/>
  <c r="A97" i="56"/>
  <c r="B97" i="56"/>
  <c r="G97" i="56"/>
  <c r="A97" i="55"/>
  <c r="B97" i="55"/>
  <c r="G97" i="55"/>
  <c r="M120" i="23"/>
  <c r="M119" i="23"/>
  <c r="M118" i="23"/>
  <c r="M117" i="23"/>
  <c r="M116" i="23"/>
  <c r="M115" i="23"/>
  <c r="M114" i="23"/>
  <c r="M113" i="23"/>
  <c r="M102" i="23"/>
  <c r="M74" i="23"/>
  <c r="L73" i="23"/>
  <c r="M73" i="23" s="1"/>
  <c r="L72" i="23"/>
  <c r="M72" i="23" s="1"/>
  <c r="M58" i="23"/>
  <c r="M39" i="23"/>
  <c r="M34" i="23"/>
  <c r="M29" i="23"/>
  <c r="D16" i="23"/>
  <c r="H14" i="23"/>
  <c r="H13" i="23"/>
  <c r="M120" i="20"/>
  <c r="M119" i="20"/>
  <c r="M118" i="20"/>
  <c r="M117" i="20"/>
  <c r="M116" i="20"/>
  <c r="M115" i="20"/>
  <c r="M114" i="20"/>
  <c r="M113" i="20"/>
  <c r="M102" i="20"/>
  <c r="M74" i="20"/>
  <c r="L73" i="20"/>
  <c r="M73" i="20" s="1"/>
  <c r="L72" i="20"/>
  <c r="M72" i="20" s="1"/>
  <c r="M58" i="20"/>
  <c r="M39" i="20"/>
  <c r="M34" i="20"/>
  <c r="M29" i="20"/>
  <c r="D16" i="20"/>
  <c r="H14" i="20"/>
  <c r="H13" i="20"/>
  <c r="M120" i="21"/>
  <c r="M119" i="21"/>
  <c r="M118" i="21"/>
  <c r="M117" i="21"/>
  <c r="M116" i="21"/>
  <c r="M115" i="21"/>
  <c r="M114" i="21"/>
  <c r="M113" i="21"/>
  <c r="M102" i="21"/>
  <c r="M74" i="21"/>
  <c r="L73" i="21"/>
  <c r="M73" i="21" s="1"/>
  <c r="L72" i="21"/>
  <c r="M72" i="21" s="1"/>
  <c r="M58" i="21"/>
  <c r="M39" i="21"/>
  <c r="M34" i="21"/>
  <c r="M29" i="21"/>
  <c r="D16" i="21"/>
  <c r="H14" i="21"/>
  <c r="H13" i="21"/>
  <c r="M120" i="22"/>
  <c r="M119" i="22"/>
  <c r="M118" i="22"/>
  <c r="M117" i="22"/>
  <c r="M116" i="22"/>
  <c r="M115" i="22"/>
  <c r="M114" i="22"/>
  <c r="M113" i="22"/>
  <c r="M102" i="22"/>
  <c r="M74" i="22"/>
  <c r="L73" i="22"/>
  <c r="M73" i="22" s="1"/>
  <c r="L72" i="22"/>
  <c r="M72" i="22" s="1"/>
  <c r="M58" i="22"/>
  <c r="M39" i="22"/>
  <c r="M34" i="22"/>
  <c r="M29" i="22"/>
  <c r="D16" i="22"/>
  <c r="H14" i="22"/>
  <c r="H13" i="22"/>
  <c r="M120" i="6"/>
  <c r="M119" i="6"/>
  <c r="M118" i="6"/>
  <c r="M117" i="6"/>
  <c r="M116" i="6"/>
  <c r="M115" i="6"/>
  <c r="M114" i="6"/>
  <c r="M113" i="6"/>
  <c r="M102" i="6"/>
  <c r="M74" i="6"/>
  <c r="L73" i="6"/>
  <c r="M73" i="6" s="1"/>
  <c r="L72" i="6"/>
  <c r="M72" i="6" s="1"/>
  <c r="M58" i="6"/>
  <c r="M39" i="6"/>
  <c r="M34" i="6"/>
  <c r="M29" i="6"/>
  <c r="D16" i="6"/>
  <c r="H14" i="6"/>
  <c r="H13" i="6"/>
  <c r="M120" i="7"/>
  <c r="M119" i="7"/>
  <c r="M118" i="7"/>
  <c r="M117" i="7"/>
  <c r="M116" i="7"/>
  <c r="M115" i="7"/>
  <c r="M114" i="7"/>
  <c r="M113" i="7"/>
  <c r="M102" i="7"/>
  <c r="M74" i="7"/>
  <c r="L73" i="7"/>
  <c r="M73" i="7" s="1"/>
  <c r="L72" i="7"/>
  <c r="M72" i="7" s="1"/>
  <c r="M58" i="7"/>
  <c r="M39" i="7"/>
  <c r="M34" i="7"/>
  <c r="M29" i="7"/>
  <c r="D16" i="7"/>
  <c r="H14" i="7"/>
  <c r="H13" i="7"/>
  <c r="M120" i="5"/>
  <c r="M119" i="5"/>
  <c r="M118" i="5"/>
  <c r="M117" i="5"/>
  <c r="M116" i="5"/>
  <c r="M115" i="5"/>
  <c r="M114" i="5"/>
  <c r="M113" i="5"/>
  <c r="M102" i="5"/>
  <c r="M74" i="5"/>
  <c r="L73" i="5"/>
  <c r="M73" i="5" s="1"/>
  <c r="L72" i="5"/>
  <c r="M72" i="5" s="1"/>
  <c r="M58" i="5"/>
  <c r="M39" i="5"/>
  <c r="M34" i="5"/>
  <c r="M29" i="5"/>
  <c r="D16" i="5"/>
  <c r="H14" i="5"/>
  <c r="H13" i="5"/>
  <c r="M120" i="8"/>
  <c r="M119" i="8"/>
  <c r="M118" i="8"/>
  <c r="M117" i="8"/>
  <c r="M116" i="8"/>
  <c r="M115" i="8"/>
  <c r="M114" i="8"/>
  <c r="M113" i="8"/>
  <c r="M102" i="8"/>
  <c r="M74" i="8"/>
  <c r="L73" i="8"/>
  <c r="M73" i="8" s="1"/>
  <c r="L72" i="8"/>
  <c r="M72" i="8" s="1"/>
  <c r="M58" i="8"/>
  <c r="M39" i="8"/>
  <c r="M34" i="8"/>
  <c r="M29" i="8"/>
  <c r="D16" i="8"/>
  <c r="H14" i="8"/>
  <c r="H13" i="8"/>
  <c r="M120" i="9"/>
  <c r="M119" i="9"/>
  <c r="M118" i="9"/>
  <c r="M117" i="9"/>
  <c r="M116" i="9"/>
  <c r="M115" i="9"/>
  <c r="M114" i="9"/>
  <c r="M113" i="9"/>
  <c r="M102" i="9"/>
  <c r="M74" i="9"/>
  <c r="L73" i="9"/>
  <c r="M73" i="9" s="1"/>
  <c r="L72" i="9"/>
  <c r="M72" i="9" s="1"/>
  <c r="M58" i="9"/>
  <c r="M39" i="9"/>
  <c r="M34" i="9"/>
  <c r="M29" i="9"/>
  <c r="D16" i="9"/>
  <c r="H14" i="9"/>
  <c r="H13" i="9"/>
  <c r="M120" i="10"/>
  <c r="M119" i="10"/>
  <c r="M118" i="10"/>
  <c r="M117" i="10"/>
  <c r="M116" i="10"/>
  <c r="M115" i="10"/>
  <c r="M114" i="10"/>
  <c r="M113" i="10"/>
  <c r="M102" i="10"/>
  <c r="M74" i="10"/>
  <c r="L73" i="10"/>
  <c r="M73" i="10" s="1"/>
  <c r="L72" i="10"/>
  <c r="M72" i="10" s="1"/>
  <c r="M58" i="10"/>
  <c r="M39" i="10"/>
  <c r="M34" i="10"/>
  <c r="M29" i="10"/>
  <c r="D16" i="10"/>
  <c r="H14" i="10"/>
  <c r="H13" i="10"/>
  <c r="M120" i="11"/>
  <c r="M119" i="11"/>
  <c r="M118" i="11"/>
  <c r="M117" i="11"/>
  <c r="M116" i="11"/>
  <c r="M115" i="11"/>
  <c r="M114" i="11"/>
  <c r="M113" i="11"/>
  <c r="M102" i="11"/>
  <c r="M74" i="11"/>
  <c r="L73" i="11"/>
  <c r="M73" i="11" s="1"/>
  <c r="L72" i="11"/>
  <c r="M72" i="11" s="1"/>
  <c r="M58" i="11"/>
  <c r="M39" i="11"/>
  <c r="M34" i="11"/>
  <c r="M29" i="11"/>
  <c r="D16" i="11"/>
  <c r="H14" i="11"/>
  <c r="H13" i="11"/>
  <c r="M120" i="12"/>
  <c r="M119" i="12"/>
  <c r="M118" i="12"/>
  <c r="M117" i="12"/>
  <c r="M116" i="12"/>
  <c r="M115" i="12"/>
  <c r="M114" i="12"/>
  <c r="M113" i="12"/>
  <c r="M102" i="12"/>
  <c r="M74" i="12"/>
  <c r="L73" i="12"/>
  <c r="M73" i="12" s="1"/>
  <c r="L72" i="12"/>
  <c r="M72" i="12" s="1"/>
  <c r="M58" i="12"/>
  <c r="M39" i="12"/>
  <c r="M34" i="12"/>
  <c r="M29" i="12"/>
  <c r="D16" i="12"/>
  <c r="H14" i="12"/>
  <c r="H13" i="12"/>
  <c r="M120" i="13"/>
  <c r="M119" i="13"/>
  <c r="M118" i="13"/>
  <c r="M117" i="13"/>
  <c r="M116" i="13"/>
  <c r="M115" i="13"/>
  <c r="M114" i="13"/>
  <c r="M113" i="13"/>
  <c r="M102" i="13"/>
  <c r="M74" i="13"/>
  <c r="L73" i="13"/>
  <c r="M73" i="13" s="1"/>
  <c r="L72" i="13"/>
  <c r="M72" i="13" s="1"/>
  <c r="M58" i="13"/>
  <c r="M39" i="13"/>
  <c r="M34" i="13"/>
  <c r="M29" i="13"/>
  <c r="D16" i="13"/>
  <c r="H14" i="13"/>
  <c r="H13" i="13"/>
  <c r="M120" i="14"/>
  <c r="M119" i="14"/>
  <c r="M118" i="14"/>
  <c r="M117" i="14"/>
  <c r="M116" i="14"/>
  <c r="M115" i="14"/>
  <c r="M114" i="14"/>
  <c r="M113" i="14"/>
  <c r="M102" i="14"/>
  <c r="M74" i="14"/>
  <c r="L73" i="14"/>
  <c r="M73" i="14" s="1"/>
  <c r="L72" i="14"/>
  <c r="M72" i="14" s="1"/>
  <c r="M58" i="14"/>
  <c r="M39" i="14"/>
  <c r="M34" i="14"/>
  <c r="M29" i="14"/>
  <c r="D16" i="14"/>
  <c r="H14" i="14"/>
  <c r="H13" i="14"/>
  <c r="M120" i="15"/>
  <c r="M119" i="15"/>
  <c r="M118" i="15"/>
  <c r="M117" i="15"/>
  <c r="M116" i="15"/>
  <c r="M115" i="15"/>
  <c r="M114" i="15"/>
  <c r="M113" i="15"/>
  <c r="M102" i="15"/>
  <c r="M74" i="15"/>
  <c r="L73" i="15"/>
  <c r="M73" i="15" s="1"/>
  <c r="L72" i="15"/>
  <c r="M72" i="15" s="1"/>
  <c r="M58" i="15"/>
  <c r="M39" i="15"/>
  <c r="M34" i="15"/>
  <c r="M29" i="15"/>
  <c r="D16" i="15"/>
  <c r="H14" i="15"/>
  <c r="H13" i="15"/>
  <c r="M120" i="16"/>
  <c r="M119" i="16"/>
  <c r="M118" i="16"/>
  <c r="M117" i="16"/>
  <c r="M116" i="16"/>
  <c r="M115" i="16"/>
  <c r="M114" i="16"/>
  <c r="M113" i="16"/>
  <c r="M102" i="16"/>
  <c r="M74" i="16"/>
  <c r="L73" i="16"/>
  <c r="M73" i="16" s="1"/>
  <c r="L72" i="16"/>
  <c r="M72" i="16" s="1"/>
  <c r="M58" i="16"/>
  <c r="M39" i="16"/>
  <c r="M34" i="16"/>
  <c r="M29" i="16"/>
  <c r="D16" i="16"/>
  <c r="H14" i="16"/>
  <c r="H13" i="16"/>
  <c r="M120" i="17"/>
  <c r="M119" i="17"/>
  <c r="M118" i="17"/>
  <c r="M117" i="17"/>
  <c r="M116" i="17"/>
  <c r="M115" i="17"/>
  <c r="M114" i="17"/>
  <c r="M113" i="17"/>
  <c r="M102" i="17"/>
  <c r="M74" i="17"/>
  <c r="L73" i="17"/>
  <c r="M73" i="17" s="1"/>
  <c r="L72" i="17"/>
  <c r="M72" i="17" s="1"/>
  <c r="M58" i="17"/>
  <c r="M39" i="17"/>
  <c r="M34" i="17"/>
  <c r="M29" i="17"/>
  <c r="D16" i="17"/>
  <c r="H14" i="17"/>
  <c r="H13" i="17"/>
  <c r="M120" i="18"/>
  <c r="M119" i="18"/>
  <c r="M118" i="18"/>
  <c r="M117" i="18"/>
  <c r="M116" i="18"/>
  <c r="M115" i="18"/>
  <c r="M114" i="18"/>
  <c r="M113" i="18"/>
  <c r="M102" i="18"/>
  <c r="M74" i="18"/>
  <c r="L73" i="18"/>
  <c r="M73" i="18" s="1"/>
  <c r="L72" i="18"/>
  <c r="M72" i="18" s="1"/>
  <c r="M58" i="18"/>
  <c r="M39" i="18"/>
  <c r="M34" i="18"/>
  <c r="M29" i="18"/>
  <c r="D16" i="18"/>
  <c r="H14" i="18"/>
  <c r="H13" i="18"/>
  <c r="M120" i="19"/>
  <c r="D16" i="19"/>
  <c r="H14" i="19"/>
  <c r="H13" i="19"/>
  <c r="A100" i="2"/>
  <c r="B100" i="2"/>
  <c r="I100" i="2"/>
  <c r="A101" i="2"/>
  <c r="B101" i="2"/>
  <c r="I101" i="2"/>
  <c r="J87" i="49"/>
  <c r="J101" i="2" s="1"/>
  <c r="L101" i="2" s="1"/>
  <c r="J86" i="49"/>
  <c r="J100" i="2" s="1"/>
  <c r="L100" i="2" s="1"/>
  <c r="H15" i="2"/>
  <c r="J188" i="49"/>
  <c r="H102" i="62" s="1"/>
  <c r="J187" i="49"/>
  <c r="H101" i="56" s="1"/>
  <c r="R101" i="56" s="1"/>
  <c r="J186" i="49"/>
  <c r="J185" i="49"/>
  <c r="H99" i="57" s="1"/>
  <c r="R99" i="57" s="1"/>
  <c r="J184" i="49"/>
  <c r="H98" i="68" s="1"/>
  <c r="J98" i="68" s="1"/>
  <c r="J183" i="49"/>
  <c r="J182" i="49"/>
  <c r="H96" i="72" s="1"/>
  <c r="J181" i="49"/>
  <c r="H95" i="70" s="1"/>
  <c r="R95" i="70" s="1"/>
  <c r="J180" i="49"/>
  <c r="H94" i="66" s="1"/>
  <c r="X94" i="66" s="1"/>
  <c r="J179" i="49"/>
  <c r="H93" i="72" s="1"/>
  <c r="J178" i="49"/>
  <c r="H92" i="54" s="1"/>
  <c r="T92" i="54" s="1"/>
  <c r="J112" i="49"/>
  <c r="H26" i="58" s="1"/>
  <c r="J111" i="49"/>
  <c r="H25" i="57" s="1"/>
  <c r="J110" i="49"/>
  <c r="J109" i="49"/>
  <c r="J108" i="49"/>
  <c r="H22" i="54" s="1"/>
  <c r="J107" i="49"/>
  <c r="H21" i="60" s="1"/>
  <c r="J106" i="49"/>
  <c r="H20" i="71" s="1"/>
  <c r="J105" i="49"/>
  <c r="H19" i="58" s="1"/>
  <c r="R19" i="58" s="1"/>
  <c r="J104" i="49"/>
  <c r="H18" i="66" s="1"/>
  <c r="J18" i="66" s="1"/>
  <c r="J103" i="49"/>
  <c r="H17" i="55" s="1"/>
  <c r="V17" i="55" s="1"/>
  <c r="J102" i="49"/>
  <c r="J101" i="49"/>
  <c r="H15" i="63" s="1"/>
  <c r="J98" i="49"/>
  <c r="J97" i="49"/>
  <c r="J111" i="2" s="1"/>
  <c r="L111" i="2" s="1"/>
  <c r="M111" i="2" s="1"/>
  <c r="J96" i="49"/>
  <c r="J95" i="49"/>
  <c r="J109" i="2" s="1"/>
  <c r="L109" i="2" s="1"/>
  <c r="M109" i="2" s="1"/>
  <c r="J94" i="49"/>
  <c r="J93" i="49"/>
  <c r="J92" i="49"/>
  <c r="J91" i="49"/>
  <c r="J90" i="49"/>
  <c r="C6" i="50"/>
  <c r="C5" i="50"/>
  <c r="C4" i="50"/>
  <c r="C3" i="50"/>
  <c r="L9" i="50"/>
  <c r="K9" i="50"/>
  <c r="J9" i="50"/>
  <c r="I9" i="50"/>
  <c r="H9" i="50"/>
  <c r="A17" i="27" s="1"/>
  <c r="A32" i="27" s="1"/>
  <c r="G9" i="50"/>
  <c r="A16" i="27" s="1"/>
  <c r="A31" i="27" s="1"/>
  <c r="J31" i="27" s="1"/>
  <c r="F9" i="50"/>
  <c r="E9" i="50"/>
  <c r="D9" i="50"/>
  <c r="A13" i="27" s="1"/>
  <c r="A28" i="27" s="1"/>
  <c r="C9" i="50"/>
  <c r="A12" i="27" s="1"/>
  <c r="A27" i="27" s="1"/>
  <c r="B9" i="50"/>
  <c r="A6" i="50"/>
  <c r="A5" i="50"/>
  <c r="A4" i="50"/>
  <c r="A3" i="50"/>
  <c r="J7" i="49"/>
  <c r="J8" i="49"/>
  <c r="J9" i="49"/>
  <c r="J10" i="49"/>
  <c r="J22" i="2" s="1"/>
  <c r="L22" i="2" s="1"/>
  <c r="M22" i="2" s="1"/>
  <c r="J11" i="49"/>
  <c r="J23" i="2" s="1"/>
  <c r="J12" i="49"/>
  <c r="J24" i="2" s="1"/>
  <c r="L24" i="2" s="1"/>
  <c r="M24" i="2" s="1"/>
  <c r="J13" i="49"/>
  <c r="J25" i="2" s="1"/>
  <c r="L25" i="2" s="1"/>
  <c r="M25" i="2" s="1"/>
  <c r="J14" i="49"/>
  <c r="J26" i="2" s="1"/>
  <c r="L26" i="2" s="1"/>
  <c r="M26" i="2" s="1"/>
  <c r="J15" i="49"/>
  <c r="J16" i="49"/>
  <c r="J28" i="2" s="1"/>
  <c r="L28" i="2" s="1"/>
  <c r="M28" i="2" s="1"/>
  <c r="J19" i="49"/>
  <c r="J31" i="2" s="1"/>
  <c r="L31" i="2" s="1"/>
  <c r="M31" i="2" s="1"/>
  <c r="J20" i="49"/>
  <c r="J23" i="49"/>
  <c r="J24" i="49"/>
  <c r="J25" i="49"/>
  <c r="J26" i="49"/>
  <c r="J62" i="49"/>
  <c r="J63" i="49"/>
  <c r="J64" i="49"/>
  <c r="J65" i="49"/>
  <c r="J66" i="49"/>
  <c r="J67" i="49"/>
  <c r="J68" i="49"/>
  <c r="J82" i="2" s="1"/>
  <c r="L82" i="2" s="1"/>
  <c r="M82" i="2" s="1"/>
  <c r="J69" i="49"/>
  <c r="J70" i="49"/>
  <c r="J71" i="49"/>
  <c r="J72" i="49"/>
  <c r="J73" i="49"/>
  <c r="J74" i="49"/>
  <c r="J88" i="2" s="1"/>
  <c r="L88" i="2" s="1"/>
  <c r="M88" i="2" s="1"/>
  <c r="J75" i="49"/>
  <c r="J76" i="49"/>
  <c r="J77" i="49"/>
  <c r="J78" i="49"/>
  <c r="J92" i="2" s="1"/>
  <c r="L92" i="2" s="1"/>
  <c r="M92" i="2" s="1"/>
  <c r="J79" i="49"/>
  <c r="J80" i="49"/>
  <c r="J81" i="49"/>
  <c r="J82" i="49"/>
  <c r="J83" i="49"/>
  <c r="J84" i="49"/>
  <c r="J85" i="49"/>
  <c r="J29" i="49"/>
  <c r="J30" i="49"/>
  <c r="J31" i="49"/>
  <c r="J32" i="49"/>
  <c r="J34" i="49"/>
  <c r="J35" i="49"/>
  <c r="J47" i="2" s="1"/>
  <c r="L47" i="2" s="1"/>
  <c r="M47" i="2" s="1"/>
  <c r="J36" i="49"/>
  <c r="J48" i="2" s="1"/>
  <c r="L48" i="2" s="1"/>
  <c r="M48" i="2" s="1"/>
  <c r="J37" i="49"/>
  <c r="J49" i="2" s="1"/>
  <c r="L49" i="2" s="1"/>
  <c r="M49" i="2" s="1"/>
  <c r="J38" i="49"/>
  <c r="J39" i="49"/>
  <c r="J41" i="49"/>
  <c r="J42" i="49"/>
  <c r="J43" i="49"/>
  <c r="J44" i="49"/>
  <c r="J56" i="2" s="1"/>
  <c r="L56" i="2" s="1"/>
  <c r="M56" i="2" s="1"/>
  <c r="J45" i="49"/>
  <c r="J48" i="49"/>
  <c r="J49" i="49"/>
  <c r="J61" i="2" s="1"/>
  <c r="L61" i="2" s="1"/>
  <c r="M61" i="2" s="1"/>
  <c r="J50" i="49"/>
  <c r="J51" i="49"/>
  <c r="J52" i="49"/>
  <c r="J53" i="49"/>
  <c r="J54" i="49"/>
  <c r="J66" i="2" s="1"/>
  <c r="L66" i="2" s="1"/>
  <c r="M66" i="2" s="1"/>
  <c r="J55" i="49"/>
  <c r="J67" i="2" s="1"/>
  <c r="L67" i="2" s="1"/>
  <c r="M67" i="2" s="1"/>
  <c r="J56" i="49"/>
  <c r="J68" i="2" s="1"/>
  <c r="L68" i="2" s="1"/>
  <c r="M68" i="2" s="1"/>
  <c r="J57" i="49"/>
  <c r="J69" i="2" s="1"/>
  <c r="L69" i="2" s="1"/>
  <c r="M69" i="2" s="1"/>
  <c r="J58" i="49"/>
  <c r="J59" i="49"/>
  <c r="C29" i="29"/>
  <c r="D29" i="29"/>
  <c r="E29" i="29"/>
  <c r="F29" i="29"/>
  <c r="G29" i="29"/>
  <c r="H29" i="29"/>
  <c r="I29" i="29"/>
  <c r="J29" i="29"/>
  <c r="K29" i="29"/>
  <c r="AD18" i="29"/>
  <c r="AE18" i="29"/>
  <c r="AF18" i="29"/>
  <c r="AG18" i="29"/>
  <c r="Q18" i="29"/>
  <c r="R18" i="29"/>
  <c r="V18" i="29" s="1"/>
  <c r="Z18" i="29" s="1"/>
  <c r="S18" i="29"/>
  <c r="AB18" i="29"/>
  <c r="AD19" i="29"/>
  <c r="AE19" i="29"/>
  <c r="AF19" i="29"/>
  <c r="AG19" i="29"/>
  <c r="Q19" i="29"/>
  <c r="R19" i="29"/>
  <c r="V19" i="29" s="1"/>
  <c r="Z19" i="29" s="1"/>
  <c r="S19" i="29"/>
  <c r="AB19" i="29"/>
  <c r="AD20" i="29"/>
  <c r="AE20" i="29"/>
  <c r="AF20" i="29"/>
  <c r="AG20" i="29"/>
  <c r="Q20" i="29"/>
  <c r="R20" i="29"/>
  <c r="S20" i="29"/>
  <c r="AB20" i="29"/>
  <c r="AD21" i="29"/>
  <c r="AE21" i="29"/>
  <c r="AF21" i="29"/>
  <c r="AG21" i="29"/>
  <c r="Q21" i="29"/>
  <c r="R21" i="29"/>
  <c r="V21" i="29" s="1"/>
  <c r="Z21" i="29" s="1"/>
  <c r="S21" i="29"/>
  <c r="AB21" i="29"/>
  <c r="AD22" i="29"/>
  <c r="AE22" i="29"/>
  <c r="AF22" i="29"/>
  <c r="AG22" i="29"/>
  <c r="Q22" i="29"/>
  <c r="R22" i="29"/>
  <c r="S22" i="29"/>
  <c r="AB22" i="29"/>
  <c r="AD23" i="29"/>
  <c r="AE23" i="29"/>
  <c r="AF23" i="29"/>
  <c r="AG23" i="29"/>
  <c r="Q23" i="29"/>
  <c r="R23" i="29"/>
  <c r="S23" i="29"/>
  <c r="AB23" i="29"/>
  <c r="AD24" i="29"/>
  <c r="AE24" i="29"/>
  <c r="AF24" i="29"/>
  <c r="AG24" i="29"/>
  <c r="Q24" i="29"/>
  <c r="R24" i="29"/>
  <c r="V24" i="29" s="1"/>
  <c r="Z24" i="29" s="1"/>
  <c r="S24" i="29"/>
  <c r="AB24" i="29"/>
  <c r="AD25" i="29"/>
  <c r="AE25" i="29"/>
  <c r="AF25" i="29"/>
  <c r="AG25" i="29"/>
  <c r="Q25" i="29"/>
  <c r="R25" i="29"/>
  <c r="S25" i="29"/>
  <c r="AB25" i="29"/>
  <c r="AD26" i="29"/>
  <c r="AE26" i="29"/>
  <c r="AF26" i="29"/>
  <c r="AG26" i="29"/>
  <c r="Q26" i="29"/>
  <c r="R26" i="29"/>
  <c r="S26" i="29"/>
  <c r="AB26" i="29"/>
  <c r="AD27" i="29"/>
  <c r="AE27" i="29"/>
  <c r="AF27" i="29"/>
  <c r="AG27" i="29"/>
  <c r="Q27" i="29"/>
  <c r="R27" i="29"/>
  <c r="V27" i="29" s="1"/>
  <c r="Z27" i="29" s="1"/>
  <c r="S27" i="29"/>
  <c r="AB27" i="29"/>
  <c r="AD28" i="29"/>
  <c r="AE28" i="29"/>
  <c r="AF28" i="29"/>
  <c r="AG28" i="29"/>
  <c r="Q28" i="29"/>
  <c r="R28" i="29"/>
  <c r="S28" i="29"/>
  <c r="AB28" i="29"/>
  <c r="Q34" i="29"/>
  <c r="S34" i="29"/>
  <c r="U34" i="29"/>
  <c r="Q35" i="29"/>
  <c r="S35" i="29"/>
  <c r="U35" i="29"/>
  <c r="Q36" i="29"/>
  <c r="S36" i="29"/>
  <c r="U36" i="29"/>
  <c r="Q37" i="29"/>
  <c r="S37" i="29"/>
  <c r="U37" i="29"/>
  <c r="Q38" i="29"/>
  <c r="S38" i="29"/>
  <c r="U38" i="29"/>
  <c r="Q39" i="29"/>
  <c r="S39" i="29"/>
  <c r="U39" i="29"/>
  <c r="Q40" i="29"/>
  <c r="S40" i="29"/>
  <c r="U40" i="29"/>
  <c r="Q41" i="29"/>
  <c r="S41" i="29"/>
  <c r="U41" i="29"/>
  <c r="Q42" i="29"/>
  <c r="S42" i="29"/>
  <c r="U42" i="29"/>
  <c r="Q43" i="29"/>
  <c r="S43" i="29"/>
  <c r="U43" i="29"/>
  <c r="Q44" i="29"/>
  <c r="S44" i="29"/>
  <c r="U44" i="29"/>
  <c r="C45" i="29"/>
  <c r="E45" i="29"/>
  <c r="G45" i="29"/>
  <c r="I45" i="29"/>
  <c r="J45" i="29"/>
  <c r="K45" i="29"/>
  <c r="I29" i="30"/>
  <c r="S18" i="30"/>
  <c r="Q18" i="30"/>
  <c r="R18" i="30"/>
  <c r="V18" i="30" s="1"/>
  <c r="Z18" i="30" s="1"/>
  <c r="AB18" i="30"/>
  <c r="AD18" i="30"/>
  <c r="AE18" i="30"/>
  <c r="AF18" i="30"/>
  <c r="AG18" i="30"/>
  <c r="S19" i="30"/>
  <c r="Q19" i="30"/>
  <c r="T19" i="30" s="1"/>
  <c r="R19" i="30"/>
  <c r="V19" i="30" s="1"/>
  <c r="Z19" i="30" s="1"/>
  <c r="AB19" i="30"/>
  <c r="AD19" i="30"/>
  <c r="AE19" i="30"/>
  <c r="AF19" i="30"/>
  <c r="AG19" i="30"/>
  <c r="AD20" i="30"/>
  <c r="AE20" i="30"/>
  <c r="AF20" i="30"/>
  <c r="AG20" i="30"/>
  <c r="Q20" i="30"/>
  <c r="R20" i="30"/>
  <c r="V20" i="30" s="1"/>
  <c r="Z20" i="30" s="1"/>
  <c r="S20" i="30"/>
  <c r="AB20" i="30"/>
  <c r="AD21" i="30"/>
  <c r="AE21" i="30"/>
  <c r="AF21" i="30"/>
  <c r="AG21" i="30"/>
  <c r="Q21" i="30"/>
  <c r="R21" i="30"/>
  <c r="V21" i="30" s="1"/>
  <c r="Z21" i="30" s="1"/>
  <c r="S21" i="30"/>
  <c r="AB21" i="30"/>
  <c r="AD22" i="30"/>
  <c r="AE22" i="30"/>
  <c r="AF22" i="30"/>
  <c r="AG22" i="30"/>
  <c r="Q22" i="30"/>
  <c r="R22" i="30"/>
  <c r="S22" i="30"/>
  <c r="AB22" i="30"/>
  <c r="AD23" i="30"/>
  <c r="AE23" i="30"/>
  <c r="AF23" i="30"/>
  <c r="AG23" i="30"/>
  <c r="Q23" i="30"/>
  <c r="R23" i="30"/>
  <c r="V23" i="30" s="1"/>
  <c r="Z23" i="30" s="1"/>
  <c r="S23" i="30"/>
  <c r="AB23" i="30"/>
  <c r="AD24" i="30"/>
  <c r="AE24" i="30"/>
  <c r="AF24" i="30"/>
  <c r="AG24" i="30"/>
  <c r="Q24" i="30"/>
  <c r="R24" i="30"/>
  <c r="V24" i="30" s="1"/>
  <c r="Z24" i="30" s="1"/>
  <c r="S24" i="30"/>
  <c r="AB24" i="30"/>
  <c r="AD25" i="30"/>
  <c r="AE25" i="30"/>
  <c r="AF25" i="30"/>
  <c r="AG25" i="30"/>
  <c r="Q25" i="30"/>
  <c r="R25" i="30"/>
  <c r="V25" i="30" s="1"/>
  <c r="Z25" i="30" s="1"/>
  <c r="S25" i="30"/>
  <c r="AB25" i="30"/>
  <c r="AD26" i="30"/>
  <c r="AE26" i="30"/>
  <c r="AF26" i="30"/>
  <c r="AG26" i="30"/>
  <c r="Q26" i="30"/>
  <c r="R26" i="30"/>
  <c r="V26" i="30" s="1"/>
  <c r="Z26" i="30" s="1"/>
  <c r="S26" i="30"/>
  <c r="AB26" i="30"/>
  <c r="AD27" i="30"/>
  <c r="AE27" i="30"/>
  <c r="AF27" i="30"/>
  <c r="AG27" i="30"/>
  <c r="Q27" i="30"/>
  <c r="R27" i="30"/>
  <c r="V27" i="30" s="1"/>
  <c r="Z27" i="30" s="1"/>
  <c r="S27" i="30"/>
  <c r="AB27" i="30"/>
  <c r="AD28" i="30"/>
  <c r="AE28" i="30"/>
  <c r="AF28" i="30"/>
  <c r="AG28" i="30"/>
  <c r="Q28" i="30"/>
  <c r="R28" i="30"/>
  <c r="V28" i="30" s="1"/>
  <c r="Z28" i="30" s="1"/>
  <c r="S28" i="30"/>
  <c r="AB28" i="30"/>
  <c r="C29" i="30"/>
  <c r="D29" i="30"/>
  <c r="E29" i="30"/>
  <c r="F29" i="30"/>
  <c r="G29" i="30"/>
  <c r="H29" i="30"/>
  <c r="J29" i="30"/>
  <c r="K29" i="30"/>
  <c r="Q34" i="30"/>
  <c r="S34" i="30"/>
  <c r="U34" i="30"/>
  <c r="Q35" i="30"/>
  <c r="S35" i="30"/>
  <c r="U35" i="30"/>
  <c r="Q36" i="30"/>
  <c r="S36" i="30"/>
  <c r="U36" i="30"/>
  <c r="Q37" i="30"/>
  <c r="S37" i="30"/>
  <c r="U37" i="30"/>
  <c r="Q38" i="30"/>
  <c r="S38" i="30"/>
  <c r="U38" i="30"/>
  <c r="Q39" i="30"/>
  <c r="S39" i="30"/>
  <c r="U39" i="30"/>
  <c r="Q40" i="30"/>
  <c r="S40" i="30"/>
  <c r="U40" i="30"/>
  <c r="Q41" i="30"/>
  <c r="S41" i="30"/>
  <c r="U41" i="30"/>
  <c r="Q42" i="30"/>
  <c r="S42" i="30"/>
  <c r="U42" i="30"/>
  <c r="Q43" i="30"/>
  <c r="S43" i="30"/>
  <c r="U43" i="30"/>
  <c r="Q44" i="30"/>
  <c r="S44" i="30"/>
  <c r="U44" i="30"/>
  <c r="C45" i="30"/>
  <c r="E45" i="30"/>
  <c r="G45" i="30"/>
  <c r="I45" i="30"/>
  <c r="J45" i="30"/>
  <c r="K45" i="30"/>
  <c r="C29" i="31"/>
  <c r="D29" i="31"/>
  <c r="E29" i="31"/>
  <c r="F29" i="31"/>
  <c r="G29" i="31"/>
  <c r="H29" i="31"/>
  <c r="I29" i="31"/>
  <c r="J29" i="31"/>
  <c r="K29" i="31"/>
  <c r="AD18" i="31"/>
  <c r="AE18" i="31"/>
  <c r="AF18" i="31"/>
  <c r="AG18" i="31"/>
  <c r="Q18" i="31"/>
  <c r="R18" i="31"/>
  <c r="S18" i="31"/>
  <c r="AB18" i="31"/>
  <c r="AD19" i="31"/>
  <c r="AE19" i="31"/>
  <c r="AF19" i="31"/>
  <c r="AG19" i="31"/>
  <c r="Q19" i="31"/>
  <c r="R19" i="31"/>
  <c r="V19" i="31" s="1"/>
  <c r="Z19" i="31" s="1"/>
  <c r="S19" i="31"/>
  <c r="AB19" i="31"/>
  <c r="AD20" i="31"/>
  <c r="AE20" i="31"/>
  <c r="AF20" i="31"/>
  <c r="AG20" i="31"/>
  <c r="Q20" i="31"/>
  <c r="R20" i="31"/>
  <c r="V20" i="31" s="1"/>
  <c r="Z20" i="31" s="1"/>
  <c r="S20" i="31"/>
  <c r="AB20" i="31"/>
  <c r="AD21" i="31"/>
  <c r="AE21" i="31"/>
  <c r="AF21" i="31"/>
  <c r="AG21" i="31"/>
  <c r="Q21" i="31"/>
  <c r="R21" i="31"/>
  <c r="V21" i="31" s="1"/>
  <c r="Z21" i="31" s="1"/>
  <c r="S21" i="31"/>
  <c r="AB21" i="31"/>
  <c r="AD22" i="31"/>
  <c r="AE22" i="31"/>
  <c r="AF22" i="31"/>
  <c r="AG22" i="31"/>
  <c r="Q22" i="31"/>
  <c r="R22" i="31"/>
  <c r="V22" i="31" s="1"/>
  <c r="Z22" i="31" s="1"/>
  <c r="S22" i="31"/>
  <c r="AB22" i="31"/>
  <c r="AD23" i="31"/>
  <c r="AE23" i="31"/>
  <c r="AF23" i="31"/>
  <c r="AG23" i="31"/>
  <c r="Q23" i="31"/>
  <c r="R23" i="31"/>
  <c r="V23" i="31" s="1"/>
  <c r="Z23" i="31" s="1"/>
  <c r="S23" i="31"/>
  <c r="AB23" i="31"/>
  <c r="AD24" i="31"/>
  <c r="AE24" i="31"/>
  <c r="AF24" i="31"/>
  <c r="AG24" i="31"/>
  <c r="Q24" i="31"/>
  <c r="R24" i="31"/>
  <c r="V24" i="31" s="1"/>
  <c r="Z24" i="31" s="1"/>
  <c r="S24" i="31"/>
  <c r="AB24" i="31"/>
  <c r="AD25" i="31"/>
  <c r="AE25" i="31"/>
  <c r="AF25" i="31"/>
  <c r="AG25" i="31"/>
  <c r="Q25" i="31"/>
  <c r="R25" i="31"/>
  <c r="V25" i="31" s="1"/>
  <c r="Z25" i="31" s="1"/>
  <c r="S25" i="31"/>
  <c r="AB25" i="31"/>
  <c r="AD26" i="31"/>
  <c r="AE26" i="31"/>
  <c r="AF26" i="31"/>
  <c r="AG26" i="31"/>
  <c r="Q26" i="31"/>
  <c r="R26" i="31"/>
  <c r="V26" i="31" s="1"/>
  <c r="Z26" i="31" s="1"/>
  <c r="S26" i="31"/>
  <c r="AB26" i="31"/>
  <c r="AD27" i="31"/>
  <c r="AE27" i="31"/>
  <c r="AF27" i="31"/>
  <c r="AG27" i="31"/>
  <c r="Q27" i="31"/>
  <c r="R27" i="31"/>
  <c r="V27" i="31" s="1"/>
  <c r="Z27" i="31" s="1"/>
  <c r="S27" i="31"/>
  <c r="AB27" i="31"/>
  <c r="AD28" i="31"/>
  <c r="AE28" i="31"/>
  <c r="AF28" i="31"/>
  <c r="AG28" i="31"/>
  <c r="Q28" i="31"/>
  <c r="R28" i="31"/>
  <c r="V28" i="31" s="1"/>
  <c r="Z28" i="31" s="1"/>
  <c r="S28" i="31"/>
  <c r="AB28" i="31"/>
  <c r="Q34" i="31"/>
  <c r="S34" i="31"/>
  <c r="U34" i="31"/>
  <c r="Q35" i="31"/>
  <c r="S35" i="31"/>
  <c r="U35" i="31"/>
  <c r="Q36" i="31"/>
  <c r="S36" i="31"/>
  <c r="U36" i="31"/>
  <c r="Q37" i="31"/>
  <c r="S37" i="31"/>
  <c r="U37" i="31"/>
  <c r="Q38" i="31"/>
  <c r="S38" i="31"/>
  <c r="U38" i="31"/>
  <c r="Q39" i="31"/>
  <c r="S39" i="31"/>
  <c r="U39" i="31"/>
  <c r="Q40" i="31"/>
  <c r="S40" i="31"/>
  <c r="U40" i="31"/>
  <c r="Q41" i="31"/>
  <c r="S41" i="31"/>
  <c r="U41" i="31"/>
  <c r="Q42" i="31"/>
  <c r="S42" i="31"/>
  <c r="U42" i="31"/>
  <c r="Q43" i="31"/>
  <c r="S43" i="31"/>
  <c r="U43" i="31"/>
  <c r="Q44" i="31"/>
  <c r="S44" i="31"/>
  <c r="U44" i="31"/>
  <c r="C45" i="31"/>
  <c r="E45" i="31"/>
  <c r="G45" i="31"/>
  <c r="I45" i="31"/>
  <c r="J45" i="31"/>
  <c r="K45" i="31"/>
  <c r="C29" i="32"/>
  <c r="D29" i="32"/>
  <c r="E29" i="32"/>
  <c r="F29" i="32"/>
  <c r="G29" i="32"/>
  <c r="H29" i="32"/>
  <c r="I29" i="32"/>
  <c r="J29" i="32"/>
  <c r="K29" i="32"/>
  <c r="AD18" i="32"/>
  <c r="AE18" i="32"/>
  <c r="AF18" i="32"/>
  <c r="AG18" i="32"/>
  <c r="Q18" i="32"/>
  <c r="R18" i="32"/>
  <c r="V18" i="32" s="1"/>
  <c r="Z18" i="32" s="1"/>
  <c r="S18" i="32"/>
  <c r="AB18" i="32"/>
  <c r="AD19" i="32"/>
  <c r="AE19" i="32"/>
  <c r="AF19" i="32"/>
  <c r="AG19" i="32"/>
  <c r="Q19" i="32"/>
  <c r="R19" i="32"/>
  <c r="V19" i="32" s="1"/>
  <c r="Z19" i="32" s="1"/>
  <c r="S19" i="32"/>
  <c r="AB19" i="32"/>
  <c r="AD20" i="32"/>
  <c r="AE20" i="32"/>
  <c r="AF20" i="32"/>
  <c r="AG20" i="32"/>
  <c r="Q20" i="32"/>
  <c r="R20" i="32"/>
  <c r="V20" i="32" s="1"/>
  <c r="Z20" i="32" s="1"/>
  <c r="S20" i="32"/>
  <c r="AB20" i="32"/>
  <c r="AD21" i="32"/>
  <c r="AE21" i="32"/>
  <c r="AF21" i="32"/>
  <c r="AG21" i="32"/>
  <c r="Q21" i="32"/>
  <c r="R21" i="32"/>
  <c r="S21" i="32"/>
  <c r="AB21" i="32"/>
  <c r="AD22" i="32"/>
  <c r="AE22" i="32"/>
  <c r="AF22" i="32"/>
  <c r="AG22" i="32"/>
  <c r="Q22" i="32"/>
  <c r="R22" i="32"/>
  <c r="V22" i="32" s="1"/>
  <c r="Z22" i="32" s="1"/>
  <c r="S22" i="32"/>
  <c r="AB22" i="32"/>
  <c r="AD23" i="32"/>
  <c r="AE23" i="32"/>
  <c r="AF23" i="32"/>
  <c r="AG23" i="32"/>
  <c r="Q23" i="32"/>
  <c r="R23" i="32"/>
  <c r="V23" i="32" s="1"/>
  <c r="Z23" i="32" s="1"/>
  <c r="S23" i="32"/>
  <c r="AB23" i="32"/>
  <c r="AD24" i="32"/>
  <c r="AE24" i="32"/>
  <c r="AF24" i="32"/>
  <c r="AG24" i="32"/>
  <c r="Q24" i="32"/>
  <c r="R24" i="32"/>
  <c r="V24" i="32" s="1"/>
  <c r="Z24" i="32" s="1"/>
  <c r="S24" i="32"/>
  <c r="AB24" i="32"/>
  <c r="AD25" i="32"/>
  <c r="AE25" i="32"/>
  <c r="AF25" i="32"/>
  <c r="AG25" i="32"/>
  <c r="Q25" i="32"/>
  <c r="R25" i="32"/>
  <c r="V25" i="32" s="1"/>
  <c r="Z25" i="32" s="1"/>
  <c r="S25" i="32"/>
  <c r="AB25" i="32"/>
  <c r="AD26" i="32"/>
  <c r="AE26" i="32"/>
  <c r="AF26" i="32"/>
  <c r="AG26" i="32"/>
  <c r="Q26" i="32"/>
  <c r="R26" i="32"/>
  <c r="S26" i="32"/>
  <c r="AB26" i="32"/>
  <c r="AD27" i="32"/>
  <c r="AE27" i="32"/>
  <c r="AF27" i="32"/>
  <c r="AG27" i="32"/>
  <c r="Q27" i="32"/>
  <c r="R27" i="32"/>
  <c r="V27" i="32" s="1"/>
  <c r="Z27" i="32" s="1"/>
  <c r="S27" i="32"/>
  <c r="AB27" i="32"/>
  <c r="AD28" i="32"/>
  <c r="AE28" i="32"/>
  <c r="AF28" i="32"/>
  <c r="AG28" i="32"/>
  <c r="Q28" i="32"/>
  <c r="R28" i="32"/>
  <c r="S28" i="32"/>
  <c r="AB28" i="32"/>
  <c r="Q34" i="32"/>
  <c r="S34" i="32"/>
  <c r="U34" i="32"/>
  <c r="Q35" i="32"/>
  <c r="S35" i="32"/>
  <c r="U35" i="32"/>
  <c r="Q36" i="32"/>
  <c r="S36" i="32"/>
  <c r="U36" i="32"/>
  <c r="Q37" i="32"/>
  <c r="S37" i="32"/>
  <c r="U37" i="32"/>
  <c r="Q38" i="32"/>
  <c r="S38" i="32"/>
  <c r="U38" i="32"/>
  <c r="Q39" i="32"/>
  <c r="S39" i="32"/>
  <c r="U39" i="32"/>
  <c r="Q40" i="32"/>
  <c r="S40" i="32"/>
  <c r="U40" i="32"/>
  <c r="Q41" i="32"/>
  <c r="S41" i="32"/>
  <c r="U41" i="32"/>
  <c r="Q42" i="32"/>
  <c r="S42" i="32"/>
  <c r="U42" i="32"/>
  <c r="Q43" i="32"/>
  <c r="S43" i="32"/>
  <c r="U43" i="32"/>
  <c r="Q44" i="32"/>
  <c r="S44" i="32"/>
  <c r="U44" i="32"/>
  <c r="C45" i="32"/>
  <c r="E45" i="32"/>
  <c r="G45" i="32"/>
  <c r="I45" i="32"/>
  <c r="J45" i="32"/>
  <c r="K45" i="32"/>
  <c r="C29" i="33"/>
  <c r="D29" i="33"/>
  <c r="E29" i="33"/>
  <c r="F29" i="33"/>
  <c r="G29" i="33"/>
  <c r="H29" i="33"/>
  <c r="I29" i="33"/>
  <c r="J29" i="33"/>
  <c r="K29" i="33"/>
  <c r="AD18" i="33"/>
  <c r="AE18" i="33"/>
  <c r="AF18" i="33"/>
  <c r="AG18" i="33"/>
  <c r="Q18" i="33"/>
  <c r="R18" i="33"/>
  <c r="V18" i="33" s="1"/>
  <c r="Z18" i="33" s="1"/>
  <c r="S18" i="33"/>
  <c r="AB18" i="33"/>
  <c r="AD19" i="33"/>
  <c r="AE19" i="33"/>
  <c r="AF19" i="33"/>
  <c r="AG19" i="33"/>
  <c r="Q19" i="33"/>
  <c r="R19" i="33"/>
  <c r="V19" i="33" s="1"/>
  <c r="Z19" i="33" s="1"/>
  <c r="S19" i="33"/>
  <c r="AB19" i="33"/>
  <c r="AD20" i="33"/>
  <c r="AE20" i="33"/>
  <c r="AF20" i="33"/>
  <c r="AG20" i="33"/>
  <c r="Q20" i="33"/>
  <c r="R20" i="33"/>
  <c r="V20" i="33" s="1"/>
  <c r="Z20" i="33" s="1"/>
  <c r="S20" i="33"/>
  <c r="AB20" i="33"/>
  <c r="AD21" i="33"/>
  <c r="AE21" i="33"/>
  <c r="AF21" i="33"/>
  <c r="AG21" i="33"/>
  <c r="Q21" i="33"/>
  <c r="R21" i="33"/>
  <c r="S21" i="33"/>
  <c r="AB21" i="33"/>
  <c r="AD22" i="33"/>
  <c r="AE22" i="33"/>
  <c r="AF22" i="33"/>
  <c r="AG22" i="33"/>
  <c r="Q22" i="33"/>
  <c r="R22" i="33"/>
  <c r="V22" i="33" s="1"/>
  <c r="Z22" i="33" s="1"/>
  <c r="S22" i="33"/>
  <c r="AB22" i="33"/>
  <c r="AD23" i="33"/>
  <c r="AE23" i="33"/>
  <c r="AF23" i="33"/>
  <c r="AG23" i="33"/>
  <c r="Q23" i="33"/>
  <c r="R23" i="33"/>
  <c r="S23" i="33"/>
  <c r="AB23" i="33"/>
  <c r="AD24" i="33"/>
  <c r="AE24" i="33"/>
  <c r="AF24" i="33"/>
  <c r="AG24" i="33"/>
  <c r="Q24" i="33"/>
  <c r="R24" i="33"/>
  <c r="V24" i="33" s="1"/>
  <c r="Z24" i="33" s="1"/>
  <c r="S24" i="33"/>
  <c r="AB24" i="33"/>
  <c r="AD25" i="33"/>
  <c r="AE25" i="33"/>
  <c r="AF25" i="33"/>
  <c r="AG25" i="33"/>
  <c r="Q25" i="33"/>
  <c r="R25" i="33"/>
  <c r="S25" i="33"/>
  <c r="AB25" i="33"/>
  <c r="AD26" i="33"/>
  <c r="AE26" i="33"/>
  <c r="AF26" i="33"/>
  <c r="AG26" i="33"/>
  <c r="Q26" i="33"/>
  <c r="R26" i="33"/>
  <c r="V26" i="33" s="1"/>
  <c r="Z26" i="33" s="1"/>
  <c r="S26" i="33"/>
  <c r="AB26" i="33"/>
  <c r="AD27" i="33"/>
  <c r="AE27" i="33"/>
  <c r="AF27" i="33"/>
  <c r="AG27" i="33"/>
  <c r="Q27" i="33"/>
  <c r="R27" i="33"/>
  <c r="S27" i="33"/>
  <c r="AB27" i="33"/>
  <c r="AD28" i="33"/>
  <c r="AE28" i="33"/>
  <c r="AF28" i="33"/>
  <c r="AG28" i="33"/>
  <c r="Q28" i="33"/>
  <c r="R28" i="33"/>
  <c r="V28" i="33" s="1"/>
  <c r="Z28" i="33" s="1"/>
  <c r="S28" i="33"/>
  <c r="AB28" i="33"/>
  <c r="Q34" i="33"/>
  <c r="S34" i="33"/>
  <c r="U34" i="33"/>
  <c r="Q35" i="33"/>
  <c r="S35" i="33"/>
  <c r="U35" i="33"/>
  <c r="Q36" i="33"/>
  <c r="S36" i="33"/>
  <c r="U36" i="33"/>
  <c r="Q37" i="33"/>
  <c r="S37" i="33"/>
  <c r="U37" i="33"/>
  <c r="Q38" i="33"/>
  <c r="S38" i="33"/>
  <c r="U38" i="33"/>
  <c r="Q39" i="33"/>
  <c r="S39" i="33"/>
  <c r="U39" i="33"/>
  <c r="Q40" i="33"/>
  <c r="S40" i="33"/>
  <c r="U40" i="33"/>
  <c r="Q41" i="33"/>
  <c r="S41" i="33"/>
  <c r="U41" i="33"/>
  <c r="Q42" i="33"/>
  <c r="S42" i="33"/>
  <c r="U42" i="33"/>
  <c r="Q43" i="33"/>
  <c r="S43" i="33"/>
  <c r="U43" i="33"/>
  <c r="Q44" i="33"/>
  <c r="S44" i="33"/>
  <c r="U44" i="33"/>
  <c r="C45" i="33"/>
  <c r="E45" i="33"/>
  <c r="G45" i="33"/>
  <c r="I45" i="33"/>
  <c r="J45" i="33"/>
  <c r="K45" i="33"/>
  <c r="C29" i="34"/>
  <c r="D29" i="34"/>
  <c r="E29" i="34"/>
  <c r="F29" i="34"/>
  <c r="G29" i="34"/>
  <c r="H29" i="34"/>
  <c r="I29" i="34"/>
  <c r="J29" i="34"/>
  <c r="K29" i="34"/>
  <c r="AD18" i="34"/>
  <c r="AE18" i="34"/>
  <c r="AF18" i="34"/>
  <c r="AG18" i="34"/>
  <c r="Q18" i="34"/>
  <c r="R18" i="34"/>
  <c r="V18" i="34" s="1"/>
  <c r="Z18" i="34" s="1"/>
  <c r="S18" i="34"/>
  <c r="AB18" i="34"/>
  <c r="AD19" i="34"/>
  <c r="AE19" i="34"/>
  <c r="AF19" i="34"/>
  <c r="AG19" i="34"/>
  <c r="Q19" i="34"/>
  <c r="R19" i="34"/>
  <c r="S19" i="34"/>
  <c r="AB19" i="34"/>
  <c r="AD20" i="34"/>
  <c r="AE20" i="34"/>
  <c r="AF20" i="34"/>
  <c r="AG20" i="34"/>
  <c r="Q20" i="34"/>
  <c r="R20" i="34"/>
  <c r="V20" i="34" s="1"/>
  <c r="Z20" i="34" s="1"/>
  <c r="S20" i="34"/>
  <c r="AB20" i="34"/>
  <c r="AD21" i="34"/>
  <c r="AE21" i="34"/>
  <c r="AF21" i="34"/>
  <c r="AG21" i="34"/>
  <c r="Q21" i="34"/>
  <c r="R21" i="34"/>
  <c r="V21" i="34" s="1"/>
  <c r="Z21" i="34" s="1"/>
  <c r="S21" i="34"/>
  <c r="AB21" i="34"/>
  <c r="AD22" i="34"/>
  <c r="AE22" i="34"/>
  <c r="AF22" i="34"/>
  <c r="AG22" i="34"/>
  <c r="Q22" i="34"/>
  <c r="R22" i="34"/>
  <c r="V22" i="34" s="1"/>
  <c r="Z22" i="34" s="1"/>
  <c r="S22" i="34"/>
  <c r="AB22" i="34"/>
  <c r="AD23" i="34"/>
  <c r="AE23" i="34"/>
  <c r="AF23" i="34"/>
  <c r="AG23" i="34"/>
  <c r="Q23" i="34"/>
  <c r="R23" i="34"/>
  <c r="V23" i="34" s="1"/>
  <c r="Z23" i="34" s="1"/>
  <c r="S23" i="34"/>
  <c r="AB23" i="34"/>
  <c r="AD24" i="34"/>
  <c r="AE24" i="34"/>
  <c r="AF24" i="34"/>
  <c r="AG24" i="34"/>
  <c r="Q24" i="34"/>
  <c r="R24" i="34"/>
  <c r="S24" i="34"/>
  <c r="AB24" i="34"/>
  <c r="AD25" i="34"/>
  <c r="AE25" i="34"/>
  <c r="AF25" i="34"/>
  <c r="AG25" i="34"/>
  <c r="Q25" i="34"/>
  <c r="R25" i="34"/>
  <c r="V25" i="34" s="1"/>
  <c r="Z25" i="34" s="1"/>
  <c r="S25" i="34"/>
  <c r="AB25" i="34"/>
  <c r="AD26" i="34"/>
  <c r="AE26" i="34"/>
  <c r="AF26" i="34"/>
  <c r="AG26" i="34"/>
  <c r="Q26" i="34"/>
  <c r="R26" i="34"/>
  <c r="V26" i="34" s="1"/>
  <c r="Z26" i="34" s="1"/>
  <c r="S26" i="34"/>
  <c r="AB26" i="34"/>
  <c r="AD27" i="34"/>
  <c r="AE27" i="34"/>
  <c r="AF27" i="34"/>
  <c r="AG27" i="34"/>
  <c r="Q27" i="34"/>
  <c r="R27" i="34"/>
  <c r="S27" i="34"/>
  <c r="AB27" i="34"/>
  <c r="AD28" i="34"/>
  <c r="AE28" i="34"/>
  <c r="AF28" i="34"/>
  <c r="AG28" i="34"/>
  <c r="Q28" i="34"/>
  <c r="R28" i="34"/>
  <c r="V28" i="34" s="1"/>
  <c r="Z28" i="34" s="1"/>
  <c r="S28" i="34"/>
  <c r="AB28" i="34"/>
  <c r="Q34" i="34"/>
  <c r="S34" i="34"/>
  <c r="U34" i="34"/>
  <c r="Q35" i="34"/>
  <c r="S35" i="34"/>
  <c r="U35" i="34"/>
  <c r="Q36" i="34"/>
  <c r="S36" i="34"/>
  <c r="U36" i="34"/>
  <c r="Q37" i="34"/>
  <c r="S37" i="34"/>
  <c r="U37" i="34"/>
  <c r="Q38" i="34"/>
  <c r="S38" i="34"/>
  <c r="U38" i="34"/>
  <c r="Q39" i="34"/>
  <c r="S39" i="34"/>
  <c r="U39" i="34"/>
  <c r="Q40" i="34"/>
  <c r="S40" i="34"/>
  <c r="U40" i="34"/>
  <c r="Q41" i="34"/>
  <c r="S41" i="34"/>
  <c r="U41" i="34"/>
  <c r="Q42" i="34"/>
  <c r="S42" i="34"/>
  <c r="U42" i="34"/>
  <c r="Q43" i="34"/>
  <c r="S43" i="34"/>
  <c r="U43" i="34"/>
  <c r="Q44" i="34"/>
  <c r="S44" i="34"/>
  <c r="U44" i="34"/>
  <c r="C45" i="34"/>
  <c r="E45" i="34"/>
  <c r="G45" i="34"/>
  <c r="I45" i="34"/>
  <c r="J45" i="34"/>
  <c r="K45" i="34"/>
  <c r="Q34" i="35"/>
  <c r="S34" i="35"/>
  <c r="U34" i="35"/>
  <c r="Q35" i="35"/>
  <c r="S35" i="35"/>
  <c r="U35" i="35"/>
  <c r="Q36" i="35"/>
  <c r="S36" i="35"/>
  <c r="U36" i="35"/>
  <c r="Q37" i="35"/>
  <c r="S37" i="35"/>
  <c r="U37" i="35"/>
  <c r="Q38" i="35"/>
  <c r="S38" i="35"/>
  <c r="U38" i="35"/>
  <c r="Q39" i="35"/>
  <c r="S39" i="35"/>
  <c r="U39" i="35"/>
  <c r="Q40" i="35"/>
  <c r="S40" i="35"/>
  <c r="U40" i="35"/>
  <c r="Q41" i="35"/>
  <c r="S41" i="35"/>
  <c r="U41" i="35"/>
  <c r="Q42" i="35"/>
  <c r="S42" i="35"/>
  <c r="U42" i="35"/>
  <c r="Q43" i="35"/>
  <c r="S43" i="35"/>
  <c r="U43" i="35"/>
  <c r="Q44" i="35"/>
  <c r="S44" i="35"/>
  <c r="U44" i="35"/>
  <c r="C29" i="35"/>
  <c r="D29" i="35"/>
  <c r="E29" i="35"/>
  <c r="F29" i="35"/>
  <c r="G29" i="35"/>
  <c r="H29" i="35"/>
  <c r="I29" i="35"/>
  <c r="J29" i="35"/>
  <c r="K29" i="35"/>
  <c r="AD18" i="35"/>
  <c r="AE18" i="35"/>
  <c r="AF18" i="35"/>
  <c r="AG18" i="35"/>
  <c r="Q18" i="35"/>
  <c r="R18" i="35"/>
  <c r="V18" i="35" s="1"/>
  <c r="Z18" i="35" s="1"/>
  <c r="S18" i="35"/>
  <c r="AB18" i="35"/>
  <c r="AD19" i="35"/>
  <c r="AE19" i="35"/>
  <c r="AF19" i="35"/>
  <c r="AG19" i="35"/>
  <c r="Q19" i="35"/>
  <c r="R19" i="35"/>
  <c r="V19" i="35" s="1"/>
  <c r="Z19" i="35" s="1"/>
  <c r="S19" i="35"/>
  <c r="AB19" i="35"/>
  <c r="AD20" i="35"/>
  <c r="AE20" i="35"/>
  <c r="AF20" i="35"/>
  <c r="AG20" i="35"/>
  <c r="Q20" i="35"/>
  <c r="R20" i="35"/>
  <c r="V20" i="35" s="1"/>
  <c r="Z20" i="35" s="1"/>
  <c r="S20" i="35"/>
  <c r="AB20" i="35"/>
  <c r="AD21" i="35"/>
  <c r="AE21" i="35"/>
  <c r="AF21" i="35"/>
  <c r="AG21" i="35"/>
  <c r="Q21" i="35"/>
  <c r="R21" i="35"/>
  <c r="V21" i="35" s="1"/>
  <c r="Z21" i="35" s="1"/>
  <c r="S21" i="35"/>
  <c r="AB21" i="35"/>
  <c r="AD22" i="35"/>
  <c r="AE22" i="35"/>
  <c r="AF22" i="35"/>
  <c r="AG22" i="35"/>
  <c r="Q22" i="35"/>
  <c r="R22" i="35"/>
  <c r="S22" i="35"/>
  <c r="AB22" i="35"/>
  <c r="AD23" i="35"/>
  <c r="AE23" i="35"/>
  <c r="AF23" i="35"/>
  <c r="AG23" i="35"/>
  <c r="Q23" i="35"/>
  <c r="R23" i="35"/>
  <c r="V23" i="35" s="1"/>
  <c r="Z23" i="35" s="1"/>
  <c r="S23" i="35"/>
  <c r="AB23" i="35"/>
  <c r="AD24" i="35"/>
  <c r="AE24" i="35"/>
  <c r="AF24" i="35"/>
  <c r="AG24" i="35"/>
  <c r="Q24" i="35"/>
  <c r="R24" i="35"/>
  <c r="S24" i="35"/>
  <c r="AB24" i="35"/>
  <c r="AD25" i="35"/>
  <c r="AE25" i="35"/>
  <c r="AF25" i="35"/>
  <c r="AG25" i="35"/>
  <c r="Q25" i="35"/>
  <c r="R25" i="35"/>
  <c r="V25" i="35" s="1"/>
  <c r="Z25" i="35" s="1"/>
  <c r="S25" i="35"/>
  <c r="AB25" i="35"/>
  <c r="AD26" i="35"/>
  <c r="AE26" i="35"/>
  <c r="AF26" i="35"/>
  <c r="AG26" i="35"/>
  <c r="Q26" i="35"/>
  <c r="R26" i="35"/>
  <c r="V26" i="35" s="1"/>
  <c r="Z26" i="35" s="1"/>
  <c r="S26" i="35"/>
  <c r="AB26" i="35"/>
  <c r="AD27" i="35"/>
  <c r="AE27" i="35"/>
  <c r="AF27" i="35"/>
  <c r="AG27" i="35"/>
  <c r="Q27" i="35"/>
  <c r="R27" i="35"/>
  <c r="V27" i="35" s="1"/>
  <c r="Z27" i="35" s="1"/>
  <c r="S27" i="35"/>
  <c r="AB27" i="35"/>
  <c r="AD28" i="35"/>
  <c r="AE28" i="35"/>
  <c r="AF28" i="35"/>
  <c r="AG28" i="35"/>
  <c r="Q28" i="35"/>
  <c r="R28" i="35"/>
  <c r="V28" i="35" s="1"/>
  <c r="Z28" i="35" s="1"/>
  <c r="S28" i="35"/>
  <c r="AB28" i="35"/>
  <c r="C45" i="35"/>
  <c r="E45" i="35"/>
  <c r="G45" i="35"/>
  <c r="I45" i="35"/>
  <c r="J45" i="35"/>
  <c r="K45" i="35"/>
  <c r="C29" i="36"/>
  <c r="D29" i="36"/>
  <c r="E29" i="36"/>
  <c r="F29" i="36"/>
  <c r="G29" i="36"/>
  <c r="H29" i="36"/>
  <c r="I29" i="36"/>
  <c r="J29" i="36"/>
  <c r="K29" i="36"/>
  <c r="AD18" i="36"/>
  <c r="AE18" i="36"/>
  <c r="AF18" i="36"/>
  <c r="AG18" i="36"/>
  <c r="Q18" i="36"/>
  <c r="R18" i="36"/>
  <c r="V18" i="36" s="1"/>
  <c r="Z18" i="36" s="1"/>
  <c r="S18" i="36"/>
  <c r="AB18" i="36"/>
  <c r="AD19" i="36"/>
  <c r="AE19" i="36"/>
  <c r="AF19" i="36"/>
  <c r="AG19" i="36"/>
  <c r="Q19" i="36"/>
  <c r="R19" i="36"/>
  <c r="V19" i="36" s="1"/>
  <c r="Z19" i="36" s="1"/>
  <c r="S19" i="36"/>
  <c r="AB19" i="36"/>
  <c r="AD20" i="36"/>
  <c r="AE20" i="36"/>
  <c r="AF20" i="36"/>
  <c r="AG20" i="36"/>
  <c r="Q20" i="36"/>
  <c r="R20" i="36"/>
  <c r="V20" i="36" s="1"/>
  <c r="Z20" i="36" s="1"/>
  <c r="S20" i="36"/>
  <c r="AB20" i="36"/>
  <c r="AD21" i="36"/>
  <c r="AE21" i="36"/>
  <c r="AF21" i="36"/>
  <c r="AG21" i="36"/>
  <c r="Q21" i="36"/>
  <c r="R21" i="36"/>
  <c r="V21" i="36" s="1"/>
  <c r="Z21" i="36" s="1"/>
  <c r="S21" i="36"/>
  <c r="AB21" i="36"/>
  <c r="AD22" i="36"/>
  <c r="AE22" i="36"/>
  <c r="AF22" i="36"/>
  <c r="AG22" i="36"/>
  <c r="Q22" i="36"/>
  <c r="R22" i="36"/>
  <c r="S22" i="36"/>
  <c r="AB22" i="36"/>
  <c r="AD23" i="36"/>
  <c r="AE23" i="36"/>
  <c r="AF23" i="36"/>
  <c r="AG23" i="36"/>
  <c r="Q23" i="36"/>
  <c r="R23" i="36"/>
  <c r="V23" i="36" s="1"/>
  <c r="Z23" i="36" s="1"/>
  <c r="S23" i="36"/>
  <c r="AB23" i="36"/>
  <c r="AD24" i="36"/>
  <c r="AE24" i="36"/>
  <c r="AF24" i="36"/>
  <c r="AG24" i="36"/>
  <c r="Q24" i="36"/>
  <c r="R24" i="36"/>
  <c r="S24" i="36"/>
  <c r="AB24" i="36"/>
  <c r="AD25" i="36"/>
  <c r="AE25" i="36"/>
  <c r="AF25" i="36"/>
  <c r="AG25" i="36"/>
  <c r="Q25" i="36"/>
  <c r="R25" i="36"/>
  <c r="V25" i="36" s="1"/>
  <c r="Z25" i="36" s="1"/>
  <c r="S25" i="36"/>
  <c r="AB25" i="36"/>
  <c r="AD26" i="36"/>
  <c r="AE26" i="36"/>
  <c r="AF26" i="36"/>
  <c r="AG26" i="36"/>
  <c r="Q26" i="36"/>
  <c r="R26" i="36"/>
  <c r="V26" i="36" s="1"/>
  <c r="Z26" i="36" s="1"/>
  <c r="S26" i="36"/>
  <c r="AB26" i="36"/>
  <c r="AD27" i="36"/>
  <c r="AE27" i="36"/>
  <c r="AF27" i="36"/>
  <c r="AG27" i="36"/>
  <c r="Q27" i="36"/>
  <c r="R27" i="36"/>
  <c r="V27" i="36" s="1"/>
  <c r="Z27" i="36" s="1"/>
  <c r="S27" i="36"/>
  <c r="AB27" i="36"/>
  <c r="AD28" i="36"/>
  <c r="AE28" i="36"/>
  <c r="AF28" i="36"/>
  <c r="AG28" i="36"/>
  <c r="Q28" i="36"/>
  <c r="R28" i="36"/>
  <c r="V28" i="36" s="1"/>
  <c r="Z28" i="36" s="1"/>
  <c r="S28" i="36"/>
  <c r="AB28" i="36"/>
  <c r="Q34" i="36"/>
  <c r="S34" i="36"/>
  <c r="U34" i="36"/>
  <c r="Q35" i="36"/>
  <c r="S35" i="36"/>
  <c r="U35" i="36"/>
  <c r="Q36" i="36"/>
  <c r="S36" i="36"/>
  <c r="U36" i="36"/>
  <c r="Q37" i="36"/>
  <c r="S37" i="36"/>
  <c r="U37" i="36"/>
  <c r="Q38" i="36"/>
  <c r="S38" i="36"/>
  <c r="U38" i="36"/>
  <c r="Q39" i="36"/>
  <c r="S39" i="36"/>
  <c r="U39" i="36"/>
  <c r="Q40" i="36"/>
  <c r="S40" i="36"/>
  <c r="U40" i="36"/>
  <c r="Q41" i="36"/>
  <c r="S41" i="36"/>
  <c r="U41" i="36"/>
  <c r="Q42" i="36"/>
  <c r="S42" i="36"/>
  <c r="U42" i="36"/>
  <c r="Q43" i="36"/>
  <c r="S43" i="36"/>
  <c r="U43" i="36"/>
  <c r="Q44" i="36"/>
  <c r="S44" i="36"/>
  <c r="U44" i="36"/>
  <c r="C45" i="36"/>
  <c r="E45" i="36"/>
  <c r="G45" i="36"/>
  <c r="I45" i="36"/>
  <c r="J45" i="36"/>
  <c r="K45" i="36"/>
  <c r="C29" i="37"/>
  <c r="D29" i="37"/>
  <c r="E29" i="37"/>
  <c r="F29" i="37"/>
  <c r="G29" i="37"/>
  <c r="H29" i="37"/>
  <c r="I29" i="37"/>
  <c r="J29" i="37"/>
  <c r="K29" i="37"/>
  <c r="AD18" i="37"/>
  <c r="AE18" i="37"/>
  <c r="AF18" i="37"/>
  <c r="AG18" i="37"/>
  <c r="Q18" i="37"/>
  <c r="R18" i="37"/>
  <c r="V18" i="37" s="1"/>
  <c r="Z18" i="37" s="1"/>
  <c r="S18" i="37"/>
  <c r="AB18" i="37"/>
  <c r="AD19" i="37"/>
  <c r="AE19" i="37"/>
  <c r="AF19" i="37"/>
  <c r="AG19" i="37"/>
  <c r="Q19" i="37"/>
  <c r="R19" i="37"/>
  <c r="V19" i="37" s="1"/>
  <c r="Z19" i="37" s="1"/>
  <c r="S19" i="37"/>
  <c r="AB19" i="37"/>
  <c r="AD20" i="37"/>
  <c r="AE20" i="37"/>
  <c r="AF20" i="37"/>
  <c r="AG20" i="37"/>
  <c r="Q20" i="37"/>
  <c r="R20" i="37"/>
  <c r="V20" i="37" s="1"/>
  <c r="Z20" i="37" s="1"/>
  <c r="S20" i="37"/>
  <c r="AB20" i="37"/>
  <c r="AD21" i="37"/>
  <c r="AE21" i="37"/>
  <c r="AF21" i="37"/>
  <c r="AG21" i="37"/>
  <c r="Q21" i="37"/>
  <c r="R21" i="37"/>
  <c r="V21" i="37" s="1"/>
  <c r="Z21" i="37" s="1"/>
  <c r="S21" i="37"/>
  <c r="AB21" i="37"/>
  <c r="AD22" i="37"/>
  <c r="AE22" i="37"/>
  <c r="AF22" i="37"/>
  <c r="AG22" i="37"/>
  <c r="Q22" i="37"/>
  <c r="R22" i="37"/>
  <c r="V22" i="37" s="1"/>
  <c r="Z22" i="37" s="1"/>
  <c r="S22" i="37"/>
  <c r="AB22" i="37"/>
  <c r="AD23" i="37"/>
  <c r="AE23" i="37"/>
  <c r="AF23" i="37"/>
  <c r="AG23" i="37"/>
  <c r="Q23" i="37"/>
  <c r="R23" i="37"/>
  <c r="S23" i="37"/>
  <c r="AB23" i="37"/>
  <c r="AD24" i="37"/>
  <c r="AE24" i="37"/>
  <c r="AF24" i="37"/>
  <c r="AG24" i="37"/>
  <c r="Q24" i="37"/>
  <c r="R24" i="37"/>
  <c r="V24" i="37" s="1"/>
  <c r="Z24" i="37" s="1"/>
  <c r="S24" i="37"/>
  <c r="AB24" i="37"/>
  <c r="AD25" i="37"/>
  <c r="AE25" i="37"/>
  <c r="AF25" i="37"/>
  <c r="AG25" i="37"/>
  <c r="Q25" i="37"/>
  <c r="R25" i="37"/>
  <c r="V25" i="37" s="1"/>
  <c r="Z25" i="37" s="1"/>
  <c r="S25" i="37"/>
  <c r="AB25" i="37"/>
  <c r="AD26" i="37"/>
  <c r="AE26" i="37"/>
  <c r="AF26" i="37"/>
  <c r="AG26" i="37"/>
  <c r="Q26" i="37"/>
  <c r="R26" i="37"/>
  <c r="V26" i="37" s="1"/>
  <c r="Z26" i="37" s="1"/>
  <c r="S26" i="37"/>
  <c r="AB26" i="37"/>
  <c r="AD27" i="37"/>
  <c r="AE27" i="37"/>
  <c r="AF27" i="37"/>
  <c r="AG27" i="37"/>
  <c r="Q27" i="37"/>
  <c r="R27" i="37"/>
  <c r="V27" i="37" s="1"/>
  <c r="Z27" i="37" s="1"/>
  <c r="S27" i="37"/>
  <c r="AB27" i="37"/>
  <c r="AD28" i="37"/>
  <c r="AE28" i="37"/>
  <c r="AF28" i="37"/>
  <c r="AG28" i="37"/>
  <c r="Q28" i="37"/>
  <c r="R28" i="37"/>
  <c r="V28" i="37" s="1"/>
  <c r="Z28" i="37" s="1"/>
  <c r="S28" i="37"/>
  <c r="AB28" i="37"/>
  <c r="Q34" i="37"/>
  <c r="S34" i="37"/>
  <c r="U34" i="37"/>
  <c r="Q35" i="37"/>
  <c r="S35" i="37"/>
  <c r="U35" i="37"/>
  <c r="Q36" i="37"/>
  <c r="S36" i="37"/>
  <c r="U36" i="37"/>
  <c r="Q37" i="37"/>
  <c r="S37" i="37"/>
  <c r="U37" i="37"/>
  <c r="Q38" i="37"/>
  <c r="S38" i="37"/>
  <c r="U38" i="37"/>
  <c r="Q39" i="37"/>
  <c r="S39" i="37"/>
  <c r="U39" i="37"/>
  <c r="Q40" i="37"/>
  <c r="S40" i="37"/>
  <c r="U40" i="37"/>
  <c r="Q41" i="37"/>
  <c r="S41" i="37"/>
  <c r="U41" i="37"/>
  <c r="Q42" i="37"/>
  <c r="S42" i="37"/>
  <c r="U42" i="37"/>
  <c r="Q43" i="37"/>
  <c r="S43" i="37"/>
  <c r="U43" i="37"/>
  <c r="Q44" i="37"/>
  <c r="S44" i="37"/>
  <c r="U44" i="37"/>
  <c r="C45" i="37"/>
  <c r="E45" i="37"/>
  <c r="G45" i="37"/>
  <c r="I45" i="37"/>
  <c r="J45" i="37"/>
  <c r="K45" i="37"/>
  <c r="H13" i="2"/>
  <c r="H14" i="2"/>
  <c r="J95" i="2"/>
  <c r="L113" i="2"/>
  <c r="M113" i="2" s="1"/>
  <c r="L114" i="2"/>
  <c r="M114" i="2" s="1"/>
  <c r="L115" i="2"/>
  <c r="M115" i="2" s="1"/>
  <c r="L116" i="2"/>
  <c r="M116" i="2" s="1"/>
  <c r="L117" i="2"/>
  <c r="M117" i="2" s="1"/>
  <c r="L118" i="2"/>
  <c r="L119" i="2"/>
  <c r="M119" i="2" s="1"/>
  <c r="J51" i="2"/>
  <c r="L51" i="2" s="1"/>
  <c r="M51" i="2" s="1"/>
  <c r="J62" i="2"/>
  <c r="L62" i="2" s="1"/>
  <c r="M62" i="2" s="1"/>
  <c r="J70" i="2"/>
  <c r="L70" i="2" s="1"/>
  <c r="M70" i="2" s="1"/>
  <c r="L72" i="2"/>
  <c r="M72" i="2" s="1"/>
  <c r="L73" i="2"/>
  <c r="M73" i="2" s="1"/>
  <c r="I29" i="28"/>
  <c r="S19" i="28"/>
  <c r="Q19" i="28"/>
  <c r="R19" i="28"/>
  <c r="AB19" i="28"/>
  <c r="AD19" i="28"/>
  <c r="AE19" i="28"/>
  <c r="AF19" i="28"/>
  <c r="AG19" i="28"/>
  <c r="AD18" i="28"/>
  <c r="AE18" i="28"/>
  <c r="AF18" i="28"/>
  <c r="AG18" i="28"/>
  <c r="Q18" i="28"/>
  <c r="R18" i="28"/>
  <c r="V18" i="28" s="1"/>
  <c r="Z18" i="28" s="1"/>
  <c r="S18" i="28"/>
  <c r="AB18" i="28"/>
  <c r="AD20" i="28"/>
  <c r="AE20" i="28"/>
  <c r="AF20" i="28"/>
  <c r="AG20" i="28"/>
  <c r="Q20" i="28"/>
  <c r="R20" i="28"/>
  <c r="V20" i="28" s="1"/>
  <c r="Z20" i="28" s="1"/>
  <c r="S20" i="28"/>
  <c r="AB20" i="28"/>
  <c r="AD21" i="28"/>
  <c r="AE21" i="28"/>
  <c r="AF21" i="28"/>
  <c r="AG21" i="28"/>
  <c r="Q21" i="28"/>
  <c r="R21" i="28"/>
  <c r="S21" i="28"/>
  <c r="T21" i="28" s="1"/>
  <c r="AB21" i="28"/>
  <c r="AD22" i="28"/>
  <c r="AE22" i="28"/>
  <c r="AF22" i="28"/>
  <c r="AG22" i="28"/>
  <c r="Q22" i="28"/>
  <c r="R22" i="28"/>
  <c r="S22" i="28"/>
  <c r="T22" i="28" s="1"/>
  <c r="AB22" i="28"/>
  <c r="AD23" i="28"/>
  <c r="AE23" i="28"/>
  <c r="AF23" i="28"/>
  <c r="AG23" i="28"/>
  <c r="Q23" i="28"/>
  <c r="R23" i="28"/>
  <c r="S23" i="28"/>
  <c r="AB23" i="28"/>
  <c r="AD24" i="28"/>
  <c r="AE24" i="28"/>
  <c r="AF24" i="28"/>
  <c r="AG24" i="28"/>
  <c r="Q24" i="28"/>
  <c r="R24" i="28"/>
  <c r="S24" i="28"/>
  <c r="T24" i="28" s="1"/>
  <c r="AB24" i="28"/>
  <c r="AD25" i="28"/>
  <c r="AE25" i="28"/>
  <c r="AF25" i="28"/>
  <c r="AG25" i="28"/>
  <c r="Q25" i="28"/>
  <c r="R25" i="28"/>
  <c r="S25" i="28"/>
  <c r="AB25" i="28"/>
  <c r="AD26" i="28"/>
  <c r="AE26" i="28"/>
  <c r="AF26" i="28"/>
  <c r="AG26" i="28"/>
  <c r="Q26" i="28"/>
  <c r="R26" i="28"/>
  <c r="S26" i="28"/>
  <c r="AB26" i="28"/>
  <c r="AD27" i="28"/>
  <c r="AE27" i="28"/>
  <c r="AF27" i="28"/>
  <c r="AG27" i="28"/>
  <c r="Q27" i="28"/>
  <c r="R27" i="28"/>
  <c r="V27" i="28" s="1"/>
  <c r="Z27" i="28" s="1"/>
  <c r="S27" i="28"/>
  <c r="T27" i="28" s="1"/>
  <c r="AB27" i="28"/>
  <c r="AD28" i="28"/>
  <c r="AE28" i="28"/>
  <c r="AF28" i="28"/>
  <c r="AG28" i="28"/>
  <c r="Q28" i="28"/>
  <c r="R28" i="28"/>
  <c r="S28" i="28"/>
  <c r="T28" i="28" s="1"/>
  <c r="AB28" i="28"/>
  <c r="C29" i="28"/>
  <c r="D29" i="28"/>
  <c r="E29" i="28"/>
  <c r="F29" i="28"/>
  <c r="G29" i="28"/>
  <c r="H29" i="28"/>
  <c r="J29" i="28"/>
  <c r="K29" i="28"/>
  <c r="Q34" i="28"/>
  <c r="S34" i="28"/>
  <c r="U34" i="28"/>
  <c r="Q35" i="28"/>
  <c r="S35" i="28"/>
  <c r="U35" i="28"/>
  <c r="Q36" i="28"/>
  <c r="S36" i="28"/>
  <c r="U36" i="28"/>
  <c r="Q37" i="28"/>
  <c r="S37" i="28"/>
  <c r="U37" i="28"/>
  <c r="Q38" i="28"/>
  <c r="S38" i="28"/>
  <c r="U38" i="28"/>
  <c r="Q39" i="28"/>
  <c r="S39" i="28"/>
  <c r="U39" i="28"/>
  <c r="Q40" i="28"/>
  <c r="S40" i="28"/>
  <c r="U40" i="28"/>
  <c r="Q41" i="28"/>
  <c r="S41" i="28"/>
  <c r="U41" i="28"/>
  <c r="Q42" i="28"/>
  <c r="S42" i="28"/>
  <c r="U42" i="28"/>
  <c r="Q43" i="28"/>
  <c r="S43" i="28"/>
  <c r="U43" i="28"/>
  <c r="Q44" i="28"/>
  <c r="S44" i="28"/>
  <c r="U44" i="28"/>
  <c r="C45" i="28"/>
  <c r="E45" i="28"/>
  <c r="G45" i="28"/>
  <c r="I45" i="28"/>
  <c r="J45" i="28"/>
  <c r="K45" i="28"/>
  <c r="C6" i="74"/>
  <c r="C5" i="74"/>
  <c r="C4" i="74"/>
  <c r="C3" i="74"/>
  <c r="L9" i="74"/>
  <c r="K9" i="74"/>
  <c r="J9" i="74"/>
  <c r="I9" i="74"/>
  <c r="H9" i="74"/>
  <c r="G9" i="74"/>
  <c r="F9" i="74"/>
  <c r="E9" i="74"/>
  <c r="D9" i="74"/>
  <c r="C9" i="74"/>
  <c r="B9" i="74"/>
  <c r="A6" i="74"/>
  <c r="A5" i="74"/>
  <c r="A4" i="74"/>
  <c r="A3" i="74"/>
  <c r="J115" i="49"/>
  <c r="H29" i="67" s="1"/>
  <c r="R29" i="67" s="1"/>
  <c r="J116" i="49"/>
  <c r="H30" i="60" s="1"/>
  <c r="J117" i="49"/>
  <c r="J118" i="49"/>
  <c r="H32" i="72" s="1"/>
  <c r="J119" i="49"/>
  <c r="J120" i="49"/>
  <c r="J121" i="49"/>
  <c r="H35" i="64" s="1"/>
  <c r="J122" i="49"/>
  <c r="H36" i="66" s="1"/>
  <c r="V36" i="66" s="1"/>
  <c r="J123" i="49"/>
  <c r="J124" i="49"/>
  <c r="J125" i="49"/>
  <c r="J126" i="49"/>
  <c r="H40" i="60" s="1"/>
  <c r="X40" i="60" s="1"/>
  <c r="J127" i="49"/>
  <c r="J128" i="49"/>
  <c r="J129" i="49"/>
  <c r="J130" i="49"/>
  <c r="H44" i="67" s="1"/>
  <c r="AD44" i="67" s="1"/>
  <c r="J131" i="49"/>
  <c r="H45" i="55" s="1"/>
  <c r="J132" i="49"/>
  <c r="H46" i="72" s="1"/>
  <c r="J133" i="49"/>
  <c r="J134" i="49"/>
  <c r="H48" i="58" s="1"/>
  <c r="L48" i="58" s="1"/>
  <c r="J135" i="49"/>
  <c r="H49" i="57" s="1"/>
  <c r="T49" i="57" s="1"/>
  <c r="J136" i="49"/>
  <c r="H50" i="54" s="1"/>
  <c r="Z50" i="54" s="1"/>
  <c r="J137" i="49"/>
  <c r="H51" i="70" s="1"/>
  <c r="J138" i="49"/>
  <c r="H52" i="58" s="1"/>
  <c r="J139" i="49"/>
  <c r="H53" i="55" s="1"/>
  <c r="N53" i="55" s="1"/>
  <c r="J140" i="49"/>
  <c r="J141" i="49"/>
  <c r="J142" i="49"/>
  <c r="H56" i="72" s="1"/>
  <c r="J143" i="49"/>
  <c r="J144" i="49"/>
  <c r="J145" i="49"/>
  <c r="H59" i="60" s="1"/>
  <c r="J146" i="49"/>
  <c r="H60" i="57" s="1"/>
  <c r="R60" i="57" s="1"/>
  <c r="J149" i="49"/>
  <c r="J150" i="49"/>
  <c r="H64" i="67" s="1"/>
  <c r="AD64" i="67" s="1"/>
  <c r="J151" i="49"/>
  <c r="J152" i="49"/>
  <c r="H66" i="57" s="1"/>
  <c r="AD66" i="57" s="1"/>
  <c r="J153" i="49"/>
  <c r="J154" i="49"/>
  <c r="H68" i="56" s="1"/>
  <c r="J155" i="49"/>
  <c r="J156" i="49"/>
  <c r="H70" i="58" s="1"/>
  <c r="T70" i="58" s="1"/>
  <c r="J157" i="49"/>
  <c r="J158" i="49"/>
  <c r="H72" i="68" s="1"/>
  <c r="N72" i="68" s="1"/>
  <c r="J159" i="49"/>
  <c r="J160" i="49"/>
  <c r="H74" i="61" s="1"/>
  <c r="J74" i="61" s="1"/>
  <c r="J161" i="49"/>
  <c r="J162" i="49"/>
  <c r="J163" i="49"/>
  <c r="H77" i="65" s="1"/>
  <c r="J164" i="49"/>
  <c r="H78" i="70" s="1"/>
  <c r="N78" i="70" s="1"/>
  <c r="J165" i="49"/>
  <c r="J166" i="49"/>
  <c r="H80" i="72" s="1"/>
  <c r="J80" i="72" s="1"/>
  <c r="J167" i="49"/>
  <c r="J168" i="49"/>
  <c r="H82" i="58" s="1"/>
  <c r="J169" i="49"/>
  <c r="J170" i="49"/>
  <c r="J171" i="49"/>
  <c r="J172" i="49"/>
  <c r="H86" i="67" s="1"/>
  <c r="P86" i="67" s="1"/>
  <c r="J173" i="49"/>
  <c r="H87" i="62" s="1"/>
  <c r="J174" i="49"/>
  <c r="H88" i="59" s="1"/>
  <c r="J175" i="49"/>
  <c r="H96" i="56"/>
  <c r="N105" i="55"/>
  <c r="N106" i="55"/>
  <c r="N107" i="55"/>
  <c r="N108" i="55"/>
  <c r="N109" i="55"/>
  <c r="N105" i="56"/>
  <c r="N106" i="56"/>
  <c r="N107" i="56"/>
  <c r="N108" i="56"/>
  <c r="N109" i="56"/>
  <c r="N105" i="57"/>
  <c r="N106" i="57"/>
  <c r="N107" i="57"/>
  <c r="N108" i="57"/>
  <c r="N109" i="57"/>
  <c r="N105" i="58"/>
  <c r="N106" i="58"/>
  <c r="N107" i="58"/>
  <c r="N108" i="58"/>
  <c r="N109" i="58"/>
  <c r="N105" i="59"/>
  <c r="N106" i="59"/>
  <c r="N107" i="59"/>
  <c r="N108" i="59"/>
  <c r="N109" i="59"/>
  <c r="N105" i="60"/>
  <c r="N106" i="60"/>
  <c r="N107" i="60"/>
  <c r="N108" i="60"/>
  <c r="N109" i="60"/>
  <c r="N105" i="61"/>
  <c r="N106" i="61"/>
  <c r="N107" i="61"/>
  <c r="N108" i="61"/>
  <c r="N109" i="61"/>
  <c r="N105" i="62"/>
  <c r="N106" i="62"/>
  <c r="N107" i="62"/>
  <c r="N108" i="62"/>
  <c r="N109" i="62"/>
  <c r="H51" i="63"/>
  <c r="N105" i="63"/>
  <c r="N106" i="63"/>
  <c r="N107" i="63"/>
  <c r="N108" i="63"/>
  <c r="N109" i="63"/>
  <c r="N105" i="64"/>
  <c r="N106" i="64"/>
  <c r="N107" i="64"/>
  <c r="N108" i="64"/>
  <c r="N109" i="64"/>
  <c r="N105" i="65"/>
  <c r="N106" i="65"/>
  <c r="N107" i="65"/>
  <c r="N108" i="65"/>
  <c r="N109" i="65"/>
  <c r="N105" i="66"/>
  <c r="N106" i="66"/>
  <c r="N107" i="66"/>
  <c r="N108" i="66"/>
  <c r="N109" i="66"/>
  <c r="N105" i="67"/>
  <c r="N106" i="67"/>
  <c r="N107" i="67"/>
  <c r="N108" i="67"/>
  <c r="N109" i="67"/>
  <c r="N105" i="68"/>
  <c r="N106" i="68"/>
  <c r="N107" i="68"/>
  <c r="N108" i="68"/>
  <c r="N109" i="68"/>
  <c r="N105" i="69"/>
  <c r="N106" i="69"/>
  <c r="N107" i="69"/>
  <c r="N108" i="69"/>
  <c r="N109" i="69"/>
  <c r="H53" i="70"/>
  <c r="H96" i="70"/>
  <c r="AB96" i="70" s="1"/>
  <c r="N105" i="70"/>
  <c r="N106" i="70"/>
  <c r="N107" i="70"/>
  <c r="N108" i="70"/>
  <c r="N109" i="70"/>
  <c r="H29" i="71"/>
  <c r="H51" i="71"/>
  <c r="R51" i="71" s="1"/>
  <c r="N105" i="71"/>
  <c r="N106" i="71"/>
  <c r="N107" i="71"/>
  <c r="N108" i="71"/>
  <c r="N109" i="71"/>
  <c r="H21" i="72"/>
  <c r="H63" i="72"/>
  <c r="N105" i="72"/>
  <c r="N106" i="72"/>
  <c r="N107" i="72"/>
  <c r="N108" i="72"/>
  <c r="N109" i="72"/>
  <c r="H51" i="73"/>
  <c r="L51" i="73" s="1"/>
  <c r="H96" i="73"/>
  <c r="Z96" i="73" s="1"/>
  <c r="N105" i="73"/>
  <c r="N106" i="73"/>
  <c r="N107" i="73"/>
  <c r="N108" i="73"/>
  <c r="N109" i="73"/>
  <c r="H35" i="54"/>
  <c r="N105" i="54"/>
  <c r="N106" i="54"/>
  <c r="N107" i="54"/>
  <c r="N108" i="54"/>
  <c r="N109" i="54"/>
  <c r="L105" i="55"/>
  <c r="L106" i="55"/>
  <c r="L107" i="55"/>
  <c r="L108" i="55"/>
  <c r="L109" i="55"/>
  <c r="P105" i="55"/>
  <c r="P106" i="55"/>
  <c r="P107" i="55"/>
  <c r="P108" i="55"/>
  <c r="P109" i="55"/>
  <c r="R105" i="55"/>
  <c r="R106" i="55"/>
  <c r="R107" i="55"/>
  <c r="R108" i="55"/>
  <c r="R109" i="55"/>
  <c r="T105" i="55"/>
  <c r="T106" i="55"/>
  <c r="T107" i="55"/>
  <c r="T108" i="55"/>
  <c r="T109" i="55"/>
  <c r="V105" i="55"/>
  <c r="V106" i="55"/>
  <c r="V107" i="55"/>
  <c r="V108" i="55"/>
  <c r="V109" i="55"/>
  <c r="X105" i="55"/>
  <c r="X106" i="55"/>
  <c r="X107" i="55"/>
  <c r="X108" i="55"/>
  <c r="X109" i="55"/>
  <c r="Z105" i="55"/>
  <c r="Z106" i="55"/>
  <c r="Z107" i="55"/>
  <c r="Z108" i="55"/>
  <c r="Z109" i="55"/>
  <c r="AB105" i="55"/>
  <c r="AB106" i="55"/>
  <c r="AB107" i="55"/>
  <c r="AB108" i="55"/>
  <c r="AB109" i="55"/>
  <c r="AD105" i="55"/>
  <c r="AD106" i="55"/>
  <c r="AD107" i="55"/>
  <c r="AD108" i="55"/>
  <c r="AD109" i="55"/>
  <c r="L105" i="56"/>
  <c r="L106" i="56"/>
  <c r="L107" i="56"/>
  <c r="L108" i="56"/>
  <c r="L109" i="56"/>
  <c r="P105" i="56"/>
  <c r="P106" i="56"/>
  <c r="P107" i="56"/>
  <c r="P108" i="56"/>
  <c r="P109" i="56"/>
  <c r="R105" i="56"/>
  <c r="R106" i="56"/>
  <c r="R107" i="56"/>
  <c r="R108" i="56"/>
  <c r="R109" i="56"/>
  <c r="T105" i="56"/>
  <c r="T106" i="56"/>
  <c r="T107" i="56"/>
  <c r="T108" i="56"/>
  <c r="T109" i="56"/>
  <c r="V105" i="56"/>
  <c r="V106" i="56"/>
  <c r="V107" i="56"/>
  <c r="V108" i="56"/>
  <c r="V109" i="56"/>
  <c r="X105" i="56"/>
  <c r="X106" i="56"/>
  <c r="X107" i="56"/>
  <c r="X108" i="56"/>
  <c r="X109" i="56"/>
  <c r="Z105" i="56"/>
  <c r="Z106" i="56"/>
  <c r="Z107" i="56"/>
  <c r="Z108" i="56"/>
  <c r="Z109" i="56"/>
  <c r="AB105" i="56"/>
  <c r="AB106" i="56"/>
  <c r="AB107" i="56"/>
  <c r="AB108" i="56"/>
  <c r="AB109" i="56"/>
  <c r="AD105" i="56"/>
  <c r="AD106" i="56"/>
  <c r="AD107" i="56"/>
  <c r="AD108" i="56"/>
  <c r="AD109" i="56"/>
  <c r="L105" i="57"/>
  <c r="L106" i="57"/>
  <c r="L107" i="57"/>
  <c r="L108" i="57"/>
  <c r="L109" i="57"/>
  <c r="P105" i="57"/>
  <c r="P106" i="57"/>
  <c r="P107" i="57"/>
  <c r="P108" i="57"/>
  <c r="P109" i="57"/>
  <c r="R105" i="57"/>
  <c r="R106" i="57"/>
  <c r="R107" i="57"/>
  <c r="R108" i="57"/>
  <c r="R109" i="57"/>
  <c r="T105" i="57"/>
  <c r="T106" i="57"/>
  <c r="T107" i="57"/>
  <c r="T108" i="57"/>
  <c r="T109" i="57"/>
  <c r="V105" i="57"/>
  <c r="V106" i="57"/>
  <c r="V107" i="57"/>
  <c r="V108" i="57"/>
  <c r="V109" i="57"/>
  <c r="X105" i="57"/>
  <c r="X106" i="57"/>
  <c r="X107" i="57"/>
  <c r="X108" i="57"/>
  <c r="X109" i="57"/>
  <c r="Z105" i="57"/>
  <c r="Z106" i="57"/>
  <c r="Z107" i="57"/>
  <c r="Z108" i="57"/>
  <c r="Z109" i="57"/>
  <c r="AB105" i="57"/>
  <c r="AB106" i="57"/>
  <c r="AB107" i="57"/>
  <c r="AB108" i="57"/>
  <c r="AB109" i="57"/>
  <c r="AD105" i="57"/>
  <c r="AD106" i="57"/>
  <c r="AD107" i="57"/>
  <c r="AD108" i="57"/>
  <c r="AD109" i="57"/>
  <c r="L105" i="58"/>
  <c r="L106" i="58"/>
  <c r="L107" i="58"/>
  <c r="L108" i="58"/>
  <c r="L109" i="58"/>
  <c r="P105" i="58"/>
  <c r="P106" i="58"/>
  <c r="P107" i="58"/>
  <c r="P108" i="58"/>
  <c r="P109" i="58"/>
  <c r="R105" i="58"/>
  <c r="R106" i="58"/>
  <c r="R107" i="58"/>
  <c r="R108" i="58"/>
  <c r="R109" i="58"/>
  <c r="T105" i="58"/>
  <c r="T106" i="58"/>
  <c r="T107" i="58"/>
  <c r="T108" i="58"/>
  <c r="T109" i="58"/>
  <c r="V105" i="58"/>
  <c r="V106" i="58"/>
  <c r="V107" i="58"/>
  <c r="V108" i="58"/>
  <c r="V109" i="58"/>
  <c r="X105" i="58"/>
  <c r="X106" i="58"/>
  <c r="X107" i="58"/>
  <c r="X108" i="58"/>
  <c r="X109" i="58"/>
  <c r="Z105" i="58"/>
  <c r="Z106" i="58"/>
  <c r="Z107" i="58"/>
  <c r="Z108" i="58"/>
  <c r="Z109" i="58"/>
  <c r="AB105" i="58"/>
  <c r="AB106" i="58"/>
  <c r="AB107" i="58"/>
  <c r="AB108" i="58"/>
  <c r="AB109" i="58"/>
  <c r="AD105" i="58"/>
  <c r="AD106" i="58"/>
  <c r="AD107" i="58"/>
  <c r="AD108" i="58"/>
  <c r="AD109" i="58"/>
  <c r="L105" i="59"/>
  <c r="L106" i="59"/>
  <c r="L107" i="59"/>
  <c r="L108" i="59"/>
  <c r="L109" i="59"/>
  <c r="P105" i="59"/>
  <c r="P106" i="59"/>
  <c r="P107" i="59"/>
  <c r="P108" i="59"/>
  <c r="P109" i="59"/>
  <c r="R105" i="59"/>
  <c r="R106" i="59"/>
  <c r="R107" i="59"/>
  <c r="R108" i="59"/>
  <c r="R109" i="59"/>
  <c r="T105" i="59"/>
  <c r="T106" i="59"/>
  <c r="T107" i="59"/>
  <c r="T108" i="59"/>
  <c r="T109" i="59"/>
  <c r="V105" i="59"/>
  <c r="V106" i="59"/>
  <c r="V107" i="59"/>
  <c r="V108" i="59"/>
  <c r="V109" i="59"/>
  <c r="X105" i="59"/>
  <c r="X106" i="59"/>
  <c r="X107" i="59"/>
  <c r="X108" i="59"/>
  <c r="X109" i="59"/>
  <c r="Z105" i="59"/>
  <c r="Z106" i="59"/>
  <c r="Z107" i="59"/>
  <c r="Z108" i="59"/>
  <c r="Z109" i="59"/>
  <c r="AB105" i="59"/>
  <c r="AB106" i="59"/>
  <c r="AB107" i="59"/>
  <c r="AB108" i="59"/>
  <c r="AB109" i="59"/>
  <c r="AD105" i="59"/>
  <c r="AD106" i="59"/>
  <c r="AD107" i="59"/>
  <c r="AD108" i="59"/>
  <c r="AD109" i="59"/>
  <c r="L105" i="60"/>
  <c r="L106" i="60"/>
  <c r="L107" i="60"/>
  <c r="L108" i="60"/>
  <c r="L109" i="60"/>
  <c r="P105" i="60"/>
  <c r="P106" i="60"/>
  <c r="P107" i="60"/>
  <c r="P108" i="60"/>
  <c r="P109" i="60"/>
  <c r="R105" i="60"/>
  <c r="R106" i="60"/>
  <c r="R107" i="60"/>
  <c r="R108" i="60"/>
  <c r="R109" i="60"/>
  <c r="T105" i="60"/>
  <c r="T106" i="60"/>
  <c r="T107" i="60"/>
  <c r="T108" i="60"/>
  <c r="T109" i="60"/>
  <c r="V105" i="60"/>
  <c r="V106" i="60"/>
  <c r="V107" i="60"/>
  <c r="V108" i="60"/>
  <c r="V109" i="60"/>
  <c r="X105" i="60"/>
  <c r="X106" i="60"/>
  <c r="X107" i="60"/>
  <c r="X108" i="60"/>
  <c r="X109" i="60"/>
  <c r="Z105" i="60"/>
  <c r="Z106" i="60"/>
  <c r="Z107" i="60"/>
  <c r="Z108" i="60"/>
  <c r="Z109" i="60"/>
  <c r="AB105" i="60"/>
  <c r="AB106" i="60"/>
  <c r="AB107" i="60"/>
  <c r="AB108" i="60"/>
  <c r="AB109" i="60"/>
  <c r="AD105" i="60"/>
  <c r="AD106" i="60"/>
  <c r="AD107" i="60"/>
  <c r="AD108" i="60"/>
  <c r="AD109" i="60"/>
  <c r="L105" i="61"/>
  <c r="L106" i="61"/>
  <c r="L107" i="61"/>
  <c r="L108" i="61"/>
  <c r="L109" i="61"/>
  <c r="P105" i="61"/>
  <c r="P106" i="61"/>
  <c r="P107" i="61"/>
  <c r="P108" i="61"/>
  <c r="P109" i="61"/>
  <c r="R105" i="61"/>
  <c r="R106" i="61"/>
  <c r="R107" i="61"/>
  <c r="R108" i="61"/>
  <c r="R109" i="61"/>
  <c r="T105" i="61"/>
  <c r="T106" i="61"/>
  <c r="T107" i="61"/>
  <c r="T108" i="61"/>
  <c r="T109" i="61"/>
  <c r="V105" i="61"/>
  <c r="V106" i="61"/>
  <c r="V107" i="61"/>
  <c r="V108" i="61"/>
  <c r="V109" i="61"/>
  <c r="X105" i="61"/>
  <c r="X106" i="61"/>
  <c r="X107" i="61"/>
  <c r="X108" i="61"/>
  <c r="X109" i="61"/>
  <c r="Z105" i="61"/>
  <c r="Z106" i="61"/>
  <c r="Z107" i="61"/>
  <c r="Z108" i="61"/>
  <c r="Z109" i="61"/>
  <c r="AB105" i="61"/>
  <c r="AB106" i="61"/>
  <c r="AB107" i="61"/>
  <c r="AB108" i="61"/>
  <c r="AB109" i="61"/>
  <c r="AD105" i="61"/>
  <c r="AD106" i="61"/>
  <c r="AD107" i="61"/>
  <c r="AD108" i="61"/>
  <c r="AD109" i="61"/>
  <c r="L105" i="62"/>
  <c r="L106" i="62"/>
  <c r="L107" i="62"/>
  <c r="L108" i="62"/>
  <c r="L109" i="62"/>
  <c r="P105" i="62"/>
  <c r="P106" i="62"/>
  <c r="P107" i="62"/>
  <c r="P108" i="62"/>
  <c r="P109" i="62"/>
  <c r="R105" i="62"/>
  <c r="R106" i="62"/>
  <c r="R107" i="62"/>
  <c r="R108" i="62"/>
  <c r="R109" i="62"/>
  <c r="T105" i="62"/>
  <c r="T106" i="62"/>
  <c r="T107" i="62"/>
  <c r="T108" i="62"/>
  <c r="T109" i="62"/>
  <c r="V105" i="62"/>
  <c r="V106" i="62"/>
  <c r="V107" i="62"/>
  <c r="V108" i="62"/>
  <c r="V109" i="62"/>
  <c r="X105" i="62"/>
  <c r="X106" i="62"/>
  <c r="X107" i="62"/>
  <c r="X108" i="62"/>
  <c r="X109" i="62"/>
  <c r="Z105" i="62"/>
  <c r="Z106" i="62"/>
  <c r="Z107" i="62"/>
  <c r="Z108" i="62"/>
  <c r="Z109" i="62"/>
  <c r="AB105" i="62"/>
  <c r="AB106" i="62"/>
  <c r="AB107" i="62"/>
  <c r="AB108" i="62"/>
  <c r="AB109" i="62"/>
  <c r="AD105" i="62"/>
  <c r="AD106" i="62"/>
  <c r="AD107" i="62"/>
  <c r="AD108" i="62"/>
  <c r="AD109" i="62"/>
  <c r="L105" i="63"/>
  <c r="L106" i="63"/>
  <c r="L107" i="63"/>
  <c r="L108" i="63"/>
  <c r="L109" i="63"/>
  <c r="P105" i="63"/>
  <c r="P106" i="63"/>
  <c r="P107" i="63"/>
  <c r="P108" i="63"/>
  <c r="P109" i="63"/>
  <c r="R105" i="63"/>
  <c r="R106" i="63"/>
  <c r="R107" i="63"/>
  <c r="R108" i="63"/>
  <c r="R109" i="63"/>
  <c r="T105" i="63"/>
  <c r="T106" i="63"/>
  <c r="T107" i="63"/>
  <c r="T108" i="63"/>
  <c r="T109" i="63"/>
  <c r="V105" i="63"/>
  <c r="V106" i="63"/>
  <c r="V107" i="63"/>
  <c r="V108" i="63"/>
  <c r="V109" i="63"/>
  <c r="X105" i="63"/>
  <c r="X106" i="63"/>
  <c r="X107" i="63"/>
  <c r="X108" i="63"/>
  <c r="X109" i="63"/>
  <c r="Z105" i="63"/>
  <c r="Z106" i="63"/>
  <c r="Z107" i="63"/>
  <c r="Z108" i="63"/>
  <c r="Z109" i="63"/>
  <c r="AB105" i="63"/>
  <c r="AB106" i="63"/>
  <c r="AB107" i="63"/>
  <c r="AB108" i="63"/>
  <c r="AB109" i="63"/>
  <c r="AD105" i="63"/>
  <c r="AD106" i="63"/>
  <c r="AD107" i="63"/>
  <c r="AD108" i="63"/>
  <c r="AD109" i="63"/>
  <c r="L105" i="64"/>
  <c r="L106" i="64"/>
  <c r="L107" i="64"/>
  <c r="L108" i="64"/>
  <c r="L109" i="64"/>
  <c r="P105" i="64"/>
  <c r="P106" i="64"/>
  <c r="P107" i="64"/>
  <c r="P108" i="64"/>
  <c r="P109" i="64"/>
  <c r="R105" i="64"/>
  <c r="R106" i="64"/>
  <c r="R107" i="64"/>
  <c r="R108" i="64"/>
  <c r="R109" i="64"/>
  <c r="T105" i="64"/>
  <c r="T106" i="64"/>
  <c r="T107" i="64"/>
  <c r="T108" i="64"/>
  <c r="T109" i="64"/>
  <c r="V105" i="64"/>
  <c r="V106" i="64"/>
  <c r="V107" i="64"/>
  <c r="V108" i="64"/>
  <c r="V109" i="64"/>
  <c r="X105" i="64"/>
  <c r="X106" i="64"/>
  <c r="X107" i="64"/>
  <c r="X108" i="64"/>
  <c r="X109" i="64"/>
  <c r="Z105" i="64"/>
  <c r="Z106" i="64"/>
  <c r="Z107" i="64"/>
  <c r="Z108" i="64"/>
  <c r="Z109" i="64"/>
  <c r="AB105" i="64"/>
  <c r="AB106" i="64"/>
  <c r="AB107" i="64"/>
  <c r="AB108" i="64"/>
  <c r="AB109" i="64"/>
  <c r="AD105" i="64"/>
  <c r="AD106" i="64"/>
  <c r="AD107" i="64"/>
  <c r="AD108" i="64"/>
  <c r="AD109" i="64"/>
  <c r="L105" i="65"/>
  <c r="L106" i="65"/>
  <c r="L107" i="65"/>
  <c r="L108" i="65"/>
  <c r="L109" i="65"/>
  <c r="P105" i="65"/>
  <c r="P106" i="65"/>
  <c r="P107" i="65"/>
  <c r="P108" i="65"/>
  <c r="P109" i="65"/>
  <c r="R105" i="65"/>
  <c r="R106" i="65"/>
  <c r="R107" i="65"/>
  <c r="R108" i="65"/>
  <c r="R109" i="65"/>
  <c r="T105" i="65"/>
  <c r="T106" i="65"/>
  <c r="T107" i="65"/>
  <c r="T108" i="65"/>
  <c r="T109" i="65"/>
  <c r="V105" i="65"/>
  <c r="V106" i="65"/>
  <c r="V107" i="65"/>
  <c r="V108" i="65"/>
  <c r="V109" i="65"/>
  <c r="X105" i="65"/>
  <c r="X106" i="65"/>
  <c r="X107" i="65"/>
  <c r="X108" i="65"/>
  <c r="X109" i="65"/>
  <c r="Z77" i="65"/>
  <c r="Z105" i="65"/>
  <c r="Z106" i="65"/>
  <c r="Z107" i="65"/>
  <c r="Z108" i="65"/>
  <c r="Z109" i="65"/>
  <c r="AB105" i="65"/>
  <c r="AB106" i="65"/>
  <c r="AB107" i="65"/>
  <c r="AB108" i="65"/>
  <c r="AB109" i="65"/>
  <c r="AD105" i="65"/>
  <c r="AD106" i="65"/>
  <c r="AD107" i="65"/>
  <c r="AD108" i="65"/>
  <c r="AD109" i="65"/>
  <c r="L105" i="66"/>
  <c r="L106" i="66"/>
  <c r="L107" i="66"/>
  <c r="L108" i="66"/>
  <c r="L109" i="66"/>
  <c r="P105" i="66"/>
  <c r="P106" i="66"/>
  <c r="P107" i="66"/>
  <c r="P108" i="66"/>
  <c r="P109" i="66"/>
  <c r="R105" i="66"/>
  <c r="R106" i="66"/>
  <c r="R107" i="66"/>
  <c r="R108" i="66"/>
  <c r="R109" i="66"/>
  <c r="T105" i="66"/>
  <c r="T106" i="66"/>
  <c r="T107" i="66"/>
  <c r="T108" i="66"/>
  <c r="T109" i="66"/>
  <c r="V105" i="66"/>
  <c r="V106" i="66"/>
  <c r="V107" i="66"/>
  <c r="V108" i="66"/>
  <c r="V109" i="66"/>
  <c r="X105" i="66"/>
  <c r="X106" i="66"/>
  <c r="X107" i="66"/>
  <c r="X108" i="66"/>
  <c r="X109" i="66"/>
  <c r="Z105" i="66"/>
  <c r="Z106" i="66"/>
  <c r="Z107" i="66"/>
  <c r="Z108" i="66"/>
  <c r="Z109" i="66"/>
  <c r="AB105" i="66"/>
  <c r="AB106" i="66"/>
  <c r="AB107" i="66"/>
  <c r="AB108" i="66"/>
  <c r="AB109" i="66"/>
  <c r="AD105" i="66"/>
  <c r="AD106" i="66"/>
  <c r="AD107" i="66"/>
  <c r="AD108" i="66"/>
  <c r="AD109" i="66"/>
  <c r="L105" i="67"/>
  <c r="L106" i="67"/>
  <c r="L107" i="67"/>
  <c r="L108" i="67"/>
  <c r="L109" i="67"/>
  <c r="P105" i="67"/>
  <c r="P106" i="67"/>
  <c r="P107" i="67"/>
  <c r="P108" i="67"/>
  <c r="P109" i="67"/>
  <c r="R105" i="67"/>
  <c r="R106" i="67"/>
  <c r="R107" i="67"/>
  <c r="R108" i="67"/>
  <c r="R109" i="67"/>
  <c r="T105" i="67"/>
  <c r="T106" i="67"/>
  <c r="T107" i="67"/>
  <c r="T108" i="67"/>
  <c r="T109" i="67"/>
  <c r="V105" i="67"/>
  <c r="V106" i="67"/>
  <c r="V107" i="67"/>
  <c r="V108" i="67"/>
  <c r="V109" i="67"/>
  <c r="X105" i="67"/>
  <c r="X106" i="67"/>
  <c r="X107" i="67"/>
  <c r="X108" i="67"/>
  <c r="X109" i="67"/>
  <c r="Z105" i="67"/>
  <c r="Z106" i="67"/>
  <c r="Z107" i="67"/>
  <c r="Z108" i="67"/>
  <c r="Z109" i="67"/>
  <c r="AB105" i="67"/>
  <c r="AB106" i="67"/>
  <c r="AB107" i="67"/>
  <c r="AB108" i="67"/>
  <c r="AB109" i="67"/>
  <c r="AD105" i="67"/>
  <c r="AD106" i="67"/>
  <c r="AD107" i="67"/>
  <c r="AD108" i="67"/>
  <c r="AD109" i="67"/>
  <c r="L105" i="68"/>
  <c r="L106" i="68"/>
  <c r="L107" i="68"/>
  <c r="L108" i="68"/>
  <c r="L109" i="68"/>
  <c r="P105" i="68"/>
  <c r="P106" i="68"/>
  <c r="P107" i="68"/>
  <c r="P108" i="68"/>
  <c r="P109" i="68"/>
  <c r="R105" i="68"/>
  <c r="R106" i="68"/>
  <c r="R107" i="68"/>
  <c r="R108" i="68"/>
  <c r="R109" i="68"/>
  <c r="T105" i="68"/>
  <c r="T106" i="68"/>
  <c r="T107" i="68"/>
  <c r="T108" i="68"/>
  <c r="T109" i="68"/>
  <c r="V105" i="68"/>
  <c r="V106" i="68"/>
  <c r="V107" i="68"/>
  <c r="V108" i="68"/>
  <c r="V109" i="68"/>
  <c r="X105" i="68"/>
  <c r="X106" i="68"/>
  <c r="X107" i="68"/>
  <c r="X108" i="68"/>
  <c r="X109" i="68"/>
  <c r="Z105" i="68"/>
  <c r="Z106" i="68"/>
  <c r="Z107" i="68"/>
  <c r="Z108" i="68"/>
  <c r="Z109" i="68"/>
  <c r="AB105" i="68"/>
  <c r="AB106" i="68"/>
  <c r="AB107" i="68"/>
  <c r="AB108" i="68"/>
  <c r="AB109" i="68"/>
  <c r="AD105" i="68"/>
  <c r="AD106" i="68"/>
  <c r="AD107" i="68"/>
  <c r="AD108" i="68"/>
  <c r="AD109" i="68"/>
  <c r="L105" i="69"/>
  <c r="L106" i="69"/>
  <c r="L107" i="69"/>
  <c r="L108" i="69"/>
  <c r="L109" i="69"/>
  <c r="P105" i="69"/>
  <c r="P106" i="69"/>
  <c r="P107" i="69"/>
  <c r="P108" i="69"/>
  <c r="P109" i="69"/>
  <c r="R105" i="69"/>
  <c r="R106" i="69"/>
  <c r="R107" i="69"/>
  <c r="R108" i="69"/>
  <c r="R109" i="69"/>
  <c r="T105" i="69"/>
  <c r="T106" i="69"/>
  <c r="T107" i="69"/>
  <c r="T108" i="69"/>
  <c r="T109" i="69"/>
  <c r="V105" i="69"/>
  <c r="V106" i="69"/>
  <c r="V107" i="69"/>
  <c r="V108" i="69"/>
  <c r="V109" i="69"/>
  <c r="X105" i="69"/>
  <c r="X106" i="69"/>
  <c r="X107" i="69"/>
  <c r="X108" i="69"/>
  <c r="X109" i="69"/>
  <c r="Z105" i="69"/>
  <c r="Z106" i="69"/>
  <c r="Z107" i="69"/>
  <c r="Z108" i="69"/>
  <c r="Z109" i="69"/>
  <c r="AB105" i="69"/>
  <c r="AB106" i="69"/>
  <c r="AB107" i="69"/>
  <c r="AB108" i="69"/>
  <c r="AB109" i="69"/>
  <c r="AD105" i="69"/>
  <c r="AD106" i="69"/>
  <c r="AD107" i="69"/>
  <c r="AD108" i="69"/>
  <c r="AD109" i="69"/>
  <c r="L51" i="70"/>
  <c r="L105" i="70"/>
  <c r="L106" i="70"/>
  <c r="L107" i="70"/>
  <c r="L108" i="70"/>
  <c r="L109" i="70"/>
  <c r="P105" i="70"/>
  <c r="P106" i="70"/>
  <c r="P107" i="70"/>
  <c r="P108" i="70"/>
  <c r="P109" i="70"/>
  <c r="R105" i="70"/>
  <c r="R106" i="70"/>
  <c r="R107" i="70"/>
  <c r="R108" i="70"/>
  <c r="R109" i="70"/>
  <c r="T105" i="70"/>
  <c r="T106" i="70"/>
  <c r="T107" i="70"/>
  <c r="T108" i="70"/>
  <c r="T109" i="70"/>
  <c r="V105" i="70"/>
  <c r="V106" i="70"/>
  <c r="V107" i="70"/>
  <c r="V108" i="70"/>
  <c r="V109" i="70"/>
  <c r="X105" i="70"/>
  <c r="X106" i="70"/>
  <c r="X107" i="70"/>
  <c r="X108" i="70"/>
  <c r="X109" i="70"/>
  <c r="Z105" i="70"/>
  <c r="Z106" i="70"/>
  <c r="Z107" i="70"/>
  <c r="Z108" i="70"/>
  <c r="Z109" i="70"/>
  <c r="AB105" i="70"/>
  <c r="AB106" i="70"/>
  <c r="AB107" i="70"/>
  <c r="AB108" i="70"/>
  <c r="AB109" i="70"/>
  <c r="AD105" i="70"/>
  <c r="AD106" i="70"/>
  <c r="AD107" i="70"/>
  <c r="AD108" i="70"/>
  <c r="AD109" i="70"/>
  <c r="L105" i="71"/>
  <c r="L106" i="71"/>
  <c r="L107" i="71"/>
  <c r="L108" i="71"/>
  <c r="L109" i="71"/>
  <c r="P105" i="71"/>
  <c r="P106" i="71"/>
  <c r="P107" i="71"/>
  <c r="P108" i="71"/>
  <c r="P109" i="71"/>
  <c r="R105" i="71"/>
  <c r="R106" i="71"/>
  <c r="R107" i="71"/>
  <c r="R108" i="71"/>
  <c r="R109" i="71"/>
  <c r="T105" i="71"/>
  <c r="T106" i="71"/>
  <c r="T107" i="71"/>
  <c r="T108" i="71"/>
  <c r="T109" i="71"/>
  <c r="V105" i="71"/>
  <c r="V106" i="71"/>
  <c r="V107" i="71"/>
  <c r="V108" i="71"/>
  <c r="V109" i="71"/>
  <c r="X105" i="71"/>
  <c r="X106" i="71"/>
  <c r="X107" i="71"/>
  <c r="X108" i="71"/>
  <c r="X109" i="71"/>
  <c r="Z105" i="71"/>
  <c r="Z106" i="71"/>
  <c r="Z107" i="71"/>
  <c r="Z108" i="71"/>
  <c r="Z109" i="71"/>
  <c r="AB105" i="71"/>
  <c r="AB106" i="71"/>
  <c r="AB107" i="71"/>
  <c r="AB108" i="71"/>
  <c r="AB109" i="71"/>
  <c r="AD105" i="71"/>
  <c r="AD106" i="71"/>
  <c r="AD107" i="71"/>
  <c r="AD108" i="71"/>
  <c r="AD109" i="71"/>
  <c r="L105" i="72"/>
  <c r="L106" i="72"/>
  <c r="L107" i="72"/>
  <c r="L108" i="72"/>
  <c r="L109" i="72"/>
  <c r="P105" i="72"/>
  <c r="P106" i="72"/>
  <c r="P107" i="72"/>
  <c r="P108" i="72"/>
  <c r="P109" i="72"/>
  <c r="R105" i="72"/>
  <c r="R106" i="72"/>
  <c r="R107" i="72"/>
  <c r="R108" i="72"/>
  <c r="R109" i="72"/>
  <c r="T105" i="72"/>
  <c r="T106" i="72"/>
  <c r="T107" i="72"/>
  <c r="T108" i="72"/>
  <c r="T109" i="72"/>
  <c r="V105" i="72"/>
  <c r="V106" i="72"/>
  <c r="V107" i="72"/>
  <c r="V108" i="72"/>
  <c r="V109" i="72"/>
  <c r="X105" i="72"/>
  <c r="X106" i="72"/>
  <c r="X107" i="72"/>
  <c r="X108" i="72"/>
  <c r="X109" i="72"/>
  <c r="Z105" i="72"/>
  <c r="Z106" i="72"/>
  <c r="Z107" i="72"/>
  <c r="Z108" i="72"/>
  <c r="Z109" i="72"/>
  <c r="AB105" i="72"/>
  <c r="AB106" i="72"/>
  <c r="AB107" i="72"/>
  <c r="AB108" i="72"/>
  <c r="AB109" i="72"/>
  <c r="AD105" i="72"/>
  <c r="AD106" i="72"/>
  <c r="AD107" i="72"/>
  <c r="AD108" i="72"/>
  <c r="AD109" i="72"/>
  <c r="L105" i="73"/>
  <c r="L106" i="73"/>
  <c r="L107" i="73"/>
  <c r="L108" i="73"/>
  <c r="L109" i="73"/>
  <c r="P105" i="73"/>
  <c r="P106" i="73"/>
  <c r="P107" i="73"/>
  <c r="P108" i="73"/>
  <c r="P109" i="73"/>
  <c r="R105" i="73"/>
  <c r="R106" i="73"/>
  <c r="R107" i="73"/>
  <c r="R108" i="73"/>
  <c r="R109" i="73"/>
  <c r="T105" i="73"/>
  <c r="T106" i="73"/>
  <c r="T107" i="73"/>
  <c r="T108" i="73"/>
  <c r="T109" i="73"/>
  <c r="V51" i="73"/>
  <c r="V105" i="73"/>
  <c r="V106" i="73"/>
  <c r="V107" i="73"/>
  <c r="V108" i="73"/>
  <c r="V109" i="73"/>
  <c r="X105" i="73"/>
  <c r="X106" i="73"/>
  <c r="X107" i="73"/>
  <c r="X108" i="73"/>
  <c r="X109" i="73"/>
  <c r="Z105" i="73"/>
  <c r="Z106" i="73"/>
  <c r="Z107" i="73"/>
  <c r="Z108" i="73"/>
  <c r="Z109" i="73"/>
  <c r="AB105" i="73"/>
  <c r="AB106" i="73"/>
  <c r="AB107" i="73"/>
  <c r="AB108" i="73"/>
  <c r="AB109" i="73"/>
  <c r="AD105" i="73"/>
  <c r="AD106" i="73"/>
  <c r="AD107" i="73"/>
  <c r="AD108" i="73"/>
  <c r="AD109" i="73"/>
  <c r="J105" i="54"/>
  <c r="J106" i="54"/>
  <c r="J107" i="54"/>
  <c r="J108" i="54"/>
  <c r="J109" i="54"/>
  <c r="L105" i="54"/>
  <c r="L106" i="54"/>
  <c r="L107" i="54"/>
  <c r="L108" i="54"/>
  <c r="L109" i="54"/>
  <c r="P105" i="54"/>
  <c r="P106" i="54"/>
  <c r="P107" i="54"/>
  <c r="P108" i="54"/>
  <c r="P109" i="54"/>
  <c r="R105" i="54"/>
  <c r="R106" i="54"/>
  <c r="R107" i="54"/>
  <c r="R108" i="54"/>
  <c r="R109" i="54"/>
  <c r="T105" i="54"/>
  <c r="T106" i="54"/>
  <c r="T107" i="54"/>
  <c r="T108" i="54"/>
  <c r="T109" i="54"/>
  <c r="V105" i="54"/>
  <c r="V106" i="54"/>
  <c r="V107" i="54"/>
  <c r="V108" i="54"/>
  <c r="V109" i="54"/>
  <c r="X105" i="54"/>
  <c r="X106" i="54"/>
  <c r="X107" i="54"/>
  <c r="X108" i="54"/>
  <c r="X109" i="54"/>
  <c r="Z105" i="54"/>
  <c r="Z106" i="54"/>
  <c r="Z107" i="54"/>
  <c r="Z108" i="54"/>
  <c r="Z109" i="54"/>
  <c r="AB105" i="54"/>
  <c r="AB106" i="54"/>
  <c r="AB107" i="54"/>
  <c r="AB108" i="54"/>
  <c r="AB109" i="54"/>
  <c r="AD105" i="54"/>
  <c r="AD106" i="54"/>
  <c r="AD107" i="54"/>
  <c r="AD108" i="54"/>
  <c r="AD109" i="54"/>
  <c r="J105" i="55"/>
  <c r="J106" i="55"/>
  <c r="J107" i="55"/>
  <c r="J108" i="55"/>
  <c r="J109" i="55"/>
  <c r="J105" i="56"/>
  <c r="J106" i="56"/>
  <c r="J107" i="56"/>
  <c r="J108" i="56"/>
  <c r="J109" i="56"/>
  <c r="J105" i="57"/>
  <c r="J106" i="57"/>
  <c r="J107" i="57"/>
  <c r="J108" i="57"/>
  <c r="J109" i="57"/>
  <c r="J105" i="58"/>
  <c r="J106" i="58"/>
  <c r="J107" i="58"/>
  <c r="J108" i="58"/>
  <c r="J109" i="58"/>
  <c r="J105" i="59"/>
  <c r="J106" i="59"/>
  <c r="J107" i="59"/>
  <c r="J108" i="59"/>
  <c r="J109" i="59"/>
  <c r="J105" i="60"/>
  <c r="J106" i="60"/>
  <c r="J107" i="60"/>
  <c r="J108" i="60"/>
  <c r="J109" i="60"/>
  <c r="J105" i="61"/>
  <c r="J106" i="61"/>
  <c r="J107" i="61"/>
  <c r="J108" i="61"/>
  <c r="J109" i="61"/>
  <c r="J105" i="62"/>
  <c r="J106" i="62"/>
  <c r="J107" i="62"/>
  <c r="J108" i="62"/>
  <c r="J109" i="62"/>
  <c r="J105" i="63"/>
  <c r="J106" i="63"/>
  <c r="J107" i="63"/>
  <c r="J108" i="63"/>
  <c r="J109" i="63"/>
  <c r="J105" i="64"/>
  <c r="J106" i="64"/>
  <c r="J107" i="64"/>
  <c r="J108" i="64"/>
  <c r="J109" i="64"/>
  <c r="J77" i="65"/>
  <c r="J105" i="65"/>
  <c r="J106" i="65"/>
  <c r="J107" i="65"/>
  <c r="J108" i="65"/>
  <c r="J109" i="65"/>
  <c r="J105" i="66"/>
  <c r="J106" i="66"/>
  <c r="J107" i="66"/>
  <c r="J108" i="66"/>
  <c r="J109" i="66"/>
  <c r="J105" i="67"/>
  <c r="J106" i="67"/>
  <c r="J107" i="67"/>
  <c r="J108" i="67"/>
  <c r="J109" i="67"/>
  <c r="J105" i="68"/>
  <c r="J106" i="68"/>
  <c r="J107" i="68"/>
  <c r="J108" i="68"/>
  <c r="J109" i="68"/>
  <c r="J105" i="69"/>
  <c r="J106" i="69"/>
  <c r="J107" i="69"/>
  <c r="J108" i="69"/>
  <c r="J109" i="69"/>
  <c r="J105" i="70"/>
  <c r="J106" i="70"/>
  <c r="J107" i="70"/>
  <c r="J108" i="70"/>
  <c r="J109" i="70"/>
  <c r="J105" i="71"/>
  <c r="J106" i="71"/>
  <c r="J107" i="71"/>
  <c r="J108" i="71"/>
  <c r="J109" i="71"/>
  <c r="J105" i="72"/>
  <c r="J106" i="72"/>
  <c r="J107" i="72"/>
  <c r="J108" i="72"/>
  <c r="J109" i="72"/>
  <c r="J105" i="73"/>
  <c r="J106" i="73"/>
  <c r="J107" i="73"/>
  <c r="J108" i="73"/>
  <c r="J109" i="73"/>
  <c r="B10" i="75"/>
  <c r="B11" i="75"/>
  <c r="B12" i="75"/>
  <c r="B13" i="75"/>
  <c r="B14" i="75"/>
  <c r="B15" i="75"/>
  <c r="B16" i="75"/>
  <c r="B17" i="75"/>
  <c r="B18" i="75"/>
  <c r="B19" i="75"/>
  <c r="B20" i="75"/>
  <c r="B21" i="75"/>
  <c r="B22" i="75"/>
  <c r="B23" i="75"/>
  <c r="B24" i="75"/>
  <c r="B25" i="75"/>
  <c r="B26" i="75"/>
  <c r="B27" i="75"/>
  <c r="B28" i="75"/>
  <c r="B29" i="75"/>
  <c r="C6" i="75"/>
  <c r="C5" i="75"/>
  <c r="C4" i="75"/>
  <c r="C3" i="75"/>
  <c r="L9" i="75"/>
  <c r="K9" i="75"/>
  <c r="J9" i="75"/>
  <c r="I9" i="75"/>
  <c r="H9" i="75"/>
  <c r="G9" i="75"/>
  <c r="F9" i="75"/>
  <c r="E9" i="75"/>
  <c r="D9" i="75"/>
  <c r="C9" i="75"/>
  <c r="B9" i="75"/>
  <c r="A6" i="75"/>
  <c r="A5" i="75"/>
  <c r="A4" i="75"/>
  <c r="A3" i="75"/>
  <c r="A20" i="29"/>
  <c r="A52" i="29" s="1"/>
  <c r="A21" i="29"/>
  <c r="A53" i="29" s="1"/>
  <c r="A22" i="29"/>
  <c r="A54" i="29" s="1"/>
  <c r="A23" i="29"/>
  <c r="A55" i="29" s="1"/>
  <c r="A24" i="29"/>
  <c r="A25" i="29"/>
  <c r="A57" i="29" s="1"/>
  <c r="A26" i="29"/>
  <c r="A58" i="29" s="1"/>
  <c r="A27" i="29"/>
  <c r="A59" i="29" s="1"/>
  <c r="A28" i="29"/>
  <c r="A60" i="29" s="1"/>
  <c r="A20" i="30"/>
  <c r="A52" i="30" s="1"/>
  <c r="A21" i="30"/>
  <c r="A22" i="30"/>
  <c r="A54" i="30" s="1"/>
  <c r="A23" i="30"/>
  <c r="A55" i="30" s="1"/>
  <c r="A24" i="30"/>
  <c r="A56" i="30" s="1"/>
  <c r="A25" i="30"/>
  <c r="A57" i="30" s="1"/>
  <c r="A26" i="30"/>
  <c r="A58" i="30" s="1"/>
  <c r="A27" i="30"/>
  <c r="A59" i="30" s="1"/>
  <c r="A28" i="30"/>
  <c r="A20" i="31"/>
  <c r="A52" i="31" s="1"/>
  <c r="A21" i="31"/>
  <c r="A53" i="31" s="1"/>
  <c r="A22" i="31"/>
  <c r="A23" i="31"/>
  <c r="A24" i="31"/>
  <c r="A56" i="31" s="1"/>
  <c r="A25" i="31"/>
  <c r="A26" i="31"/>
  <c r="A58" i="31" s="1"/>
  <c r="A27" i="31"/>
  <c r="A59" i="31" s="1"/>
  <c r="A28" i="31"/>
  <c r="A60" i="31" s="1"/>
  <c r="A20" i="32"/>
  <c r="A52" i="32" s="1"/>
  <c r="A21" i="32"/>
  <c r="A53" i="32" s="1"/>
  <c r="A22" i="32"/>
  <c r="A54" i="32" s="1"/>
  <c r="A23" i="32"/>
  <c r="A55" i="32" s="1"/>
  <c r="A24" i="32"/>
  <c r="A56" i="32" s="1"/>
  <c r="A25" i="32"/>
  <c r="A57" i="32" s="1"/>
  <c r="A26" i="32"/>
  <c r="A58" i="32" s="1"/>
  <c r="A27" i="32"/>
  <c r="A59" i="32" s="1"/>
  <c r="A28" i="32"/>
  <c r="A60" i="32" s="1"/>
  <c r="A20" i="33"/>
  <c r="A21" i="33"/>
  <c r="A53" i="33" s="1"/>
  <c r="A22" i="33"/>
  <c r="A23" i="33"/>
  <c r="A55" i="33" s="1"/>
  <c r="A24" i="33"/>
  <c r="A56" i="33" s="1"/>
  <c r="A25" i="33"/>
  <c r="A57" i="33" s="1"/>
  <c r="A26" i="33"/>
  <c r="A58" i="33" s="1"/>
  <c r="A27" i="33"/>
  <c r="A59" i="33" s="1"/>
  <c r="A28" i="33"/>
  <c r="A20" i="34"/>
  <c r="A21" i="34"/>
  <c r="A53" i="34" s="1"/>
  <c r="A22" i="34"/>
  <c r="A54" i="34" s="1"/>
  <c r="A23" i="34"/>
  <c r="A55" i="34" s="1"/>
  <c r="A24" i="34"/>
  <c r="A40" i="34" s="1"/>
  <c r="A25" i="34"/>
  <c r="A57" i="34" s="1"/>
  <c r="A26" i="34"/>
  <c r="A58" i="34" s="1"/>
  <c r="A27" i="34"/>
  <c r="A59" i="34" s="1"/>
  <c r="A28" i="34"/>
  <c r="A20" i="35"/>
  <c r="A52" i="35" s="1"/>
  <c r="A21" i="35"/>
  <c r="A53" i="35" s="1"/>
  <c r="A22" i="35"/>
  <c r="A54" i="35" s="1"/>
  <c r="A23" i="35"/>
  <c r="A55" i="35" s="1"/>
  <c r="A24" i="35"/>
  <c r="A40" i="35" s="1"/>
  <c r="A25" i="35"/>
  <c r="A57" i="35" s="1"/>
  <c r="A26" i="35"/>
  <c r="A27" i="35"/>
  <c r="A28" i="35"/>
  <c r="A60" i="35" s="1"/>
  <c r="A20" i="36"/>
  <c r="A52" i="36" s="1"/>
  <c r="A21" i="36"/>
  <c r="A53" i="36" s="1"/>
  <c r="A22" i="36"/>
  <c r="A54" i="36" s="1"/>
  <c r="A23" i="36"/>
  <c r="A39" i="36" s="1"/>
  <c r="A24" i="36"/>
  <c r="A56" i="36" s="1"/>
  <c r="A25" i="36"/>
  <c r="A26" i="36"/>
  <c r="A27" i="36"/>
  <c r="A59" i="36" s="1"/>
  <c r="A28" i="36"/>
  <c r="A60" i="36" s="1"/>
  <c r="A20" i="37"/>
  <c r="A52" i="37" s="1"/>
  <c r="A21" i="37"/>
  <c r="A53" i="37" s="1"/>
  <c r="A22" i="37"/>
  <c r="A54" i="37" s="1"/>
  <c r="A23" i="37"/>
  <c r="A55" i="37" s="1"/>
  <c r="A24" i="37"/>
  <c r="A25" i="37"/>
  <c r="A26" i="37"/>
  <c r="A27" i="37"/>
  <c r="A59" i="37" s="1"/>
  <c r="A28" i="37"/>
  <c r="A60" i="37" s="1"/>
  <c r="A19" i="29"/>
  <c r="A35" i="29" s="1"/>
  <c r="A19" i="30"/>
  <c r="A51" i="30" s="1"/>
  <c r="A19" i="31"/>
  <c r="A35" i="31" s="1"/>
  <c r="A19" i="32"/>
  <c r="A35" i="32" s="1"/>
  <c r="A19" i="33"/>
  <c r="A51" i="33" s="1"/>
  <c r="A19" i="34"/>
  <c r="A51" i="34" s="1"/>
  <c r="A19" i="35"/>
  <c r="A51" i="35" s="1"/>
  <c r="A19" i="36"/>
  <c r="A51" i="36" s="1"/>
  <c r="A19" i="37"/>
  <c r="A35" i="37" s="1"/>
  <c r="A20" i="28"/>
  <c r="A52" i="28" s="1"/>
  <c r="A24" i="28"/>
  <c r="A23" i="28"/>
  <c r="A22" i="28"/>
  <c r="A38" i="28" s="1"/>
  <c r="A21" i="28"/>
  <c r="A53" i="28" s="1"/>
  <c r="A28" i="28"/>
  <c r="A60" i="28" s="1"/>
  <c r="A27" i="28"/>
  <c r="A59" i="28" s="1"/>
  <c r="A25" i="28"/>
  <c r="A57" i="28" s="1"/>
  <c r="A26" i="28"/>
  <c r="A58" i="28" s="1"/>
  <c r="A19" i="28"/>
  <c r="A51" i="28" s="1"/>
  <c r="A14" i="27"/>
  <c r="A29" i="27" s="1"/>
  <c r="A15" i="27"/>
  <c r="A30" i="27" s="1"/>
  <c r="A18" i="27"/>
  <c r="A33" i="27" s="1"/>
  <c r="A19" i="27"/>
  <c r="A34" i="27" s="1"/>
  <c r="A20" i="27"/>
  <c r="A35" i="27" s="1"/>
  <c r="A21" i="27"/>
  <c r="A36" i="27" s="1"/>
  <c r="B36" i="27" s="1"/>
  <c r="A11" i="27"/>
  <c r="A26" i="27" s="1"/>
  <c r="B6" i="27"/>
  <c r="B5" i="27"/>
  <c r="B4" i="27"/>
  <c r="B3" i="27"/>
  <c r="A6" i="27"/>
  <c r="A5" i="27"/>
  <c r="A4" i="27"/>
  <c r="A3" i="27"/>
  <c r="M120" i="2"/>
  <c r="M118" i="2"/>
  <c r="M102" i="2"/>
  <c r="M74" i="2"/>
  <c r="M58" i="2"/>
  <c r="M39" i="2"/>
  <c r="M34" i="2"/>
  <c r="M29" i="2"/>
  <c r="I36" i="2"/>
  <c r="I37" i="2"/>
  <c r="I38" i="2"/>
  <c r="B36" i="2"/>
  <c r="B37" i="2"/>
  <c r="B38" i="2"/>
  <c r="I90" i="2"/>
  <c r="I91" i="2"/>
  <c r="I92" i="2"/>
  <c r="I93" i="2"/>
  <c r="I94" i="2"/>
  <c r="B90" i="2"/>
  <c r="B91" i="2"/>
  <c r="B92" i="2"/>
  <c r="B93" i="2"/>
  <c r="B94" i="2"/>
  <c r="A92" i="2"/>
  <c r="A93" i="2"/>
  <c r="A94" i="2"/>
  <c r="A91" i="2"/>
  <c r="A90" i="2"/>
  <c r="I25" i="2"/>
  <c r="I26" i="2"/>
  <c r="I24" i="2"/>
  <c r="A26" i="2"/>
  <c r="B26" i="2"/>
  <c r="A24" i="2"/>
  <c r="B24" i="2"/>
  <c r="D16" i="2"/>
  <c r="D10" i="2"/>
  <c r="D9" i="2"/>
  <c r="D8" i="2"/>
  <c r="D7" i="2"/>
  <c r="B112" i="2"/>
  <c r="A112" i="2"/>
  <c r="B111" i="2"/>
  <c r="A111" i="2"/>
  <c r="B110" i="2"/>
  <c r="A110" i="2"/>
  <c r="B109" i="2"/>
  <c r="A109" i="2"/>
  <c r="B108" i="2"/>
  <c r="A108" i="2"/>
  <c r="B107" i="2"/>
  <c r="A107" i="2"/>
  <c r="B106" i="2"/>
  <c r="A106" i="2"/>
  <c r="B105" i="2"/>
  <c r="A105" i="2"/>
  <c r="B104" i="2"/>
  <c r="A104" i="2"/>
  <c r="B103" i="2"/>
  <c r="A103" i="2"/>
  <c r="B99" i="2"/>
  <c r="B98" i="2"/>
  <c r="B97" i="2"/>
  <c r="B96" i="2"/>
  <c r="B95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A99" i="2"/>
  <c r="A98" i="2"/>
  <c r="A97" i="2"/>
  <c r="A96" i="2"/>
  <c r="A95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C71" i="2"/>
  <c r="C70" i="2"/>
  <c r="C69" i="2"/>
  <c r="C68" i="2"/>
  <c r="C67" i="2"/>
  <c r="C66" i="2"/>
  <c r="C65" i="2"/>
  <c r="C64" i="2"/>
  <c r="C63" i="2"/>
  <c r="C62" i="2"/>
  <c r="C61" i="2"/>
  <c r="C60" i="2"/>
  <c r="A71" i="2"/>
  <c r="A70" i="2"/>
  <c r="A69" i="2"/>
  <c r="A68" i="2"/>
  <c r="A67" i="2"/>
  <c r="A66" i="2"/>
  <c r="A65" i="2"/>
  <c r="A64" i="2"/>
  <c r="A63" i="2"/>
  <c r="A62" i="2"/>
  <c r="A61" i="2"/>
  <c r="A60" i="2"/>
  <c r="I112" i="2"/>
  <c r="I111" i="2"/>
  <c r="I110" i="2"/>
  <c r="I109" i="2"/>
  <c r="I108" i="2"/>
  <c r="I107" i="2"/>
  <c r="I106" i="2"/>
  <c r="I105" i="2"/>
  <c r="I104" i="2"/>
  <c r="I99" i="2"/>
  <c r="I98" i="2"/>
  <c r="I97" i="2"/>
  <c r="I96" i="2"/>
  <c r="I95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1" i="2"/>
  <c r="I70" i="2"/>
  <c r="I69" i="2"/>
  <c r="I68" i="2"/>
  <c r="I67" i="2"/>
  <c r="I66" i="2"/>
  <c r="I65" i="2"/>
  <c r="I64" i="2"/>
  <c r="I63" i="2"/>
  <c r="I62" i="2"/>
  <c r="I61" i="2"/>
  <c r="I60" i="2"/>
  <c r="I57" i="2"/>
  <c r="I56" i="2"/>
  <c r="I55" i="2"/>
  <c r="I54" i="2"/>
  <c r="I53" i="2"/>
  <c r="I52" i="2"/>
  <c r="I51" i="2"/>
  <c r="I50" i="2"/>
  <c r="I49" i="2"/>
  <c r="I48" i="2"/>
  <c r="I47" i="2"/>
  <c r="I46" i="2"/>
  <c r="I44" i="2"/>
  <c r="I43" i="2"/>
  <c r="I42" i="2"/>
  <c r="I41" i="2"/>
  <c r="C57" i="2"/>
  <c r="C56" i="2"/>
  <c r="C55" i="2"/>
  <c r="C54" i="2"/>
  <c r="C53" i="2"/>
  <c r="C52" i="2"/>
  <c r="C51" i="2"/>
  <c r="C50" i="2"/>
  <c r="C49" i="2"/>
  <c r="C48" i="2"/>
  <c r="C47" i="2"/>
  <c r="C46" i="2"/>
  <c r="A57" i="2"/>
  <c r="A56" i="2"/>
  <c r="A55" i="2"/>
  <c r="A54" i="2"/>
  <c r="A53" i="2"/>
  <c r="A52" i="2"/>
  <c r="A51" i="2"/>
  <c r="A50" i="2"/>
  <c r="A49" i="2"/>
  <c r="A48" i="2"/>
  <c r="A47" i="2"/>
  <c r="A46" i="2"/>
  <c r="B45" i="2"/>
  <c r="B44" i="2"/>
  <c r="A44" i="2"/>
  <c r="B43" i="2"/>
  <c r="A43" i="2"/>
  <c r="B42" i="2"/>
  <c r="A42" i="2"/>
  <c r="B41" i="2"/>
  <c r="A41" i="2"/>
  <c r="B40" i="2"/>
  <c r="A40" i="2"/>
  <c r="B35" i="2"/>
  <c r="I35" i="2"/>
  <c r="A35" i="2"/>
  <c r="I32" i="2"/>
  <c r="I31" i="2"/>
  <c r="B32" i="2"/>
  <c r="A32" i="2"/>
  <c r="B31" i="2"/>
  <c r="A31" i="2"/>
  <c r="B30" i="2"/>
  <c r="A30" i="2"/>
  <c r="I28" i="2"/>
  <c r="I27" i="2"/>
  <c r="I23" i="2"/>
  <c r="I22" i="2"/>
  <c r="I21" i="2"/>
  <c r="I20" i="2"/>
  <c r="B28" i="2"/>
  <c r="B27" i="2"/>
  <c r="B25" i="2"/>
  <c r="B23" i="2"/>
  <c r="B22" i="2"/>
  <c r="B21" i="2"/>
  <c r="B20" i="2"/>
  <c r="B19" i="2"/>
  <c r="A28" i="2"/>
  <c r="A27" i="2"/>
  <c r="A25" i="2"/>
  <c r="A23" i="2"/>
  <c r="A22" i="2"/>
  <c r="A21" i="2"/>
  <c r="A20" i="2"/>
  <c r="A19" i="2"/>
  <c r="A18" i="2"/>
  <c r="I19" i="2"/>
  <c r="B18" i="2"/>
  <c r="A10" i="2"/>
  <c r="A9" i="2"/>
  <c r="A8" i="2"/>
  <c r="A7" i="2"/>
  <c r="G87" i="54"/>
  <c r="G88" i="54"/>
  <c r="G89" i="54"/>
  <c r="A87" i="54"/>
  <c r="B87" i="54"/>
  <c r="A88" i="54"/>
  <c r="B88" i="54"/>
  <c r="A89" i="54"/>
  <c r="B89" i="54"/>
  <c r="G59" i="54"/>
  <c r="G60" i="54"/>
  <c r="B59" i="54"/>
  <c r="B60" i="54"/>
  <c r="A59" i="54"/>
  <c r="A60" i="54"/>
  <c r="G15" i="54"/>
  <c r="G16" i="54"/>
  <c r="G17" i="54"/>
  <c r="G18" i="54"/>
  <c r="G19" i="54"/>
  <c r="A15" i="54"/>
  <c r="B15" i="54"/>
  <c r="A16" i="54"/>
  <c r="B16" i="54"/>
  <c r="A17" i="54"/>
  <c r="B17" i="54"/>
  <c r="A18" i="54"/>
  <c r="B18" i="54"/>
  <c r="A19" i="54"/>
  <c r="B19" i="54"/>
  <c r="A26" i="54"/>
  <c r="A25" i="54"/>
  <c r="A24" i="54"/>
  <c r="A23" i="54"/>
  <c r="A22" i="54"/>
  <c r="A21" i="54"/>
  <c r="A20" i="54"/>
  <c r="A14" i="54"/>
  <c r="G21" i="54"/>
  <c r="G22" i="54"/>
  <c r="G23" i="54"/>
  <c r="G24" i="54"/>
  <c r="G25" i="54"/>
  <c r="G26" i="54"/>
  <c r="G20" i="54"/>
  <c r="B21" i="54"/>
  <c r="B22" i="54"/>
  <c r="B23" i="54"/>
  <c r="B24" i="54"/>
  <c r="B25" i="54"/>
  <c r="B26" i="54"/>
  <c r="B20" i="54"/>
  <c r="B14" i="54"/>
  <c r="A28" i="54"/>
  <c r="B28" i="54"/>
  <c r="D11" i="54"/>
  <c r="A93" i="54"/>
  <c r="A94" i="54"/>
  <c r="A95" i="54"/>
  <c r="A96" i="54"/>
  <c r="A97" i="54"/>
  <c r="A98" i="54"/>
  <c r="A99" i="54"/>
  <c r="A100" i="54"/>
  <c r="A101" i="54"/>
  <c r="A102" i="54"/>
  <c r="A92" i="54"/>
  <c r="A91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81" i="54"/>
  <c r="A82" i="54"/>
  <c r="A83" i="54"/>
  <c r="A84" i="54"/>
  <c r="A85" i="54"/>
  <c r="A86" i="54"/>
  <c r="A64" i="54"/>
  <c r="A65" i="54"/>
  <c r="A66" i="54"/>
  <c r="A67" i="54"/>
  <c r="A68" i="54"/>
  <c r="A63" i="54"/>
  <c r="A62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30" i="54"/>
  <c r="A29" i="54"/>
  <c r="D99" i="54"/>
  <c r="D98" i="54"/>
  <c r="G102" i="54"/>
  <c r="B102" i="54"/>
  <c r="G101" i="54"/>
  <c r="B101" i="54"/>
  <c r="G100" i="54"/>
  <c r="B100" i="54"/>
  <c r="G99" i="54"/>
  <c r="B99" i="54"/>
  <c r="G98" i="54"/>
  <c r="B98" i="54"/>
  <c r="G97" i="54"/>
  <c r="B97" i="54"/>
  <c r="G96" i="54"/>
  <c r="B96" i="54"/>
  <c r="G95" i="54"/>
  <c r="B95" i="54"/>
  <c r="G94" i="54"/>
  <c r="B94" i="54"/>
  <c r="G93" i="54"/>
  <c r="B93" i="54"/>
  <c r="G92" i="54"/>
  <c r="B92" i="54"/>
  <c r="B91" i="54"/>
  <c r="G86" i="54"/>
  <c r="B86" i="54"/>
  <c r="G85" i="54"/>
  <c r="B85" i="54"/>
  <c r="G84" i="54"/>
  <c r="B84" i="54"/>
  <c r="G83" i="54"/>
  <c r="B83" i="54"/>
  <c r="G82" i="54"/>
  <c r="B82" i="54"/>
  <c r="G81" i="54"/>
  <c r="B81" i="54"/>
  <c r="G80" i="54"/>
  <c r="B80" i="54"/>
  <c r="G79" i="54"/>
  <c r="B79" i="54"/>
  <c r="G78" i="54"/>
  <c r="B78" i="54"/>
  <c r="G77" i="54"/>
  <c r="B77" i="54"/>
  <c r="G76" i="54"/>
  <c r="B76" i="54"/>
  <c r="G75" i="54"/>
  <c r="B75" i="54"/>
  <c r="G74" i="54"/>
  <c r="B74" i="54"/>
  <c r="G73" i="54"/>
  <c r="B73" i="54"/>
  <c r="G72" i="54"/>
  <c r="B72" i="54"/>
  <c r="G71" i="54"/>
  <c r="B71" i="54"/>
  <c r="G70" i="54"/>
  <c r="B70" i="54"/>
  <c r="G69" i="54"/>
  <c r="B69" i="54"/>
  <c r="G68" i="54"/>
  <c r="B68" i="54"/>
  <c r="G67" i="54"/>
  <c r="B67" i="54"/>
  <c r="G66" i="54"/>
  <c r="B66" i="54"/>
  <c r="G65" i="54"/>
  <c r="B65" i="54"/>
  <c r="G64" i="54"/>
  <c r="B64" i="54"/>
  <c r="G63" i="54"/>
  <c r="B63" i="54"/>
  <c r="B62" i="54"/>
  <c r="G58" i="54"/>
  <c r="B58" i="54"/>
  <c r="G57" i="54"/>
  <c r="B57" i="54"/>
  <c r="G56" i="54"/>
  <c r="B56" i="54"/>
  <c r="G55" i="54"/>
  <c r="B55" i="54"/>
  <c r="G54" i="54"/>
  <c r="B54" i="54"/>
  <c r="G53" i="54"/>
  <c r="B53" i="54"/>
  <c r="G52" i="54"/>
  <c r="B52" i="54"/>
  <c r="G51" i="54"/>
  <c r="B51" i="54"/>
  <c r="G50" i="54"/>
  <c r="B50" i="54"/>
  <c r="G49" i="54"/>
  <c r="B49" i="54"/>
  <c r="G48" i="54"/>
  <c r="B48" i="54"/>
  <c r="G47" i="54"/>
  <c r="B47" i="54"/>
  <c r="G46" i="54"/>
  <c r="B46" i="54"/>
  <c r="G45" i="54"/>
  <c r="B45" i="54"/>
  <c r="G44" i="54"/>
  <c r="B44" i="54"/>
  <c r="G43" i="54"/>
  <c r="B43" i="54"/>
  <c r="G42" i="54"/>
  <c r="B42" i="54"/>
  <c r="G41" i="54"/>
  <c r="B41" i="54"/>
  <c r="G40" i="54"/>
  <c r="B40" i="54"/>
  <c r="G39" i="54"/>
  <c r="B39" i="54"/>
  <c r="G38" i="54"/>
  <c r="B38" i="54"/>
  <c r="G37" i="54"/>
  <c r="B37" i="54"/>
  <c r="G36" i="54"/>
  <c r="B36" i="54"/>
  <c r="G35" i="54"/>
  <c r="B35" i="54"/>
  <c r="G34" i="54"/>
  <c r="B34" i="54"/>
  <c r="G33" i="54"/>
  <c r="B33" i="54"/>
  <c r="G32" i="54"/>
  <c r="B32" i="54"/>
  <c r="G31" i="54"/>
  <c r="B31" i="54"/>
  <c r="G30" i="54"/>
  <c r="B30" i="54"/>
  <c r="G29" i="54"/>
  <c r="B29" i="54"/>
  <c r="D9" i="54"/>
  <c r="D10" i="54"/>
  <c r="D8" i="54"/>
  <c r="D7" i="54"/>
  <c r="AC1" i="54"/>
  <c r="AA1" i="54"/>
  <c r="Y1" i="54"/>
  <c r="W1" i="54"/>
  <c r="U1" i="54"/>
  <c r="S1" i="54"/>
  <c r="Q1" i="54"/>
  <c r="O1" i="54"/>
  <c r="M1" i="54"/>
  <c r="K1" i="54"/>
  <c r="I1" i="54"/>
  <c r="A10" i="54"/>
  <c r="A9" i="54"/>
  <c r="A8" i="54"/>
  <c r="A7" i="54"/>
  <c r="G87" i="63"/>
  <c r="G88" i="63"/>
  <c r="G89" i="63"/>
  <c r="A87" i="63"/>
  <c r="B87" i="63"/>
  <c r="A88" i="63"/>
  <c r="B88" i="63"/>
  <c r="A89" i="63"/>
  <c r="B89" i="63"/>
  <c r="G59" i="63"/>
  <c r="G60" i="63"/>
  <c r="B59" i="63"/>
  <c r="B60" i="63"/>
  <c r="A59" i="63"/>
  <c r="A60" i="63"/>
  <c r="G15" i="63"/>
  <c r="G16" i="63"/>
  <c r="G17" i="63"/>
  <c r="G18" i="63"/>
  <c r="G19" i="63"/>
  <c r="A15" i="63"/>
  <c r="B15" i="63"/>
  <c r="A16" i="63"/>
  <c r="B16" i="63"/>
  <c r="A17" i="63"/>
  <c r="B17" i="63"/>
  <c r="A18" i="63"/>
  <c r="B18" i="63"/>
  <c r="A19" i="63"/>
  <c r="B19" i="63"/>
  <c r="B28" i="63"/>
  <c r="A28" i="63"/>
  <c r="A26" i="63"/>
  <c r="A25" i="63"/>
  <c r="A24" i="63"/>
  <c r="A23" i="63"/>
  <c r="A22" i="63"/>
  <c r="A21" i="63"/>
  <c r="A20" i="63"/>
  <c r="A14" i="63"/>
  <c r="G21" i="63"/>
  <c r="G22" i="63"/>
  <c r="G23" i="63"/>
  <c r="G24" i="63"/>
  <c r="G25" i="63"/>
  <c r="G26" i="63"/>
  <c r="G20" i="63"/>
  <c r="B21" i="63"/>
  <c r="B22" i="63"/>
  <c r="B23" i="63"/>
  <c r="B24" i="63"/>
  <c r="B25" i="63"/>
  <c r="B26" i="63"/>
  <c r="B20" i="63"/>
  <c r="B14" i="63"/>
  <c r="D11" i="63"/>
  <c r="A93" i="63"/>
  <c r="A94" i="63"/>
  <c r="A95" i="63"/>
  <c r="A96" i="63"/>
  <c r="A98" i="63"/>
  <c r="A99" i="63"/>
  <c r="A100" i="63"/>
  <c r="A101" i="63"/>
  <c r="A102" i="63"/>
  <c r="A92" i="63"/>
  <c r="A91" i="63"/>
  <c r="A69" i="63"/>
  <c r="A70" i="63"/>
  <c r="A71" i="63"/>
  <c r="A72" i="63"/>
  <c r="A73" i="63"/>
  <c r="A74" i="63"/>
  <c r="A75" i="63"/>
  <c r="A76" i="63"/>
  <c r="A77" i="63"/>
  <c r="A78" i="63"/>
  <c r="A79" i="63"/>
  <c r="A80" i="63"/>
  <c r="A81" i="63"/>
  <c r="A82" i="63"/>
  <c r="A83" i="63"/>
  <c r="A84" i="63"/>
  <c r="A85" i="63"/>
  <c r="A86" i="63"/>
  <c r="A64" i="63"/>
  <c r="A65" i="63"/>
  <c r="A66" i="63"/>
  <c r="A67" i="63"/>
  <c r="A68" i="63"/>
  <c r="A63" i="63"/>
  <c r="A62" i="63"/>
  <c r="A31" i="63"/>
  <c r="A32" i="63"/>
  <c r="A33" i="63"/>
  <c r="A34" i="63"/>
  <c r="A35" i="63"/>
  <c r="A36" i="63"/>
  <c r="A37" i="63"/>
  <c r="A38" i="63"/>
  <c r="A39" i="63"/>
  <c r="A40" i="63"/>
  <c r="A41" i="63"/>
  <c r="A42" i="63"/>
  <c r="A43" i="63"/>
  <c r="A44" i="63"/>
  <c r="A45" i="63"/>
  <c r="A46" i="63"/>
  <c r="A47" i="63"/>
  <c r="A48" i="63"/>
  <c r="A49" i="63"/>
  <c r="A50" i="63"/>
  <c r="A51" i="63"/>
  <c r="A52" i="63"/>
  <c r="A53" i="63"/>
  <c r="A54" i="63"/>
  <c r="A55" i="63"/>
  <c r="A56" i="63"/>
  <c r="A57" i="63"/>
  <c r="A58" i="63"/>
  <c r="A30" i="63"/>
  <c r="A29" i="63"/>
  <c r="D99" i="63"/>
  <c r="D98" i="63"/>
  <c r="G102" i="63"/>
  <c r="B102" i="63"/>
  <c r="G101" i="63"/>
  <c r="B101" i="63"/>
  <c r="G100" i="63"/>
  <c r="B100" i="63"/>
  <c r="G99" i="63"/>
  <c r="B99" i="63"/>
  <c r="G98" i="63"/>
  <c r="B98" i="63"/>
  <c r="G96" i="63"/>
  <c r="B96" i="63"/>
  <c r="G95" i="63"/>
  <c r="B95" i="63"/>
  <c r="G94" i="63"/>
  <c r="B94" i="63"/>
  <c r="G93" i="63"/>
  <c r="B93" i="63"/>
  <c r="G92" i="63"/>
  <c r="B92" i="63"/>
  <c r="B91" i="63"/>
  <c r="G86" i="63"/>
  <c r="B86" i="63"/>
  <c r="G85" i="63"/>
  <c r="B85" i="63"/>
  <c r="G84" i="63"/>
  <c r="B84" i="63"/>
  <c r="G83" i="63"/>
  <c r="B83" i="63"/>
  <c r="G82" i="63"/>
  <c r="B82" i="63"/>
  <c r="G81" i="63"/>
  <c r="B81" i="63"/>
  <c r="G80" i="63"/>
  <c r="B80" i="63"/>
  <c r="G79" i="63"/>
  <c r="B79" i="63"/>
  <c r="G78" i="63"/>
  <c r="B78" i="63"/>
  <c r="G77" i="63"/>
  <c r="B77" i="63"/>
  <c r="G76" i="63"/>
  <c r="B76" i="63"/>
  <c r="G75" i="63"/>
  <c r="B75" i="63"/>
  <c r="G74" i="63"/>
  <c r="B74" i="63"/>
  <c r="G73" i="63"/>
  <c r="B73" i="63"/>
  <c r="G72" i="63"/>
  <c r="B72" i="63"/>
  <c r="G71" i="63"/>
  <c r="B71" i="63"/>
  <c r="G70" i="63"/>
  <c r="B70" i="63"/>
  <c r="G69" i="63"/>
  <c r="B69" i="63"/>
  <c r="G68" i="63"/>
  <c r="B68" i="63"/>
  <c r="G67" i="63"/>
  <c r="B67" i="63"/>
  <c r="G66" i="63"/>
  <c r="B66" i="63"/>
  <c r="G65" i="63"/>
  <c r="B65" i="63"/>
  <c r="G64" i="63"/>
  <c r="B64" i="63"/>
  <c r="G63" i="63"/>
  <c r="B63" i="63"/>
  <c r="B62" i="63"/>
  <c r="G58" i="63"/>
  <c r="B58" i="63"/>
  <c r="G57" i="63"/>
  <c r="B57" i="63"/>
  <c r="G56" i="63"/>
  <c r="B56" i="63"/>
  <c r="G55" i="63"/>
  <c r="B55" i="63"/>
  <c r="G54" i="63"/>
  <c r="B54" i="63"/>
  <c r="G53" i="63"/>
  <c r="B53" i="63"/>
  <c r="G52" i="63"/>
  <c r="B52" i="63"/>
  <c r="G51" i="63"/>
  <c r="B51" i="63"/>
  <c r="G50" i="63"/>
  <c r="B50" i="63"/>
  <c r="G49" i="63"/>
  <c r="B49" i="63"/>
  <c r="G48" i="63"/>
  <c r="B48" i="63"/>
  <c r="G47" i="63"/>
  <c r="B47" i="63"/>
  <c r="G46" i="63"/>
  <c r="B46" i="63"/>
  <c r="G45" i="63"/>
  <c r="B45" i="63"/>
  <c r="G44" i="63"/>
  <c r="B44" i="63"/>
  <c r="G43" i="63"/>
  <c r="B43" i="63"/>
  <c r="G42" i="63"/>
  <c r="B42" i="63"/>
  <c r="G41" i="63"/>
  <c r="B41" i="63"/>
  <c r="G40" i="63"/>
  <c r="B40" i="63"/>
  <c r="G39" i="63"/>
  <c r="B39" i="63"/>
  <c r="G38" i="63"/>
  <c r="B38" i="63"/>
  <c r="G37" i="63"/>
  <c r="B37" i="63"/>
  <c r="G36" i="63"/>
  <c r="B36" i="63"/>
  <c r="G35" i="63"/>
  <c r="B35" i="63"/>
  <c r="G34" i="63"/>
  <c r="B34" i="63"/>
  <c r="G33" i="63"/>
  <c r="B33" i="63"/>
  <c r="G32" i="63"/>
  <c r="B32" i="63"/>
  <c r="G31" i="63"/>
  <c r="B31" i="63"/>
  <c r="G30" i="63"/>
  <c r="B30" i="63"/>
  <c r="G29" i="63"/>
  <c r="B29" i="63"/>
  <c r="D9" i="63"/>
  <c r="D10" i="63"/>
  <c r="D8" i="63"/>
  <c r="D7" i="63"/>
  <c r="AC1" i="63"/>
  <c r="AA1" i="63"/>
  <c r="Y1" i="63"/>
  <c r="W1" i="63"/>
  <c r="U1" i="63"/>
  <c r="S1" i="63"/>
  <c r="Q1" i="63"/>
  <c r="O1" i="63"/>
  <c r="M1" i="63"/>
  <c r="K1" i="63"/>
  <c r="I1" i="63"/>
  <c r="A10" i="63"/>
  <c r="A9" i="63"/>
  <c r="A8" i="63"/>
  <c r="A7" i="63"/>
  <c r="G87" i="64"/>
  <c r="G88" i="64"/>
  <c r="G89" i="64"/>
  <c r="A87" i="64"/>
  <c r="B87" i="64"/>
  <c r="A88" i="64"/>
  <c r="B88" i="64"/>
  <c r="A89" i="64"/>
  <c r="B89" i="64"/>
  <c r="G59" i="64"/>
  <c r="G60" i="64"/>
  <c r="B59" i="64"/>
  <c r="B60" i="64"/>
  <c r="A59" i="64"/>
  <c r="A60" i="64"/>
  <c r="G15" i="64"/>
  <c r="G16" i="64"/>
  <c r="G17" i="64"/>
  <c r="G18" i="64"/>
  <c r="G19" i="64"/>
  <c r="A15" i="64"/>
  <c r="B15" i="64"/>
  <c r="A16" i="64"/>
  <c r="B16" i="64"/>
  <c r="A17" i="64"/>
  <c r="B17" i="64"/>
  <c r="A18" i="64"/>
  <c r="B18" i="64"/>
  <c r="A19" i="64"/>
  <c r="B19" i="64"/>
  <c r="B28" i="64"/>
  <c r="A28" i="64"/>
  <c r="A26" i="64"/>
  <c r="A25" i="64"/>
  <c r="A24" i="64"/>
  <c r="A23" i="64"/>
  <c r="A22" i="64"/>
  <c r="A21" i="64"/>
  <c r="A20" i="64"/>
  <c r="A14" i="64"/>
  <c r="G21" i="64"/>
  <c r="G22" i="64"/>
  <c r="G23" i="64"/>
  <c r="G24" i="64"/>
  <c r="G25" i="64"/>
  <c r="G26" i="64"/>
  <c r="G20" i="64"/>
  <c r="B21" i="64"/>
  <c r="B22" i="64"/>
  <c r="B23" i="64"/>
  <c r="B24" i="64"/>
  <c r="B25" i="64"/>
  <c r="B26" i="64"/>
  <c r="B20" i="64"/>
  <c r="B14" i="64"/>
  <c r="D11" i="64"/>
  <c r="A93" i="64"/>
  <c r="A94" i="64"/>
  <c r="A95" i="64"/>
  <c r="A96" i="64"/>
  <c r="A98" i="64"/>
  <c r="A99" i="64"/>
  <c r="A100" i="64"/>
  <c r="A101" i="64"/>
  <c r="A102" i="64"/>
  <c r="A92" i="64"/>
  <c r="A91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64" i="64"/>
  <c r="A65" i="64"/>
  <c r="A66" i="64"/>
  <c r="A67" i="64"/>
  <c r="A68" i="64"/>
  <c r="A63" i="64"/>
  <c r="A62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30" i="64"/>
  <c r="A29" i="64"/>
  <c r="D99" i="64"/>
  <c r="D98" i="64"/>
  <c r="G102" i="64"/>
  <c r="B102" i="64"/>
  <c r="G101" i="64"/>
  <c r="B101" i="64"/>
  <c r="G100" i="64"/>
  <c r="B100" i="64"/>
  <c r="G99" i="64"/>
  <c r="B99" i="64"/>
  <c r="G98" i="64"/>
  <c r="B98" i="64"/>
  <c r="G96" i="64"/>
  <c r="B96" i="64"/>
  <c r="G95" i="64"/>
  <c r="B95" i="64"/>
  <c r="G94" i="64"/>
  <c r="B94" i="64"/>
  <c r="G93" i="64"/>
  <c r="B93" i="64"/>
  <c r="G92" i="64"/>
  <c r="B92" i="64"/>
  <c r="B91" i="64"/>
  <c r="G86" i="64"/>
  <c r="B86" i="64"/>
  <c r="G85" i="64"/>
  <c r="B85" i="64"/>
  <c r="G84" i="64"/>
  <c r="B84" i="64"/>
  <c r="G83" i="64"/>
  <c r="B83" i="64"/>
  <c r="G82" i="64"/>
  <c r="B82" i="64"/>
  <c r="G81" i="64"/>
  <c r="B81" i="64"/>
  <c r="G80" i="64"/>
  <c r="B80" i="64"/>
  <c r="G79" i="64"/>
  <c r="B79" i="64"/>
  <c r="G78" i="64"/>
  <c r="B78" i="64"/>
  <c r="G77" i="64"/>
  <c r="B77" i="64"/>
  <c r="G76" i="64"/>
  <c r="B76" i="64"/>
  <c r="G75" i="64"/>
  <c r="B75" i="64"/>
  <c r="G74" i="64"/>
  <c r="B74" i="64"/>
  <c r="G73" i="64"/>
  <c r="B73" i="64"/>
  <c r="G72" i="64"/>
  <c r="B72" i="64"/>
  <c r="G71" i="64"/>
  <c r="B71" i="64"/>
  <c r="G70" i="64"/>
  <c r="B70" i="64"/>
  <c r="G69" i="64"/>
  <c r="B69" i="64"/>
  <c r="G68" i="64"/>
  <c r="B68" i="64"/>
  <c r="G67" i="64"/>
  <c r="B67" i="64"/>
  <c r="G66" i="64"/>
  <c r="B66" i="64"/>
  <c r="G65" i="64"/>
  <c r="B65" i="64"/>
  <c r="G64" i="64"/>
  <c r="B64" i="64"/>
  <c r="G63" i="64"/>
  <c r="B63" i="64"/>
  <c r="B62" i="64"/>
  <c r="G58" i="64"/>
  <c r="B58" i="64"/>
  <c r="G57" i="64"/>
  <c r="B57" i="64"/>
  <c r="G56" i="64"/>
  <c r="B56" i="64"/>
  <c r="G55" i="64"/>
  <c r="B55" i="64"/>
  <c r="G54" i="64"/>
  <c r="B54" i="64"/>
  <c r="G53" i="64"/>
  <c r="B53" i="64"/>
  <c r="G52" i="64"/>
  <c r="B52" i="64"/>
  <c r="G51" i="64"/>
  <c r="B51" i="64"/>
  <c r="G50" i="64"/>
  <c r="B50" i="64"/>
  <c r="G49" i="64"/>
  <c r="B49" i="64"/>
  <c r="G48" i="64"/>
  <c r="B48" i="64"/>
  <c r="G47" i="64"/>
  <c r="B47" i="64"/>
  <c r="G46" i="64"/>
  <c r="B46" i="64"/>
  <c r="G45" i="64"/>
  <c r="B45" i="64"/>
  <c r="G44" i="64"/>
  <c r="B44" i="64"/>
  <c r="G43" i="64"/>
  <c r="B43" i="64"/>
  <c r="G42" i="64"/>
  <c r="B42" i="64"/>
  <c r="G41" i="64"/>
  <c r="B41" i="64"/>
  <c r="G40" i="64"/>
  <c r="B40" i="64"/>
  <c r="G39" i="64"/>
  <c r="B39" i="64"/>
  <c r="G38" i="64"/>
  <c r="B38" i="64"/>
  <c r="G37" i="64"/>
  <c r="B37" i="64"/>
  <c r="G36" i="64"/>
  <c r="B36" i="64"/>
  <c r="G35" i="64"/>
  <c r="B35" i="64"/>
  <c r="G34" i="64"/>
  <c r="B34" i="64"/>
  <c r="G33" i="64"/>
  <c r="B33" i="64"/>
  <c r="G32" i="64"/>
  <c r="B32" i="64"/>
  <c r="G31" i="64"/>
  <c r="B31" i="64"/>
  <c r="G30" i="64"/>
  <c r="B30" i="64"/>
  <c r="G29" i="64"/>
  <c r="B29" i="64"/>
  <c r="D9" i="64"/>
  <c r="D10" i="64"/>
  <c r="D8" i="64"/>
  <c r="D7" i="64"/>
  <c r="AC1" i="64"/>
  <c r="AA1" i="64"/>
  <c r="Y1" i="64"/>
  <c r="W1" i="64"/>
  <c r="U1" i="64"/>
  <c r="S1" i="64"/>
  <c r="Q1" i="64"/>
  <c r="O1" i="64"/>
  <c r="M1" i="64"/>
  <c r="K1" i="64"/>
  <c r="I1" i="64"/>
  <c r="A10" i="64"/>
  <c r="A9" i="64"/>
  <c r="A8" i="64"/>
  <c r="A7" i="64"/>
  <c r="G87" i="65"/>
  <c r="G88" i="65"/>
  <c r="G89" i="65"/>
  <c r="A87" i="65"/>
  <c r="B87" i="65"/>
  <c r="A88" i="65"/>
  <c r="B88" i="65"/>
  <c r="A89" i="65"/>
  <c r="B89" i="65"/>
  <c r="G59" i="65"/>
  <c r="G60" i="65"/>
  <c r="B59" i="65"/>
  <c r="B60" i="65"/>
  <c r="A59" i="65"/>
  <c r="A60" i="65"/>
  <c r="G15" i="65"/>
  <c r="G16" i="65"/>
  <c r="G17" i="65"/>
  <c r="G18" i="65"/>
  <c r="G19" i="65"/>
  <c r="A15" i="65"/>
  <c r="B15" i="65"/>
  <c r="A16" i="65"/>
  <c r="B16" i="65"/>
  <c r="A17" i="65"/>
  <c r="B17" i="65"/>
  <c r="A18" i="65"/>
  <c r="B18" i="65"/>
  <c r="A19" i="65"/>
  <c r="B19" i="65"/>
  <c r="B28" i="65"/>
  <c r="A28" i="65"/>
  <c r="A26" i="65"/>
  <c r="A25" i="65"/>
  <c r="A24" i="65"/>
  <c r="A23" i="65"/>
  <c r="A22" i="65"/>
  <c r="A21" i="65"/>
  <c r="A20" i="65"/>
  <c r="A14" i="65"/>
  <c r="G21" i="65"/>
  <c r="G22" i="65"/>
  <c r="G23" i="65"/>
  <c r="G24" i="65"/>
  <c r="G25" i="65"/>
  <c r="G26" i="65"/>
  <c r="G20" i="65"/>
  <c r="B21" i="65"/>
  <c r="B22" i="65"/>
  <c r="B23" i="65"/>
  <c r="B24" i="65"/>
  <c r="B25" i="65"/>
  <c r="B26" i="65"/>
  <c r="B20" i="65"/>
  <c r="B14" i="65"/>
  <c r="D11" i="65"/>
  <c r="A93" i="65"/>
  <c r="A94" i="65"/>
  <c r="A95" i="65"/>
  <c r="A96" i="65"/>
  <c r="A98" i="65"/>
  <c r="A99" i="65"/>
  <c r="A100" i="65"/>
  <c r="A101" i="65"/>
  <c r="A102" i="65"/>
  <c r="A92" i="65"/>
  <c r="A91" i="65"/>
  <c r="A69" i="65"/>
  <c r="A70" i="65"/>
  <c r="A71" i="65"/>
  <c r="A72" i="65"/>
  <c r="A73" i="65"/>
  <c r="A74" i="65"/>
  <c r="A75" i="65"/>
  <c r="A76" i="65"/>
  <c r="A77" i="65"/>
  <c r="A78" i="65"/>
  <c r="A79" i="65"/>
  <c r="A80" i="65"/>
  <c r="A81" i="65"/>
  <c r="A82" i="65"/>
  <c r="A83" i="65"/>
  <c r="A84" i="65"/>
  <c r="A85" i="65"/>
  <c r="A86" i="65"/>
  <c r="A64" i="65"/>
  <c r="A65" i="65"/>
  <c r="A66" i="65"/>
  <c r="A67" i="65"/>
  <c r="A68" i="65"/>
  <c r="A63" i="65"/>
  <c r="A62" i="65"/>
  <c r="A31" i="65"/>
  <c r="A32" i="65"/>
  <c r="A33" i="65"/>
  <c r="A34" i="65"/>
  <c r="A35" i="65"/>
  <c r="A36" i="65"/>
  <c r="A37" i="65"/>
  <c r="A38" i="65"/>
  <c r="A39" i="65"/>
  <c r="A40" i="65"/>
  <c r="A41" i="65"/>
  <c r="A42" i="65"/>
  <c r="A43" i="65"/>
  <c r="A44" i="65"/>
  <c r="A45" i="65"/>
  <c r="A46" i="65"/>
  <c r="A47" i="65"/>
  <c r="A48" i="65"/>
  <c r="A49" i="65"/>
  <c r="A50" i="65"/>
  <c r="A51" i="65"/>
  <c r="A52" i="65"/>
  <c r="A53" i="65"/>
  <c r="A54" i="65"/>
  <c r="A55" i="65"/>
  <c r="A56" i="65"/>
  <c r="A57" i="65"/>
  <c r="A58" i="65"/>
  <c r="A30" i="65"/>
  <c r="A29" i="65"/>
  <c r="D99" i="65"/>
  <c r="D98" i="65"/>
  <c r="G102" i="65"/>
  <c r="B102" i="65"/>
  <c r="G101" i="65"/>
  <c r="B101" i="65"/>
  <c r="G100" i="65"/>
  <c r="B100" i="65"/>
  <c r="G99" i="65"/>
  <c r="B99" i="65"/>
  <c r="G98" i="65"/>
  <c r="B98" i="65"/>
  <c r="G96" i="65"/>
  <c r="B96" i="65"/>
  <c r="G95" i="65"/>
  <c r="B95" i="65"/>
  <c r="G94" i="65"/>
  <c r="B94" i="65"/>
  <c r="G93" i="65"/>
  <c r="B93" i="65"/>
  <c r="G92" i="65"/>
  <c r="B92" i="65"/>
  <c r="B91" i="65"/>
  <c r="G86" i="65"/>
  <c r="B86" i="65"/>
  <c r="G85" i="65"/>
  <c r="B85" i="65"/>
  <c r="G84" i="65"/>
  <c r="B84" i="65"/>
  <c r="G83" i="65"/>
  <c r="B83" i="65"/>
  <c r="G82" i="65"/>
  <c r="B82" i="65"/>
  <c r="G81" i="65"/>
  <c r="B81" i="65"/>
  <c r="G80" i="65"/>
  <c r="B80" i="65"/>
  <c r="G79" i="65"/>
  <c r="B79" i="65"/>
  <c r="G78" i="65"/>
  <c r="B78" i="65"/>
  <c r="G77" i="65"/>
  <c r="B77" i="65"/>
  <c r="G76" i="65"/>
  <c r="B76" i="65"/>
  <c r="G75" i="65"/>
  <c r="B75" i="65"/>
  <c r="G74" i="65"/>
  <c r="B74" i="65"/>
  <c r="G73" i="65"/>
  <c r="B73" i="65"/>
  <c r="G72" i="65"/>
  <c r="B72" i="65"/>
  <c r="G71" i="65"/>
  <c r="B71" i="65"/>
  <c r="G70" i="65"/>
  <c r="B70" i="65"/>
  <c r="G69" i="65"/>
  <c r="B69" i="65"/>
  <c r="G68" i="65"/>
  <c r="B68" i="65"/>
  <c r="G67" i="65"/>
  <c r="B67" i="65"/>
  <c r="G66" i="65"/>
  <c r="B66" i="65"/>
  <c r="G65" i="65"/>
  <c r="B65" i="65"/>
  <c r="G64" i="65"/>
  <c r="B64" i="65"/>
  <c r="G63" i="65"/>
  <c r="B63" i="65"/>
  <c r="B62" i="65"/>
  <c r="G58" i="65"/>
  <c r="B58" i="65"/>
  <c r="G57" i="65"/>
  <c r="B57" i="65"/>
  <c r="G56" i="65"/>
  <c r="B56" i="65"/>
  <c r="G55" i="65"/>
  <c r="B55" i="65"/>
  <c r="G54" i="65"/>
  <c r="B54" i="65"/>
  <c r="G53" i="65"/>
  <c r="B53" i="65"/>
  <c r="G52" i="65"/>
  <c r="B52" i="65"/>
  <c r="G51" i="65"/>
  <c r="B51" i="65"/>
  <c r="G50" i="65"/>
  <c r="B50" i="65"/>
  <c r="G49" i="65"/>
  <c r="B49" i="65"/>
  <c r="G48" i="65"/>
  <c r="B48" i="65"/>
  <c r="G47" i="65"/>
  <c r="B47" i="65"/>
  <c r="G46" i="65"/>
  <c r="B46" i="65"/>
  <c r="G45" i="65"/>
  <c r="B45" i="65"/>
  <c r="G44" i="65"/>
  <c r="B44" i="65"/>
  <c r="G43" i="65"/>
  <c r="B43" i="65"/>
  <c r="G42" i="65"/>
  <c r="B42" i="65"/>
  <c r="G41" i="65"/>
  <c r="B41" i="65"/>
  <c r="G40" i="65"/>
  <c r="B40" i="65"/>
  <c r="G39" i="65"/>
  <c r="B39" i="65"/>
  <c r="G38" i="65"/>
  <c r="B38" i="65"/>
  <c r="G37" i="65"/>
  <c r="B37" i="65"/>
  <c r="G36" i="65"/>
  <c r="B36" i="65"/>
  <c r="G35" i="65"/>
  <c r="B35" i="65"/>
  <c r="G34" i="65"/>
  <c r="B34" i="65"/>
  <c r="G33" i="65"/>
  <c r="B33" i="65"/>
  <c r="G32" i="65"/>
  <c r="B32" i="65"/>
  <c r="G31" i="65"/>
  <c r="B31" i="65"/>
  <c r="G30" i="65"/>
  <c r="B30" i="65"/>
  <c r="G29" i="65"/>
  <c r="B29" i="65"/>
  <c r="D9" i="65"/>
  <c r="D10" i="65"/>
  <c r="D8" i="65"/>
  <c r="D7" i="65"/>
  <c r="AC1" i="65"/>
  <c r="AA1" i="65"/>
  <c r="Y1" i="65"/>
  <c r="W1" i="65"/>
  <c r="U1" i="65"/>
  <c r="S1" i="65"/>
  <c r="Q1" i="65"/>
  <c r="O1" i="65"/>
  <c r="M1" i="65"/>
  <c r="K1" i="65"/>
  <c r="I1" i="65"/>
  <c r="A10" i="65"/>
  <c r="A9" i="65"/>
  <c r="A8" i="65"/>
  <c r="A7" i="65"/>
  <c r="G87" i="66"/>
  <c r="G88" i="66"/>
  <c r="G89" i="66"/>
  <c r="A87" i="66"/>
  <c r="B87" i="66"/>
  <c r="A88" i="66"/>
  <c r="B88" i="66"/>
  <c r="A89" i="66"/>
  <c r="B89" i="66"/>
  <c r="G59" i="66"/>
  <c r="G60" i="66"/>
  <c r="B59" i="66"/>
  <c r="B60" i="66"/>
  <c r="A59" i="66"/>
  <c r="A60" i="66"/>
  <c r="G15" i="66"/>
  <c r="G16" i="66"/>
  <c r="G17" i="66"/>
  <c r="G18" i="66"/>
  <c r="G19" i="66"/>
  <c r="A15" i="66"/>
  <c r="B15" i="66"/>
  <c r="A16" i="66"/>
  <c r="B16" i="66"/>
  <c r="A17" i="66"/>
  <c r="B17" i="66"/>
  <c r="A18" i="66"/>
  <c r="B18" i="66"/>
  <c r="A19" i="66"/>
  <c r="B19" i="66"/>
  <c r="B28" i="66"/>
  <c r="A28" i="66"/>
  <c r="A26" i="66"/>
  <c r="A25" i="66"/>
  <c r="A24" i="66"/>
  <c r="A23" i="66"/>
  <c r="A22" i="66"/>
  <c r="A21" i="66"/>
  <c r="A20" i="66"/>
  <c r="A14" i="66"/>
  <c r="G21" i="66"/>
  <c r="G22" i="66"/>
  <c r="G23" i="66"/>
  <c r="G24" i="66"/>
  <c r="G25" i="66"/>
  <c r="G26" i="66"/>
  <c r="G20" i="66"/>
  <c r="B21" i="66"/>
  <c r="B22" i="66"/>
  <c r="B23" i="66"/>
  <c r="B24" i="66"/>
  <c r="B25" i="66"/>
  <c r="B26" i="66"/>
  <c r="B20" i="66"/>
  <c r="B14" i="66"/>
  <c r="D11" i="66"/>
  <c r="A93" i="66"/>
  <c r="A94" i="66"/>
  <c r="A95" i="66"/>
  <c r="A96" i="66"/>
  <c r="A98" i="66"/>
  <c r="A99" i="66"/>
  <c r="A100" i="66"/>
  <c r="A101" i="66"/>
  <c r="A102" i="66"/>
  <c r="A92" i="66"/>
  <c r="A91" i="66"/>
  <c r="A69" i="66"/>
  <c r="A70" i="66"/>
  <c r="A71" i="66"/>
  <c r="A72" i="66"/>
  <c r="A73" i="66"/>
  <c r="A74" i="66"/>
  <c r="A75" i="66"/>
  <c r="A76" i="66"/>
  <c r="A77" i="66"/>
  <c r="A78" i="66"/>
  <c r="A79" i="66"/>
  <c r="A80" i="66"/>
  <c r="A81" i="66"/>
  <c r="A82" i="66"/>
  <c r="A83" i="66"/>
  <c r="A84" i="66"/>
  <c r="A85" i="66"/>
  <c r="A86" i="66"/>
  <c r="A64" i="66"/>
  <c r="A65" i="66"/>
  <c r="A66" i="66"/>
  <c r="A67" i="66"/>
  <c r="A68" i="66"/>
  <c r="A63" i="66"/>
  <c r="A62" i="66"/>
  <c r="A31" i="66"/>
  <c r="A32" i="66"/>
  <c r="A33" i="66"/>
  <c r="A34" i="66"/>
  <c r="A35" i="66"/>
  <c r="A36" i="66"/>
  <c r="A37" i="66"/>
  <c r="A38" i="66"/>
  <c r="A39" i="66"/>
  <c r="A40" i="66"/>
  <c r="A41" i="66"/>
  <c r="A42" i="66"/>
  <c r="A43" i="66"/>
  <c r="A44" i="66"/>
  <c r="A45" i="66"/>
  <c r="A46" i="66"/>
  <c r="A47" i="66"/>
  <c r="A48" i="66"/>
  <c r="A49" i="66"/>
  <c r="A50" i="66"/>
  <c r="A51" i="66"/>
  <c r="A52" i="66"/>
  <c r="A53" i="66"/>
  <c r="A54" i="66"/>
  <c r="A55" i="66"/>
  <c r="A56" i="66"/>
  <c r="A57" i="66"/>
  <c r="A58" i="66"/>
  <c r="A30" i="66"/>
  <c r="A29" i="66"/>
  <c r="D99" i="66"/>
  <c r="D98" i="66"/>
  <c r="G102" i="66"/>
  <c r="B102" i="66"/>
  <c r="G101" i="66"/>
  <c r="B101" i="66"/>
  <c r="G100" i="66"/>
  <c r="B100" i="66"/>
  <c r="G99" i="66"/>
  <c r="B99" i="66"/>
  <c r="G98" i="66"/>
  <c r="B98" i="66"/>
  <c r="G96" i="66"/>
  <c r="B96" i="66"/>
  <c r="G95" i="66"/>
  <c r="B95" i="66"/>
  <c r="G94" i="66"/>
  <c r="B94" i="66"/>
  <c r="G93" i="66"/>
  <c r="B93" i="66"/>
  <c r="G92" i="66"/>
  <c r="B92" i="66"/>
  <c r="B91" i="66"/>
  <c r="G86" i="66"/>
  <c r="B86" i="66"/>
  <c r="G85" i="66"/>
  <c r="B85" i="66"/>
  <c r="G84" i="66"/>
  <c r="B84" i="66"/>
  <c r="G83" i="66"/>
  <c r="B83" i="66"/>
  <c r="G82" i="66"/>
  <c r="B82" i="66"/>
  <c r="G81" i="66"/>
  <c r="B81" i="66"/>
  <c r="G80" i="66"/>
  <c r="B80" i="66"/>
  <c r="G79" i="66"/>
  <c r="B79" i="66"/>
  <c r="G78" i="66"/>
  <c r="B78" i="66"/>
  <c r="G77" i="66"/>
  <c r="B77" i="66"/>
  <c r="G76" i="66"/>
  <c r="B76" i="66"/>
  <c r="G75" i="66"/>
  <c r="B75" i="66"/>
  <c r="G74" i="66"/>
  <c r="B74" i="66"/>
  <c r="G73" i="66"/>
  <c r="B73" i="66"/>
  <c r="G72" i="66"/>
  <c r="B72" i="66"/>
  <c r="G71" i="66"/>
  <c r="B71" i="66"/>
  <c r="G70" i="66"/>
  <c r="B70" i="66"/>
  <c r="G69" i="66"/>
  <c r="B69" i="66"/>
  <c r="G68" i="66"/>
  <c r="B68" i="66"/>
  <c r="G67" i="66"/>
  <c r="B67" i="66"/>
  <c r="G66" i="66"/>
  <c r="B66" i="66"/>
  <c r="G65" i="66"/>
  <c r="B65" i="66"/>
  <c r="G64" i="66"/>
  <c r="B64" i="66"/>
  <c r="G63" i="66"/>
  <c r="B63" i="66"/>
  <c r="B62" i="66"/>
  <c r="G58" i="66"/>
  <c r="B58" i="66"/>
  <c r="G57" i="66"/>
  <c r="B57" i="66"/>
  <c r="G56" i="66"/>
  <c r="B56" i="66"/>
  <c r="G55" i="66"/>
  <c r="B55" i="66"/>
  <c r="G54" i="66"/>
  <c r="B54" i="66"/>
  <c r="G53" i="66"/>
  <c r="B53" i="66"/>
  <c r="G52" i="66"/>
  <c r="B52" i="66"/>
  <c r="G51" i="66"/>
  <c r="B51" i="66"/>
  <c r="G50" i="66"/>
  <c r="B50" i="66"/>
  <c r="G49" i="66"/>
  <c r="B49" i="66"/>
  <c r="G48" i="66"/>
  <c r="B48" i="66"/>
  <c r="G47" i="66"/>
  <c r="B47" i="66"/>
  <c r="G46" i="66"/>
  <c r="B46" i="66"/>
  <c r="G45" i="66"/>
  <c r="B45" i="66"/>
  <c r="G44" i="66"/>
  <c r="B44" i="66"/>
  <c r="G43" i="66"/>
  <c r="B43" i="66"/>
  <c r="G42" i="66"/>
  <c r="B42" i="66"/>
  <c r="G41" i="66"/>
  <c r="B41" i="66"/>
  <c r="G40" i="66"/>
  <c r="B40" i="66"/>
  <c r="G39" i="66"/>
  <c r="B39" i="66"/>
  <c r="G38" i="66"/>
  <c r="B38" i="66"/>
  <c r="G37" i="66"/>
  <c r="B37" i="66"/>
  <c r="G36" i="66"/>
  <c r="B36" i="66"/>
  <c r="G35" i="66"/>
  <c r="B35" i="66"/>
  <c r="G34" i="66"/>
  <c r="B34" i="66"/>
  <c r="G33" i="66"/>
  <c r="B33" i="66"/>
  <c r="G32" i="66"/>
  <c r="B32" i="66"/>
  <c r="G31" i="66"/>
  <c r="B31" i="66"/>
  <c r="G30" i="66"/>
  <c r="B30" i="66"/>
  <c r="G29" i="66"/>
  <c r="B29" i="66"/>
  <c r="D9" i="66"/>
  <c r="D10" i="66"/>
  <c r="D8" i="66"/>
  <c r="D7" i="66"/>
  <c r="AC1" i="66"/>
  <c r="AA1" i="66"/>
  <c r="Y1" i="66"/>
  <c r="W1" i="66"/>
  <c r="U1" i="66"/>
  <c r="S1" i="66"/>
  <c r="Q1" i="66"/>
  <c r="O1" i="66"/>
  <c r="M1" i="66"/>
  <c r="K1" i="66"/>
  <c r="I1" i="66"/>
  <c r="A10" i="66"/>
  <c r="A9" i="66"/>
  <c r="A8" i="66"/>
  <c r="A7" i="66"/>
  <c r="G87" i="67"/>
  <c r="G88" i="67"/>
  <c r="G89" i="67"/>
  <c r="A87" i="67"/>
  <c r="B87" i="67"/>
  <c r="A88" i="67"/>
  <c r="B88" i="67"/>
  <c r="A89" i="67"/>
  <c r="B89" i="67"/>
  <c r="G59" i="67"/>
  <c r="G60" i="67"/>
  <c r="B59" i="67"/>
  <c r="B60" i="67"/>
  <c r="A59" i="67"/>
  <c r="A60" i="67"/>
  <c r="G15" i="67"/>
  <c r="G16" i="67"/>
  <c r="G17" i="67"/>
  <c r="G18" i="67"/>
  <c r="G19" i="67"/>
  <c r="A15" i="67"/>
  <c r="B15" i="67"/>
  <c r="A16" i="67"/>
  <c r="B16" i="67"/>
  <c r="A17" i="67"/>
  <c r="B17" i="67"/>
  <c r="A18" i="67"/>
  <c r="B18" i="67"/>
  <c r="A19" i="67"/>
  <c r="B19" i="67"/>
  <c r="B28" i="67"/>
  <c r="A28" i="67"/>
  <c r="A26" i="67"/>
  <c r="A25" i="67"/>
  <c r="A24" i="67"/>
  <c r="A23" i="67"/>
  <c r="A22" i="67"/>
  <c r="A21" i="67"/>
  <c r="A20" i="67"/>
  <c r="A14" i="67"/>
  <c r="G21" i="67"/>
  <c r="G22" i="67"/>
  <c r="G23" i="67"/>
  <c r="G24" i="67"/>
  <c r="G25" i="67"/>
  <c r="G26" i="67"/>
  <c r="G20" i="67"/>
  <c r="B21" i="67"/>
  <c r="B22" i="67"/>
  <c r="B23" i="67"/>
  <c r="B24" i="67"/>
  <c r="B25" i="67"/>
  <c r="B26" i="67"/>
  <c r="B20" i="67"/>
  <c r="B14" i="67"/>
  <c r="D11" i="67"/>
  <c r="A93" i="67"/>
  <c r="A94" i="67"/>
  <c r="A95" i="67"/>
  <c r="A96" i="67"/>
  <c r="A98" i="67"/>
  <c r="A99" i="67"/>
  <c r="A100" i="67"/>
  <c r="A101" i="67"/>
  <c r="A102" i="67"/>
  <c r="A92" i="67"/>
  <c r="A91" i="67"/>
  <c r="A69" i="67"/>
  <c r="A70" i="67"/>
  <c r="A71" i="67"/>
  <c r="A72" i="67"/>
  <c r="A73" i="67"/>
  <c r="A74" i="67"/>
  <c r="A75" i="67"/>
  <c r="A76" i="67"/>
  <c r="A77" i="67"/>
  <c r="A78" i="67"/>
  <c r="A79" i="67"/>
  <c r="A80" i="67"/>
  <c r="A81" i="67"/>
  <c r="A82" i="67"/>
  <c r="A83" i="67"/>
  <c r="A84" i="67"/>
  <c r="A85" i="67"/>
  <c r="A86" i="67"/>
  <c r="A64" i="67"/>
  <c r="A65" i="67"/>
  <c r="A66" i="67"/>
  <c r="A67" i="67"/>
  <c r="A68" i="67"/>
  <c r="A63" i="67"/>
  <c r="A62" i="67"/>
  <c r="A31" i="67"/>
  <c r="A32" i="67"/>
  <c r="A33" i="67"/>
  <c r="A34" i="67"/>
  <c r="A35" i="67"/>
  <c r="A36" i="67"/>
  <c r="A37" i="67"/>
  <c r="A38" i="67"/>
  <c r="A39" i="67"/>
  <c r="A40" i="67"/>
  <c r="A41" i="67"/>
  <c r="A42" i="67"/>
  <c r="A43" i="67"/>
  <c r="A44" i="67"/>
  <c r="A45" i="67"/>
  <c r="A46" i="67"/>
  <c r="A47" i="67"/>
  <c r="A48" i="67"/>
  <c r="A49" i="67"/>
  <c r="A50" i="67"/>
  <c r="A51" i="67"/>
  <c r="A52" i="67"/>
  <c r="A53" i="67"/>
  <c r="A54" i="67"/>
  <c r="A55" i="67"/>
  <c r="A56" i="67"/>
  <c r="A57" i="67"/>
  <c r="A58" i="67"/>
  <c r="A30" i="67"/>
  <c r="A29" i="67"/>
  <c r="D99" i="67"/>
  <c r="D98" i="67"/>
  <c r="G102" i="67"/>
  <c r="B102" i="67"/>
  <c r="G101" i="67"/>
  <c r="B101" i="67"/>
  <c r="G100" i="67"/>
  <c r="B100" i="67"/>
  <c r="G99" i="67"/>
  <c r="B99" i="67"/>
  <c r="G98" i="67"/>
  <c r="B98" i="67"/>
  <c r="G96" i="67"/>
  <c r="B96" i="67"/>
  <c r="G95" i="67"/>
  <c r="B95" i="67"/>
  <c r="G94" i="67"/>
  <c r="B94" i="67"/>
  <c r="G93" i="67"/>
  <c r="B93" i="67"/>
  <c r="G92" i="67"/>
  <c r="B92" i="67"/>
  <c r="B91" i="67"/>
  <c r="G86" i="67"/>
  <c r="B86" i="67"/>
  <c r="G85" i="67"/>
  <c r="B85" i="67"/>
  <c r="G84" i="67"/>
  <c r="B84" i="67"/>
  <c r="G83" i="67"/>
  <c r="B83" i="67"/>
  <c r="G82" i="67"/>
  <c r="B82" i="67"/>
  <c r="G81" i="67"/>
  <c r="B81" i="67"/>
  <c r="G80" i="67"/>
  <c r="B80" i="67"/>
  <c r="G79" i="67"/>
  <c r="B79" i="67"/>
  <c r="G78" i="67"/>
  <c r="B78" i="67"/>
  <c r="G77" i="67"/>
  <c r="B77" i="67"/>
  <c r="G76" i="67"/>
  <c r="B76" i="67"/>
  <c r="G75" i="67"/>
  <c r="B75" i="67"/>
  <c r="G74" i="67"/>
  <c r="B74" i="67"/>
  <c r="G73" i="67"/>
  <c r="B73" i="67"/>
  <c r="G72" i="67"/>
  <c r="B72" i="67"/>
  <c r="G71" i="67"/>
  <c r="B71" i="67"/>
  <c r="G70" i="67"/>
  <c r="B70" i="67"/>
  <c r="G69" i="67"/>
  <c r="B69" i="67"/>
  <c r="G68" i="67"/>
  <c r="B68" i="67"/>
  <c r="G67" i="67"/>
  <c r="B67" i="67"/>
  <c r="G66" i="67"/>
  <c r="B66" i="67"/>
  <c r="G65" i="67"/>
  <c r="B65" i="67"/>
  <c r="G64" i="67"/>
  <c r="B64" i="67"/>
  <c r="G63" i="67"/>
  <c r="B63" i="67"/>
  <c r="B62" i="67"/>
  <c r="G58" i="67"/>
  <c r="B58" i="67"/>
  <c r="G57" i="67"/>
  <c r="B57" i="67"/>
  <c r="G56" i="67"/>
  <c r="B56" i="67"/>
  <c r="G55" i="67"/>
  <c r="B55" i="67"/>
  <c r="G54" i="67"/>
  <c r="B54" i="67"/>
  <c r="G53" i="67"/>
  <c r="B53" i="67"/>
  <c r="G52" i="67"/>
  <c r="B52" i="67"/>
  <c r="G51" i="67"/>
  <c r="B51" i="67"/>
  <c r="G50" i="67"/>
  <c r="B50" i="67"/>
  <c r="G49" i="67"/>
  <c r="B49" i="67"/>
  <c r="G48" i="67"/>
  <c r="B48" i="67"/>
  <c r="G47" i="67"/>
  <c r="B47" i="67"/>
  <c r="G46" i="67"/>
  <c r="B46" i="67"/>
  <c r="G45" i="67"/>
  <c r="B45" i="67"/>
  <c r="G44" i="67"/>
  <c r="B44" i="67"/>
  <c r="G43" i="67"/>
  <c r="B43" i="67"/>
  <c r="G42" i="67"/>
  <c r="B42" i="67"/>
  <c r="G41" i="67"/>
  <c r="B41" i="67"/>
  <c r="G40" i="67"/>
  <c r="B40" i="67"/>
  <c r="G39" i="67"/>
  <c r="B39" i="67"/>
  <c r="G38" i="67"/>
  <c r="B38" i="67"/>
  <c r="G37" i="67"/>
  <c r="B37" i="67"/>
  <c r="G36" i="67"/>
  <c r="B36" i="67"/>
  <c r="G35" i="67"/>
  <c r="B35" i="67"/>
  <c r="G34" i="67"/>
  <c r="B34" i="67"/>
  <c r="G33" i="67"/>
  <c r="B33" i="67"/>
  <c r="G32" i="67"/>
  <c r="B32" i="67"/>
  <c r="G31" i="67"/>
  <c r="B31" i="67"/>
  <c r="G30" i="67"/>
  <c r="B30" i="67"/>
  <c r="G29" i="67"/>
  <c r="B29" i="67"/>
  <c r="D9" i="67"/>
  <c r="D10" i="67"/>
  <c r="D8" i="67"/>
  <c r="D7" i="67"/>
  <c r="AC1" i="67"/>
  <c r="AA1" i="67"/>
  <c r="Y1" i="67"/>
  <c r="W1" i="67"/>
  <c r="U1" i="67"/>
  <c r="S1" i="67"/>
  <c r="Q1" i="67"/>
  <c r="O1" i="67"/>
  <c r="M1" i="67"/>
  <c r="K1" i="67"/>
  <c r="I1" i="67"/>
  <c r="A10" i="67"/>
  <c r="A9" i="67"/>
  <c r="A8" i="67"/>
  <c r="A7" i="67"/>
  <c r="G87" i="68"/>
  <c r="G88" i="68"/>
  <c r="G89" i="68"/>
  <c r="A87" i="68"/>
  <c r="B87" i="68"/>
  <c r="A88" i="68"/>
  <c r="B88" i="68"/>
  <c r="A89" i="68"/>
  <c r="B89" i="68"/>
  <c r="G59" i="68"/>
  <c r="G60" i="68"/>
  <c r="B59" i="68"/>
  <c r="B60" i="68"/>
  <c r="A59" i="68"/>
  <c r="A60" i="68"/>
  <c r="G15" i="68"/>
  <c r="G16" i="68"/>
  <c r="G17" i="68"/>
  <c r="G18" i="68"/>
  <c r="G19" i="68"/>
  <c r="A15" i="68"/>
  <c r="B15" i="68"/>
  <c r="A16" i="68"/>
  <c r="B16" i="68"/>
  <c r="A17" i="68"/>
  <c r="B17" i="68"/>
  <c r="A18" i="68"/>
  <c r="B18" i="68"/>
  <c r="A19" i="68"/>
  <c r="B19" i="68"/>
  <c r="B28" i="68"/>
  <c r="A28" i="68"/>
  <c r="A26" i="68"/>
  <c r="A25" i="68"/>
  <c r="A24" i="68"/>
  <c r="A23" i="68"/>
  <c r="A22" i="68"/>
  <c r="A21" i="68"/>
  <c r="A20" i="68"/>
  <c r="A14" i="68"/>
  <c r="G21" i="68"/>
  <c r="G22" i="68"/>
  <c r="G23" i="68"/>
  <c r="G24" i="68"/>
  <c r="G25" i="68"/>
  <c r="G26" i="68"/>
  <c r="G20" i="68"/>
  <c r="B21" i="68"/>
  <c r="B22" i="68"/>
  <c r="B23" i="68"/>
  <c r="B24" i="68"/>
  <c r="B25" i="68"/>
  <c r="B26" i="68"/>
  <c r="B20" i="68"/>
  <c r="B14" i="68"/>
  <c r="D11" i="68"/>
  <c r="A93" i="68"/>
  <c r="A94" i="68"/>
  <c r="A95" i="68"/>
  <c r="A96" i="68"/>
  <c r="A98" i="68"/>
  <c r="A99" i="68"/>
  <c r="A100" i="68"/>
  <c r="A101" i="68"/>
  <c r="A102" i="68"/>
  <c r="A92" i="68"/>
  <c r="A91" i="68"/>
  <c r="A69" i="68"/>
  <c r="A70" i="68"/>
  <c r="A71" i="68"/>
  <c r="A72" i="68"/>
  <c r="A73" i="68"/>
  <c r="A74" i="68"/>
  <c r="A75" i="68"/>
  <c r="A76" i="68"/>
  <c r="A77" i="68"/>
  <c r="A78" i="68"/>
  <c r="A79" i="68"/>
  <c r="A80" i="68"/>
  <c r="A81" i="68"/>
  <c r="A82" i="68"/>
  <c r="A83" i="68"/>
  <c r="A84" i="68"/>
  <c r="A85" i="68"/>
  <c r="A86" i="68"/>
  <c r="A64" i="68"/>
  <c r="A65" i="68"/>
  <c r="A66" i="68"/>
  <c r="A67" i="68"/>
  <c r="A68" i="68"/>
  <c r="A63" i="68"/>
  <c r="A62" i="68"/>
  <c r="A31" i="68"/>
  <c r="A32" i="68"/>
  <c r="A33" i="68"/>
  <c r="A34" i="68"/>
  <c r="A35" i="68"/>
  <c r="A36" i="68"/>
  <c r="A37" i="68"/>
  <c r="A38" i="68"/>
  <c r="A39" i="68"/>
  <c r="A40" i="68"/>
  <c r="A41" i="68"/>
  <c r="A42" i="68"/>
  <c r="A43" i="68"/>
  <c r="A44" i="68"/>
  <c r="A45" i="68"/>
  <c r="A46" i="68"/>
  <c r="A47" i="68"/>
  <c r="A48" i="68"/>
  <c r="A49" i="68"/>
  <c r="A50" i="68"/>
  <c r="A51" i="68"/>
  <c r="A52" i="68"/>
  <c r="A53" i="68"/>
  <c r="A54" i="68"/>
  <c r="A55" i="68"/>
  <c r="A56" i="68"/>
  <c r="A57" i="68"/>
  <c r="A58" i="68"/>
  <c r="A30" i="68"/>
  <c r="A29" i="68"/>
  <c r="D99" i="68"/>
  <c r="D98" i="68"/>
  <c r="G102" i="68"/>
  <c r="B102" i="68"/>
  <c r="G101" i="68"/>
  <c r="B101" i="68"/>
  <c r="G100" i="68"/>
  <c r="B100" i="68"/>
  <c r="G99" i="68"/>
  <c r="B99" i="68"/>
  <c r="G98" i="68"/>
  <c r="B98" i="68"/>
  <c r="G96" i="68"/>
  <c r="B96" i="68"/>
  <c r="G95" i="68"/>
  <c r="B95" i="68"/>
  <c r="G94" i="68"/>
  <c r="B94" i="68"/>
  <c r="G93" i="68"/>
  <c r="B93" i="68"/>
  <c r="G92" i="68"/>
  <c r="B92" i="68"/>
  <c r="B91" i="68"/>
  <c r="G86" i="68"/>
  <c r="B86" i="68"/>
  <c r="G85" i="68"/>
  <c r="B85" i="68"/>
  <c r="G84" i="68"/>
  <c r="B84" i="68"/>
  <c r="G83" i="68"/>
  <c r="B83" i="68"/>
  <c r="G82" i="68"/>
  <c r="B82" i="68"/>
  <c r="G81" i="68"/>
  <c r="B81" i="68"/>
  <c r="G80" i="68"/>
  <c r="B80" i="68"/>
  <c r="G79" i="68"/>
  <c r="B79" i="68"/>
  <c r="G78" i="68"/>
  <c r="B78" i="68"/>
  <c r="G77" i="68"/>
  <c r="B77" i="68"/>
  <c r="G76" i="68"/>
  <c r="B76" i="68"/>
  <c r="G75" i="68"/>
  <c r="B75" i="68"/>
  <c r="G74" i="68"/>
  <c r="B74" i="68"/>
  <c r="G73" i="68"/>
  <c r="B73" i="68"/>
  <c r="G72" i="68"/>
  <c r="B72" i="68"/>
  <c r="G71" i="68"/>
  <c r="B71" i="68"/>
  <c r="G70" i="68"/>
  <c r="B70" i="68"/>
  <c r="G69" i="68"/>
  <c r="B69" i="68"/>
  <c r="G68" i="68"/>
  <c r="B68" i="68"/>
  <c r="G67" i="68"/>
  <c r="B67" i="68"/>
  <c r="G66" i="68"/>
  <c r="B66" i="68"/>
  <c r="G65" i="68"/>
  <c r="B65" i="68"/>
  <c r="G64" i="68"/>
  <c r="B64" i="68"/>
  <c r="G63" i="68"/>
  <c r="B63" i="68"/>
  <c r="B62" i="68"/>
  <c r="G58" i="68"/>
  <c r="B58" i="68"/>
  <c r="G57" i="68"/>
  <c r="B57" i="68"/>
  <c r="G56" i="68"/>
  <c r="B56" i="68"/>
  <c r="G55" i="68"/>
  <c r="B55" i="68"/>
  <c r="G54" i="68"/>
  <c r="B54" i="68"/>
  <c r="G53" i="68"/>
  <c r="B53" i="68"/>
  <c r="G52" i="68"/>
  <c r="B52" i="68"/>
  <c r="G51" i="68"/>
  <c r="B51" i="68"/>
  <c r="G50" i="68"/>
  <c r="B50" i="68"/>
  <c r="G49" i="68"/>
  <c r="B49" i="68"/>
  <c r="G48" i="68"/>
  <c r="B48" i="68"/>
  <c r="G47" i="68"/>
  <c r="B47" i="68"/>
  <c r="G46" i="68"/>
  <c r="B46" i="68"/>
  <c r="G45" i="68"/>
  <c r="B45" i="68"/>
  <c r="G44" i="68"/>
  <c r="B44" i="68"/>
  <c r="G43" i="68"/>
  <c r="B43" i="68"/>
  <c r="G42" i="68"/>
  <c r="B42" i="68"/>
  <c r="G41" i="68"/>
  <c r="B41" i="68"/>
  <c r="G40" i="68"/>
  <c r="B40" i="68"/>
  <c r="G39" i="68"/>
  <c r="B39" i="68"/>
  <c r="G38" i="68"/>
  <c r="B38" i="68"/>
  <c r="G37" i="68"/>
  <c r="B37" i="68"/>
  <c r="G36" i="68"/>
  <c r="B36" i="68"/>
  <c r="G35" i="68"/>
  <c r="B35" i="68"/>
  <c r="G34" i="68"/>
  <c r="B34" i="68"/>
  <c r="G33" i="68"/>
  <c r="B33" i="68"/>
  <c r="G32" i="68"/>
  <c r="B32" i="68"/>
  <c r="G31" i="68"/>
  <c r="B31" i="68"/>
  <c r="G30" i="68"/>
  <c r="B30" i="68"/>
  <c r="G29" i="68"/>
  <c r="B29" i="68"/>
  <c r="D9" i="68"/>
  <c r="D10" i="68"/>
  <c r="D8" i="68"/>
  <c r="D7" i="68"/>
  <c r="AC1" i="68"/>
  <c r="AA1" i="68"/>
  <c r="Y1" i="68"/>
  <c r="W1" i="68"/>
  <c r="U1" i="68"/>
  <c r="S1" i="68"/>
  <c r="Q1" i="68"/>
  <c r="O1" i="68"/>
  <c r="M1" i="68"/>
  <c r="K1" i="68"/>
  <c r="I1" i="68"/>
  <c r="A10" i="68"/>
  <c r="A9" i="68"/>
  <c r="A8" i="68"/>
  <c r="A7" i="68"/>
  <c r="G87" i="69"/>
  <c r="G88" i="69"/>
  <c r="G89" i="69"/>
  <c r="A87" i="69"/>
  <c r="B87" i="69"/>
  <c r="A88" i="69"/>
  <c r="B88" i="69"/>
  <c r="A89" i="69"/>
  <c r="B89" i="69"/>
  <c r="G59" i="69"/>
  <c r="G60" i="69"/>
  <c r="B59" i="69"/>
  <c r="B60" i="69"/>
  <c r="A59" i="69"/>
  <c r="A60" i="69"/>
  <c r="G15" i="69"/>
  <c r="G16" i="69"/>
  <c r="G17" i="69"/>
  <c r="G18" i="69"/>
  <c r="G19" i="69"/>
  <c r="A15" i="69"/>
  <c r="B15" i="69"/>
  <c r="A16" i="69"/>
  <c r="B16" i="69"/>
  <c r="A17" i="69"/>
  <c r="B17" i="69"/>
  <c r="A18" i="69"/>
  <c r="B18" i="69"/>
  <c r="A19" i="69"/>
  <c r="B19" i="69"/>
  <c r="B28" i="69"/>
  <c r="A28" i="69"/>
  <c r="A26" i="69"/>
  <c r="A25" i="69"/>
  <c r="A24" i="69"/>
  <c r="A23" i="69"/>
  <c r="A22" i="69"/>
  <c r="A21" i="69"/>
  <c r="A20" i="69"/>
  <c r="A14" i="69"/>
  <c r="G21" i="69"/>
  <c r="G22" i="69"/>
  <c r="G23" i="69"/>
  <c r="G24" i="69"/>
  <c r="G25" i="69"/>
  <c r="G26" i="69"/>
  <c r="G20" i="69"/>
  <c r="B21" i="69"/>
  <c r="B22" i="69"/>
  <c r="B23" i="69"/>
  <c r="B24" i="69"/>
  <c r="B25" i="69"/>
  <c r="B26" i="69"/>
  <c r="B20" i="69"/>
  <c r="B14" i="69"/>
  <c r="D11" i="69"/>
  <c r="A93" i="69"/>
  <c r="A94" i="69"/>
  <c r="A95" i="69"/>
  <c r="A96" i="69"/>
  <c r="A98" i="69"/>
  <c r="A99" i="69"/>
  <c r="A100" i="69"/>
  <c r="A101" i="69"/>
  <c r="A102" i="69"/>
  <c r="A92" i="69"/>
  <c r="A91" i="69"/>
  <c r="A69" i="69"/>
  <c r="A70" i="69"/>
  <c r="A71" i="69"/>
  <c r="A72" i="69"/>
  <c r="A73" i="69"/>
  <c r="A74" i="69"/>
  <c r="A75" i="69"/>
  <c r="A76" i="69"/>
  <c r="A77" i="69"/>
  <c r="A78" i="69"/>
  <c r="A79" i="69"/>
  <c r="A80" i="69"/>
  <c r="A81" i="69"/>
  <c r="A82" i="69"/>
  <c r="A83" i="69"/>
  <c r="A84" i="69"/>
  <c r="A85" i="69"/>
  <c r="A86" i="69"/>
  <c r="A64" i="69"/>
  <c r="A65" i="69"/>
  <c r="A66" i="69"/>
  <c r="A67" i="69"/>
  <c r="A68" i="69"/>
  <c r="A63" i="69"/>
  <c r="A62" i="69"/>
  <c r="A31" i="69"/>
  <c r="A32" i="69"/>
  <c r="A33" i="69"/>
  <c r="A34" i="69"/>
  <c r="A35" i="69"/>
  <c r="A36" i="69"/>
  <c r="A37" i="69"/>
  <c r="A38" i="69"/>
  <c r="A39" i="69"/>
  <c r="A40" i="69"/>
  <c r="A41" i="69"/>
  <c r="A42" i="69"/>
  <c r="A43" i="69"/>
  <c r="A44" i="69"/>
  <c r="A45" i="69"/>
  <c r="A46" i="69"/>
  <c r="A47" i="69"/>
  <c r="A48" i="69"/>
  <c r="A49" i="69"/>
  <c r="A50" i="69"/>
  <c r="A51" i="69"/>
  <c r="A52" i="69"/>
  <c r="A53" i="69"/>
  <c r="A54" i="69"/>
  <c r="A55" i="69"/>
  <c r="A56" i="69"/>
  <c r="A57" i="69"/>
  <c r="A58" i="69"/>
  <c r="A30" i="69"/>
  <c r="A29" i="69"/>
  <c r="D99" i="69"/>
  <c r="D98" i="69"/>
  <c r="G102" i="69"/>
  <c r="B102" i="69"/>
  <c r="G101" i="69"/>
  <c r="B101" i="69"/>
  <c r="G100" i="69"/>
  <c r="B100" i="69"/>
  <c r="G99" i="69"/>
  <c r="B99" i="69"/>
  <c r="G98" i="69"/>
  <c r="B98" i="69"/>
  <c r="G96" i="69"/>
  <c r="B96" i="69"/>
  <c r="G95" i="69"/>
  <c r="B95" i="69"/>
  <c r="G94" i="69"/>
  <c r="B94" i="69"/>
  <c r="G93" i="69"/>
  <c r="B93" i="69"/>
  <c r="G92" i="69"/>
  <c r="B92" i="69"/>
  <c r="B91" i="69"/>
  <c r="G86" i="69"/>
  <c r="B86" i="69"/>
  <c r="G85" i="69"/>
  <c r="B85" i="69"/>
  <c r="G84" i="69"/>
  <c r="B84" i="69"/>
  <c r="G83" i="69"/>
  <c r="B83" i="69"/>
  <c r="G82" i="69"/>
  <c r="B82" i="69"/>
  <c r="G81" i="69"/>
  <c r="B81" i="69"/>
  <c r="G80" i="69"/>
  <c r="B80" i="69"/>
  <c r="G79" i="69"/>
  <c r="B79" i="69"/>
  <c r="G78" i="69"/>
  <c r="B78" i="69"/>
  <c r="G77" i="69"/>
  <c r="B77" i="69"/>
  <c r="G76" i="69"/>
  <c r="B76" i="69"/>
  <c r="G75" i="69"/>
  <c r="B75" i="69"/>
  <c r="G74" i="69"/>
  <c r="B74" i="69"/>
  <c r="G73" i="69"/>
  <c r="B73" i="69"/>
  <c r="G72" i="69"/>
  <c r="B72" i="69"/>
  <c r="G71" i="69"/>
  <c r="B71" i="69"/>
  <c r="G70" i="69"/>
  <c r="B70" i="69"/>
  <c r="G69" i="69"/>
  <c r="B69" i="69"/>
  <c r="G68" i="69"/>
  <c r="B68" i="69"/>
  <c r="G67" i="69"/>
  <c r="B67" i="69"/>
  <c r="G66" i="69"/>
  <c r="B66" i="69"/>
  <c r="G65" i="69"/>
  <c r="B65" i="69"/>
  <c r="G64" i="69"/>
  <c r="B64" i="69"/>
  <c r="G63" i="69"/>
  <c r="B63" i="69"/>
  <c r="B62" i="69"/>
  <c r="G58" i="69"/>
  <c r="B58" i="69"/>
  <c r="G57" i="69"/>
  <c r="B57" i="69"/>
  <c r="G56" i="69"/>
  <c r="B56" i="69"/>
  <c r="G55" i="69"/>
  <c r="B55" i="69"/>
  <c r="G54" i="69"/>
  <c r="B54" i="69"/>
  <c r="G53" i="69"/>
  <c r="B53" i="69"/>
  <c r="G52" i="69"/>
  <c r="B52" i="69"/>
  <c r="G51" i="69"/>
  <c r="B51" i="69"/>
  <c r="G50" i="69"/>
  <c r="B50" i="69"/>
  <c r="G49" i="69"/>
  <c r="B49" i="69"/>
  <c r="G48" i="69"/>
  <c r="B48" i="69"/>
  <c r="G47" i="69"/>
  <c r="B47" i="69"/>
  <c r="G46" i="69"/>
  <c r="B46" i="69"/>
  <c r="G45" i="69"/>
  <c r="B45" i="69"/>
  <c r="G44" i="69"/>
  <c r="B44" i="69"/>
  <c r="G43" i="69"/>
  <c r="B43" i="69"/>
  <c r="G42" i="69"/>
  <c r="B42" i="69"/>
  <c r="G41" i="69"/>
  <c r="B41" i="69"/>
  <c r="G40" i="69"/>
  <c r="B40" i="69"/>
  <c r="G39" i="69"/>
  <c r="B39" i="69"/>
  <c r="G38" i="69"/>
  <c r="B38" i="69"/>
  <c r="G37" i="69"/>
  <c r="B37" i="69"/>
  <c r="G36" i="69"/>
  <c r="B36" i="69"/>
  <c r="G35" i="69"/>
  <c r="B35" i="69"/>
  <c r="G34" i="69"/>
  <c r="B34" i="69"/>
  <c r="G33" i="69"/>
  <c r="B33" i="69"/>
  <c r="G32" i="69"/>
  <c r="B32" i="69"/>
  <c r="G31" i="69"/>
  <c r="B31" i="69"/>
  <c r="G30" i="69"/>
  <c r="B30" i="69"/>
  <c r="G29" i="69"/>
  <c r="B29" i="69"/>
  <c r="D9" i="69"/>
  <c r="D10" i="69"/>
  <c r="D8" i="69"/>
  <c r="D7" i="69"/>
  <c r="AC1" i="69"/>
  <c r="AA1" i="69"/>
  <c r="Y1" i="69"/>
  <c r="W1" i="69"/>
  <c r="U1" i="69"/>
  <c r="S1" i="69"/>
  <c r="Q1" i="69"/>
  <c r="O1" i="69"/>
  <c r="M1" i="69"/>
  <c r="K1" i="69"/>
  <c r="I1" i="69"/>
  <c r="A10" i="69"/>
  <c r="A9" i="69"/>
  <c r="A8" i="69"/>
  <c r="A7" i="69"/>
  <c r="G87" i="70"/>
  <c r="G88" i="70"/>
  <c r="G89" i="70"/>
  <c r="A87" i="70"/>
  <c r="B87" i="70"/>
  <c r="A88" i="70"/>
  <c r="B88" i="70"/>
  <c r="A89" i="70"/>
  <c r="B89" i="70"/>
  <c r="G59" i="70"/>
  <c r="G60" i="70"/>
  <c r="B59" i="70"/>
  <c r="B60" i="70"/>
  <c r="A59" i="70"/>
  <c r="A60" i="70"/>
  <c r="G15" i="70"/>
  <c r="G16" i="70"/>
  <c r="G17" i="70"/>
  <c r="G18" i="70"/>
  <c r="G19" i="70"/>
  <c r="A15" i="70"/>
  <c r="B15" i="70"/>
  <c r="A16" i="70"/>
  <c r="B16" i="70"/>
  <c r="A17" i="70"/>
  <c r="B17" i="70"/>
  <c r="A18" i="70"/>
  <c r="B18" i="70"/>
  <c r="A19" i="70"/>
  <c r="B19" i="70"/>
  <c r="B28" i="70"/>
  <c r="A28" i="70"/>
  <c r="A26" i="70"/>
  <c r="A25" i="70"/>
  <c r="A24" i="70"/>
  <c r="A23" i="70"/>
  <c r="A22" i="70"/>
  <c r="A21" i="70"/>
  <c r="A20" i="70"/>
  <c r="A14" i="70"/>
  <c r="G21" i="70"/>
  <c r="G22" i="70"/>
  <c r="G23" i="70"/>
  <c r="G24" i="70"/>
  <c r="G25" i="70"/>
  <c r="G26" i="70"/>
  <c r="G20" i="70"/>
  <c r="B21" i="70"/>
  <c r="B22" i="70"/>
  <c r="B23" i="70"/>
  <c r="B24" i="70"/>
  <c r="B25" i="70"/>
  <c r="B26" i="70"/>
  <c r="B20" i="70"/>
  <c r="B14" i="70"/>
  <c r="D11" i="70"/>
  <c r="A93" i="70"/>
  <c r="A94" i="70"/>
  <c r="A95" i="70"/>
  <c r="A96" i="70"/>
  <c r="A98" i="70"/>
  <c r="A99" i="70"/>
  <c r="A100" i="70"/>
  <c r="A101" i="70"/>
  <c r="A102" i="70"/>
  <c r="A92" i="70"/>
  <c r="A91" i="70"/>
  <c r="A69" i="70"/>
  <c r="A70" i="70"/>
  <c r="A71" i="70"/>
  <c r="A72" i="70"/>
  <c r="A73" i="70"/>
  <c r="A74" i="70"/>
  <c r="A75" i="70"/>
  <c r="A76" i="70"/>
  <c r="A77" i="70"/>
  <c r="A78" i="70"/>
  <c r="A79" i="70"/>
  <c r="A80" i="70"/>
  <c r="A81" i="70"/>
  <c r="A82" i="70"/>
  <c r="A83" i="70"/>
  <c r="A84" i="70"/>
  <c r="A85" i="70"/>
  <c r="A86" i="70"/>
  <c r="A64" i="70"/>
  <c r="A65" i="70"/>
  <c r="A66" i="70"/>
  <c r="A67" i="70"/>
  <c r="A68" i="70"/>
  <c r="A63" i="70"/>
  <c r="A62" i="70"/>
  <c r="A31" i="70"/>
  <c r="A32" i="70"/>
  <c r="A33" i="70"/>
  <c r="A34" i="70"/>
  <c r="A35" i="70"/>
  <c r="A36" i="70"/>
  <c r="A37" i="70"/>
  <c r="A38" i="70"/>
  <c r="A39" i="70"/>
  <c r="A40" i="70"/>
  <c r="A41" i="70"/>
  <c r="A42" i="70"/>
  <c r="A43" i="70"/>
  <c r="A44" i="70"/>
  <c r="A45" i="70"/>
  <c r="A46" i="70"/>
  <c r="A47" i="70"/>
  <c r="A48" i="70"/>
  <c r="A49" i="70"/>
  <c r="A50" i="70"/>
  <c r="A51" i="70"/>
  <c r="A52" i="70"/>
  <c r="A53" i="70"/>
  <c r="A54" i="70"/>
  <c r="A55" i="70"/>
  <c r="A56" i="70"/>
  <c r="A57" i="70"/>
  <c r="A58" i="70"/>
  <c r="A30" i="70"/>
  <c r="A29" i="70"/>
  <c r="D99" i="70"/>
  <c r="D98" i="70"/>
  <c r="G102" i="70"/>
  <c r="B102" i="70"/>
  <c r="G101" i="70"/>
  <c r="B101" i="70"/>
  <c r="G100" i="70"/>
  <c r="B100" i="70"/>
  <c r="G99" i="70"/>
  <c r="B99" i="70"/>
  <c r="G98" i="70"/>
  <c r="B98" i="70"/>
  <c r="G96" i="70"/>
  <c r="B96" i="70"/>
  <c r="G95" i="70"/>
  <c r="B95" i="70"/>
  <c r="G94" i="70"/>
  <c r="B94" i="70"/>
  <c r="G93" i="70"/>
  <c r="B93" i="70"/>
  <c r="G92" i="70"/>
  <c r="B92" i="70"/>
  <c r="B91" i="70"/>
  <c r="G86" i="70"/>
  <c r="B86" i="70"/>
  <c r="G85" i="70"/>
  <c r="B85" i="70"/>
  <c r="G84" i="70"/>
  <c r="B84" i="70"/>
  <c r="G83" i="70"/>
  <c r="B83" i="70"/>
  <c r="G82" i="70"/>
  <c r="B82" i="70"/>
  <c r="G81" i="70"/>
  <c r="B81" i="70"/>
  <c r="G80" i="70"/>
  <c r="B80" i="70"/>
  <c r="G79" i="70"/>
  <c r="B79" i="70"/>
  <c r="G78" i="70"/>
  <c r="B78" i="70"/>
  <c r="G77" i="70"/>
  <c r="B77" i="70"/>
  <c r="G76" i="70"/>
  <c r="B76" i="70"/>
  <c r="G75" i="70"/>
  <c r="B75" i="70"/>
  <c r="G74" i="70"/>
  <c r="B74" i="70"/>
  <c r="G73" i="70"/>
  <c r="B73" i="70"/>
  <c r="G72" i="70"/>
  <c r="B72" i="70"/>
  <c r="G71" i="70"/>
  <c r="B71" i="70"/>
  <c r="G70" i="70"/>
  <c r="B70" i="70"/>
  <c r="G69" i="70"/>
  <c r="B69" i="70"/>
  <c r="G68" i="70"/>
  <c r="B68" i="70"/>
  <c r="G67" i="70"/>
  <c r="B67" i="70"/>
  <c r="G66" i="70"/>
  <c r="B66" i="70"/>
  <c r="G65" i="70"/>
  <c r="B65" i="70"/>
  <c r="G64" i="70"/>
  <c r="B64" i="70"/>
  <c r="G63" i="70"/>
  <c r="B63" i="70"/>
  <c r="B62" i="70"/>
  <c r="G58" i="70"/>
  <c r="B58" i="70"/>
  <c r="G57" i="70"/>
  <c r="B57" i="70"/>
  <c r="G56" i="70"/>
  <c r="B56" i="70"/>
  <c r="G55" i="70"/>
  <c r="B55" i="70"/>
  <c r="G54" i="70"/>
  <c r="B54" i="70"/>
  <c r="G53" i="70"/>
  <c r="B53" i="70"/>
  <c r="G52" i="70"/>
  <c r="B52" i="70"/>
  <c r="G51" i="70"/>
  <c r="B51" i="70"/>
  <c r="G50" i="70"/>
  <c r="B50" i="70"/>
  <c r="G49" i="70"/>
  <c r="B49" i="70"/>
  <c r="G48" i="70"/>
  <c r="B48" i="70"/>
  <c r="G47" i="70"/>
  <c r="B47" i="70"/>
  <c r="G46" i="70"/>
  <c r="B46" i="70"/>
  <c r="G45" i="70"/>
  <c r="B45" i="70"/>
  <c r="G44" i="70"/>
  <c r="B44" i="70"/>
  <c r="G43" i="70"/>
  <c r="B43" i="70"/>
  <c r="G42" i="70"/>
  <c r="B42" i="70"/>
  <c r="G41" i="70"/>
  <c r="B41" i="70"/>
  <c r="G40" i="70"/>
  <c r="B40" i="70"/>
  <c r="G39" i="70"/>
  <c r="B39" i="70"/>
  <c r="G38" i="70"/>
  <c r="B38" i="70"/>
  <c r="G37" i="70"/>
  <c r="B37" i="70"/>
  <c r="G36" i="70"/>
  <c r="B36" i="70"/>
  <c r="G35" i="70"/>
  <c r="B35" i="70"/>
  <c r="G34" i="70"/>
  <c r="B34" i="70"/>
  <c r="G33" i="70"/>
  <c r="B33" i="70"/>
  <c r="G32" i="70"/>
  <c r="B32" i="70"/>
  <c r="G31" i="70"/>
  <c r="B31" i="70"/>
  <c r="G30" i="70"/>
  <c r="B30" i="70"/>
  <c r="G29" i="70"/>
  <c r="B29" i="70"/>
  <c r="D9" i="70"/>
  <c r="D10" i="70"/>
  <c r="D8" i="70"/>
  <c r="D7" i="70"/>
  <c r="AC1" i="70"/>
  <c r="AA1" i="70"/>
  <c r="Y1" i="70"/>
  <c r="W1" i="70"/>
  <c r="U1" i="70"/>
  <c r="S1" i="70"/>
  <c r="Q1" i="70"/>
  <c r="O1" i="70"/>
  <c r="M1" i="70"/>
  <c r="K1" i="70"/>
  <c r="I1" i="70"/>
  <c r="A10" i="70"/>
  <c r="A9" i="70"/>
  <c r="A8" i="70"/>
  <c r="A7" i="70"/>
  <c r="G87" i="71"/>
  <c r="G88" i="71"/>
  <c r="G89" i="71"/>
  <c r="A87" i="71"/>
  <c r="B87" i="71"/>
  <c r="A88" i="71"/>
  <c r="B88" i="71"/>
  <c r="A89" i="71"/>
  <c r="B89" i="71"/>
  <c r="G59" i="71"/>
  <c r="G60" i="71"/>
  <c r="B59" i="71"/>
  <c r="B60" i="71"/>
  <c r="A59" i="71"/>
  <c r="A60" i="71"/>
  <c r="G15" i="71"/>
  <c r="G16" i="71"/>
  <c r="G17" i="71"/>
  <c r="G18" i="71"/>
  <c r="G19" i="71"/>
  <c r="A15" i="71"/>
  <c r="B15" i="71"/>
  <c r="A16" i="71"/>
  <c r="B16" i="71"/>
  <c r="A17" i="71"/>
  <c r="B17" i="71"/>
  <c r="A18" i="71"/>
  <c r="B18" i="71"/>
  <c r="A19" i="71"/>
  <c r="B19" i="71"/>
  <c r="B28" i="71"/>
  <c r="A28" i="71"/>
  <c r="A26" i="71"/>
  <c r="A25" i="71"/>
  <c r="A24" i="71"/>
  <c r="A23" i="71"/>
  <c r="A22" i="71"/>
  <c r="A21" i="71"/>
  <c r="A20" i="71"/>
  <c r="A14" i="71"/>
  <c r="G21" i="71"/>
  <c r="G22" i="71"/>
  <c r="G23" i="71"/>
  <c r="G24" i="71"/>
  <c r="G25" i="71"/>
  <c r="G26" i="71"/>
  <c r="G20" i="71"/>
  <c r="B21" i="71"/>
  <c r="B22" i="71"/>
  <c r="B23" i="71"/>
  <c r="B24" i="71"/>
  <c r="B25" i="71"/>
  <c r="B26" i="71"/>
  <c r="B20" i="71"/>
  <c r="B14" i="71"/>
  <c r="D11" i="71"/>
  <c r="A93" i="71"/>
  <c r="A94" i="71"/>
  <c r="A95" i="71"/>
  <c r="A96" i="71"/>
  <c r="A98" i="71"/>
  <c r="A99" i="71"/>
  <c r="A100" i="71"/>
  <c r="A101" i="71"/>
  <c r="A102" i="71"/>
  <c r="A92" i="71"/>
  <c r="A91" i="71"/>
  <c r="A69" i="71"/>
  <c r="A70" i="71"/>
  <c r="A71" i="71"/>
  <c r="A72" i="71"/>
  <c r="A73" i="71"/>
  <c r="A74" i="71"/>
  <c r="A75" i="71"/>
  <c r="A76" i="71"/>
  <c r="A77" i="71"/>
  <c r="A78" i="71"/>
  <c r="A79" i="71"/>
  <c r="A80" i="71"/>
  <c r="A81" i="71"/>
  <c r="A82" i="71"/>
  <c r="A83" i="71"/>
  <c r="A84" i="71"/>
  <c r="A85" i="71"/>
  <c r="A86" i="71"/>
  <c r="A64" i="71"/>
  <c r="A65" i="71"/>
  <c r="A66" i="71"/>
  <c r="A67" i="71"/>
  <c r="A68" i="71"/>
  <c r="A63" i="71"/>
  <c r="A62" i="71"/>
  <c r="A31" i="71"/>
  <c r="A32" i="71"/>
  <c r="A33" i="71"/>
  <c r="A34" i="71"/>
  <c r="A35" i="71"/>
  <c r="A36" i="71"/>
  <c r="A37" i="71"/>
  <c r="A38" i="71"/>
  <c r="A39" i="71"/>
  <c r="A40" i="71"/>
  <c r="A41" i="71"/>
  <c r="A42" i="71"/>
  <c r="A43" i="71"/>
  <c r="A44" i="71"/>
  <c r="A45" i="71"/>
  <c r="A46" i="71"/>
  <c r="A47" i="71"/>
  <c r="A48" i="71"/>
  <c r="A49" i="71"/>
  <c r="A50" i="71"/>
  <c r="A51" i="71"/>
  <c r="A52" i="71"/>
  <c r="A53" i="71"/>
  <c r="A54" i="71"/>
  <c r="A55" i="71"/>
  <c r="A56" i="71"/>
  <c r="A57" i="71"/>
  <c r="A58" i="71"/>
  <c r="A30" i="71"/>
  <c r="A29" i="71"/>
  <c r="D99" i="71"/>
  <c r="D98" i="71"/>
  <c r="G102" i="71"/>
  <c r="B102" i="71"/>
  <c r="G101" i="71"/>
  <c r="B101" i="71"/>
  <c r="G100" i="71"/>
  <c r="B100" i="71"/>
  <c r="G99" i="71"/>
  <c r="B99" i="71"/>
  <c r="G98" i="71"/>
  <c r="B98" i="71"/>
  <c r="G96" i="71"/>
  <c r="B96" i="71"/>
  <c r="G95" i="71"/>
  <c r="B95" i="71"/>
  <c r="G94" i="71"/>
  <c r="B94" i="71"/>
  <c r="G93" i="71"/>
  <c r="B93" i="71"/>
  <c r="G92" i="71"/>
  <c r="B92" i="71"/>
  <c r="B91" i="71"/>
  <c r="G86" i="71"/>
  <c r="B86" i="71"/>
  <c r="G85" i="71"/>
  <c r="B85" i="71"/>
  <c r="G84" i="71"/>
  <c r="B84" i="71"/>
  <c r="G83" i="71"/>
  <c r="B83" i="71"/>
  <c r="G82" i="71"/>
  <c r="B82" i="71"/>
  <c r="G81" i="71"/>
  <c r="B81" i="71"/>
  <c r="G80" i="71"/>
  <c r="B80" i="71"/>
  <c r="G79" i="71"/>
  <c r="B79" i="71"/>
  <c r="G78" i="71"/>
  <c r="B78" i="71"/>
  <c r="G77" i="71"/>
  <c r="B77" i="71"/>
  <c r="G76" i="71"/>
  <c r="B76" i="71"/>
  <c r="G75" i="71"/>
  <c r="B75" i="71"/>
  <c r="G74" i="71"/>
  <c r="B74" i="71"/>
  <c r="G73" i="71"/>
  <c r="B73" i="71"/>
  <c r="G72" i="71"/>
  <c r="B72" i="71"/>
  <c r="G71" i="71"/>
  <c r="B71" i="71"/>
  <c r="G70" i="71"/>
  <c r="B70" i="71"/>
  <c r="G69" i="71"/>
  <c r="B69" i="71"/>
  <c r="G68" i="71"/>
  <c r="B68" i="71"/>
  <c r="G67" i="71"/>
  <c r="B67" i="71"/>
  <c r="G66" i="71"/>
  <c r="B66" i="71"/>
  <c r="G65" i="71"/>
  <c r="B65" i="71"/>
  <c r="G64" i="71"/>
  <c r="B64" i="71"/>
  <c r="G63" i="71"/>
  <c r="B63" i="71"/>
  <c r="B62" i="71"/>
  <c r="G58" i="71"/>
  <c r="B58" i="71"/>
  <c r="G57" i="71"/>
  <c r="B57" i="71"/>
  <c r="G56" i="71"/>
  <c r="B56" i="71"/>
  <c r="G55" i="71"/>
  <c r="B55" i="71"/>
  <c r="G54" i="71"/>
  <c r="B54" i="71"/>
  <c r="G53" i="71"/>
  <c r="B53" i="71"/>
  <c r="G52" i="71"/>
  <c r="B52" i="71"/>
  <c r="G51" i="71"/>
  <c r="B51" i="71"/>
  <c r="G50" i="71"/>
  <c r="B50" i="71"/>
  <c r="G49" i="71"/>
  <c r="B49" i="71"/>
  <c r="G48" i="71"/>
  <c r="B48" i="71"/>
  <c r="G47" i="71"/>
  <c r="B47" i="71"/>
  <c r="G46" i="71"/>
  <c r="B46" i="71"/>
  <c r="G45" i="71"/>
  <c r="B45" i="71"/>
  <c r="G44" i="71"/>
  <c r="B44" i="71"/>
  <c r="G43" i="71"/>
  <c r="B43" i="71"/>
  <c r="G42" i="71"/>
  <c r="B42" i="71"/>
  <c r="G41" i="71"/>
  <c r="B41" i="71"/>
  <c r="G40" i="71"/>
  <c r="B40" i="71"/>
  <c r="G39" i="71"/>
  <c r="B39" i="71"/>
  <c r="G38" i="71"/>
  <c r="B38" i="71"/>
  <c r="G37" i="71"/>
  <c r="B37" i="71"/>
  <c r="G36" i="71"/>
  <c r="B36" i="71"/>
  <c r="G35" i="71"/>
  <c r="B35" i="71"/>
  <c r="G34" i="71"/>
  <c r="B34" i="71"/>
  <c r="G33" i="71"/>
  <c r="B33" i="71"/>
  <c r="G32" i="71"/>
  <c r="B32" i="71"/>
  <c r="G31" i="71"/>
  <c r="B31" i="71"/>
  <c r="G30" i="71"/>
  <c r="B30" i="71"/>
  <c r="G29" i="71"/>
  <c r="B29" i="71"/>
  <c r="D9" i="71"/>
  <c r="D10" i="71"/>
  <c r="D8" i="71"/>
  <c r="D7" i="71"/>
  <c r="AC1" i="71"/>
  <c r="AA1" i="71"/>
  <c r="Y1" i="71"/>
  <c r="W1" i="71"/>
  <c r="U1" i="71"/>
  <c r="S1" i="71"/>
  <c r="Q1" i="71"/>
  <c r="O1" i="71"/>
  <c r="M1" i="71"/>
  <c r="K1" i="71"/>
  <c r="I1" i="71"/>
  <c r="A10" i="71"/>
  <c r="A9" i="71"/>
  <c r="A8" i="71"/>
  <c r="A7" i="71"/>
  <c r="G87" i="72"/>
  <c r="G88" i="72"/>
  <c r="G89" i="72"/>
  <c r="A87" i="72"/>
  <c r="B87" i="72"/>
  <c r="A88" i="72"/>
  <c r="B88" i="72"/>
  <c r="A89" i="72"/>
  <c r="B89" i="72"/>
  <c r="G59" i="72"/>
  <c r="G60" i="72"/>
  <c r="B59" i="72"/>
  <c r="B60" i="72"/>
  <c r="A59" i="72"/>
  <c r="A60" i="72"/>
  <c r="G15" i="72"/>
  <c r="G16" i="72"/>
  <c r="G17" i="72"/>
  <c r="G18" i="72"/>
  <c r="G19" i="72"/>
  <c r="A15" i="72"/>
  <c r="B15" i="72"/>
  <c r="A16" i="72"/>
  <c r="B16" i="72"/>
  <c r="A17" i="72"/>
  <c r="B17" i="72"/>
  <c r="A18" i="72"/>
  <c r="B18" i="72"/>
  <c r="A19" i="72"/>
  <c r="B19" i="72"/>
  <c r="B28" i="72"/>
  <c r="A28" i="72"/>
  <c r="A26" i="72"/>
  <c r="A25" i="72"/>
  <c r="A24" i="72"/>
  <c r="A23" i="72"/>
  <c r="A22" i="72"/>
  <c r="A21" i="72"/>
  <c r="A20" i="72"/>
  <c r="A14" i="72"/>
  <c r="G21" i="72"/>
  <c r="G22" i="72"/>
  <c r="G23" i="72"/>
  <c r="G24" i="72"/>
  <c r="G25" i="72"/>
  <c r="G26" i="72"/>
  <c r="G20" i="72"/>
  <c r="B21" i="72"/>
  <c r="B22" i="72"/>
  <c r="B23" i="72"/>
  <c r="B24" i="72"/>
  <c r="B25" i="72"/>
  <c r="B26" i="72"/>
  <c r="B20" i="72"/>
  <c r="B14" i="72"/>
  <c r="D11" i="72"/>
  <c r="A93" i="72"/>
  <c r="A94" i="72"/>
  <c r="A95" i="72"/>
  <c r="A96" i="72"/>
  <c r="A98" i="72"/>
  <c r="A99" i="72"/>
  <c r="A100" i="72"/>
  <c r="A101" i="72"/>
  <c r="A102" i="72"/>
  <c r="A92" i="72"/>
  <c r="A91" i="72"/>
  <c r="A69" i="72"/>
  <c r="A70" i="72"/>
  <c r="A71" i="72"/>
  <c r="A72" i="72"/>
  <c r="A73" i="72"/>
  <c r="A74" i="72"/>
  <c r="A75" i="72"/>
  <c r="A76" i="72"/>
  <c r="A77" i="72"/>
  <c r="A78" i="72"/>
  <c r="A79" i="72"/>
  <c r="A80" i="72"/>
  <c r="A81" i="72"/>
  <c r="A82" i="72"/>
  <c r="A83" i="72"/>
  <c r="A84" i="72"/>
  <c r="A85" i="72"/>
  <c r="A86" i="72"/>
  <c r="A64" i="72"/>
  <c r="A65" i="72"/>
  <c r="A66" i="72"/>
  <c r="A67" i="72"/>
  <c r="A68" i="72"/>
  <c r="A63" i="72"/>
  <c r="A62" i="72"/>
  <c r="A31" i="72"/>
  <c r="A32" i="72"/>
  <c r="A33" i="72"/>
  <c r="A34" i="72"/>
  <c r="A35" i="72"/>
  <c r="A36" i="72"/>
  <c r="A37" i="72"/>
  <c r="A38" i="72"/>
  <c r="A39" i="72"/>
  <c r="A40" i="72"/>
  <c r="A41" i="72"/>
  <c r="A42" i="72"/>
  <c r="A43" i="72"/>
  <c r="A44" i="72"/>
  <c r="A45" i="72"/>
  <c r="A46" i="72"/>
  <c r="A47" i="72"/>
  <c r="A48" i="72"/>
  <c r="A49" i="72"/>
  <c r="A50" i="72"/>
  <c r="A51" i="72"/>
  <c r="A52" i="72"/>
  <c r="A53" i="72"/>
  <c r="A54" i="72"/>
  <c r="A55" i="72"/>
  <c r="A56" i="72"/>
  <c r="A57" i="72"/>
  <c r="A58" i="72"/>
  <c r="A30" i="72"/>
  <c r="A29" i="72"/>
  <c r="D99" i="72"/>
  <c r="D98" i="72"/>
  <c r="G102" i="72"/>
  <c r="B102" i="72"/>
  <c r="G101" i="72"/>
  <c r="B101" i="72"/>
  <c r="G100" i="72"/>
  <c r="B100" i="72"/>
  <c r="G99" i="72"/>
  <c r="B99" i="72"/>
  <c r="G98" i="72"/>
  <c r="B98" i="72"/>
  <c r="G96" i="72"/>
  <c r="B96" i="72"/>
  <c r="G95" i="72"/>
  <c r="B95" i="72"/>
  <c r="G94" i="72"/>
  <c r="B94" i="72"/>
  <c r="G93" i="72"/>
  <c r="B93" i="72"/>
  <c r="G92" i="72"/>
  <c r="B92" i="72"/>
  <c r="B91" i="72"/>
  <c r="G86" i="72"/>
  <c r="B86" i="72"/>
  <c r="G85" i="72"/>
  <c r="B85" i="72"/>
  <c r="G84" i="72"/>
  <c r="B84" i="72"/>
  <c r="G83" i="72"/>
  <c r="B83" i="72"/>
  <c r="G82" i="72"/>
  <c r="B82" i="72"/>
  <c r="G81" i="72"/>
  <c r="B81" i="72"/>
  <c r="G80" i="72"/>
  <c r="B80" i="72"/>
  <c r="G79" i="72"/>
  <c r="B79" i="72"/>
  <c r="G78" i="72"/>
  <c r="B78" i="72"/>
  <c r="G77" i="72"/>
  <c r="B77" i="72"/>
  <c r="G76" i="72"/>
  <c r="B76" i="72"/>
  <c r="G75" i="72"/>
  <c r="B75" i="72"/>
  <c r="G74" i="72"/>
  <c r="B74" i="72"/>
  <c r="G73" i="72"/>
  <c r="B73" i="72"/>
  <c r="G72" i="72"/>
  <c r="B72" i="72"/>
  <c r="G71" i="72"/>
  <c r="B71" i="72"/>
  <c r="G70" i="72"/>
  <c r="B70" i="72"/>
  <c r="G69" i="72"/>
  <c r="B69" i="72"/>
  <c r="G68" i="72"/>
  <c r="B68" i="72"/>
  <c r="G67" i="72"/>
  <c r="B67" i="72"/>
  <c r="G66" i="72"/>
  <c r="B66" i="72"/>
  <c r="G65" i="72"/>
  <c r="B65" i="72"/>
  <c r="G64" i="72"/>
  <c r="B64" i="72"/>
  <c r="G63" i="72"/>
  <c r="B63" i="72"/>
  <c r="B62" i="72"/>
  <c r="G58" i="72"/>
  <c r="B58" i="72"/>
  <c r="G57" i="72"/>
  <c r="B57" i="72"/>
  <c r="G56" i="72"/>
  <c r="B56" i="72"/>
  <c r="G55" i="72"/>
  <c r="B55" i="72"/>
  <c r="G54" i="72"/>
  <c r="B54" i="72"/>
  <c r="G53" i="72"/>
  <c r="B53" i="72"/>
  <c r="G52" i="72"/>
  <c r="B52" i="72"/>
  <c r="G51" i="72"/>
  <c r="B51" i="72"/>
  <c r="G50" i="72"/>
  <c r="B50" i="72"/>
  <c r="G49" i="72"/>
  <c r="B49" i="72"/>
  <c r="G48" i="72"/>
  <c r="B48" i="72"/>
  <c r="G47" i="72"/>
  <c r="B47" i="72"/>
  <c r="G46" i="72"/>
  <c r="B46" i="72"/>
  <c r="G45" i="72"/>
  <c r="B45" i="72"/>
  <c r="G44" i="72"/>
  <c r="B44" i="72"/>
  <c r="G43" i="72"/>
  <c r="B43" i="72"/>
  <c r="G42" i="72"/>
  <c r="B42" i="72"/>
  <c r="G41" i="72"/>
  <c r="B41" i="72"/>
  <c r="G40" i="72"/>
  <c r="B40" i="72"/>
  <c r="G39" i="72"/>
  <c r="B39" i="72"/>
  <c r="G38" i="72"/>
  <c r="B38" i="72"/>
  <c r="G37" i="72"/>
  <c r="B37" i="72"/>
  <c r="G36" i="72"/>
  <c r="B36" i="72"/>
  <c r="G35" i="72"/>
  <c r="B35" i="72"/>
  <c r="G34" i="72"/>
  <c r="B34" i="72"/>
  <c r="G33" i="72"/>
  <c r="B33" i="72"/>
  <c r="G32" i="72"/>
  <c r="B32" i="72"/>
  <c r="G31" i="72"/>
  <c r="B31" i="72"/>
  <c r="G30" i="72"/>
  <c r="B30" i="72"/>
  <c r="G29" i="72"/>
  <c r="B29" i="72"/>
  <c r="D9" i="72"/>
  <c r="D10" i="72"/>
  <c r="D8" i="72"/>
  <c r="D7" i="72"/>
  <c r="AC1" i="72"/>
  <c r="AA1" i="72"/>
  <c r="Y1" i="72"/>
  <c r="W1" i="72"/>
  <c r="U1" i="72"/>
  <c r="S1" i="72"/>
  <c r="Q1" i="72"/>
  <c r="O1" i="72"/>
  <c r="M1" i="72"/>
  <c r="K1" i="72"/>
  <c r="I1" i="72"/>
  <c r="A10" i="72"/>
  <c r="A9" i="72"/>
  <c r="A8" i="72"/>
  <c r="A7" i="72"/>
  <c r="G87" i="55"/>
  <c r="G88" i="55"/>
  <c r="G89" i="55"/>
  <c r="A87" i="55"/>
  <c r="B87" i="55"/>
  <c r="A88" i="55"/>
  <c r="B88" i="55"/>
  <c r="A89" i="55"/>
  <c r="B89" i="55"/>
  <c r="G59" i="55"/>
  <c r="G60" i="55"/>
  <c r="B59" i="55"/>
  <c r="B60" i="55"/>
  <c r="A59" i="55"/>
  <c r="A60" i="55"/>
  <c r="G15" i="55"/>
  <c r="G16" i="55"/>
  <c r="G17" i="55"/>
  <c r="G18" i="55"/>
  <c r="G19" i="55"/>
  <c r="A15" i="55"/>
  <c r="B15" i="55"/>
  <c r="A16" i="55"/>
  <c r="B16" i="55"/>
  <c r="A17" i="55"/>
  <c r="B17" i="55"/>
  <c r="A18" i="55"/>
  <c r="B18" i="55"/>
  <c r="A19" i="55"/>
  <c r="B19" i="55"/>
  <c r="B28" i="55"/>
  <c r="A28" i="55"/>
  <c r="A26" i="55"/>
  <c r="A25" i="55"/>
  <c r="A24" i="55"/>
  <c r="A23" i="55"/>
  <c r="A22" i="55"/>
  <c r="A21" i="55"/>
  <c r="A20" i="55"/>
  <c r="A14" i="55"/>
  <c r="G21" i="55"/>
  <c r="G22" i="55"/>
  <c r="G23" i="55"/>
  <c r="G24" i="55"/>
  <c r="G25" i="55"/>
  <c r="G26" i="55"/>
  <c r="G20" i="55"/>
  <c r="B21" i="55"/>
  <c r="B22" i="55"/>
  <c r="B23" i="55"/>
  <c r="B24" i="55"/>
  <c r="B25" i="55"/>
  <c r="B26" i="55"/>
  <c r="B20" i="55"/>
  <c r="B14" i="55"/>
  <c r="D11" i="55"/>
  <c r="A93" i="55"/>
  <c r="A94" i="55"/>
  <c r="A95" i="55"/>
  <c r="A96" i="55"/>
  <c r="A98" i="55"/>
  <c r="A99" i="55"/>
  <c r="A100" i="55"/>
  <c r="A101" i="55"/>
  <c r="A102" i="55"/>
  <c r="A92" i="55"/>
  <c r="A91" i="55"/>
  <c r="A69" i="55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64" i="55"/>
  <c r="A65" i="55"/>
  <c r="A66" i="55"/>
  <c r="A67" i="55"/>
  <c r="A68" i="55"/>
  <c r="A63" i="55"/>
  <c r="A62" i="55"/>
  <c r="A31" i="55"/>
  <c r="A32" i="55"/>
  <c r="A33" i="55"/>
  <c r="A34" i="55"/>
  <c r="A35" i="55"/>
  <c r="A36" i="55"/>
  <c r="A37" i="55"/>
  <c r="A38" i="55"/>
  <c r="A39" i="55"/>
  <c r="A40" i="55"/>
  <c r="A41" i="55"/>
  <c r="A42" i="55"/>
  <c r="A43" i="55"/>
  <c r="A44" i="55"/>
  <c r="A45" i="55"/>
  <c r="A46" i="55"/>
  <c r="A47" i="55"/>
  <c r="A48" i="55"/>
  <c r="A49" i="55"/>
  <c r="A50" i="55"/>
  <c r="A51" i="55"/>
  <c r="A52" i="55"/>
  <c r="A53" i="55"/>
  <c r="A54" i="55"/>
  <c r="A55" i="55"/>
  <c r="A56" i="55"/>
  <c r="A57" i="55"/>
  <c r="A58" i="55"/>
  <c r="A30" i="55"/>
  <c r="A29" i="55"/>
  <c r="D99" i="55"/>
  <c r="D98" i="55"/>
  <c r="G102" i="55"/>
  <c r="B102" i="55"/>
  <c r="G101" i="55"/>
  <c r="B101" i="55"/>
  <c r="G100" i="55"/>
  <c r="B100" i="55"/>
  <c r="G99" i="55"/>
  <c r="B99" i="55"/>
  <c r="G98" i="55"/>
  <c r="B98" i="55"/>
  <c r="G96" i="55"/>
  <c r="B96" i="55"/>
  <c r="G95" i="55"/>
  <c r="B95" i="55"/>
  <c r="G94" i="55"/>
  <c r="B94" i="55"/>
  <c r="G93" i="55"/>
  <c r="B93" i="55"/>
  <c r="G92" i="55"/>
  <c r="B92" i="55"/>
  <c r="B91" i="55"/>
  <c r="G86" i="55"/>
  <c r="B86" i="55"/>
  <c r="G85" i="55"/>
  <c r="B85" i="55"/>
  <c r="G84" i="55"/>
  <c r="B84" i="55"/>
  <c r="G83" i="55"/>
  <c r="B83" i="55"/>
  <c r="G82" i="55"/>
  <c r="B82" i="55"/>
  <c r="G81" i="55"/>
  <c r="B81" i="55"/>
  <c r="G80" i="55"/>
  <c r="B80" i="55"/>
  <c r="G79" i="55"/>
  <c r="B79" i="55"/>
  <c r="G78" i="55"/>
  <c r="B78" i="55"/>
  <c r="G77" i="55"/>
  <c r="B77" i="55"/>
  <c r="G76" i="55"/>
  <c r="B76" i="55"/>
  <c r="G75" i="55"/>
  <c r="B75" i="55"/>
  <c r="G74" i="55"/>
  <c r="B74" i="55"/>
  <c r="G73" i="55"/>
  <c r="B73" i="55"/>
  <c r="G72" i="55"/>
  <c r="B72" i="55"/>
  <c r="G71" i="55"/>
  <c r="B71" i="55"/>
  <c r="G70" i="55"/>
  <c r="B70" i="55"/>
  <c r="G69" i="55"/>
  <c r="B69" i="55"/>
  <c r="G68" i="55"/>
  <c r="B68" i="55"/>
  <c r="G67" i="55"/>
  <c r="B67" i="55"/>
  <c r="G66" i="55"/>
  <c r="B66" i="55"/>
  <c r="G65" i="55"/>
  <c r="B65" i="55"/>
  <c r="G64" i="55"/>
  <c r="B64" i="55"/>
  <c r="G63" i="55"/>
  <c r="B63" i="55"/>
  <c r="B62" i="55"/>
  <c r="G58" i="55"/>
  <c r="B58" i="55"/>
  <c r="G57" i="55"/>
  <c r="B57" i="55"/>
  <c r="G56" i="55"/>
  <c r="B56" i="55"/>
  <c r="G55" i="55"/>
  <c r="B55" i="55"/>
  <c r="G54" i="55"/>
  <c r="B54" i="55"/>
  <c r="G53" i="55"/>
  <c r="B53" i="55"/>
  <c r="G52" i="55"/>
  <c r="B52" i="55"/>
  <c r="G51" i="55"/>
  <c r="B51" i="55"/>
  <c r="G50" i="55"/>
  <c r="B50" i="55"/>
  <c r="G49" i="55"/>
  <c r="B49" i="55"/>
  <c r="G48" i="55"/>
  <c r="B48" i="55"/>
  <c r="G47" i="55"/>
  <c r="B47" i="55"/>
  <c r="G46" i="55"/>
  <c r="B46" i="55"/>
  <c r="G45" i="55"/>
  <c r="B45" i="55"/>
  <c r="G44" i="55"/>
  <c r="B44" i="55"/>
  <c r="G43" i="55"/>
  <c r="B43" i="55"/>
  <c r="G42" i="55"/>
  <c r="B42" i="55"/>
  <c r="G41" i="55"/>
  <c r="B41" i="55"/>
  <c r="G40" i="55"/>
  <c r="B40" i="55"/>
  <c r="G39" i="55"/>
  <c r="B39" i="55"/>
  <c r="G38" i="55"/>
  <c r="B38" i="55"/>
  <c r="G37" i="55"/>
  <c r="B37" i="55"/>
  <c r="G36" i="55"/>
  <c r="B36" i="55"/>
  <c r="G35" i="55"/>
  <c r="B35" i="55"/>
  <c r="G34" i="55"/>
  <c r="B34" i="55"/>
  <c r="G33" i="55"/>
  <c r="B33" i="55"/>
  <c r="G32" i="55"/>
  <c r="B32" i="55"/>
  <c r="G31" i="55"/>
  <c r="B31" i="55"/>
  <c r="G30" i="55"/>
  <c r="B30" i="55"/>
  <c r="G29" i="55"/>
  <c r="B29" i="55"/>
  <c r="D9" i="55"/>
  <c r="D10" i="55"/>
  <c r="D8" i="55"/>
  <c r="D7" i="55"/>
  <c r="AC1" i="55"/>
  <c r="AA1" i="55"/>
  <c r="Y1" i="55"/>
  <c r="W1" i="55"/>
  <c r="U1" i="55"/>
  <c r="S1" i="55"/>
  <c r="Q1" i="55"/>
  <c r="O1" i="55"/>
  <c r="M1" i="55"/>
  <c r="K1" i="55"/>
  <c r="I1" i="55"/>
  <c r="A10" i="55"/>
  <c r="A9" i="55"/>
  <c r="A8" i="55"/>
  <c r="A7" i="55"/>
  <c r="G87" i="73"/>
  <c r="G88" i="73"/>
  <c r="G89" i="73"/>
  <c r="A87" i="73"/>
  <c r="B87" i="73"/>
  <c r="A88" i="73"/>
  <c r="B88" i="73"/>
  <c r="A89" i="73"/>
  <c r="B89" i="73"/>
  <c r="G59" i="73"/>
  <c r="G60" i="73"/>
  <c r="B59" i="73"/>
  <c r="B60" i="73"/>
  <c r="A59" i="73"/>
  <c r="A60" i="73"/>
  <c r="G15" i="73"/>
  <c r="G16" i="73"/>
  <c r="G17" i="73"/>
  <c r="G18" i="73"/>
  <c r="G19" i="73"/>
  <c r="A15" i="73"/>
  <c r="B15" i="73"/>
  <c r="A16" i="73"/>
  <c r="B16" i="73"/>
  <c r="A17" i="73"/>
  <c r="B17" i="73"/>
  <c r="A18" i="73"/>
  <c r="B18" i="73"/>
  <c r="A19" i="73"/>
  <c r="B19" i="73"/>
  <c r="B28" i="73"/>
  <c r="A28" i="73"/>
  <c r="A26" i="73"/>
  <c r="A25" i="73"/>
  <c r="A24" i="73"/>
  <c r="A23" i="73"/>
  <c r="A22" i="73"/>
  <c r="A21" i="73"/>
  <c r="A20" i="73"/>
  <c r="A14" i="73"/>
  <c r="G21" i="73"/>
  <c r="G22" i="73"/>
  <c r="G23" i="73"/>
  <c r="G24" i="73"/>
  <c r="G25" i="73"/>
  <c r="G26" i="73"/>
  <c r="G20" i="73"/>
  <c r="B21" i="73"/>
  <c r="B22" i="73"/>
  <c r="B23" i="73"/>
  <c r="B24" i="73"/>
  <c r="B25" i="73"/>
  <c r="B26" i="73"/>
  <c r="B20" i="73"/>
  <c r="B14" i="73"/>
  <c r="D11" i="73"/>
  <c r="A93" i="73"/>
  <c r="A94" i="73"/>
  <c r="A95" i="73"/>
  <c r="A96" i="73"/>
  <c r="A98" i="73"/>
  <c r="A99" i="73"/>
  <c r="A100" i="73"/>
  <c r="A101" i="73"/>
  <c r="A102" i="73"/>
  <c r="A92" i="73"/>
  <c r="A91" i="73"/>
  <c r="A69" i="73"/>
  <c r="A70" i="73"/>
  <c r="A71" i="73"/>
  <c r="A72" i="73"/>
  <c r="A73" i="73"/>
  <c r="A74" i="73"/>
  <c r="A75" i="73"/>
  <c r="A76" i="73"/>
  <c r="A77" i="73"/>
  <c r="A78" i="73"/>
  <c r="A79" i="73"/>
  <c r="A80" i="73"/>
  <c r="A81" i="73"/>
  <c r="A82" i="73"/>
  <c r="A83" i="73"/>
  <c r="A84" i="73"/>
  <c r="A85" i="73"/>
  <c r="A86" i="73"/>
  <c r="A64" i="73"/>
  <c r="A65" i="73"/>
  <c r="A66" i="73"/>
  <c r="A67" i="73"/>
  <c r="A68" i="73"/>
  <c r="A63" i="73"/>
  <c r="A62" i="73"/>
  <c r="A31" i="73"/>
  <c r="A32" i="73"/>
  <c r="A33" i="73"/>
  <c r="A34" i="73"/>
  <c r="A35" i="73"/>
  <c r="A36" i="73"/>
  <c r="A37" i="73"/>
  <c r="A38" i="73"/>
  <c r="A39" i="73"/>
  <c r="A40" i="73"/>
  <c r="A41" i="73"/>
  <c r="A42" i="73"/>
  <c r="A43" i="73"/>
  <c r="A44" i="73"/>
  <c r="A45" i="73"/>
  <c r="A46" i="73"/>
  <c r="A47" i="73"/>
  <c r="A48" i="73"/>
  <c r="A49" i="73"/>
  <c r="A50" i="73"/>
  <c r="A51" i="73"/>
  <c r="A52" i="73"/>
  <c r="A53" i="73"/>
  <c r="A54" i="73"/>
  <c r="A55" i="73"/>
  <c r="A56" i="73"/>
  <c r="A57" i="73"/>
  <c r="A58" i="73"/>
  <c r="A30" i="73"/>
  <c r="A29" i="73"/>
  <c r="D99" i="73"/>
  <c r="D98" i="73"/>
  <c r="G102" i="73"/>
  <c r="B102" i="73"/>
  <c r="G101" i="73"/>
  <c r="B101" i="73"/>
  <c r="G100" i="73"/>
  <c r="B100" i="73"/>
  <c r="G99" i="73"/>
  <c r="B99" i="73"/>
  <c r="G98" i="73"/>
  <c r="B98" i="73"/>
  <c r="G96" i="73"/>
  <c r="B96" i="73"/>
  <c r="G95" i="73"/>
  <c r="B95" i="73"/>
  <c r="G94" i="73"/>
  <c r="B94" i="73"/>
  <c r="G93" i="73"/>
  <c r="B93" i="73"/>
  <c r="G92" i="73"/>
  <c r="B92" i="73"/>
  <c r="B91" i="73"/>
  <c r="G86" i="73"/>
  <c r="B86" i="73"/>
  <c r="G85" i="73"/>
  <c r="B85" i="73"/>
  <c r="G84" i="73"/>
  <c r="B84" i="73"/>
  <c r="G83" i="73"/>
  <c r="B83" i="73"/>
  <c r="G82" i="73"/>
  <c r="B82" i="73"/>
  <c r="G81" i="73"/>
  <c r="B81" i="73"/>
  <c r="G80" i="73"/>
  <c r="B80" i="73"/>
  <c r="G79" i="73"/>
  <c r="B79" i="73"/>
  <c r="G78" i="73"/>
  <c r="B78" i="73"/>
  <c r="G77" i="73"/>
  <c r="B77" i="73"/>
  <c r="G76" i="73"/>
  <c r="B76" i="73"/>
  <c r="G75" i="73"/>
  <c r="B75" i="73"/>
  <c r="G74" i="73"/>
  <c r="B74" i="73"/>
  <c r="G73" i="73"/>
  <c r="B73" i="73"/>
  <c r="G72" i="73"/>
  <c r="B72" i="73"/>
  <c r="G71" i="73"/>
  <c r="B71" i="73"/>
  <c r="G70" i="73"/>
  <c r="B70" i="73"/>
  <c r="G69" i="73"/>
  <c r="B69" i="73"/>
  <c r="G68" i="73"/>
  <c r="B68" i="73"/>
  <c r="G67" i="73"/>
  <c r="B67" i="73"/>
  <c r="G66" i="73"/>
  <c r="B66" i="73"/>
  <c r="G65" i="73"/>
  <c r="B65" i="73"/>
  <c r="G64" i="73"/>
  <c r="B64" i="73"/>
  <c r="G63" i="73"/>
  <c r="B63" i="73"/>
  <c r="B62" i="73"/>
  <c r="G58" i="73"/>
  <c r="B58" i="73"/>
  <c r="G57" i="73"/>
  <c r="B57" i="73"/>
  <c r="G56" i="73"/>
  <c r="B56" i="73"/>
  <c r="G55" i="73"/>
  <c r="B55" i="73"/>
  <c r="G54" i="73"/>
  <c r="B54" i="73"/>
  <c r="G53" i="73"/>
  <c r="B53" i="73"/>
  <c r="G52" i="73"/>
  <c r="B52" i="73"/>
  <c r="G51" i="73"/>
  <c r="B51" i="73"/>
  <c r="G50" i="73"/>
  <c r="B50" i="73"/>
  <c r="G49" i="73"/>
  <c r="B49" i="73"/>
  <c r="G48" i="73"/>
  <c r="B48" i="73"/>
  <c r="G47" i="73"/>
  <c r="B47" i="73"/>
  <c r="G46" i="73"/>
  <c r="B46" i="73"/>
  <c r="G45" i="73"/>
  <c r="B45" i="73"/>
  <c r="G44" i="73"/>
  <c r="B44" i="73"/>
  <c r="G43" i="73"/>
  <c r="B43" i="73"/>
  <c r="G42" i="73"/>
  <c r="B42" i="73"/>
  <c r="G41" i="73"/>
  <c r="B41" i="73"/>
  <c r="G40" i="73"/>
  <c r="B40" i="73"/>
  <c r="G39" i="73"/>
  <c r="B39" i="73"/>
  <c r="G38" i="73"/>
  <c r="B38" i="73"/>
  <c r="G37" i="73"/>
  <c r="B37" i="73"/>
  <c r="G36" i="73"/>
  <c r="B36" i="73"/>
  <c r="G35" i="73"/>
  <c r="B35" i="73"/>
  <c r="G34" i="73"/>
  <c r="B34" i="73"/>
  <c r="G33" i="73"/>
  <c r="B33" i="73"/>
  <c r="G32" i="73"/>
  <c r="B32" i="73"/>
  <c r="G31" i="73"/>
  <c r="B31" i="73"/>
  <c r="G30" i="73"/>
  <c r="B30" i="73"/>
  <c r="G29" i="73"/>
  <c r="B29" i="73"/>
  <c r="D9" i="73"/>
  <c r="D10" i="73"/>
  <c r="D8" i="73"/>
  <c r="D7" i="73"/>
  <c r="AC1" i="73"/>
  <c r="AA1" i="73"/>
  <c r="Y1" i="73"/>
  <c r="W1" i="73"/>
  <c r="U1" i="73"/>
  <c r="S1" i="73"/>
  <c r="Q1" i="73"/>
  <c r="O1" i="73"/>
  <c r="M1" i="73"/>
  <c r="K1" i="73"/>
  <c r="I1" i="73"/>
  <c r="A10" i="73"/>
  <c r="A9" i="73"/>
  <c r="A8" i="73"/>
  <c r="A7" i="73"/>
  <c r="G87" i="56"/>
  <c r="G88" i="56"/>
  <c r="G89" i="56"/>
  <c r="A87" i="56"/>
  <c r="B87" i="56"/>
  <c r="A88" i="56"/>
  <c r="B88" i="56"/>
  <c r="A89" i="56"/>
  <c r="B89" i="56"/>
  <c r="G59" i="56"/>
  <c r="G60" i="56"/>
  <c r="B59" i="56"/>
  <c r="B60" i="56"/>
  <c r="A59" i="56"/>
  <c r="A60" i="56"/>
  <c r="G15" i="56"/>
  <c r="G16" i="56"/>
  <c r="G17" i="56"/>
  <c r="G18" i="56"/>
  <c r="G19" i="56"/>
  <c r="A15" i="56"/>
  <c r="B15" i="56"/>
  <c r="A16" i="56"/>
  <c r="B16" i="56"/>
  <c r="A17" i="56"/>
  <c r="B17" i="56"/>
  <c r="A18" i="56"/>
  <c r="B18" i="56"/>
  <c r="A19" i="56"/>
  <c r="B19" i="56"/>
  <c r="B28" i="56"/>
  <c r="A28" i="56"/>
  <c r="A26" i="56"/>
  <c r="A25" i="56"/>
  <c r="A24" i="56"/>
  <c r="A23" i="56"/>
  <c r="A22" i="56"/>
  <c r="A21" i="56"/>
  <c r="A20" i="56"/>
  <c r="A14" i="56"/>
  <c r="G21" i="56"/>
  <c r="G22" i="56"/>
  <c r="G23" i="56"/>
  <c r="G24" i="56"/>
  <c r="G25" i="56"/>
  <c r="G26" i="56"/>
  <c r="G20" i="56"/>
  <c r="B21" i="56"/>
  <c r="B22" i="56"/>
  <c r="B23" i="56"/>
  <c r="B24" i="56"/>
  <c r="B25" i="56"/>
  <c r="B26" i="56"/>
  <c r="B20" i="56"/>
  <c r="B14" i="56"/>
  <c r="D11" i="56"/>
  <c r="A93" i="56"/>
  <c r="A94" i="56"/>
  <c r="A95" i="56"/>
  <c r="A96" i="56"/>
  <c r="A98" i="56"/>
  <c r="A99" i="56"/>
  <c r="A100" i="56"/>
  <c r="A101" i="56"/>
  <c r="A102" i="56"/>
  <c r="A92" i="56"/>
  <c r="A91" i="56"/>
  <c r="A69" i="56"/>
  <c r="A70" i="56"/>
  <c r="A71" i="56"/>
  <c r="A72" i="56"/>
  <c r="A73" i="56"/>
  <c r="A74" i="56"/>
  <c r="A75" i="56"/>
  <c r="A76" i="56"/>
  <c r="A77" i="56"/>
  <c r="A78" i="56"/>
  <c r="A79" i="56"/>
  <c r="A80" i="56"/>
  <c r="A81" i="56"/>
  <c r="A82" i="56"/>
  <c r="A83" i="56"/>
  <c r="A84" i="56"/>
  <c r="A85" i="56"/>
  <c r="A86" i="56"/>
  <c r="A64" i="56"/>
  <c r="A65" i="56"/>
  <c r="A66" i="56"/>
  <c r="A67" i="56"/>
  <c r="A68" i="56"/>
  <c r="A63" i="56"/>
  <c r="A62" i="56"/>
  <c r="A31" i="56"/>
  <c r="A32" i="56"/>
  <c r="A33" i="56"/>
  <c r="A34" i="56"/>
  <c r="A35" i="56"/>
  <c r="A36" i="56"/>
  <c r="A37" i="56"/>
  <c r="A38" i="56"/>
  <c r="A39" i="56"/>
  <c r="A40" i="56"/>
  <c r="A41" i="56"/>
  <c r="A42" i="56"/>
  <c r="A43" i="56"/>
  <c r="A44" i="56"/>
  <c r="A45" i="56"/>
  <c r="A46" i="56"/>
  <c r="A47" i="56"/>
  <c r="A48" i="56"/>
  <c r="A49" i="56"/>
  <c r="A50" i="56"/>
  <c r="A51" i="56"/>
  <c r="A52" i="56"/>
  <c r="A53" i="56"/>
  <c r="A54" i="56"/>
  <c r="A55" i="56"/>
  <c r="A56" i="56"/>
  <c r="A57" i="56"/>
  <c r="A58" i="56"/>
  <c r="A30" i="56"/>
  <c r="A29" i="56"/>
  <c r="D99" i="56"/>
  <c r="D98" i="56"/>
  <c r="G102" i="56"/>
  <c r="B102" i="56"/>
  <c r="G101" i="56"/>
  <c r="B101" i="56"/>
  <c r="G100" i="56"/>
  <c r="B100" i="56"/>
  <c r="G99" i="56"/>
  <c r="B99" i="56"/>
  <c r="G98" i="56"/>
  <c r="B98" i="56"/>
  <c r="G96" i="56"/>
  <c r="B96" i="56"/>
  <c r="G95" i="56"/>
  <c r="B95" i="56"/>
  <c r="G94" i="56"/>
  <c r="B94" i="56"/>
  <c r="G93" i="56"/>
  <c r="B93" i="56"/>
  <c r="G92" i="56"/>
  <c r="B92" i="56"/>
  <c r="B91" i="56"/>
  <c r="G86" i="56"/>
  <c r="B86" i="56"/>
  <c r="G85" i="56"/>
  <c r="B85" i="56"/>
  <c r="G84" i="56"/>
  <c r="B84" i="56"/>
  <c r="G83" i="56"/>
  <c r="B83" i="56"/>
  <c r="G82" i="56"/>
  <c r="B82" i="56"/>
  <c r="G81" i="56"/>
  <c r="B81" i="56"/>
  <c r="G80" i="56"/>
  <c r="B80" i="56"/>
  <c r="G79" i="56"/>
  <c r="B79" i="56"/>
  <c r="G78" i="56"/>
  <c r="B78" i="56"/>
  <c r="G77" i="56"/>
  <c r="B77" i="56"/>
  <c r="G76" i="56"/>
  <c r="B76" i="56"/>
  <c r="G75" i="56"/>
  <c r="B75" i="56"/>
  <c r="G74" i="56"/>
  <c r="B74" i="56"/>
  <c r="G73" i="56"/>
  <c r="B73" i="56"/>
  <c r="G72" i="56"/>
  <c r="B72" i="56"/>
  <c r="G71" i="56"/>
  <c r="B71" i="56"/>
  <c r="G70" i="56"/>
  <c r="B70" i="56"/>
  <c r="G69" i="56"/>
  <c r="B69" i="56"/>
  <c r="G68" i="56"/>
  <c r="B68" i="56"/>
  <c r="G67" i="56"/>
  <c r="B67" i="56"/>
  <c r="G66" i="56"/>
  <c r="B66" i="56"/>
  <c r="G65" i="56"/>
  <c r="B65" i="56"/>
  <c r="G64" i="56"/>
  <c r="B64" i="56"/>
  <c r="G63" i="56"/>
  <c r="B63" i="56"/>
  <c r="B62" i="56"/>
  <c r="G58" i="56"/>
  <c r="B58" i="56"/>
  <c r="G57" i="56"/>
  <c r="B57" i="56"/>
  <c r="G56" i="56"/>
  <c r="B56" i="56"/>
  <c r="G55" i="56"/>
  <c r="B55" i="56"/>
  <c r="G54" i="56"/>
  <c r="B54" i="56"/>
  <c r="G53" i="56"/>
  <c r="B53" i="56"/>
  <c r="G52" i="56"/>
  <c r="B52" i="56"/>
  <c r="G51" i="56"/>
  <c r="B51" i="56"/>
  <c r="G50" i="56"/>
  <c r="B50" i="56"/>
  <c r="G49" i="56"/>
  <c r="B49" i="56"/>
  <c r="G48" i="56"/>
  <c r="B48" i="56"/>
  <c r="G47" i="56"/>
  <c r="B47" i="56"/>
  <c r="G46" i="56"/>
  <c r="B46" i="56"/>
  <c r="G45" i="56"/>
  <c r="B45" i="56"/>
  <c r="G44" i="56"/>
  <c r="B44" i="56"/>
  <c r="G43" i="56"/>
  <c r="B43" i="56"/>
  <c r="G42" i="56"/>
  <c r="B42" i="56"/>
  <c r="G41" i="56"/>
  <c r="B41" i="56"/>
  <c r="G40" i="56"/>
  <c r="B40" i="56"/>
  <c r="G39" i="56"/>
  <c r="B39" i="56"/>
  <c r="G38" i="56"/>
  <c r="B38" i="56"/>
  <c r="G37" i="56"/>
  <c r="B37" i="56"/>
  <c r="G36" i="56"/>
  <c r="B36" i="56"/>
  <c r="G35" i="56"/>
  <c r="B35" i="56"/>
  <c r="G34" i="56"/>
  <c r="B34" i="56"/>
  <c r="G33" i="56"/>
  <c r="B33" i="56"/>
  <c r="G32" i="56"/>
  <c r="B32" i="56"/>
  <c r="G31" i="56"/>
  <c r="B31" i="56"/>
  <c r="G30" i="56"/>
  <c r="B30" i="56"/>
  <c r="G29" i="56"/>
  <c r="B29" i="56"/>
  <c r="D9" i="56"/>
  <c r="D10" i="56"/>
  <c r="D8" i="56"/>
  <c r="D7" i="56"/>
  <c r="AC1" i="56"/>
  <c r="AA1" i="56"/>
  <c r="Y1" i="56"/>
  <c r="W1" i="56"/>
  <c r="U1" i="56"/>
  <c r="S1" i="56"/>
  <c r="Q1" i="56"/>
  <c r="O1" i="56"/>
  <c r="M1" i="56"/>
  <c r="K1" i="56"/>
  <c r="I1" i="56"/>
  <c r="A10" i="56"/>
  <c r="A9" i="56"/>
  <c r="A8" i="56"/>
  <c r="A7" i="56"/>
  <c r="G87" i="57"/>
  <c r="G88" i="57"/>
  <c r="G89" i="57"/>
  <c r="A87" i="57"/>
  <c r="B87" i="57"/>
  <c r="A88" i="57"/>
  <c r="B88" i="57"/>
  <c r="A89" i="57"/>
  <c r="B89" i="57"/>
  <c r="G59" i="57"/>
  <c r="G60" i="57"/>
  <c r="B59" i="57"/>
  <c r="B60" i="57"/>
  <c r="A59" i="57"/>
  <c r="A60" i="57"/>
  <c r="G15" i="57"/>
  <c r="G16" i="57"/>
  <c r="G17" i="57"/>
  <c r="G18" i="57"/>
  <c r="G19" i="57"/>
  <c r="A15" i="57"/>
  <c r="B15" i="57"/>
  <c r="A16" i="57"/>
  <c r="B16" i="57"/>
  <c r="A17" i="57"/>
  <c r="B17" i="57"/>
  <c r="A18" i="57"/>
  <c r="B18" i="57"/>
  <c r="A19" i="57"/>
  <c r="B19" i="57"/>
  <c r="B28" i="57"/>
  <c r="A28" i="57"/>
  <c r="A26" i="57"/>
  <c r="A25" i="57"/>
  <c r="A24" i="57"/>
  <c r="A23" i="57"/>
  <c r="A22" i="57"/>
  <c r="A21" i="57"/>
  <c r="A20" i="57"/>
  <c r="A14" i="57"/>
  <c r="G21" i="57"/>
  <c r="G22" i="57"/>
  <c r="G23" i="57"/>
  <c r="G24" i="57"/>
  <c r="G25" i="57"/>
  <c r="G26" i="57"/>
  <c r="G20" i="57"/>
  <c r="B21" i="57"/>
  <c r="B22" i="57"/>
  <c r="B23" i="57"/>
  <c r="B24" i="57"/>
  <c r="B25" i="57"/>
  <c r="B26" i="57"/>
  <c r="B20" i="57"/>
  <c r="B14" i="57"/>
  <c r="D11" i="57"/>
  <c r="A93" i="57"/>
  <c r="A94" i="57"/>
  <c r="A95" i="57"/>
  <c r="A96" i="57"/>
  <c r="A98" i="57"/>
  <c r="A99" i="57"/>
  <c r="A100" i="57"/>
  <c r="A101" i="57"/>
  <c r="A102" i="57"/>
  <c r="A92" i="57"/>
  <c r="A91" i="57"/>
  <c r="A69" i="57"/>
  <c r="A70" i="57"/>
  <c r="A71" i="57"/>
  <c r="A72" i="57"/>
  <c r="A73" i="57"/>
  <c r="A74" i="57"/>
  <c r="A75" i="57"/>
  <c r="A76" i="57"/>
  <c r="A77" i="57"/>
  <c r="A78" i="57"/>
  <c r="A79" i="57"/>
  <c r="A80" i="57"/>
  <c r="A81" i="57"/>
  <c r="A82" i="57"/>
  <c r="A83" i="57"/>
  <c r="A84" i="57"/>
  <c r="A85" i="57"/>
  <c r="A86" i="57"/>
  <c r="A64" i="57"/>
  <c r="A65" i="57"/>
  <c r="A66" i="57"/>
  <c r="A67" i="57"/>
  <c r="A68" i="57"/>
  <c r="A63" i="57"/>
  <c r="A62" i="57"/>
  <c r="A31" i="57"/>
  <c r="A32" i="57"/>
  <c r="A33" i="57"/>
  <c r="A34" i="57"/>
  <c r="A35" i="57"/>
  <c r="A36" i="57"/>
  <c r="A37" i="57"/>
  <c r="A38" i="57"/>
  <c r="A39" i="57"/>
  <c r="A40" i="57"/>
  <c r="A41" i="57"/>
  <c r="A42" i="57"/>
  <c r="A43" i="57"/>
  <c r="A44" i="57"/>
  <c r="A45" i="57"/>
  <c r="A46" i="57"/>
  <c r="A47" i="57"/>
  <c r="A48" i="57"/>
  <c r="A49" i="57"/>
  <c r="A50" i="57"/>
  <c r="A51" i="57"/>
  <c r="A52" i="57"/>
  <c r="A53" i="57"/>
  <c r="A54" i="57"/>
  <c r="A55" i="57"/>
  <c r="A56" i="57"/>
  <c r="A57" i="57"/>
  <c r="A58" i="57"/>
  <c r="A30" i="57"/>
  <c r="A29" i="57"/>
  <c r="D99" i="57"/>
  <c r="D98" i="57"/>
  <c r="G102" i="57"/>
  <c r="B102" i="57"/>
  <c r="G101" i="57"/>
  <c r="B101" i="57"/>
  <c r="G100" i="57"/>
  <c r="B100" i="57"/>
  <c r="G99" i="57"/>
  <c r="B99" i="57"/>
  <c r="G98" i="57"/>
  <c r="B98" i="57"/>
  <c r="G96" i="57"/>
  <c r="B96" i="57"/>
  <c r="G95" i="57"/>
  <c r="B95" i="57"/>
  <c r="G94" i="57"/>
  <c r="B94" i="57"/>
  <c r="G93" i="57"/>
  <c r="B93" i="57"/>
  <c r="G92" i="57"/>
  <c r="B92" i="57"/>
  <c r="B91" i="57"/>
  <c r="G86" i="57"/>
  <c r="B86" i="57"/>
  <c r="G85" i="57"/>
  <c r="B85" i="57"/>
  <c r="G84" i="57"/>
  <c r="B84" i="57"/>
  <c r="G83" i="57"/>
  <c r="B83" i="57"/>
  <c r="G82" i="57"/>
  <c r="B82" i="57"/>
  <c r="G81" i="57"/>
  <c r="B81" i="57"/>
  <c r="G80" i="57"/>
  <c r="B80" i="57"/>
  <c r="G79" i="57"/>
  <c r="B79" i="57"/>
  <c r="G78" i="57"/>
  <c r="B78" i="57"/>
  <c r="G77" i="57"/>
  <c r="B77" i="57"/>
  <c r="G76" i="57"/>
  <c r="B76" i="57"/>
  <c r="G75" i="57"/>
  <c r="B75" i="57"/>
  <c r="G74" i="57"/>
  <c r="B74" i="57"/>
  <c r="G73" i="57"/>
  <c r="B73" i="57"/>
  <c r="G72" i="57"/>
  <c r="B72" i="57"/>
  <c r="G71" i="57"/>
  <c r="B71" i="57"/>
  <c r="G70" i="57"/>
  <c r="B70" i="57"/>
  <c r="G69" i="57"/>
  <c r="B69" i="57"/>
  <c r="G68" i="57"/>
  <c r="B68" i="57"/>
  <c r="G67" i="57"/>
  <c r="B67" i="57"/>
  <c r="G66" i="57"/>
  <c r="B66" i="57"/>
  <c r="G65" i="57"/>
  <c r="B65" i="57"/>
  <c r="G64" i="57"/>
  <c r="B64" i="57"/>
  <c r="G63" i="57"/>
  <c r="B63" i="57"/>
  <c r="B62" i="57"/>
  <c r="G58" i="57"/>
  <c r="B58" i="57"/>
  <c r="G57" i="57"/>
  <c r="B57" i="57"/>
  <c r="G56" i="57"/>
  <c r="B56" i="57"/>
  <c r="G55" i="57"/>
  <c r="B55" i="57"/>
  <c r="G54" i="57"/>
  <c r="B54" i="57"/>
  <c r="G53" i="57"/>
  <c r="B53" i="57"/>
  <c r="G52" i="57"/>
  <c r="B52" i="57"/>
  <c r="G51" i="57"/>
  <c r="B51" i="57"/>
  <c r="G50" i="57"/>
  <c r="B50" i="57"/>
  <c r="G49" i="57"/>
  <c r="B49" i="57"/>
  <c r="G48" i="57"/>
  <c r="B48" i="57"/>
  <c r="G47" i="57"/>
  <c r="B47" i="57"/>
  <c r="G46" i="57"/>
  <c r="B46" i="57"/>
  <c r="G45" i="57"/>
  <c r="B45" i="57"/>
  <c r="G44" i="57"/>
  <c r="B44" i="57"/>
  <c r="G43" i="57"/>
  <c r="B43" i="57"/>
  <c r="G42" i="57"/>
  <c r="B42" i="57"/>
  <c r="G41" i="57"/>
  <c r="B41" i="57"/>
  <c r="G40" i="57"/>
  <c r="B40" i="57"/>
  <c r="G39" i="57"/>
  <c r="B39" i="57"/>
  <c r="G38" i="57"/>
  <c r="B38" i="57"/>
  <c r="G37" i="57"/>
  <c r="B37" i="57"/>
  <c r="G36" i="57"/>
  <c r="B36" i="57"/>
  <c r="G35" i="57"/>
  <c r="B35" i="57"/>
  <c r="G34" i="57"/>
  <c r="B34" i="57"/>
  <c r="G33" i="57"/>
  <c r="B33" i="57"/>
  <c r="G32" i="57"/>
  <c r="B32" i="57"/>
  <c r="G31" i="57"/>
  <c r="B31" i="57"/>
  <c r="G30" i="57"/>
  <c r="B30" i="57"/>
  <c r="G29" i="57"/>
  <c r="B29" i="57"/>
  <c r="D9" i="57"/>
  <c r="D10" i="57"/>
  <c r="D8" i="57"/>
  <c r="D7" i="57"/>
  <c r="AC1" i="57"/>
  <c r="AA1" i="57"/>
  <c r="Y1" i="57"/>
  <c r="W1" i="57"/>
  <c r="U1" i="57"/>
  <c r="S1" i="57"/>
  <c r="Q1" i="57"/>
  <c r="O1" i="57"/>
  <c r="M1" i="57"/>
  <c r="K1" i="57"/>
  <c r="I1" i="57"/>
  <c r="A10" i="57"/>
  <c r="A9" i="57"/>
  <c r="A8" i="57"/>
  <c r="A7" i="57"/>
  <c r="G87" i="58"/>
  <c r="G88" i="58"/>
  <c r="G89" i="58"/>
  <c r="A87" i="58"/>
  <c r="B87" i="58"/>
  <c r="A88" i="58"/>
  <c r="B88" i="58"/>
  <c r="A89" i="58"/>
  <c r="B89" i="58"/>
  <c r="G59" i="58"/>
  <c r="G60" i="58"/>
  <c r="B59" i="58"/>
  <c r="B60" i="58"/>
  <c r="A59" i="58"/>
  <c r="A60" i="58"/>
  <c r="G15" i="58"/>
  <c r="G16" i="58"/>
  <c r="G17" i="58"/>
  <c r="G18" i="58"/>
  <c r="G19" i="58"/>
  <c r="A15" i="58"/>
  <c r="B15" i="58"/>
  <c r="A16" i="58"/>
  <c r="B16" i="58"/>
  <c r="A17" i="58"/>
  <c r="B17" i="58"/>
  <c r="A18" i="58"/>
  <c r="B18" i="58"/>
  <c r="A19" i="58"/>
  <c r="B19" i="58"/>
  <c r="B28" i="58"/>
  <c r="A28" i="58"/>
  <c r="A26" i="58"/>
  <c r="A25" i="58"/>
  <c r="A24" i="58"/>
  <c r="A23" i="58"/>
  <c r="A22" i="58"/>
  <c r="A21" i="58"/>
  <c r="A20" i="58"/>
  <c r="A14" i="58"/>
  <c r="G21" i="58"/>
  <c r="G22" i="58"/>
  <c r="G23" i="58"/>
  <c r="G24" i="58"/>
  <c r="G25" i="58"/>
  <c r="G26" i="58"/>
  <c r="G20" i="58"/>
  <c r="B21" i="58"/>
  <c r="B22" i="58"/>
  <c r="B23" i="58"/>
  <c r="B24" i="58"/>
  <c r="B25" i="58"/>
  <c r="B26" i="58"/>
  <c r="B20" i="58"/>
  <c r="B14" i="58"/>
  <c r="D11" i="58"/>
  <c r="A93" i="58"/>
  <c r="A94" i="58"/>
  <c r="A95" i="58"/>
  <c r="A96" i="58"/>
  <c r="A98" i="58"/>
  <c r="A99" i="58"/>
  <c r="A100" i="58"/>
  <c r="A101" i="58"/>
  <c r="A102" i="58"/>
  <c r="A92" i="58"/>
  <c r="A91" i="58"/>
  <c r="A69" i="58"/>
  <c r="A70" i="58"/>
  <c r="A71" i="58"/>
  <c r="A72" i="58"/>
  <c r="A73" i="58"/>
  <c r="A74" i="58"/>
  <c r="A75" i="58"/>
  <c r="A76" i="58"/>
  <c r="A77" i="58"/>
  <c r="A78" i="58"/>
  <c r="A79" i="58"/>
  <c r="A80" i="58"/>
  <c r="A81" i="58"/>
  <c r="A82" i="58"/>
  <c r="A83" i="58"/>
  <c r="A84" i="58"/>
  <c r="A85" i="58"/>
  <c r="A86" i="58"/>
  <c r="A64" i="58"/>
  <c r="A65" i="58"/>
  <c r="A66" i="58"/>
  <c r="A67" i="58"/>
  <c r="A68" i="58"/>
  <c r="A63" i="58"/>
  <c r="A62" i="58"/>
  <c r="A31" i="58"/>
  <c r="A32" i="58"/>
  <c r="A33" i="58"/>
  <c r="A34" i="58"/>
  <c r="A35" i="58"/>
  <c r="A36" i="58"/>
  <c r="A37" i="58"/>
  <c r="A38" i="58"/>
  <c r="A39" i="58"/>
  <c r="A40" i="58"/>
  <c r="A41" i="58"/>
  <c r="A42" i="58"/>
  <c r="A43" i="58"/>
  <c r="A44" i="58"/>
  <c r="A45" i="58"/>
  <c r="A46" i="58"/>
  <c r="A47" i="58"/>
  <c r="A48" i="58"/>
  <c r="A49" i="58"/>
  <c r="A50" i="58"/>
  <c r="A51" i="58"/>
  <c r="A52" i="58"/>
  <c r="A53" i="58"/>
  <c r="A54" i="58"/>
  <c r="A55" i="58"/>
  <c r="A56" i="58"/>
  <c r="A57" i="58"/>
  <c r="A58" i="58"/>
  <c r="A30" i="58"/>
  <c r="A29" i="58"/>
  <c r="D99" i="58"/>
  <c r="D98" i="58"/>
  <c r="G102" i="58"/>
  <c r="B102" i="58"/>
  <c r="G101" i="58"/>
  <c r="B101" i="58"/>
  <c r="G100" i="58"/>
  <c r="B100" i="58"/>
  <c r="G99" i="58"/>
  <c r="B99" i="58"/>
  <c r="G98" i="58"/>
  <c r="B98" i="58"/>
  <c r="G96" i="58"/>
  <c r="B96" i="58"/>
  <c r="G95" i="58"/>
  <c r="B95" i="58"/>
  <c r="G94" i="58"/>
  <c r="B94" i="58"/>
  <c r="G93" i="58"/>
  <c r="B93" i="58"/>
  <c r="G92" i="58"/>
  <c r="B92" i="58"/>
  <c r="B91" i="58"/>
  <c r="G86" i="58"/>
  <c r="B86" i="58"/>
  <c r="G85" i="58"/>
  <c r="B85" i="58"/>
  <c r="G84" i="58"/>
  <c r="B84" i="58"/>
  <c r="G83" i="58"/>
  <c r="B83" i="58"/>
  <c r="G82" i="58"/>
  <c r="B82" i="58"/>
  <c r="G81" i="58"/>
  <c r="B81" i="58"/>
  <c r="G80" i="58"/>
  <c r="B80" i="58"/>
  <c r="G79" i="58"/>
  <c r="B79" i="58"/>
  <c r="G78" i="58"/>
  <c r="B78" i="58"/>
  <c r="G77" i="58"/>
  <c r="B77" i="58"/>
  <c r="G76" i="58"/>
  <c r="B76" i="58"/>
  <c r="G75" i="58"/>
  <c r="B75" i="58"/>
  <c r="G74" i="58"/>
  <c r="B74" i="58"/>
  <c r="G73" i="58"/>
  <c r="B73" i="58"/>
  <c r="G72" i="58"/>
  <c r="B72" i="58"/>
  <c r="G71" i="58"/>
  <c r="B71" i="58"/>
  <c r="G70" i="58"/>
  <c r="B70" i="58"/>
  <c r="G69" i="58"/>
  <c r="B69" i="58"/>
  <c r="G68" i="58"/>
  <c r="B68" i="58"/>
  <c r="G67" i="58"/>
  <c r="B67" i="58"/>
  <c r="G66" i="58"/>
  <c r="B66" i="58"/>
  <c r="G65" i="58"/>
  <c r="B65" i="58"/>
  <c r="G64" i="58"/>
  <c r="B64" i="58"/>
  <c r="G63" i="58"/>
  <c r="B63" i="58"/>
  <c r="B62" i="58"/>
  <c r="G58" i="58"/>
  <c r="B58" i="58"/>
  <c r="G57" i="58"/>
  <c r="B57" i="58"/>
  <c r="G56" i="58"/>
  <c r="B56" i="58"/>
  <c r="G55" i="58"/>
  <c r="B55" i="58"/>
  <c r="G54" i="58"/>
  <c r="B54" i="58"/>
  <c r="G53" i="58"/>
  <c r="B53" i="58"/>
  <c r="G52" i="58"/>
  <c r="B52" i="58"/>
  <c r="G51" i="58"/>
  <c r="B51" i="58"/>
  <c r="G50" i="58"/>
  <c r="B50" i="58"/>
  <c r="G49" i="58"/>
  <c r="B49" i="58"/>
  <c r="G48" i="58"/>
  <c r="B48" i="58"/>
  <c r="G47" i="58"/>
  <c r="B47" i="58"/>
  <c r="G46" i="58"/>
  <c r="B46" i="58"/>
  <c r="G45" i="58"/>
  <c r="B45" i="58"/>
  <c r="G44" i="58"/>
  <c r="B44" i="58"/>
  <c r="G43" i="58"/>
  <c r="B43" i="58"/>
  <c r="G42" i="58"/>
  <c r="B42" i="58"/>
  <c r="G41" i="58"/>
  <c r="B41" i="58"/>
  <c r="G40" i="58"/>
  <c r="B40" i="58"/>
  <c r="G39" i="58"/>
  <c r="B39" i="58"/>
  <c r="G38" i="58"/>
  <c r="B38" i="58"/>
  <c r="G37" i="58"/>
  <c r="B37" i="58"/>
  <c r="G36" i="58"/>
  <c r="B36" i="58"/>
  <c r="G35" i="58"/>
  <c r="B35" i="58"/>
  <c r="G34" i="58"/>
  <c r="B34" i="58"/>
  <c r="G33" i="58"/>
  <c r="B33" i="58"/>
  <c r="G32" i="58"/>
  <c r="B32" i="58"/>
  <c r="G31" i="58"/>
  <c r="B31" i="58"/>
  <c r="G30" i="58"/>
  <c r="B30" i="58"/>
  <c r="G29" i="58"/>
  <c r="B29" i="58"/>
  <c r="D9" i="58"/>
  <c r="D10" i="58"/>
  <c r="D8" i="58"/>
  <c r="D7" i="58"/>
  <c r="AC1" i="58"/>
  <c r="AA1" i="58"/>
  <c r="Y1" i="58"/>
  <c r="W1" i="58"/>
  <c r="U1" i="58"/>
  <c r="S1" i="58"/>
  <c r="Q1" i="58"/>
  <c r="O1" i="58"/>
  <c r="M1" i="58"/>
  <c r="K1" i="58"/>
  <c r="I1" i="58"/>
  <c r="A10" i="58"/>
  <c r="A9" i="58"/>
  <c r="A8" i="58"/>
  <c r="A7" i="58"/>
  <c r="G87" i="59"/>
  <c r="G88" i="59"/>
  <c r="G89" i="59"/>
  <c r="A87" i="59"/>
  <c r="B87" i="59"/>
  <c r="A88" i="59"/>
  <c r="B88" i="59"/>
  <c r="A89" i="59"/>
  <c r="B89" i="59"/>
  <c r="G59" i="59"/>
  <c r="G60" i="59"/>
  <c r="B59" i="59"/>
  <c r="B60" i="59"/>
  <c r="A59" i="59"/>
  <c r="A60" i="59"/>
  <c r="G15" i="59"/>
  <c r="G16" i="59"/>
  <c r="G17" i="59"/>
  <c r="G18" i="59"/>
  <c r="G19" i="59"/>
  <c r="A15" i="59"/>
  <c r="B15" i="59"/>
  <c r="A16" i="59"/>
  <c r="B16" i="59"/>
  <c r="A17" i="59"/>
  <c r="B17" i="59"/>
  <c r="A18" i="59"/>
  <c r="B18" i="59"/>
  <c r="A19" i="59"/>
  <c r="B19" i="59"/>
  <c r="B28" i="59"/>
  <c r="A28" i="59"/>
  <c r="A26" i="59"/>
  <c r="A25" i="59"/>
  <c r="A24" i="59"/>
  <c r="A23" i="59"/>
  <c r="A22" i="59"/>
  <c r="A21" i="59"/>
  <c r="A20" i="59"/>
  <c r="A14" i="59"/>
  <c r="G21" i="59"/>
  <c r="G22" i="59"/>
  <c r="G23" i="59"/>
  <c r="G24" i="59"/>
  <c r="G25" i="59"/>
  <c r="G26" i="59"/>
  <c r="G20" i="59"/>
  <c r="B21" i="59"/>
  <c r="B22" i="59"/>
  <c r="B23" i="59"/>
  <c r="B24" i="59"/>
  <c r="B25" i="59"/>
  <c r="B26" i="59"/>
  <c r="B20" i="59"/>
  <c r="B14" i="59"/>
  <c r="D11" i="59"/>
  <c r="A93" i="59"/>
  <c r="A94" i="59"/>
  <c r="A95" i="59"/>
  <c r="A96" i="59"/>
  <c r="A98" i="59"/>
  <c r="A99" i="59"/>
  <c r="A100" i="59"/>
  <c r="A101" i="59"/>
  <c r="A102" i="59"/>
  <c r="A92" i="59"/>
  <c r="A91" i="59"/>
  <c r="A69" i="59"/>
  <c r="A70" i="59"/>
  <c r="A71" i="59"/>
  <c r="A72" i="59"/>
  <c r="A73" i="59"/>
  <c r="A74" i="59"/>
  <c r="A75" i="59"/>
  <c r="A76" i="59"/>
  <c r="A77" i="59"/>
  <c r="A78" i="59"/>
  <c r="A79" i="59"/>
  <c r="A80" i="59"/>
  <c r="A81" i="59"/>
  <c r="A82" i="59"/>
  <c r="A83" i="59"/>
  <c r="A84" i="59"/>
  <c r="A85" i="59"/>
  <c r="A86" i="59"/>
  <c r="A64" i="59"/>
  <c r="A65" i="59"/>
  <c r="A66" i="59"/>
  <c r="A67" i="59"/>
  <c r="A68" i="59"/>
  <c r="A63" i="59"/>
  <c r="A62" i="59"/>
  <c r="A31" i="59"/>
  <c r="A32" i="59"/>
  <c r="A33" i="59"/>
  <c r="A34" i="59"/>
  <c r="A35" i="59"/>
  <c r="A36" i="59"/>
  <c r="A37" i="59"/>
  <c r="A38" i="59"/>
  <c r="A39" i="59"/>
  <c r="A40" i="59"/>
  <c r="A41" i="59"/>
  <c r="A42" i="59"/>
  <c r="A43" i="59"/>
  <c r="A44" i="59"/>
  <c r="A45" i="59"/>
  <c r="A46" i="59"/>
  <c r="A47" i="59"/>
  <c r="A48" i="59"/>
  <c r="A49" i="59"/>
  <c r="A50" i="59"/>
  <c r="A51" i="59"/>
  <c r="A52" i="59"/>
  <c r="A53" i="59"/>
  <c r="A54" i="59"/>
  <c r="A55" i="59"/>
  <c r="A56" i="59"/>
  <c r="A57" i="59"/>
  <c r="A58" i="59"/>
  <c r="A30" i="59"/>
  <c r="A29" i="59"/>
  <c r="D99" i="59"/>
  <c r="D98" i="59"/>
  <c r="G102" i="59"/>
  <c r="B102" i="59"/>
  <c r="G101" i="59"/>
  <c r="B101" i="59"/>
  <c r="G100" i="59"/>
  <c r="B100" i="59"/>
  <c r="G99" i="59"/>
  <c r="B99" i="59"/>
  <c r="G98" i="59"/>
  <c r="B98" i="59"/>
  <c r="G96" i="59"/>
  <c r="B96" i="59"/>
  <c r="G95" i="59"/>
  <c r="B95" i="59"/>
  <c r="G94" i="59"/>
  <c r="B94" i="59"/>
  <c r="G93" i="59"/>
  <c r="B93" i="59"/>
  <c r="G92" i="59"/>
  <c r="B92" i="59"/>
  <c r="B91" i="59"/>
  <c r="G86" i="59"/>
  <c r="B86" i="59"/>
  <c r="G85" i="59"/>
  <c r="B85" i="59"/>
  <c r="G84" i="59"/>
  <c r="B84" i="59"/>
  <c r="G83" i="59"/>
  <c r="B83" i="59"/>
  <c r="G82" i="59"/>
  <c r="B82" i="59"/>
  <c r="G81" i="59"/>
  <c r="B81" i="59"/>
  <c r="G80" i="59"/>
  <c r="B80" i="59"/>
  <c r="G79" i="59"/>
  <c r="B79" i="59"/>
  <c r="G78" i="59"/>
  <c r="B78" i="59"/>
  <c r="G77" i="59"/>
  <c r="B77" i="59"/>
  <c r="G76" i="59"/>
  <c r="B76" i="59"/>
  <c r="G75" i="59"/>
  <c r="B75" i="59"/>
  <c r="G74" i="59"/>
  <c r="B74" i="59"/>
  <c r="G73" i="59"/>
  <c r="B73" i="59"/>
  <c r="G72" i="59"/>
  <c r="B72" i="59"/>
  <c r="G71" i="59"/>
  <c r="B71" i="59"/>
  <c r="G70" i="59"/>
  <c r="B70" i="59"/>
  <c r="G69" i="59"/>
  <c r="B69" i="59"/>
  <c r="G68" i="59"/>
  <c r="B68" i="59"/>
  <c r="G67" i="59"/>
  <c r="B67" i="59"/>
  <c r="G66" i="59"/>
  <c r="B66" i="59"/>
  <c r="G65" i="59"/>
  <c r="B65" i="59"/>
  <c r="G64" i="59"/>
  <c r="B64" i="59"/>
  <c r="G63" i="59"/>
  <c r="B63" i="59"/>
  <c r="B62" i="59"/>
  <c r="G58" i="59"/>
  <c r="B58" i="59"/>
  <c r="G57" i="59"/>
  <c r="B57" i="59"/>
  <c r="G56" i="59"/>
  <c r="B56" i="59"/>
  <c r="G55" i="59"/>
  <c r="B55" i="59"/>
  <c r="G54" i="59"/>
  <c r="B54" i="59"/>
  <c r="G53" i="59"/>
  <c r="B53" i="59"/>
  <c r="G52" i="59"/>
  <c r="B52" i="59"/>
  <c r="G51" i="59"/>
  <c r="B51" i="59"/>
  <c r="G50" i="59"/>
  <c r="B50" i="59"/>
  <c r="G49" i="59"/>
  <c r="B49" i="59"/>
  <c r="G48" i="59"/>
  <c r="B48" i="59"/>
  <c r="G47" i="59"/>
  <c r="B47" i="59"/>
  <c r="G46" i="59"/>
  <c r="B46" i="59"/>
  <c r="G45" i="59"/>
  <c r="B45" i="59"/>
  <c r="G44" i="59"/>
  <c r="B44" i="59"/>
  <c r="G43" i="59"/>
  <c r="B43" i="59"/>
  <c r="G42" i="59"/>
  <c r="B42" i="59"/>
  <c r="G41" i="59"/>
  <c r="B41" i="59"/>
  <c r="G40" i="59"/>
  <c r="B40" i="59"/>
  <c r="G39" i="59"/>
  <c r="B39" i="59"/>
  <c r="G38" i="59"/>
  <c r="B38" i="59"/>
  <c r="G37" i="59"/>
  <c r="B37" i="59"/>
  <c r="G36" i="59"/>
  <c r="B36" i="59"/>
  <c r="G35" i="59"/>
  <c r="B35" i="59"/>
  <c r="G34" i="59"/>
  <c r="B34" i="59"/>
  <c r="G33" i="59"/>
  <c r="B33" i="59"/>
  <c r="G32" i="59"/>
  <c r="B32" i="59"/>
  <c r="G31" i="59"/>
  <c r="B31" i="59"/>
  <c r="G30" i="59"/>
  <c r="B30" i="59"/>
  <c r="G29" i="59"/>
  <c r="B29" i="59"/>
  <c r="D9" i="59"/>
  <c r="D10" i="59"/>
  <c r="D8" i="59"/>
  <c r="D7" i="59"/>
  <c r="AC1" i="59"/>
  <c r="AA1" i="59"/>
  <c r="Y1" i="59"/>
  <c r="W1" i="59"/>
  <c r="U1" i="59"/>
  <c r="S1" i="59"/>
  <c r="Q1" i="59"/>
  <c r="O1" i="59"/>
  <c r="M1" i="59"/>
  <c r="K1" i="59"/>
  <c r="I1" i="59"/>
  <c r="A10" i="59"/>
  <c r="A9" i="59"/>
  <c r="A8" i="59"/>
  <c r="A7" i="59"/>
  <c r="G87" i="60"/>
  <c r="G88" i="60"/>
  <c r="G89" i="60"/>
  <c r="A87" i="60"/>
  <c r="B87" i="60"/>
  <c r="A88" i="60"/>
  <c r="B88" i="60"/>
  <c r="A89" i="60"/>
  <c r="B89" i="60"/>
  <c r="G59" i="60"/>
  <c r="G60" i="60"/>
  <c r="B59" i="60"/>
  <c r="B60" i="60"/>
  <c r="A59" i="60"/>
  <c r="A60" i="60"/>
  <c r="G15" i="60"/>
  <c r="G16" i="60"/>
  <c r="G17" i="60"/>
  <c r="G18" i="60"/>
  <c r="G19" i="60"/>
  <c r="A15" i="60"/>
  <c r="B15" i="60"/>
  <c r="A16" i="60"/>
  <c r="B16" i="60"/>
  <c r="A17" i="60"/>
  <c r="B17" i="60"/>
  <c r="A18" i="60"/>
  <c r="B18" i="60"/>
  <c r="A19" i="60"/>
  <c r="B19" i="60"/>
  <c r="B28" i="60"/>
  <c r="A28" i="60"/>
  <c r="A26" i="60"/>
  <c r="A25" i="60"/>
  <c r="A24" i="60"/>
  <c r="A23" i="60"/>
  <c r="A22" i="60"/>
  <c r="A21" i="60"/>
  <c r="A20" i="60"/>
  <c r="A14" i="60"/>
  <c r="G21" i="60"/>
  <c r="G22" i="60"/>
  <c r="G23" i="60"/>
  <c r="G24" i="60"/>
  <c r="G25" i="60"/>
  <c r="G26" i="60"/>
  <c r="G20" i="60"/>
  <c r="B21" i="60"/>
  <c r="B22" i="60"/>
  <c r="B23" i="60"/>
  <c r="B24" i="60"/>
  <c r="B25" i="60"/>
  <c r="B26" i="60"/>
  <c r="B20" i="60"/>
  <c r="B14" i="60"/>
  <c r="D11" i="60"/>
  <c r="A93" i="60"/>
  <c r="A94" i="60"/>
  <c r="A95" i="60"/>
  <c r="A96" i="60"/>
  <c r="A98" i="60"/>
  <c r="A99" i="60"/>
  <c r="A100" i="60"/>
  <c r="A101" i="60"/>
  <c r="A102" i="60"/>
  <c r="A92" i="60"/>
  <c r="A91" i="60"/>
  <c r="A69" i="60"/>
  <c r="A70" i="60"/>
  <c r="A71" i="60"/>
  <c r="A72" i="60"/>
  <c r="A73" i="60"/>
  <c r="A74" i="60"/>
  <c r="A75" i="60"/>
  <c r="A76" i="60"/>
  <c r="A77" i="60"/>
  <c r="A78" i="60"/>
  <c r="A79" i="60"/>
  <c r="A80" i="60"/>
  <c r="A81" i="60"/>
  <c r="A82" i="60"/>
  <c r="A83" i="60"/>
  <c r="A84" i="60"/>
  <c r="A85" i="60"/>
  <c r="A86" i="60"/>
  <c r="A64" i="60"/>
  <c r="A65" i="60"/>
  <c r="A66" i="60"/>
  <c r="A67" i="60"/>
  <c r="A68" i="60"/>
  <c r="A63" i="60"/>
  <c r="A62" i="60"/>
  <c r="A31" i="60"/>
  <c r="A32" i="60"/>
  <c r="A33" i="60"/>
  <c r="A34" i="60"/>
  <c r="A35" i="60"/>
  <c r="A36" i="60"/>
  <c r="A37" i="60"/>
  <c r="A38" i="60"/>
  <c r="A39" i="60"/>
  <c r="A40" i="60"/>
  <c r="A41" i="60"/>
  <c r="A42" i="60"/>
  <c r="A43" i="60"/>
  <c r="A44" i="60"/>
  <c r="A45" i="60"/>
  <c r="A46" i="60"/>
  <c r="A47" i="60"/>
  <c r="A48" i="60"/>
  <c r="A49" i="60"/>
  <c r="A50" i="60"/>
  <c r="A51" i="60"/>
  <c r="A52" i="60"/>
  <c r="A53" i="60"/>
  <c r="A54" i="60"/>
  <c r="A55" i="60"/>
  <c r="A56" i="60"/>
  <c r="A57" i="60"/>
  <c r="A58" i="60"/>
  <c r="A30" i="60"/>
  <c r="A29" i="60"/>
  <c r="D99" i="60"/>
  <c r="D98" i="60"/>
  <c r="G102" i="60"/>
  <c r="B102" i="60"/>
  <c r="G101" i="60"/>
  <c r="B101" i="60"/>
  <c r="G100" i="60"/>
  <c r="B100" i="60"/>
  <c r="G99" i="60"/>
  <c r="B99" i="60"/>
  <c r="G98" i="60"/>
  <c r="B98" i="60"/>
  <c r="G96" i="60"/>
  <c r="B96" i="60"/>
  <c r="G95" i="60"/>
  <c r="B95" i="60"/>
  <c r="G94" i="60"/>
  <c r="B94" i="60"/>
  <c r="G93" i="60"/>
  <c r="B93" i="60"/>
  <c r="G92" i="60"/>
  <c r="B92" i="60"/>
  <c r="B91" i="60"/>
  <c r="G86" i="60"/>
  <c r="B86" i="60"/>
  <c r="G85" i="60"/>
  <c r="B85" i="60"/>
  <c r="G84" i="60"/>
  <c r="B84" i="60"/>
  <c r="G83" i="60"/>
  <c r="B83" i="60"/>
  <c r="G82" i="60"/>
  <c r="B82" i="60"/>
  <c r="G81" i="60"/>
  <c r="B81" i="60"/>
  <c r="G80" i="60"/>
  <c r="B80" i="60"/>
  <c r="G79" i="60"/>
  <c r="B79" i="60"/>
  <c r="G78" i="60"/>
  <c r="B78" i="60"/>
  <c r="G77" i="60"/>
  <c r="B77" i="60"/>
  <c r="G76" i="60"/>
  <c r="B76" i="60"/>
  <c r="G75" i="60"/>
  <c r="B75" i="60"/>
  <c r="G74" i="60"/>
  <c r="B74" i="60"/>
  <c r="G73" i="60"/>
  <c r="B73" i="60"/>
  <c r="G72" i="60"/>
  <c r="B72" i="60"/>
  <c r="G71" i="60"/>
  <c r="B71" i="60"/>
  <c r="G70" i="60"/>
  <c r="B70" i="60"/>
  <c r="G69" i="60"/>
  <c r="B69" i="60"/>
  <c r="G68" i="60"/>
  <c r="B68" i="60"/>
  <c r="G67" i="60"/>
  <c r="B67" i="60"/>
  <c r="G66" i="60"/>
  <c r="B66" i="60"/>
  <c r="G65" i="60"/>
  <c r="B65" i="60"/>
  <c r="G64" i="60"/>
  <c r="B64" i="60"/>
  <c r="G63" i="60"/>
  <c r="B63" i="60"/>
  <c r="B62" i="60"/>
  <c r="G58" i="60"/>
  <c r="B58" i="60"/>
  <c r="G57" i="60"/>
  <c r="B57" i="60"/>
  <c r="G56" i="60"/>
  <c r="B56" i="60"/>
  <c r="G55" i="60"/>
  <c r="B55" i="60"/>
  <c r="G54" i="60"/>
  <c r="B54" i="60"/>
  <c r="G53" i="60"/>
  <c r="B53" i="60"/>
  <c r="G52" i="60"/>
  <c r="B52" i="60"/>
  <c r="G51" i="60"/>
  <c r="B51" i="60"/>
  <c r="G50" i="60"/>
  <c r="B50" i="60"/>
  <c r="G49" i="60"/>
  <c r="B49" i="60"/>
  <c r="G48" i="60"/>
  <c r="B48" i="60"/>
  <c r="G47" i="60"/>
  <c r="B47" i="60"/>
  <c r="G46" i="60"/>
  <c r="B46" i="60"/>
  <c r="G45" i="60"/>
  <c r="B45" i="60"/>
  <c r="G44" i="60"/>
  <c r="B44" i="60"/>
  <c r="G43" i="60"/>
  <c r="B43" i="60"/>
  <c r="G42" i="60"/>
  <c r="B42" i="60"/>
  <c r="G41" i="60"/>
  <c r="B41" i="60"/>
  <c r="G40" i="60"/>
  <c r="B40" i="60"/>
  <c r="G39" i="60"/>
  <c r="B39" i="60"/>
  <c r="G38" i="60"/>
  <c r="B38" i="60"/>
  <c r="G37" i="60"/>
  <c r="B37" i="60"/>
  <c r="G36" i="60"/>
  <c r="B36" i="60"/>
  <c r="G35" i="60"/>
  <c r="B35" i="60"/>
  <c r="G34" i="60"/>
  <c r="B34" i="60"/>
  <c r="G33" i="60"/>
  <c r="B33" i="60"/>
  <c r="G32" i="60"/>
  <c r="B32" i="60"/>
  <c r="G31" i="60"/>
  <c r="B31" i="60"/>
  <c r="G30" i="60"/>
  <c r="B30" i="60"/>
  <c r="G29" i="60"/>
  <c r="B29" i="60"/>
  <c r="D9" i="60"/>
  <c r="D10" i="60"/>
  <c r="D8" i="60"/>
  <c r="D7" i="60"/>
  <c r="AC1" i="60"/>
  <c r="AA1" i="60"/>
  <c r="Y1" i="60"/>
  <c r="W1" i="60"/>
  <c r="U1" i="60"/>
  <c r="S1" i="60"/>
  <c r="Q1" i="60"/>
  <c r="O1" i="60"/>
  <c r="M1" i="60"/>
  <c r="K1" i="60"/>
  <c r="I1" i="60"/>
  <c r="A10" i="60"/>
  <c r="A9" i="60"/>
  <c r="A8" i="60"/>
  <c r="A7" i="60"/>
  <c r="G87" i="61"/>
  <c r="G88" i="61"/>
  <c r="G89" i="61"/>
  <c r="A87" i="61"/>
  <c r="B87" i="61"/>
  <c r="A88" i="61"/>
  <c r="B88" i="61"/>
  <c r="A89" i="61"/>
  <c r="B89" i="61"/>
  <c r="G59" i="61"/>
  <c r="G60" i="61"/>
  <c r="B59" i="61"/>
  <c r="B60" i="61"/>
  <c r="A59" i="61"/>
  <c r="A60" i="61"/>
  <c r="G15" i="61"/>
  <c r="G16" i="61"/>
  <c r="G17" i="61"/>
  <c r="G18" i="61"/>
  <c r="G19" i="61"/>
  <c r="A15" i="61"/>
  <c r="B15" i="61"/>
  <c r="A16" i="61"/>
  <c r="B16" i="61"/>
  <c r="A17" i="61"/>
  <c r="B17" i="61"/>
  <c r="A18" i="61"/>
  <c r="B18" i="61"/>
  <c r="A19" i="61"/>
  <c r="B19" i="61"/>
  <c r="B28" i="61"/>
  <c r="A28" i="61"/>
  <c r="A26" i="61"/>
  <c r="A25" i="61"/>
  <c r="A24" i="61"/>
  <c r="A23" i="61"/>
  <c r="A22" i="61"/>
  <c r="A21" i="61"/>
  <c r="A20" i="61"/>
  <c r="A14" i="61"/>
  <c r="G21" i="61"/>
  <c r="G22" i="61"/>
  <c r="G23" i="61"/>
  <c r="G24" i="61"/>
  <c r="G25" i="61"/>
  <c r="G26" i="61"/>
  <c r="G20" i="61"/>
  <c r="B21" i="61"/>
  <c r="B22" i="61"/>
  <c r="B23" i="61"/>
  <c r="B24" i="61"/>
  <c r="B25" i="61"/>
  <c r="B26" i="61"/>
  <c r="B20" i="61"/>
  <c r="B14" i="61"/>
  <c r="D11" i="61"/>
  <c r="A93" i="61"/>
  <c r="A94" i="61"/>
  <c r="A95" i="61"/>
  <c r="A96" i="61"/>
  <c r="A98" i="61"/>
  <c r="A99" i="61"/>
  <c r="A100" i="61"/>
  <c r="A101" i="61"/>
  <c r="A102" i="61"/>
  <c r="A92" i="61"/>
  <c r="A91" i="61"/>
  <c r="A69" i="61"/>
  <c r="A70" i="61"/>
  <c r="A71" i="61"/>
  <c r="A72" i="61"/>
  <c r="A73" i="61"/>
  <c r="A74" i="61"/>
  <c r="A75" i="61"/>
  <c r="A76" i="61"/>
  <c r="A77" i="61"/>
  <c r="A78" i="61"/>
  <c r="A79" i="61"/>
  <c r="A80" i="61"/>
  <c r="A81" i="61"/>
  <c r="A82" i="61"/>
  <c r="A83" i="61"/>
  <c r="A84" i="61"/>
  <c r="A85" i="61"/>
  <c r="A86" i="61"/>
  <c r="A64" i="61"/>
  <c r="A65" i="61"/>
  <c r="A66" i="61"/>
  <c r="A67" i="61"/>
  <c r="A68" i="61"/>
  <c r="A63" i="61"/>
  <c r="A62" i="61"/>
  <c r="A31" i="61"/>
  <c r="A32" i="61"/>
  <c r="A33" i="61"/>
  <c r="A34" i="61"/>
  <c r="A35" i="61"/>
  <c r="A36" i="61"/>
  <c r="A37" i="61"/>
  <c r="A38" i="61"/>
  <c r="A39" i="61"/>
  <c r="A40" i="61"/>
  <c r="A41" i="61"/>
  <c r="A42" i="61"/>
  <c r="A43" i="61"/>
  <c r="A44" i="61"/>
  <c r="A45" i="61"/>
  <c r="A46" i="61"/>
  <c r="A47" i="61"/>
  <c r="A48" i="61"/>
  <c r="A49" i="61"/>
  <c r="A50" i="61"/>
  <c r="A51" i="61"/>
  <c r="A52" i="61"/>
  <c r="A53" i="61"/>
  <c r="A54" i="61"/>
  <c r="A55" i="61"/>
  <c r="A56" i="61"/>
  <c r="A57" i="61"/>
  <c r="A58" i="61"/>
  <c r="A30" i="61"/>
  <c r="A29" i="61"/>
  <c r="D99" i="61"/>
  <c r="D98" i="61"/>
  <c r="G102" i="61"/>
  <c r="B102" i="61"/>
  <c r="G101" i="61"/>
  <c r="B101" i="61"/>
  <c r="G100" i="61"/>
  <c r="B100" i="61"/>
  <c r="G99" i="61"/>
  <c r="B99" i="61"/>
  <c r="G98" i="61"/>
  <c r="B98" i="61"/>
  <c r="G96" i="61"/>
  <c r="B96" i="61"/>
  <c r="G95" i="61"/>
  <c r="B95" i="61"/>
  <c r="G94" i="61"/>
  <c r="B94" i="61"/>
  <c r="G93" i="61"/>
  <c r="B93" i="61"/>
  <c r="G92" i="61"/>
  <c r="B92" i="61"/>
  <c r="B91" i="61"/>
  <c r="G86" i="61"/>
  <c r="B86" i="61"/>
  <c r="G85" i="61"/>
  <c r="B85" i="61"/>
  <c r="G84" i="61"/>
  <c r="B84" i="61"/>
  <c r="G83" i="61"/>
  <c r="B83" i="61"/>
  <c r="G82" i="61"/>
  <c r="B82" i="61"/>
  <c r="G81" i="61"/>
  <c r="B81" i="61"/>
  <c r="G80" i="61"/>
  <c r="B80" i="61"/>
  <c r="G79" i="61"/>
  <c r="B79" i="61"/>
  <c r="G78" i="61"/>
  <c r="B78" i="61"/>
  <c r="G77" i="61"/>
  <c r="B77" i="61"/>
  <c r="G76" i="61"/>
  <c r="B76" i="61"/>
  <c r="G75" i="61"/>
  <c r="B75" i="61"/>
  <c r="G74" i="61"/>
  <c r="B74" i="61"/>
  <c r="G73" i="61"/>
  <c r="B73" i="61"/>
  <c r="G72" i="61"/>
  <c r="B72" i="61"/>
  <c r="G71" i="61"/>
  <c r="B71" i="61"/>
  <c r="G70" i="61"/>
  <c r="B70" i="61"/>
  <c r="G69" i="61"/>
  <c r="B69" i="61"/>
  <c r="G68" i="61"/>
  <c r="B68" i="61"/>
  <c r="G67" i="61"/>
  <c r="B67" i="61"/>
  <c r="G66" i="61"/>
  <c r="B66" i="61"/>
  <c r="G65" i="61"/>
  <c r="B65" i="61"/>
  <c r="G64" i="61"/>
  <c r="B64" i="61"/>
  <c r="G63" i="61"/>
  <c r="B63" i="61"/>
  <c r="B62" i="61"/>
  <c r="G58" i="61"/>
  <c r="B58" i="61"/>
  <c r="G57" i="61"/>
  <c r="B57" i="61"/>
  <c r="G56" i="61"/>
  <c r="B56" i="61"/>
  <c r="G55" i="61"/>
  <c r="B55" i="61"/>
  <c r="G54" i="61"/>
  <c r="B54" i="61"/>
  <c r="G53" i="61"/>
  <c r="B53" i="61"/>
  <c r="G52" i="61"/>
  <c r="B52" i="61"/>
  <c r="G51" i="61"/>
  <c r="B51" i="61"/>
  <c r="G50" i="61"/>
  <c r="B50" i="61"/>
  <c r="G49" i="61"/>
  <c r="B49" i="61"/>
  <c r="G48" i="61"/>
  <c r="B48" i="61"/>
  <c r="G47" i="61"/>
  <c r="B47" i="61"/>
  <c r="G46" i="61"/>
  <c r="B46" i="61"/>
  <c r="G45" i="61"/>
  <c r="B45" i="61"/>
  <c r="G44" i="61"/>
  <c r="B44" i="61"/>
  <c r="G43" i="61"/>
  <c r="B43" i="61"/>
  <c r="G42" i="61"/>
  <c r="B42" i="61"/>
  <c r="G41" i="61"/>
  <c r="B41" i="61"/>
  <c r="G40" i="61"/>
  <c r="B40" i="61"/>
  <c r="G39" i="61"/>
  <c r="B39" i="61"/>
  <c r="G38" i="61"/>
  <c r="B38" i="61"/>
  <c r="G37" i="61"/>
  <c r="B37" i="61"/>
  <c r="G36" i="61"/>
  <c r="B36" i="61"/>
  <c r="G35" i="61"/>
  <c r="B35" i="61"/>
  <c r="G34" i="61"/>
  <c r="B34" i="61"/>
  <c r="G33" i="61"/>
  <c r="B33" i="61"/>
  <c r="G32" i="61"/>
  <c r="B32" i="61"/>
  <c r="G31" i="61"/>
  <c r="B31" i="61"/>
  <c r="G30" i="61"/>
  <c r="B30" i="61"/>
  <c r="G29" i="61"/>
  <c r="B29" i="61"/>
  <c r="D9" i="61"/>
  <c r="D10" i="61"/>
  <c r="D8" i="61"/>
  <c r="D7" i="61"/>
  <c r="AC1" i="61"/>
  <c r="AA1" i="61"/>
  <c r="Y1" i="61"/>
  <c r="W1" i="61"/>
  <c r="U1" i="61"/>
  <c r="S1" i="61"/>
  <c r="Q1" i="61"/>
  <c r="O1" i="61"/>
  <c r="M1" i="61"/>
  <c r="K1" i="61"/>
  <c r="I1" i="61"/>
  <c r="A10" i="61"/>
  <c r="A9" i="61"/>
  <c r="A8" i="61"/>
  <c r="A7" i="61"/>
  <c r="G87" i="62"/>
  <c r="G88" i="62"/>
  <c r="G89" i="62"/>
  <c r="A87" i="62"/>
  <c r="B87" i="62"/>
  <c r="A88" i="62"/>
  <c r="B88" i="62"/>
  <c r="A89" i="62"/>
  <c r="B89" i="62"/>
  <c r="G59" i="62"/>
  <c r="G60" i="62"/>
  <c r="B59" i="62"/>
  <c r="B60" i="62"/>
  <c r="A59" i="62"/>
  <c r="A60" i="62"/>
  <c r="G15" i="62"/>
  <c r="G16" i="62"/>
  <c r="G17" i="62"/>
  <c r="G18" i="62"/>
  <c r="G19" i="62"/>
  <c r="A15" i="62"/>
  <c r="B15" i="62"/>
  <c r="A16" i="62"/>
  <c r="B16" i="62"/>
  <c r="A17" i="62"/>
  <c r="B17" i="62"/>
  <c r="A18" i="62"/>
  <c r="B18" i="62"/>
  <c r="A19" i="62"/>
  <c r="B19" i="62"/>
  <c r="B28" i="62"/>
  <c r="A28" i="62"/>
  <c r="A26" i="62"/>
  <c r="A25" i="62"/>
  <c r="A24" i="62"/>
  <c r="A23" i="62"/>
  <c r="A22" i="62"/>
  <c r="A21" i="62"/>
  <c r="A20" i="62"/>
  <c r="A14" i="62"/>
  <c r="G21" i="62"/>
  <c r="G22" i="62"/>
  <c r="G23" i="62"/>
  <c r="G24" i="62"/>
  <c r="G25" i="62"/>
  <c r="G26" i="62"/>
  <c r="G20" i="62"/>
  <c r="B21" i="62"/>
  <c r="B22" i="62"/>
  <c r="B23" i="62"/>
  <c r="B24" i="62"/>
  <c r="B25" i="62"/>
  <c r="B26" i="62"/>
  <c r="B20" i="62"/>
  <c r="B14" i="62"/>
  <c r="D11" i="62"/>
  <c r="A93" i="62"/>
  <c r="A94" i="62"/>
  <c r="A95" i="62"/>
  <c r="A96" i="62"/>
  <c r="A98" i="62"/>
  <c r="A99" i="62"/>
  <c r="A100" i="62"/>
  <c r="A101" i="62"/>
  <c r="A102" i="62"/>
  <c r="A92" i="62"/>
  <c r="A91" i="62"/>
  <c r="A69" i="62"/>
  <c r="A70" i="62"/>
  <c r="A71" i="62"/>
  <c r="A72" i="62"/>
  <c r="A73" i="62"/>
  <c r="A74" i="62"/>
  <c r="A75" i="62"/>
  <c r="A76" i="62"/>
  <c r="A77" i="62"/>
  <c r="A78" i="62"/>
  <c r="A79" i="62"/>
  <c r="A80" i="62"/>
  <c r="A81" i="62"/>
  <c r="A82" i="62"/>
  <c r="A83" i="62"/>
  <c r="A84" i="62"/>
  <c r="A85" i="62"/>
  <c r="A86" i="62"/>
  <c r="A64" i="62"/>
  <c r="A65" i="62"/>
  <c r="A66" i="62"/>
  <c r="A67" i="62"/>
  <c r="A68" i="62"/>
  <c r="A63" i="62"/>
  <c r="A62" i="62"/>
  <c r="A31" i="62"/>
  <c r="A32" i="62"/>
  <c r="A33" i="62"/>
  <c r="A34" i="62"/>
  <c r="A35" i="62"/>
  <c r="A36" i="62"/>
  <c r="A37" i="62"/>
  <c r="A38" i="62"/>
  <c r="A39" i="62"/>
  <c r="A40" i="62"/>
  <c r="A41" i="62"/>
  <c r="A42" i="62"/>
  <c r="A43" i="62"/>
  <c r="A44" i="62"/>
  <c r="A45" i="62"/>
  <c r="A46" i="62"/>
  <c r="A47" i="62"/>
  <c r="A48" i="62"/>
  <c r="A49" i="62"/>
  <c r="A50" i="62"/>
  <c r="A51" i="62"/>
  <c r="A52" i="62"/>
  <c r="A53" i="62"/>
  <c r="A54" i="62"/>
  <c r="A55" i="62"/>
  <c r="A56" i="62"/>
  <c r="A57" i="62"/>
  <c r="A58" i="62"/>
  <c r="A30" i="62"/>
  <c r="A29" i="62"/>
  <c r="D99" i="62"/>
  <c r="D98" i="62"/>
  <c r="G102" i="62"/>
  <c r="B102" i="62"/>
  <c r="G101" i="62"/>
  <c r="B101" i="62"/>
  <c r="G100" i="62"/>
  <c r="B100" i="62"/>
  <c r="G99" i="62"/>
  <c r="B99" i="62"/>
  <c r="G98" i="62"/>
  <c r="B98" i="62"/>
  <c r="G96" i="62"/>
  <c r="B96" i="62"/>
  <c r="G95" i="62"/>
  <c r="B95" i="62"/>
  <c r="G94" i="62"/>
  <c r="B94" i="62"/>
  <c r="G93" i="62"/>
  <c r="B93" i="62"/>
  <c r="G92" i="62"/>
  <c r="B92" i="62"/>
  <c r="B91" i="62"/>
  <c r="G86" i="62"/>
  <c r="B86" i="62"/>
  <c r="G85" i="62"/>
  <c r="B85" i="62"/>
  <c r="G84" i="62"/>
  <c r="B84" i="62"/>
  <c r="G83" i="62"/>
  <c r="B83" i="62"/>
  <c r="G82" i="62"/>
  <c r="B82" i="62"/>
  <c r="G81" i="62"/>
  <c r="B81" i="62"/>
  <c r="G80" i="62"/>
  <c r="B80" i="62"/>
  <c r="G79" i="62"/>
  <c r="B79" i="62"/>
  <c r="G78" i="62"/>
  <c r="B78" i="62"/>
  <c r="G77" i="62"/>
  <c r="B77" i="62"/>
  <c r="G76" i="62"/>
  <c r="B76" i="62"/>
  <c r="G75" i="62"/>
  <c r="B75" i="62"/>
  <c r="G74" i="62"/>
  <c r="B74" i="62"/>
  <c r="G73" i="62"/>
  <c r="B73" i="62"/>
  <c r="G72" i="62"/>
  <c r="B72" i="62"/>
  <c r="G71" i="62"/>
  <c r="B71" i="62"/>
  <c r="G70" i="62"/>
  <c r="B70" i="62"/>
  <c r="G69" i="62"/>
  <c r="B69" i="62"/>
  <c r="G68" i="62"/>
  <c r="B68" i="62"/>
  <c r="G67" i="62"/>
  <c r="B67" i="62"/>
  <c r="G66" i="62"/>
  <c r="B66" i="62"/>
  <c r="G65" i="62"/>
  <c r="B65" i="62"/>
  <c r="G64" i="62"/>
  <c r="B64" i="62"/>
  <c r="G63" i="62"/>
  <c r="B63" i="62"/>
  <c r="B62" i="62"/>
  <c r="G58" i="62"/>
  <c r="B58" i="62"/>
  <c r="G57" i="62"/>
  <c r="B57" i="62"/>
  <c r="G56" i="62"/>
  <c r="B56" i="62"/>
  <c r="G55" i="62"/>
  <c r="B55" i="62"/>
  <c r="G54" i="62"/>
  <c r="B54" i="62"/>
  <c r="G53" i="62"/>
  <c r="B53" i="62"/>
  <c r="G52" i="62"/>
  <c r="B52" i="62"/>
  <c r="G51" i="62"/>
  <c r="B51" i="62"/>
  <c r="G50" i="62"/>
  <c r="B50" i="62"/>
  <c r="G49" i="62"/>
  <c r="B49" i="62"/>
  <c r="G48" i="62"/>
  <c r="B48" i="62"/>
  <c r="G47" i="62"/>
  <c r="B47" i="62"/>
  <c r="G46" i="62"/>
  <c r="B46" i="62"/>
  <c r="G45" i="62"/>
  <c r="B45" i="62"/>
  <c r="G44" i="62"/>
  <c r="B44" i="62"/>
  <c r="G43" i="62"/>
  <c r="B43" i="62"/>
  <c r="G42" i="62"/>
  <c r="B42" i="62"/>
  <c r="G41" i="62"/>
  <c r="B41" i="62"/>
  <c r="G40" i="62"/>
  <c r="B40" i="62"/>
  <c r="G39" i="62"/>
  <c r="B39" i="62"/>
  <c r="G38" i="62"/>
  <c r="B38" i="62"/>
  <c r="G37" i="62"/>
  <c r="B37" i="62"/>
  <c r="G36" i="62"/>
  <c r="B36" i="62"/>
  <c r="G35" i="62"/>
  <c r="B35" i="62"/>
  <c r="G34" i="62"/>
  <c r="B34" i="62"/>
  <c r="G33" i="62"/>
  <c r="B33" i="62"/>
  <c r="G32" i="62"/>
  <c r="B32" i="62"/>
  <c r="G31" i="62"/>
  <c r="B31" i="62"/>
  <c r="G30" i="62"/>
  <c r="B30" i="62"/>
  <c r="G29" i="62"/>
  <c r="B29" i="62"/>
  <c r="D9" i="62"/>
  <c r="D10" i="62"/>
  <c r="D8" i="62"/>
  <c r="D7" i="62"/>
  <c r="AC1" i="62"/>
  <c r="AA1" i="62"/>
  <c r="Y1" i="62"/>
  <c r="W1" i="62"/>
  <c r="U1" i="62"/>
  <c r="S1" i="62"/>
  <c r="Q1" i="62"/>
  <c r="O1" i="62"/>
  <c r="M1" i="62"/>
  <c r="K1" i="62"/>
  <c r="I1" i="62"/>
  <c r="A10" i="62"/>
  <c r="A9" i="62"/>
  <c r="A8" i="62"/>
  <c r="A7" i="62"/>
  <c r="V34" i="28"/>
  <c r="W34" i="28"/>
  <c r="V35" i="28"/>
  <c r="W35" i="28"/>
  <c r="V36" i="28"/>
  <c r="M36" i="28" s="1"/>
  <c r="W36" i="28"/>
  <c r="V37" i="28"/>
  <c r="W37" i="28"/>
  <c r="V38" i="28"/>
  <c r="W38" i="28"/>
  <c r="V39" i="28"/>
  <c r="W39" i="28"/>
  <c r="V40" i="28"/>
  <c r="W40" i="28"/>
  <c r="V41" i="28"/>
  <c r="W41" i="28"/>
  <c r="V42" i="28"/>
  <c r="W42" i="28"/>
  <c r="V43" i="28"/>
  <c r="W43" i="28"/>
  <c r="V44" i="28"/>
  <c r="W44" i="28"/>
  <c r="B9" i="28"/>
  <c r="T26" i="28"/>
  <c r="T25" i="28"/>
  <c r="T23" i="28"/>
  <c r="B8" i="28"/>
  <c r="B7" i="28"/>
  <c r="B6" i="28"/>
  <c r="B5" i="28"/>
  <c r="A18" i="28"/>
  <c r="A8" i="28"/>
  <c r="A7" i="28"/>
  <c r="A6" i="28"/>
  <c r="A5" i="28"/>
  <c r="A44" i="28"/>
  <c r="A37" i="28"/>
  <c r="A36" i="28"/>
  <c r="B9" i="37"/>
  <c r="V34" i="37"/>
  <c r="W34" i="37"/>
  <c r="V35" i="37"/>
  <c r="W35" i="37"/>
  <c r="V37" i="37"/>
  <c r="W37" i="37"/>
  <c r="V36" i="37"/>
  <c r="W36" i="37"/>
  <c r="V38" i="37"/>
  <c r="W38" i="37"/>
  <c r="V39" i="37"/>
  <c r="W39" i="37"/>
  <c r="V40" i="37"/>
  <c r="W40" i="37"/>
  <c r="V41" i="37"/>
  <c r="W41" i="37"/>
  <c r="V42" i="37"/>
  <c r="W42" i="37"/>
  <c r="V43" i="37"/>
  <c r="W43" i="37"/>
  <c r="V44" i="37"/>
  <c r="W44" i="37"/>
  <c r="T18" i="37"/>
  <c r="T28" i="37"/>
  <c r="T20" i="37"/>
  <c r="B8" i="37"/>
  <c r="B7" i="37"/>
  <c r="B6" i="37"/>
  <c r="B5" i="37"/>
  <c r="A18" i="37"/>
  <c r="A50" i="37" s="1"/>
  <c r="A39" i="37"/>
  <c r="A38" i="37"/>
  <c r="A37" i="37"/>
  <c r="A8" i="37"/>
  <c r="A7" i="37"/>
  <c r="A6" i="37"/>
  <c r="A5" i="37"/>
  <c r="B9" i="38"/>
  <c r="Q34" i="38"/>
  <c r="S34" i="38"/>
  <c r="U34" i="38"/>
  <c r="V34" i="38"/>
  <c r="W34" i="38"/>
  <c r="Q35" i="38"/>
  <c r="S35" i="38"/>
  <c r="U35" i="38"/>
  <c r="V35" i="38"/>
  <c r="W35" i="38"/>
  <c r="Q37" i="38"/>
  <c r="S37" i="38"/>
  <c r="U37" i="38"/>
  <c r="V37" i="38"/>
  <c r="W37" i="38"/>
  <c r="Q36" i="38"/>
  <c r="S36" i="38"/>
  <c r="U36" i="38"/>
  <c r="V36" i="38"/>
  <c r="W36" i="38"/>
  <c r="Q38" i="38"/>
  <c r="S38" i="38"/>
  <c r="U38" i="38"/>
  <c r="V38" i="38"/>
  <c r="W38" i="38"/>
  <c r="Q39" i="38"/>
  <c r="S39" i="38"/>
  <c r="U39" i="38"/>
  <c r="V39" i="38"/>
  <c r="W39" i="38"/>
  <c r="Q40" i="38"/>
  <c r="S40" i="38"/>
  <c r="U40" i="38"/>
  <c r="V40" i="38"/>
  <c r="W40" i="38"/>
  <c r="Q41" i="38"/>
  <c r="S41" i="38"/>
  <c r="U41" i="38"/>
  <c r="V41" i="38"/>
  <c r="W41" i="38"/>
  <c r="Q42" i="38"/>
  <c r="S42" i="38"/>
  <c r="U42" i="38"/>
  <c r="V42" i="38"/>
  <c r="W42" i="38"/>
  <c r="Q43" i="38"/>
  <c r="S43" i="38"/>
  <c r="U43" i="38"/>
  <c r="V43" i="38"/>
  <c r="W43" i="38"/>
  <c r="Q44" i="38"/>
  <c r="S44" i="38"/>
  <c r="U44" i="38"/>
  <c r="V44" i="38"/>
  <c r="W44" i="38"/>
  <c r="Q18" i="38"/>
  <c r="R18" i="38"/>
  <c r="S18" i="38"/>
  <c r="T18" i="38" s="1"/>
  <c r="AB18" i="38"/>
  <c r="AD18" i="38"/>
  <c r="AE18" i="38"/>
  <c r="AF18" i="38"/>
  <c r="AG18" i="38"/>
  <c r="Q19" i="38"/>
  <c r="R19" i="38"/>
  <c r="S19" i="38"/>
  <c r="AB19" i="38"/>
  <c r="AD19" i="38"/>
  <c r="AE19" i="38"/>
  <c r="AF19" i="38"/>
  <c r="AG19" i="38"/>
  <c r="Q20" i="38"/>
  <c r="R20" i="38"/>
  <c r="S20" i="38"/>
  <c r="AB20" i="38"/>
  <c r="AD20" i="38"/>
  <c r="AE20" i="38"/>
  <c r="AF20" i="38"/>
  <c r="AG20" i="38"/>
  <c r="Q21" i="38"/>
  <c r="R21" i="38"/>
  <c r="S21" i="38"/>
  <c r="AB21" i="38"/>
  <c r="AD21" i="38"/>
  <c r="AE21" i="38"/>
  <c r="AF21" i="38"/>
  <c r="AG21" i="38"/>
  <c r="Q22" i="38"/>
  <c r="R22" i="38"/>
  <c r="S22" i="38"/>
  <c r="W22" i="38" s="1"/>
  <c r="AA22" i="38" s="1"/>
  <c r="AB22" i="38"/>
  <c r="AD22" i="38"/>
  <c r="AE22" i="38"/>
  <c r="AF22" i="38"/>
  <c r="AG22" i="38"/>
  <c r="AD23" i="38"/>
  <c r="AE23" i="38"/>
  <c r="AF23" i="38"/>
  <c r="AG23" i="38"/>
  <c r="Q23" i="38"/>
  <c r="R23" i="38"/>
  <c r="S23" i="38"/>
  <c r="AB23" i="38"/>
  <c r="AD24" i="38"/>
  <c r="AE24" i="38"/>
  <c r="AF24" i="38"/>
  <c r="AG24" i="38"/>
  <c r="Q24" i="38"/>
  <c r="R24" i="38"/>
  <c r="S24" i="38"/>
  <c r="AB24" i="38"/>
  <c r="AD25" i="38"/>
  <c r="AE25" i="38"/>
  <c r="AF25" i="38"/>
  <c r="AG25" i="38"/>
  <c r="Q25" i="38"/>
  <c r="R25" i="38"/>
  <c r="V25" i="38" s="1"/>
  <c r="Z25" i="38" s="1"/>
  <c r="S25" i="38"/>
  <c r="AB25" i="38"/>
  <c r="AD26" i="38"/>
  <c r="AE26" i="38"/>
  <c r="AF26" i="38"/>
  <c r="AG26" i="38"/>
  <c r="Q26" i="38"/>
  <c r="R26" i="38"/>
  <c r="S26" i="38"/>
  <c r="AB26" i="38"/>
  <c r="AD27" i="38"/>
  <c r="AE27" i="38"/>
  <c r="AF27" i="38"/>
  <c r="AG27" i="38"/>
  <c r="Q27" i="38"/>
  <c r="R27" i="38"/>
  <c r="S27" i="38"/>
  <c r="AB27" i="38"/>
  <c r="AD28" i="38"/>
  <c r="AE28" i="38"/>
  <c r="AF28" i="38"/>
  <c r="AG28" i="38"/>
  <c r="Q28" i="38"/>
  <c r="R28" i="38"/>
  <c r="V28" i="38" s="1"/>
  <c r="Z28" i="38" s="1"/>
  <c r="S28" i="38"/>
  <c r="AB28" i="38"/>
  <c r="E29" i="38"/>
  <c r="F29" i="38"/>
  <c r="E45" i="38"/>
  <c r="B8" i="38"/>
  <c r="B7" i="38"/>
  <c r="B6" i="38"/>
  <c r="B5" i="38"/>
  <c r="A28" i="38"/>
  <c r="A60" i="38" s="1"/>
  <c r="A27" i="38"/>
  <c r="A59" i="38" s="1"/>
  <c r="A26" i="38"/>
  <c r="A25" i="38"/>
  <c r="A24" i="38"/>
  <c r="A56" i="38" s="1"/>
  <c r="A23" i="38"/>
  <c r="A39" i="38" s="1"/>
  <c r="A22" i="38"/>
  <c r="A21" i="38"/>
  <c r="A20" i="38"/>
  <c r="A52" i="38" s="1"/>
  <c r="A19" i="38"/>
  <c r="A35" i="38" s="1"/>
  <c r="A18" i="38"/>
  <c r="K45" i="38"/>
  <c r="J45" i="38"/>
  <c r="I45" i="38"/>
  <c r="G45" i="38"/>
  <c r="C45" i="38"/>
  <c r="K29" i="38"/>
  <c r="J29" i="38"/>
  <c r="I29" i="38"/>
  <c r="H29" i="38"/>
  <c r="G29" i="38"/>
  <c r="D29" i="38"/>
  <c r="C29" i="38"/>
  <c r="A8" i="38"/>
  <c r="A7" i="38"/>
  <c r="A6" i="38"/>
  <c r="A5" i="38"/>
  <c r="B9" i="39"/>
  <c r="Q34" i="39"/>
  <c r="S34" i="39"/>
  <c r="U34" i="39"/>
  <c r="V34" i="39"/>
  <c r="W34" i="39"/>
  <c r="Q35" i="39"/>
  <c r="S35" i="39"/>
  <c r="U35" i="39"/>
  <c r="V35" i="39"/>
  <c r="W35" i="39"/>
  <c r="Q37" i="39"/>
  <c r="S37" i="39"/>
  <c r="U37" i="39"/>
  <c r="V37" i="39"/>
  <c r="W37" i="39"/>
  <c r="Q36" i="39"/>
  <c r="S36" i="39"/>
  <c r="U36" i="39"/>
  <c r="V36" i="39"/>
  <c r="W36" i="39"/>
  <c r="Q38" i="39"/>
  <c r="S38" i="39"/>
  <c r="U38" i="39"/>
  <c r="V38" i="39"/>
  <c r="W38" i="39"/>
  <c r="Q39" i="39"/>
  <c r="S39" i="39"/>
  <c r="U39" i="39"/>
  <c r="V39" i="39"/>
  <c r="W39" i="39"/>
  <c r="Q40" i="39"/>
  <c r="S40" i="39"/>
  <c r="U40" i="39"/>
  <c r="V40" i="39"/>
  <c r="W40" i="39"/>
  <c r="Q41" i="39"/>
  <c r="S41" i="39"/>
  <c r="U41" i="39"/>
  <c r="V41" i="39"/>
  <c r="W41" i="39"/>
  <c r="Q42" i="39"/>
  <c r="S42" i="39"/>
  <c r="U42" i="39"/>
  <c r="V42" i="39"/>
  <c r="W42" i="39"/>
  <c r="Q43" i="39"/>
  <c r="S43" i="39"/>
  <c r="U43" i="39"/>
  <c r="V43" i="39"/>
  <c r="W43" i="39"/>
  <c r="Q44" i="39"/>
  <c r="S44" i="39"/>
  <c r="U44" i="39"/>
  <c r="V44" i="39"/>
  <c r="W44" i="39"/>
  <c r="Q18" i="39"/>
  <c r="R18" i="39"/>
  <c r="V18" i="39" s="1"/>
  <c r="Z18" i="39" s="1"/>
  <c r="S18" i="39"/>
  <c r="AB18" i="39"/>
  <c r="AD18" i="39"/>
  <c r="AE18" i="39"/>
  <c r="AF18" i="39"/>
  <c r="AG18" i="39"/>
  <c r="Q19" i="39"/>
  <c r="R19" i="39"/>
  <c r="V19" i="39" s="1"/>
  <c r="Z19" i="39" s="1"/>
  <c r="S19" i="39"/>
  <c r="AB19" i="39"/>
  <c r="AD19" i="39"/>
  <c r="AE19" i="39"/>
  <c r="AF19" i="39"/>
  <c r="AG19" i="39"/>
  <c r="Q20" i="39"/>
  <c r="R20" i="39"/>
  <c r="V20" i="39" s="1"/>
  <c r="Z20" i="39" s="1"/>
  <c r="S20" i="39"/>
  <c r="AB20" i="39"/>
  <c r="AD20" i="39"/>
  <c r="AE20" i="39"/>
  <c r="AF20" i="39"/>
  <c r="AG20" i="39"/>
  <c r="Q21" i="39"/>
  <c r="R21" i="39"/>
  <c r="V21" i="39" s="1"/>
  <c r="Z21" i="39" s="1"/>
  <c r="S21" i="39"/>
  <c r="AB21" i="39"/>
  <c r="AD21" i="39"/>
  <c r="AE21" i="39"/>
  <c r="AF21" i="39"/>
  <c r="AG21" i="39"/>
  <c r="Q22" i="39"/>
  <c r="R22" i="39"/>
  <c r="V22" i="39" s="1"/>
  <c r="Z22" i="39" s="1"/>
  <c r="S22" i="39"/>
  <c r="AB22" i="39"/>
  <c r="AD22" i="39"/>
  <c r="AE22" i="39"/>
  <c r="AF22" i="39"/>
  <c r="AG22" i="39"/>
  <c r="AD23" i="39"/>
  <c r="AE23" i="39"/>
  <c r="AF23" i="39"/>
  <c r="AG23" i="39"/>
  <c r="Q23" i="39"/>
  <c r="R23" i="39"/>
  <c r="V23" i="39" s="1"/>
  <c r="Z23" i="39" s="1"/>
  <c r="S23" i="39"/>
  <c r="T23" i="39" s="1"/>
  <c r="AB23" i="39"/>
  <c r="AD24" i="39"/>
  <c r="AE24" i="39"/>
  <c r="AF24" i="39"/>
  <c r="AG24" i="39"/>
  <c r="Q24" i="39"/>
  <c r="R24" i="39"/>
  <c r="S24" i="39"/>
  <c r="U24" i="39" s="1"/>
  <c r="Y24" i="39" s="1"/>
  <c r="AB24" i="39"/>
  <c r="AD25" i="39"/>
  <c r="AE25" i="39"/>
  <c r="AF25" i="39"/>
  <c r="AG25" i="39"/>
  <c r="Q25" i="39"/>
  <c r="R25" i="39"/>
  <c r="V25" i="39" s="1"/>
  <c r="Z25" i="39" s="1"/>
  <c r="S25" i="39"/>
  <c r="W25" i="39" s="1"/>
  <c r="AA25" i="39" s="1"/>
  <c r="AB25" i="39"/>
  <c r="AD26" i="39"/>
  <c r="AE26" i="39"/>
  <c r="AF26" i="39"/>
  <c r="AG26" i="39"/>
  <c r="Q26" i="39"/>
  <c r="R26" i="39"/>
  <c r="V26" i="39" s="1"/>
  <c r="Z26" i="39" s="1"/>
  <c r="S26" i="39"/>
  <c r="AB26" i="39"/>
  <c r="AD27" i="39"/>
  <c r="AE27" i="39"/>
  <c r="AF27" i="39"/>
  <c r="AG27" i="39"/>
  <c r="Q27" i="39"/>
  <c r="R27" i="39"/>
  <c r="S27" i="39"/>
  <c r="AB27" i="39"/>
  <c r="AD28" i="39"/>
  <c r="AE28" i="39"/>
  <c r="AF28" i="39"/>
  <c r="AG28" i="39"/>
  <c r="Q28" i="39"/>
  <c r="R28" i="39"/>
  <c r="S28" i="39"/>
  <c r="U28" i="39" s="1"/>
  <c r="Y28" i="39" s="1"/>
  <c r="AB28" i="39"/>
  <c r="E29" i="39"/>
  <c r="F29" i="39"/>
  <c r="E45" i="39"/>
  <c r="B8" i="39"/>
  <c r="B7" i="39"/>
  <c r="B6" i="39"/>
  <c r="B5" i="39"/>
  <c r="A28" i="39"/>
  <c r="A27" i="39"/>
  <c r="A26" i="39"/>
  <c r="A25" i="39"/>
  <c r="A24" i="39"/>
  <c r="A23" i="39"/>
  <c r="A55" i="39" s="1"/>
  <c r="A22" i="39"/>
  <c r="A38" i="39" s="1"/>
  <c r="A21" i="39"/>
  <c r="A53" i="39" s="1"/>
  <c r="A20" i="39"/>
  <c r="A19" i="39"/>
  <c r="A51" i="39" s="1"/>
  <c r="A18" i="39"/>
  <c r="A50" i="39" s="1"/>
  <c r="K45" i="39"/>
  <c r="J45" i="39"/>
  <c r="I45" i="39"/>
  <c r="G45" i="39"/>
  <c r="C45" i="39"/>
  <c r="K29" i="39"/>
  <c r="J29" i="39"/>
  <c r="I29" i="39"/>
  <c r="H29" i="39"/>
  <c r="G29" i="39"/>
  <c r="D29" i="39"/>
  <c r="C29" i="39"/>
  <c r="A8" i="39"/>
  <c r="A7" i="39"/>
  <c r="A6" i="39"/>
  <c r="A5" i="39"/>
  <c r="B9" i="40"/>
  <c r="Q34" i="40"/>
  <c r="S34" i="40"/>
  <c r="U34" i="40"/>
  <c r="V34" i="40"/>
  <c r="W34" i="40"/>
  <c r="Q35" i="40"/>
  <c r="S35" i="40"/>
  <c r="U35" i="40"/>
  <c r="V35" i="40"/>
  <c r="W35" i="40"/>
  <c r="Q37" i="40"/>
  <c r="S37" i="40"/>
  <c r="U37" i="40"/>
  <c r="V37" i="40"/>
  <c r="W37" i="40"/>
  <c r="Q36" i="40"/>
  <c r="S36" i="40"/>
  <c r="U36" i="40"/>
  <c r="V36" i="40"/>
  <c r="W36" i="40"/>
  <c r="Q38" i="40"/>
  <c r="S38" i="40"/>
  <c r="U38" i="40"/>
  <c r="V38" i="40"/>
  <c r="W38" i="40"/>
  <c r="Q39" i="40"/>
  <c r="S39" i="40"/>
  <c r="U39" i="40"/>
  <c r="V39" i="40"/>
  <c r="W39" i="40"/>
  <c r="Q40" i="40"/>
  <c r="S40" i="40"/>
  <c r="U40" i="40"/>
  <c r="V40" i="40"/>
  <c r="W40" i="40"/>
  <c r="Q41" i="40"/>
  <c r="S41" i="40"/>
  <c r="U41" i="40"/>
  <c r="V41" i="40"/>
  <c r="W41" i="40"/>
  <c r="Q42" i="40"/>
  <c r="S42" i="40"/>
  <c r="U42" i="40"/>
  <c r="V42" i="40"/>
  <c r="W42" i="40"/>
  <c r="Q43" i="40"/>
  <c r="S43" i="40"/>
  <c r="U43" i="40"/>
  <c r="V43" i="40"/>
  <c r="W43" i="40"/>
  <c r="Q44" i="40"/>
  <c r="S44" i="40"/>
  <c r="U44" i="40"/>
  <c r="V44" i="40"/>
  <c r="W44" i="40"/>
  <c r="Q18" i="40"/>
  <c r="R18" i="40"/>
  <c r="V18" i="40" s="1"/>
  <c r="Z18" i="40" s="1"/>
  <c r="S18" i="40"/>
  <c r="AB18" i="40"/>
  <c r="AD18" i="40"/>
  <c r="AE18" i="40"/>
  <c r="AF18" i="40"/>
  <c r="AG18" i="40"/>
  <c r="Q19" i="40"/>
  <c r="R19" i="40"/>
  <c r="S19" i="40"/>
  <c r="AB19" i="40"/>
  <c r="AD19" i="40"/>
  <c r="AE19" i="40"/>
  <c r="AF19" i="40"/>
  <c r="AG19" i="40"/>
  <c r="Q20" i="40"/>
  <c r="R20" i="40"/>
  <c r="S20" i="40"/>
  <c r="AB20" i="40"/>
  <c r="AD20" i="40"/>
  <c r="AE20" i="40"/>
  <c r="AF20" i="40"/>
  <c r="AG20" i="40"/>
  <c r="Q21" i="40"/>
  <c r="R21" i="40"/>
  <c r="V21" i="40" s="1"/>
  <c r="Z21" i="40" s="1"/>
  <c r="S21" i="40"/>
  <c r="AB21" i="40"/>
  <c r="AD21" i="40"/>
  <c r="AE21" i="40"/>
  <c r="AF21" i="40"/>
  <c r="AG21" i="40"/>
  <c r="Q22" i="40"/>
  <c r="R22" i="40"/>
  <c r="V22" i="40" s="1"/>
  <c r="Z22" i="40" s="1"/>
  <c r="S22" i="40"/>
  <c r="AB22" i="40"/>
  <c r="AD22" i="40"/>
  <c r="AE22" i="40"/>
  <c r="AF22" i="40"/>
  <c r="AG22" i="40"/>
  <c r="AD23" i="40"/>
  <c r="AE23" i="40"/>
  <c r="AF23" i="40"/>
  <c r="AG23" i="40"/>
  <c r="Q23" i="40"/>
  <c r="R23" i="40"/>
  <c r="S23" i="40"/>
  <c r="AB23" i="40"/>
  <c r="AD24" i="40"/>
  <c r="AE24" i="40"/>
  <c r="AF24" i="40"/>
  <c r="AG24" i="40"/>
  <c r="Q24" i="40"/>
  <c r="R24" i="40"/>
  <c r="V24" i="40" s="1"/>
  <c r="Z24" i="40" s="1"/>
  <c r="S24" i="40"/>
  <c r="W24" i="40" s="1"/>
  <c r="AA24" i="40" s="1"/>
  <c r="AB24" i="40"/>
  <c r="AD25" i="40"/>
  <c r="AE25" i="40"/>
  <c r="AF25" i="40"/>
  <c r="AG25" i="40"/>
  <c r="Q25" i="40"/>
  <c r="R25" i="40"/>
  <c r="V25" i="40" s="1"/>
  <c r="Z25" i="40" s="1"/>
  <c r="S25" i="40"/>
  <c r="W25" i="40" s="1"/>
  <c r="AA25" i="40" s="1"/>
  <c r="AB25" i="40"/>
  <c r="AD26" i="40"/>
  <c r="AE26" i="40"/>
  <c r="AF26" i="40"/>
  <c r="AG26" i="40"/>
  <c r="Q26" i="40"/>
  <c r="R26" i="40"/>
  <c r="V26" i="40" s="1"/>
  <c r="Z26" i="40" s="1"/>
  <c r="S26" i="40"/>
  <c r="AB26" i="40"/>
  <c r="AD27" i="40"/>
  <c r="AE27" i="40"/>
  <c r="AF27" i="40"/>
  <c r="AG27" i="40"/>
  <c r="Q27" i="40"/>
  <c r="R27" i="40"/>
  <c r="V27" i="40" s="1"/>
  <c r="Z27" i="40" s="1"/>
  <c r="S27" i="40"/>
  <c r="AB27" i="40"/>
  <c r="AD28" i="40"/>
  <c r="AE28" i="40"/>
  <c r="AF28" i="40"/>
  <c r="AG28" i="40"/>
  <c r="Q28" i="40"/>
  <c r="R28" i="40"/>
  <c r="S28" i="40"/>
  <c r="AB28" i="40"/>
  <c r="E29" i="40"/>
  <c r="F29" i="40"/>
  <c r="E45" i="40"/>
  <c r="B8" i="40"/>
  <c r="B7" i="40"/>
  <c r="B6" i="40"/>
  <c r="B5" i="40"/>
  <c r="A28" i="40"/>
  <c r="A60" i="40" s="1"/>
  <c r="A27" i="40"/>
  <c r="A43" i="40" s="1"/>
  <c r="A26" i="40"/>
  <c r="A25" i="40"/>
  <c r="A24" i="40"/>
  <c r="A23" i="40"/>
  <c r="A22" i="40"/>
  <c r="A38" i="40" s="1"/>
  <c r="A21" i="40"/>
  <c r="A37" i="40" s="1"/>
  <c r="A20" i="40"/>
  <c r="A52" i="40" s="1"/>
  <c r="A19" i="40"/>
  <c r="A51" i="40" s="1"/>
  <c r="A18" i="40"/>
  <c r="A34" i="40" s="1"/>
  <c r="K45" i="40"/>
  <c r="J45" i="40"/>
  <c r="I45" i="40"/>
  <c r="G45" i="40"/>
  <c r="C45" i="40"/>
  <c r="K29" i="40"/>
  <c r="J29" i="40"/>
  <c r="I29" i="40"/>
  <c r="H29" i="40"/>
  <c r="G29" i="40"/>
  <c r="D29" i="40"/>
  <c r="C29" i="40"/>
  <c r="A8" i="40"/>
  <c r="A7" i="40"/>
  <c r="A6" i="40"/>
  <c r="A5" i="40"/>
  <c r="B9" i="41"/>
  <c r="Q34" i="41"/>
  <c r="S34" i="41"/>
  <c r="U34" i="41"/>
  <c r="V34" i="41"/>
  <c r="W34" i="41"/>
  <c r="Q35" i="41"/>
  <c r="S35" i="41"/>
  <c r="U35" i="41"/>
  <c r="V35" i="41"/>
  <c r="W35" i="41"/>
  <c r="Q37" i="41"/>
  <c r="S37" i="41"/>
  <c r="U37" i="41"/>
  <c r="V37" i="41"/>
  <c r="W37" i="41"/>
  <c r="Q36" i="41"/>
  <c r="S36" i="41"/>
  <c r="U36" i="41"/>
  <c r="V36" i="41"/>
  <c r="W36" i="41"/>
  <c r="Q38" i="41"/>
  <c r="S38" i="41"/>
  <c r="U38" i="41"/>
  <c r="V38" i="41"/>
  <c r="W38" i="41"/>
  <c r="Q39" i="41"/>
  <c r="S39" i="41"/>
  <c r="U39" i="41"/>
  <c r="V39" i="41"/>
  <c r="W39" i="41"/>
  <c r="Q40" i="41"/>
  <c r="S40" i="41"/>
  <c r="U40" i="41"/>
  <c r="V40" i="41"/>
  <c r="W40" i="41"/>
  <c r="Q41" i="41"/>
  <c r="S41" i="41"/>
  <c r="U41" i="41"/>
  <c r="V41" i="41"/>
  <c r="W41" i="41"/>
  <c r="Q42" i="41"/>
  <c r="S42" i="41"/>
  <c r="U42" i="41"/>
  <c r="V42" i="41"/>
  <c r="W42" i="41"/>
  <c r="Q43" i="41"/>
  <c r="S43" i="41"/>
  <c r="U43" i="41"/>
  <c r="V43" i="41"/>
  <c r="W43" i="41"/>
  <c r="Q44" i="41"/>
  <c r="S44" i="41"/>
  <c r="U44" i="41"/>
  <c r="V44" i="41"/>
  <c r="W44" i="41"/>
  <c r="Q18" i="41"/>
  <c r="R18" i="41"/>
  <c r="S18" i="41"/>
  <c r="AB18" i="41"/>
  <c r="AD18" i="41"/>
  <c r="AE18" i="41"/>
  <c r="AF18" i="41"/>
  <c r="AG18" i="41"/>
  <c r="Q19" i="41"/>
  <c r="R19" i="41"/>
  <c r="S19" i="41"/>
  <c r="AB19" i="41"/>
  <c r="AD19" i="41"/>
  <c r="AE19" i="41"/>
  <c r="AF19" i="41"/>
  <c r="AG19" i="41"/>
  <c r="Q20" i="41"/>
  <c r="R20" i="41"/>
  <c r="S20" i="41"/>
  <c r="AB20" i="41"/>
  <c r="AD20" i="41"/>
  <c r="AE20" i="41"/>
  <c r="AF20" i="41"/>
  <c r="AG20" i="41"/>
  <c r="Q21" i="41"/>
  <c r="R21" i="41"/>
  <c r="V21" i="41" s="1"/>
  <c r="Z21" i="41" s="1"/>
  <c r="S21" i="41"/>
  <c r="AB21" i="41"/>
  <c r="AD21" i="41"/>
  <c r="AE21" i="41"/>
  <c r="AF21" i="41"/>
  <c r="AG21" i="41"/>
  <c r="Q22" i="41"/>
  <c r="R22" i="41"/>
  <c r="S22" i="41"/>
  <c r="AB22" i="41"/>
  <c r="AD22" i="41"/>
  <c r="AE22" i="41"/>
  <c r="AF22" i="41"/>
  <c r="AG22" i="41"/>
  <c r="AD23" i="41"/>
  <c r="AE23" i="41"/>
  <c r="AF23" i="41"/>
  <c r="AG23" i="41"/>
  <c r="Q23" i="41"/>
  <c r="U23" i="41" s="1"/>
  <c r="Y23" i="41" s="1"/>
  <c r="R23" i="41"/>
  <c r="V23" i="41" s="1"/>
  <c r="Z23" i="41" s="1"/>
  <c r="S23" i="41"/>
  <c r="AB23" i="41"/>
  <c r="AD24" i="41"/>
  <c r="AE24" i="41"/>
  <c r="AF24" i="41"/>
  <c r="AG24" i="41"/>
  <c r="Q24" i="41"/>
  <c r="R24" i="41"/>
  <c r="V24" i="41" s="1"/>
  <c r="Z24" i="41" s="1"/>
  <c r="S24" i="41"/>
  <c r="AB24" i="41"/>
  <c r="AD25" i="41"/>
  <c r="AE25" i="41"/>
  <c r="AF25" i="41"/>
  <c r="AG25" i="41"/>
  <c r="Q25" i="41"/>
  <c r="R25" i="41"/>
  <c r="V25" i="41" s="1"/>
  <c r="Z25" i="41" s="1"/>
  <c r="S25" i="41"/>
  <c r="AB25" i="41"/>
  <c r="AD26" i="41"/>
  <c r="AE26" i="41"/>
  <c r="AF26" i="41"/>
  <c r="AG26" i="41"/>
  <c r="Q26" i="41"/>
  <c r="R26" i="41"/>
  <c r="W26" i="41" s="1"/>
  <c r="AA26" i="41" s="1"/>
  <c r="S26" i="41"/>
  <c r="AB26" i="41"/>
  <c r="AD27" i="41"/>
  <c r="AE27" i="41"/>
  <c r="AF27" i="41"/>
  <c r="AG27" i="41"/>
  <c r="Q27" i="41"/>
  <c r="R27" i="41"/>
  <c r="V27" i="41" s="1"/>
  <c r="Z27" i="41" s="1"/>
  <c r="S27" i="41"/>
  <c r="AB27" i="41"/>
  <c r="AD28" i="41"/>
  <c r="AE28" i="41"/>
  <c r="AF28" i="41"/>
  <c r="AG28" i="41"/>
  <c r="Q28" i="41"/>
  <c r="U28" i="41" s="1"/>
  <c r="Y28" i="41" s="1"/>
  <c r="R28" i="41"/>
  <c r="V28" i="41" s="1"/>
  <c r="Z28" i="41" s="1"/>
  <c r="S28" i="41"/>
  <c r="AB28" i="41"/>
  <c r="E29" i="41"/>
  <c r="F29" i="41"/>
  <c r="E45" i="41"/>
  <c r="B8" i="41"/>
  <c r="B7" i="41"/>
  <c r="B6" i="41"/>
  <c r="B5" i="41"/>
  <c r="A28" i="41"/>
  <c r="A27" i="41"/>
  <c r="A43" i="41" s="1"/>
  <c r="A26" i="41"/>
  <c r="A25" i="41"/>
  <c r="A41" i="41" s="1"/>
  <c r="A24" i="41"/>
  <c r="A56" i="41" s="1"/>
  <c r="A23" i="41"/>
  <c r="A22" i="41"/>
  <c r="A38" i="41" s="1"/>
  <c r="A21" i="41"/>
  <c r="A20" i="41"/>
  <c r="A52" i="41" s="1"/>
  <c r="A19" i="41"/>
  <c r="A35" i="41" s="1"/>
  <c r="A18" i="41"/>
  <c r="K45" i="41"/>
  <c r="J45" i="41"/>
  <c r="I45" i="41"/>
  <c r="G45" i="41"/>
  <c r="C45" i="41"/>
  <c r="K29" i="41"/>
  <c r="J29" i="41"/>
  <c r="I29" i="41"/>
  <c r="H29" i="41"/>
  <c r="G29" i="41"/>
  <c r="D29" i="41"/>
  <c r="C29" i="41"/>
  <c r="A8" i="41"/>
  <c r="A7" i="41"/>
  <c r="A6" i="41"/>
  <c r="A5" i="41"/>
  <c r="B9" i="42"/>
  <c r="F29" i="42"/>
  <c r="AF19" i="42"/>
  <c r="AG19" i="42"/>
  <c r="Q19" i="42"/>
  <c r="R19" i="42"/>
  <c r="S19" i="42"/>
  <c r="AB19" i="42"/>
  <c r="AD19" i="42"/>
  <c r="AE19" i="42"/>
  <c r="Q20" i="42"/>
  <c r="R20" i="42"/>
  <c r="V20" i="42" s="1"/>
  <c r="Z20" i="42" s="1"/>
  <c r="S20" i="42"/>
  <c r="AB20" i="42"/>
  <c r="AD20" i="42"/>
  <c r="AE20" i="42"/>
  <c r="AF20" i="42"/>
  <c r="AG20" i="42"/>
  <c r="Q18" i="42"/>
  <c r="R18" i="42"/>
  <c r="W18" i="42" s="1"/>
  <c r="AA18" i="42" s="1"/>
  <c r="S18" i="42"/>
  <c r="AB18" i="42"/>
  <c r="AD18" i="42"/>
  <c r="AE18" i="42"/>
  <c r="AF18" i="42"/>
  <c r="AG18" i="42"/>
  <c r="Q21" i="42"/>
  <c r="R21" i="42"/>
  <c r="V21" i="42" s="1"/>
  <c r="Z21" i="42" s="1"/>
  <c r="S21" i="42"/>
  <c r="AB21" i="42"/>
  <c r="AD21" i="42"/>
  <c r="AE21" i="42"/>
  <c r="AF21" i="42"/>
  <c r="AG21" i="42"/>
  <c r="Q22" i="42"/>
  <c r="R22" i="42"/>
  <c r="V22" i="42" s="1"/>
  <c r="Z22" i="42" s="1"/>
  <c r="S22" i="42"/>
  <c r="AB22" i="42"/>
  <c r="AD22" i="42"/>
  <c r="AE22" i="42"/>
  <c r="AF22" i="42"/>
  <c r="AG22" i="42"/>
  <c r="AD23" i="42"/>
  <c r="AE23" i="42"/>
  <c r="AF23" i="42"/>
  <c r="AG23" i="42"/>
  <c r="Q23" i="42"/>
  <c r="R23" i="42"/>
  <c r="S23" i="42"/>
  <c r="AB23" i="42"/>
  <c r="AD24" i="42"/>
  <c r="AE24" i="42"/>
  <c r="AF24" i="42"/>
  <c r="AG24" i="42"/>
  <c r="Q24" i="42"/>
  <c r="R24" i="42"/>
  <c r="V24" i="42" s="1"/>
  <c r="Z24" i="42" s="1"/>
  <c r="S24" i="42"/>
  <c r="AB24" i="42"/>
  <c r="AD25" i="42"/>
  <c r="AE25" i="42"/>
  <c r="AF25" i="42"/>
  <c r="AG25" i="42"/>
  <c r="Q25" i="42"/>
  <c r="R25" i="42"/>
  <c r="S25" i="42"/>
  <c r="W25" i="42" s="1"/>
  <c r="AA25" i="42" s="1"/>
  <c r="AB25" i="42"/>
  <c r="AD26" i="42"/>
  <c r="AE26" i="42"/>
  <c r="AF26" i="42"/>
  <c r="AG26" i="42"/>
  <c r="Q26" i="42"/>
  <c r="R26" i="42"/>
  <c r="S26" i="42"/>
  <c r="AB26" i="42"/>
  <c r="AD27" i="42"/>
  <c r="AE27" i="42"/>
  <c r="AF27" i="42"/>
  <c r="AG27" i="42"/>
  <c r="Q27" i="42"/>
  <c r="R27" i="42"/>
  <c r="S27" i="42"/>
  <c r="AB27" i="42"/>
  <c r="AD28" i="42"/>
  <c r="AE28" i="42"/>
  <c r="AF28" i="42"/>
  <c r="AG28" i="42"/>
  <c r="Q28" i="42"/>
  <c r="R28" i="42"/>
  <c r="V28" i="42" s="1"/>
  <c r="Z28" i="42" s="1"/>
  <c r="S28" i="42"/>
  <c r="AB28" i="42"/>
  <c r="G29" i="42"/>
  <c r="Q35" i="42"/>
  <c r="S35" i="42"/>
  <c r="U35" i="42"/>
  <c r="V35" i="42"/>
  <c r="W35" i="42"/>
  <c r="Q34" i="42"/>
  <c r="S34" i="42"/>
  <c r="U34" i="42"/>
  <c r="V34" i="42"/>
  <c r="W34" i="42"/>
  <c r="Q36" i="42"/>
  <c r="S36" i="42"/>
  <c r="U36" i="42"/>
  <c r="V36" i="42"/>
  <c r="W36" i="42"/>
  <c r="Q37" i="42"/>
  <c r="S37" i="42"/>
  <c r="U37" i="42"/>
  <c r="V37" i="42"/>
  <c r="W37" i="42"/>
  <c r="Q38" i="42"/>
  <c r="S38" i="42"/>
  <c r="U38" i="42"/>
  <c r="V38" i="42"/>
  <c r="W38" i="42"/>
  <c r="Q39" i="42"/>
  <c r="S39" i="42"/>
  <c r="U39" i="42"/>
  <c r="V39" i="42"/>
  <c r="W39" i="42"/>
  <c r="Q40" i="42"/>
  <c r="S40" i="42"/>
  <c r="U40" i="42"/>
  <c r="V40" i="42"/>
  <c r="W40" i="42"/>
  <c r="Q41" i="42"/>
  <c r="S41" i="42"/>
  <c r="U41" i="42"/>
  <c r="V41" i="42"/>
  <c r="W41" i="42"/>
  <c r="Q42" i="42"/>
  <c r="S42" i="42"/>
  <c r="U42" i="42"/>
  <c r="V42" i="42"/>
  <c r="W42" i="42"/>
  <c r="Q43" i="42"/>
  <c r="S43" i="42"/>
  <c r="U43" i="42"/>
  <c r="V43" i="42"/>
  <c r="W43" i="42"/>
  <c r="Q44" i="42"/>
  <c r="S44" i="42"/>
  <c r="U44" i="42"/>
  <c r="V44" i="42"/>
  <c r="W44" i="42"/>
  <c r="C45" i="42"/>
  <c r="E29" i="42"/>
  <c r="E45" i="42"/>
  <c r="B8" i="42"/>
  <c r="B7" i="42"/>
  <c r="B6" i="42"/>
  <c r="B5" i="42"/>
  <c r="A28" i="42"/>
  <c r="A27" i="42"/>
  <c r="A26" i="42"/>
  <c r="A42" i="42" s="1"/>
  <c r="A25" i="42"/>
  <c r="A24" i="42"/>
  <c r="A56" i="42" s="1"/>
  <c r="A23" i="42"/>
  <c r="A22" i="42"/>
  <c r="A38" i="42" s="1"/>
  <c r="A21" i="42"/>
  <c r="A20" i="42"/>
  <c r="A52" i="42" s="1"/>
  <c r="A19" i="42"/>
  <c r="A51" i="42" s="1"/>
  <c r="A18" i="42"/>
  <c r="A34" i="42" s="1"/>
  <c r="K45" i="42"/>
  <c r="J45" i="42"/>
  <c r="I45" i="42"/>
  <c r="G45" i="42"/>
  <c r="K29" i="42"/>
  <c r="J29" i="42"/>
  <c r="I29" i="42"/>
  <c r="H29" i="42"/>
  <c r="D29" i="42"/>
  <c r="C29" i="42"/>
  <c r="A8" i="42"/>
  <c r="A7" i="42"/>
  <c r="A6" i="42"/>
  <c r="A5" i="42"/>
  <c r="B9" i="43"/>
  <c r="Q34" i="43"/>
  <c r="S34" i="43"/>
  <c r="U34" i="43"/>
  <c r="V34" i="43"/>
  <c r="W34" i="43"/>
  <c r="Q35" i="43"/>
  <c r="S35" i="43"/>
  <c r="U35" i="43"/>
  <c r="V35" i="43"/>
  <c r="W35" i="43"/>
  <c r="Q37" i="43"/>
  <c r="S37" i="43"/>
  <c r="U37" i="43"/>
  <c r="V37" i="43"/>
  <c r="W37" i="43"/>
  <c r="Q36" i="43"/>
  <c r="S36" i="43"/>
  <c r="U36" i="43"/>
  <c r="V36" i="43"/>
  <c r="W36" i="43"/>
  <c r="Q38" i="43"/>
  <c r="S38" i="43"/>
  <c r="U38" i="43"/>
  <c r="V38" i="43"/>
  <c r="W38" i="43"/>
  <c r="Q39" i="43"/>
  <c r="S39" i="43"/>
  <c r="U39" i="43"/>
  <c r="V39" i="43"/>
  <c r="W39" i="43"/>
  <c r="Q40" i="43"/>
  <c r="S40" i="43"/>
  <c r="U40" i="43"/>
  <c r="V40" i="43"/>
  <c r="W40" i="43"/>
  <c r="Q41" i="43"/>
  <c r="S41" i="43"/>
  <c r="U41" i="43"/>
  <c r="V41" i="43"/>
  <c r="W41" i="43"/>
  <c r="Q42" i="43"/>
  <c r="S42" i="43"/>
  <c r="U42" i="43"/>
  <c r="V42" i="43"/>
  <c r="W42" i="43"/>
  <c r="Q43" i="43"/>
  <c r="S43" i="43"/>
  <c r="U43" i="43"/>
  <c r="V43" i="43"/>
  <c r="W43" i="43"/>
  <c r="Q44" i="43"/>
  <c r="S44" i="43"/>
  <c r="U44" i="43"/>
  <c r="V44" i="43"/>
  <c r="W44" i="43"/>
  <c r="Q18" i="43"/>
  <c r="R18" i="43"/>
  <c r="S18" i="43"/>
  <c r="AB18" i="43"/>
  <c r="AD18" i="43"/>
  <c r="AE18" i="43"/>
  <c r="AF18" i="43"/>
  <c r="AG18" i="43"/>
  <c r="Q19" i="43"/>
  <c r="R19" i="43"/>
  <c r="S19" i="43"/>
  <c r="AB19" i="43"/>
  <c r="AD19" i="43"/>
  <c r="AE19" i="43"/>
  <c r="AF19" i="43"/>
  <c r="AG19" i="43"/>
  <c r="Q20" i="43"/>
  <c r="R20" i="43"/>
  <c r="V20" i="43" s="1"/>
  <c r="Z20" i="43" s="1"/>
  <c r="S20" i="43"/>
  <c r="AB20" i="43"/>
  <c r="AD20" i="43"/>
  <c r="AE20" i="43"/>
  <c r="AF20" i="43"/>
  <c r="AG20" i="43"/>
  <c r="Q21" i="43"/>
  <c r="R21" i="43"/>
  <c r="V21" i="43" s="1"/>
  <c r="Z21" i="43" s="1"/>
  <c r="S21" i="43"/>
  <c r="AB21" i="43"/>
  <c r="AD21" i="43"/>
  <c r="AE21" i="43"/>
  <c r="AF21" i="43"/>
  <c r="AG21" i="43"/>
  <c r="Q22" i="43"/>
  <c r="R22" i="43"/>
  <c r="V22" i="43" s="1"/>
  <c r="Z22" i="43" s="1"/>
  <c r="S22" i="43"/>
  <c r="AB22" i="43"/>
  <c r="AD22" i="43"/>
  <c r="AE22" i="43"/>
  <c r="AF22" i="43"/>
  <c r="AG22" i="43"/>
  <c r="AD23" i="43"/>
  <c r="AE23" i="43"/>
  <c r="AF23" i="43"/>
  <c r="AG23" i="43"/>
  <c r="Q23" i="43"/>
  <c r="R23" i="43"/>
  <c r="S23" i="43"/>
  <c r="AB23" i="43"/>
  <c r="AD24" i="43"/>
  <c r="AE24" i="43"/>
  <c r="AF24" i="43"/>
  <c r="AG24" i="43"/>
  <c r="Q24" i="43"/>
  <c r="R24" i="43"/>
  <c r="V24" i="43" s="1"/>
  <c r="Z24" i="43" s="1"/>
  <c r="S24" i="43"/>
  <c r="AB24" i="43"/>
  <c r="AD25" i="43"/>
  <c r="AE25" i="43"/>
  <c r="AF25" i="43"/>
  <c r="AG25" i="43"/>
  <c r="Q25" i="43"/>
  <c r="R25" i="43"/>
  <c r="S25" i="43"/>
  <c r="AB25" i="43"/>
  <c r="AD26" i="43"/>
  <c r="AE26" i="43"/>
  <c r="AF26" i="43"/>
  <c r="AG26" i="43"/>
  <c r="Q26" i="43"/>
  <c r="R26" i="43"/>
  <c r="S26" i="43"/>
  <c r="AB26" i="43"/>
  <c r="AD27" i="43"/>
  <c r="AE27" i="43"/>
  <c r="AF27" i="43"/>
  <c r="AG27" i="43"/>
  <c r="Q27" i="43"/>
  <c r="R27" i="43"/>
  <c r="V27" i="43" s="1"/>
  <c r="Z27" i="43" s="1"/>
  <c r="S27" i="43"/>
  <c r="AB27" i="43"/>
  <c r="AD28" i="43"/>
  <c r="AE28" i="43"/>
  <c r="AF28" i="43"/>
  <c r="AG28" i="43"/>
  <c r="Q28" i="43"/>
  <c r="R28" i="43"/>
  <c r="S28" i="43"/>
  <c r="AB28" i="43"/>
  <c r="E29" i="43"/>
  <c r="F29" i="43"/>
  <c r="E45" i="43"/>
  <c r="B8" i="43"/>
  <c r="B7" i="43"/>
  <c r="B6" i="43"/>
  <c r="B5" i="43"/>
  <c r="A28" i="43"/>
  <c r="A27" i="43"/>
  <c r="A59" i="43" s="1"/>
  <c r="A26" i="43"/>
  <c r="A58" i="43" s="1"/>
  <c r="A25" i="43"/>
  <c r="A57" i="43" s="1"/>
  <c r="A24" i="43"/>
  <c r="A56" i="43" s="1"/>
  <c r="A23" i="43"/>
  <c r="A22" i="43"/>
  <c r="A38" i="43" s="1"/>
  <c r="A21" i="43"/>
  <c r="A37" i="43" s="1"/>
  <c r="A20" i="43"/>
  <c r="A52" i="43" s="1"/>
  <c r="A19" i="43"/>
  <c r="A35" i="43" s="1"/>
  <c r="A18" i="43"/>
  <c r="A50" i="43" s="1"/>
  <c r="K45" i="43"/>
  <c r="J45" i="43"/>
  <c r="I45" i="43"/>
  <c r="G45" i="43"/>
  <c r="C45" i="43"/>
  <c r="K29" i="43"/>
  <c r="J29" i="43"/>
  <c r="I29" i="43"/>
  <c r="H29" i="43"/>
  <c r="G29" i="43"/>
  <c r="D29" i="43"/>
  <c r="C29" i="43"/>
  <c r="A8" i="43"/>
  <c r="A7" i="43"/>
  <c r="A6" i="43"/>
  <c r="A5" i="43"/>
  <c r="B9" i="44"/>
  <c r="Q34" i="44"/>
  <c r="S34" i="44"/>
  <c r="U34" i="44"/>
  <c r="V34" i="44"/>
  <c r="W34" i="44"/>
  <c r="Q35" i="44"/>
  <c r="M35" i="44" s="1"/>
  <c r="S35" i="44"/>
  <c r="U35" i="44"/>
  <c r="V35" i="44"/>
  <c r="W35" i="44"/>
  <c r="Q37" i="44"/>
  <c r="S37" i="44"/>
  <c r="U37" i="44"/>
  <c r="V37" i="44"/>
  <c r="W37" i="44"/>
  <c r="Q36" i="44"/>
  <c r="S36" i="44"/>
  <c r="U36" i="44"/>
  <c r="V36" i="44"/>
  <c r="W36" i="44"/>
  <c r="Q38" i="44"/>
  <c r="S38" i="44"/>
  <c r="U38" i="44"/>
  <c r="V38" i="44"/>
  <c r="W38" i="44"/>
  <c r="Q39" i="44"/>
  <c r="S39" i="44"/>
  <c r="U39" i="44"/>
  <c r="V39" i="44"/>
  <c r="W39" i="44"/>
  <c r="Q40" i="44"/>
  <c r="S40" i="44"/>
  <c r="U40" i="44"/>
  <c r="V40" i="44"/>
  <c r="W40" i="44"/>
  <c r="Q41" i="44"/>
  <c r="S41" i="44"/>
  <c r="U41" i="44"/>
  <c r="V41" i="44"/>
  <c r="W41" i="44"/>
  <c r="Q42" i="44"/>
  <c r="S42" i="44"/>
  <c r="U42" i="44"/>
  <c r="V42" i="44"/>
  <c r="W42" i="44"/>
  <c r="Q43" i="44"/>
  <c r="S43" i="44"/>
  <c r="U43" i="44"/>
  <c r="V43" i="44"/>
  <c r="W43" i="44"/>
  <c r="Q44" i="44"/>
  <c r="S44" i="44"/>
  <c r="U44" i="44"/>
  <c r="V44" i="44"/>
  <c r="W44" i="44"/>
  <c r="Q18" i="44"/>
  <c r="R18" i="44"/>
  <c r="V18" i="44" s="1"/>
  <c r="Z18" i="44" s="1"/>
  <c r="S18" i="44"/>
  <c r="AB18" i="44"/>
  <c r="AD18" i="44"/>
  <c r="AE18" i="44"/>
  <c r="AF18" i="44"/>
  <c r="AG18" i="44"/>
  <c r="Q19" i="44"/>
  <c r="R19" i="44"/>
  <c r="S19" i="44"/>
  <c r="AB19" i="44"/>
  <c r="AD19" i="44"/>
  <c r="AE19" i="44"/>
  <c r="AF19" i="44"/>
  <c r="AG19" i="44"/>
  <c r="Q20" i="44"/>
  <c r="R20" i="44"/>
  <c r="V20" i="44" s="1"/>
  <c r="Z20" i="44" s="1"/>
  <c r="S20" i="44"/>
  <c r="AB20" i="44"/>
  <c r="AD20" i="44"/>
  <c r="AE20" i="44"/>
  <c r="AF20" i="44"/>
  <c r="AG20" i="44"/>
  <c r="Q21" i="44"/>
  <c r="R21" i="44"/>
  <c r="V21" i="44" s="1"/>
  <c r="Z21" i="44" s="1"/>
  <c r="S21" i="44"/>
  <c r="AB21" i="44"/>
  <c r="AD21" i="44"/>
  <c r="AE21" i="44"/>
  <c r="AF21" i="44"/>
  <c r="AG21" i="44"/>
  <c r="Q22" i="44"/>
  <c r="R22" i="44"/>
  <c r="V22" i="44" s="1"/>
  <c r="Z22" i="44" s="1"/>
  <c r="S22" i="44"/>
  <c r="AB22" i="44"/>
  <c r="AD22" i="44"/>
  <c r="AE22" i="44"/>
  <c r="AF22" i="44"/>
  <c r="AG22" i="44"/>
  <c r="AD23" i="44"/>
  <c r="AE23" i="44"/>
  <c r="AF23" i="44"/>
  <c r="AG23" i="44"/>
  <c r="Q23" i="44"/>
  <c r="R23" i="44"/>
  <c r="V23" i="44" s="1"/>
  <c r="Z23" i="44" s="1"/>
  <c r="S23" i="44"/>
  <c r="AB23" i="44"/>
  <c r="AD24" i="44"/>
  <c r="AE24" i="44"/>
  <c r="AF24" i="44"/>
  <c r="AG24" i="44"/>
  <c r="Q24" i="44"/>
  <c r="R24" i="44"/>
  <c r="V24" i="44" s="1"/>
  <c r="Z24" i="44" s="1"/>
  <c r="S24" i="44"/>
  <c r="AB24" i="44"/>
  <c r="AD25" i="44"/>
  <c r="AE25" i="44"/>
  <c r="AF25" i="44"/>
  <c r="AG25" i="44"/>
  <c r="Q25" i="44"/>
  <c r="R25" i="44"/>
  <c r="V25" i="44" s="1"/>
  <c r="Z25" i="44" s="1"/>
  <c r="S25" i="44"/>
  <c r="AB25" i="44"/>
  <c r="AD26" i="44"/>
  <c r="AE26" i="44"/>
  <c r="AF26" i="44"/>
  <c r="AG26" i="44"/>
  <c r="Q26" i="44"/>
  <c r="R26" i="44"/>
  <c r="S26" i="44"/>
  <c r="AB26" i="44"/>
  <c r="AD27" i="44"/>
  <c r="AE27" i="44"/>
  <c r="AF27" i="44"/>
  <c r="AG27" i="44"/>
  <c r="Q27" i="44"/>
  <c r="R27" i="44"/>
  <c r="V27" i="44" s="1"/>
  <c r="Z27" i="44" s="1"/>
  <c r="S27" i="44"/>
  <c r="AB27" i="44"/>
  <c r="AD28" i="44"/>
  <c r="AE28" i="44"/>
  <c r="AF28" i="44"/>
  <c r="AG28" i="44"/>
  <c r="Q28" i="44"/>
  <c r="R28" i="44"/>
  <c r="V28" i="44" s="1"/>
  <c r="Z28" i="44" s="1"/>
  <c r="S28" i="44"/>
  <c r="AB28" i="44"/>
  <c r="E29" i="44"/>
  <c r="F29" i="44"/>
  <c r="E45" i="44"/>
  <c r="B8" i="44"/>
  <c r="B7" i="44"/>
  <c r="B6" i="44"/>
  <c r="B5" i="44"/>
  <c r="A28" i="44"/>
  <c r="A44" i="44" s="1"/>
  <c r="A27" i="44"/>
  <c r="A43" i="44" s="1"/>
  <c r="A26" i="44"/>
  <c r="A25" i="44"/>
  <c r="A24" i="44"/>
  <c r="A56" i="44" s="1"/>
  <c r="A23" i="44"/>
  <c r="A39" i="44" s="1"/>
  <c r="A22" i="44"/>
  <c r="A54" i="44" s="1"/>
  <c r="A21" i="44"/>
  <c r="A37" i="44" s="1"/>
  <c r="A20" i="44"/>
  <c r="A52" i="44" s="1"/>
  <c r="A19" i="44"/>
  <c r="A18" i="44"/>
  <c r="A50" i="44" s="1"/>
  <c r="K45" i="44"/>
  <c r="J45" i="44"/>
  <c r="I45" i="44"/>
  <c r="G45" i="44"/>
  <c r="C45" i="44"/>
  <c r="K29" i="44"/>
  <c r="J29" i="44"/>
  <c r="I29" i="44"/>
  <c r="H29" i="44"/>
  <c r="G29" i="44"/>
  <c r="D29" i="44"/>
  <c r="C29" i="44"/>
  <c r="A8" i="44"/>
  <c r="A7" i="44"/>
  <c r="A6" i="44"/>
  <c r="A5" i="44"/>
  <c r="B9" i="45"/>
  <c r="Q34" i="45"/>
  <c r="S34" i="45"/>
  <c r="U34" i="45"/>
  <c r="V34" i="45"/>
  <c r="W34" i="45"/>
  <c r="Q35" i="45"/>
  <c r="S35" i="45"/>
  <c r="U35" i="45"/>
  <c r="V35" i="45"/>
  <c r="W35" i="45"/>
  <c r="Q37" i="45"/>
  <c r="S37" i="45"/>
  <c r="U37" i="45"/>
  <c r="V37" i="45"/>
  <c r="W37" i="45"/>
  <c r="Q36" i="45"/>
  <c r="S36" i="45"/>
  <c r="U36" i="45"/>
  <c r="V36" i="45"/>
  <c r="W36" i="45"/>
  <c r="Q38" i="45"/>
  <c r="S38" i="45"/>
  <c r="U38" i="45"/>
  <c r="V38" i="45"/>
  <c r="W38" i="45"/>
  <c r="Q39" i="45"/>
  <c r="S39" i="45"/>
  <c r="U39" i="45"/>
  <c r="V39" i="45"/>
  <c r="W39" i="45"/>
  <c r="Q40" i="45"/>
  <c r="S40" i="45"/>
  <c r="U40" i="45"/>
  <c r="V40" i="45"/>
  <c r="W40" i="45"/>
  <c r="Q41" i="45"/>
  <c r="S41" i="45"/>
  <c r="U41" i="45"/>
  <c r="V41" i="45"/>
  <c r="W41" i="45"/>
  <c r="Q42" i="45"/>
  <c r="S42" i="45"/>
  <c r="U42" i="45"/>
  <c r="V42" i="45"/>
  <c r="W42" i="45"/>
  <c r="Q43" i="45"/>
  <c r="S43" i="45"/>
  <c r="U43" i="45"/>
  <c r="V43" i="45"/>
  <c r="W43" i="45"/>
  <c r="Q44" i="45"/>
  <c r="S44" i="45"/>
  <c r="U44" i="45"/>
  <c r="V44" i="45"/>
  <c r="W44" i="45"/>
  <c r="Q18" i="45"/>
  <c r="R18" i="45"/>
  <c r="V18" i="45" s="1"/>
  <c r="Z18" i="45" s="1"/>
  <c r="S18" i="45"/>
  <c r="AB18" i="45"/>
  <c r="AD18" i="45"/>
  <c r="AE18" i="45"/>
  <c r="AF18" i="45"/>
  <c r="AG18" i="45"/>
  <c r="Q19" i="45"/>
  <c r="R19" i="45"/>
  <c r="S19" i="45"/>
  <c r="AB19" i="45"/>
  <c r="AD19" i="45"/>
  <c r="AE19" i="45"/>
  <c r="AF19" i="45"/>
  <c r="AG19" i="45"/>
  <c r="Q20" i="45"/>
  <c r="R20" i="45"/>
  <c r="S20" i="45"/>
  <c r="AB20" i="45"/>
  <c r="AD20" i="45"/>
  <c r="AE20" i="45"/>
  <c r="AF20" i="45"/>
  <c r="AG20" i="45"/>
  <c r="Q21" i="45"/>
  <c r="R21" i="45"/>
  <c r="V21" i="45" s="1"/>
  <c r="Z21" i="45" s="1"/>
  <c r="S21" i="45"/>
  <c r="AB21" i="45"/>
  <c r="AD21" i="45"/>
  <c r="AE21" i="45"/>
  <c r="AF21" i="45"/>
  <c r="AG21" i="45"/>
  <c r="Q22" i="45"/>
  <c r="R22" i="45"/>
  <c r="S22" i="45"/>
  <c r="AB22" i="45"/>
  <c r="AD22" i="45"/>
  <c r="AE22" i="45"/>
  <c r="AF22" i="45"/>
  <c r="AG22" i="45"/>
  <c r="AD23" i="45"/>
  <c r="AE23" i="45"/>
  <c r="AF23" i="45"/>
  <c r="AG23" i="45"/>
  <c r="Q23" i="45"/>
  <c r="R23" i="45"/>
  <c r="S23" i="45"/>
  <c r="AB23" i="45"/>
  <c r="AD24" i="45"/>
  <c r="AE24" i="45"/>
  <c r="AF24" i="45"/>
  <c r="AG24" i="45"/>
  <c r="Q24" i="45"/>
  <c r="R24" i="45"/>
  <c r="V24" i="45" s="1"/>
  <c r="Z24" i="45" s="1"/>
  <c r="S24" i="45"/>
  <c r="AB24" i="45"/>
  <c r="AD25" i="45"/>
  <c r="AE25" i="45"/>
  <c r="AF25" i="45"/>
  <c r="AG25" i="45"/>
  <c r="Q25" i="45"/>
  <c r="U25" i="45" s="1"/>
  <c r="Y25" i="45" s="1"/>
  <c r="R25" i="45"/>
  <c r="S25" i="45"/>
  <c r="AB25" i="45"/>
  <c r="AD26" i="45"/>
  <c r="AE26" i="45"/>
  <c r="AF26" i="45"/>
  <c r="AG26" i="45"/>
  <c r="Q26" i="45"/>
  <c r="R26" i="45"/>
  <c r="V26" i="45" s="1"/>
  <c r="Z26" i="45" s="1"/>
  <c r="S26" i="45"/>
  <c r="AB26" i="45"/>
  <c r="AD27" i="45"/>
  <c r="AE27" i="45"/>
  <c r="AF27" i="45"/>
  <c r="AG27" i="45"/>
  <c r="Q27" i="45"/>
  <c r="R27" i="45"/>
  <c r="W27" i="45" s="1"/>
  <c r="AA27" i="45" s="1"/>
  <c r="S27" i="45"/>
  <c r="AB27" i="45"/>
  <c r="AD28" i="45"/>
  <c r="AE28" i="45"/>
  <c r="AF28" i="45"/>
  <c r="AG28" i="45"/>
  <c r="Q28" i="45"/>
  <c r="R28" i="45"/>
  <c r="V28" i="45" s="1"/>
  <c r="Z28" i="45" s="1"/>
  <c r="S28" i="45"/>
  <c r="AB28" i="45"/>
  <c r="E29" i="45"/>
  <c r="F29" i="45"/>
  <c r="E45" i="45"/>
  <c r="B8" i="45"/>
  <c r="B7" i="45"/>
  <c r="B6" i="45"/>
  <c r="B5" i="45"/>
  <c r="A28" i="45"/>
  <c r="A27" i="45"/>
  <c r="A26" i="45"/>
  <c r="A58" i="45" s="1"/>
  <c r="A25" i="45"/>
  <c r="A57" i="45" s="1"/>
  <c r="A24" i="45"/>
  <c r="A23" i="45"/>
  <c r="A22" i="45"/>
  <c r="A54" i="45" s="1"/>
  <c r="A21" i="45"/>
  <c r="A37" i="45" s="1"/>
  <c r="A20" i="45"/>
  <c r="A19" i="45"/>
  <c r="A51" i="45" s="1"/>
  <c r="A18" i="45"/>
  <c r="A34" i="45" s="1"/>
  <c r="K45" i="45"/>
  <c r="J45" i="45"/>
  <c r="I45" i="45"/>
  <c r="G45" i="45"/>
  <c r="C45" i="45"/>
  <c r="K29" i="45"/>
  <c r="J29" i="45"/>
  <c r="I29" i="45"/>
  <c r="H29" i="45"/>
  <c r="G29" i="45"/>
  <c r="D29" i="45"/>
  <c r="C29" i="45"/>
  <c r="A8" i="45"/>
  <c r="A7" i="45"/>
  <c r="A6" i="45"/>
  <c r="A5" i="45"/>
  <c r="B9" i="46"/>
  <c r="Q34" i="46"/>
  <c r="S34" i="46"/>
  <c r="U34" i="46"/>
  <c r="V34" i="46"/>
  <c r="W34" i="46"/>
  <c r="Q35" i="46"/>
  <c r="S35" i="46"/>
  <c r="U35" i="46"/>
  <c r="V35" i="46"/>
  <c r="W35" i="46"/>
  <c r="Q37" i="46"/>
  <c r="S37" i="46"/>
  <c r="U37" i="46"/>
  <c r="V37" i="46"/>
  <c r="W37" i="46"/>
  <c r="Q36" i="46"/>
  <c r="S36" i="46"/>
  <c r="U36" i="46"/>
  <c r="V36" i="46"/>
  <c r="W36" i="46"/>
  <c r="Q38" i="46"/>
  <c r="S38" i="46"/>
  <c r="U38" i="46"/>
  <c r="V38" i="46"/>
  <c r="W38" i="46"/>
  <c r="Q39" i="46"/>
  <c r="S39" i="46"/>
  <c r="U39" i="46"/>
  <c r="V39" i="46"/>
  <c r="W39" i="46"/>
  <c r="Q40" i="46"/>
  <c r="S40" i="46"/>
  <c r="U40" i="46"/>
  <c r="V40" i="46"/>
  <c r="W40" i="46"/>
  <c r="Q41" i="46"/>
  <c r="S41" i="46"/>
  <c r="U41" i="46"/>
  <c r="V41" i="46"/>
  <c r="W41" i="46"/>
  <c r="Q42" i="46"/>
  <c r="S42" i="46"/>
  <c r="U42" i="46"/>
  <c r="V42" i="46"/>
  <c r="W42" i="46"/>
  <c r="Q43" i="46"/>
  <c r="S43" i="46"/>
  <c r="U43" i="46"/>
  <c r="V43" i="46"/>
  <c r="W43" i="46"/>
  <c r="Q44" i="46"/>
  <c r="S44" i="46"/>
  <c r="U44" i="46"/>
  <c r="V44" i="46"/>
  <c r="W44" i="46"/>
  <c r="Q18" i="46"/>
  <c r="R18" i="46"/>
  <c r="V18" i="46" s="1"/>
  <c r="Z18" i="46" s="1"/>
  <c r="S18" i="46"/>
  <c r="AB18" i="46"/>
  <c r="AD18" i="46"/>
  <c r="AE18" i="46"/>
  <c r="AF18" i="46"/>
  <c r="AG18" i="46"/>
  <c r="Q19" i="46"/>
  <c r="R19" i="46"/>
  <c r="S19" i="46"/>
  <c r="AB19" i="46"/>
  <c r="AD19" i="46"/>
  <c r="AE19" i="46"/>
  <c r="AF19" i="46"/>
  <c r="AG19" i="46"/>
  <c r="Q20" i="46"/>
  <c r="R20" i="46"/>
  <c r="S20" i="46"/>
  <c r="AB20" i="46"/>
  <c r="AD20" i="46"/>
  <c r="AE20" i="46"/>
  <c r="AF20" i="46"/>
  <c r="AG20" i="46"/>
  <c r="Q21" i="46"/>
  <c r="R21" i="46"/>
  <c r="V21" i="46" s="1"/>
  <c r="Z21" i="46" s="1"/>
  <c r="S21" i="46"/>
  <c r="AB21" i="46"/>
  <c r="AD21" i="46"/>
  <c r="AE21" i="46"/>
  <c r="AF21" i="46"/>
  <c r="AG21" i="46"/>
  <c r="Q22" i="46"/>
  <c r="R22" i="46"/>
  <c r="V22" i="46" s="1"/>
  <c r="Z22" i="46" s="1"/>
  <c r="S22" i="46"/>
  <c r="AB22" i="46"/>
  <c r="AD22" i="46"/>
  <c r="AE22" i="46"/>
  <c r="AF22" i="46"/>
  <c r="AG22" i="46"/>
  <c r="AD23" i="46"/>
  <c r="AE23" i="46"/>
  <c r="AF23" i="46"/>
  <c r="AG23" i="46"/>
  <c r="Q23" i="46"/>
  <c r="R23" i="46"/>
  <c r="S23" i="46"/>
  <c r="AB23" i="46"/>
  <c r="AD24" i="46"/>
  <c r="AE24" i="46"/>
  <c r="AF24" i="46"/>
  <c r="AG24" i="46"/>
  <c r="Q24" i="46"/>
  <c r="R24" i="46"/>
  <c r="S24" i="46"/>
  <c r="AB24" i="46"/>
  <c r="AD25" i="46"/>
  <c r="AE25" i="46"/>
  <c r="AF25" i="46"/>
  <c r="AG25" i="46"/>
  <c r="Q25" i="46"/>
  <c r="R25" i="46"/>
  <c r="V25" i="46" s="1"/>
  <c r="Z25" i="46" s="1"/>
  <c r="S25" i="46"/>
  <c r="AB25" i="46"/>
  <c r="AD26" i="46"/>
  <c r="AE26" i="46"/>
  <c r="AF26" i="46"/>
  <c r="AG26" i="46"/>
  <c r="Q26" i="46"/>
  <c r="R26" i="46"/>
  <c r="S26" i="46"/>
  <c r="AB26" i="46"/>
  <c r="AD27" i="46"/>
  <c r="AE27" i="46"/>
  <c r="AF27" i="46"/>
  <c r="AG27" i="46"/>
  <c r="Q27" i="46"/>
  <c r="R27" i="46"/>
  <c r="V27" i="46" s="1"/>
  <c r="Z27" i="46" s="1"/>
  <c r="S27" i="46"/>
  <c r="AB27" i="46"/>
  <c r="AD28" i="46"/>
  <c r="AE28" i="46"/>
  <c r="AF28" i="46"/>
  <c r="AG28" i="46"/>
  <c r="Q28" i="46"/>
  <c r="R28" i="46"/>
  <c r="V28" i="46" s="1"/>
  <c r="Z28" i="46" s="1"/>
  <c r="S28" i="46"/>
  <c r="AB28" i="46"/>
  <c r="E29" i="46"/>
  <c r="F29" i="46"/>
  <c r="E45" i="46"/>
  <c r="B8" i="46"/>
  <c r="B7" i="46"/>
  <c r="B6" i="46"/>
  <c r="B5" i="46"/>
  <c r="A28" i="46"/>
  <c r="A27" i="46"/>
  <c r="A26" i="46"/>
  <c r="A25" i="46"/>
  <c r="A24" i="46"/>
  <c r="A56" i="46" s="1"/>
  <c r="A23" i="46"/>
  <c r="A39" i="46" s="1"/>
  <c r="A22" i="46"/>
  <c r="A21" i="46"/>
  <c r="A53" i="46" s="1"/>
  <c r="A20" i="46"/>
  <c r="A36" i="46" s="1"/>
  <c r="A19" i="46"/>
  <c r="A35" i="46" s="1"/>
  <c r="A18" i="46"/>
  <c r="A34" i="46" s="1"/>
  <c r="K45" i="46"/>
  <c r="J45" i="46"/>
  <c r="I45" i="46"/>
  <c r="G45" i="46"/>
  <c r="C45" i="46"/>
  <c r="K29" i="46"/>
  <c r="J29" i="46"/>
  <c r="I29" i="46"/>
  <c r="H29" i="46"/>
  <c r="G29" i="46"/>
  <c r="D29" i="46"/>
  <c r="C29" i="46"/>
  <c r="A8" i="46"/>
  <c r="A7" i="46"/>
  <c r="A6" i="46"/>
  <c r="A5" i="46"/>
  <c r="B9" i="29"/>
  <c r="T20" i="29"/>
  <c r="T21" i="29"/>
  <c r="V34" i="29"/>
  <c r="W34" i="29"/>
  <c r="V35" i="29"/>
  <c r="W35" i="29"/>
  <c r="V36" i="29"/>
  <c r="W36" i="29"/>
  <c r="V37" i="29"/>
  <c r="W37" i="29"/>
  <c r="V38" i="29"/>
  <c r="W38" i="29"/>
  <c r="V39" i="29"/>
  <c r="W39" i="29"/>
  <c r="V40" i="29"/>
  <c r="W40" i="29"/>
  <c r="V41" i="29"/>
  <c r="M41" i="29" s="1"/>
  <c r="W41" i="29"/>
  <c r="V42" i="29"/>
  <c r="W42" i="29"/>
  <c r="V43" i="29"/>
  <c r="W43" i="29"/>
  <c r="V44" i="29"/>
  <c r="W44" i="29"/>
  <c r="T22" i="29"/>
  <c r="T28" i="29"/>
  <c r="T27" i="29"/>
  <c r="T26" i="29"/>
  <c r="T25" i="29"/>
  <c r="T24" i="29"/>
  <c r="T23" i="29"/>
  <c r="B8" i="29"/>
  <c r="B7" i="29"/>
  <c r="B6" i="29"/>
  <c r="B5" i="29"/>
  <c r="A18" i="29"/>
  <c r="A50" i="29" s="1"/>
  <c r="A44" i="29"/>
  <c r="A42" i="29"/>
  <c r="A41" i="29"/>
  <c r="A39" i="29"/>
  <c r="A38" i="29"/>
  <c r="A37" i="29"/>
  <c r="A8" i="29"/>
  <c r="A7" i="29"/>
  <c r="A6" i="29"/>
  <c r="A5" i="29"/>
  <c r="B9" i="47"/>
  <c r="G29" i="47"/>
  <c r="Q18" i="47"/>
  <c r="R18" i="47"/>
  <c r="V18" i="47" s="1"/>
  <c r="Z18" i="47" s="1"/>
  <c r="S18" i="47"/>
  <c r="AB18" i="47"/>
  <c r="AD18" i="47"/>
  <c r="AE18" i="47"/>
  <c r="AF18" i="47"/>
  <c r="AG18" i="47"/>
  <c r="Q19" i="47"/>
  <c r="R19" i="47"/>
  <c r="S19" i="47"/>
  <c r="AB19" i="47"/>
  <c r="AD19" i="47"/>
  <c r="AE19" i="47"/>
  <c r="AF19" i="47"/>
  <c r="AG19" i="47"/>
  <c r="Q20" i="47"/>
  <c r="R20" i="47"/>
  <c r="S20" i="47"/>
  <c r="AB20" i="47"/>
  <c r="AD20" i="47"/>
  <c r="AE20" i="47"/>
  <c r="AF20" i="47"/>
  <c r="AG20" i="47"/>
  <c r="Q21" i="47"/>
  <c r="R21" i="47"/>
  <c r="V21" i="47" s="1"/>
  <c r="Z21" i="47" s="1"/>
  <c r="S21" i="47"/>
  <c r="AB21" i="47"/>
  <c r="AD21" i="47"/>
  <c r="AE21" i="47"/>
  <c r="AF21" i="47"/>
  <c r="AG21" i="47"/>
  <c r="Q22" i="47"/>
  <c r="R22" i="47"/>
  <c r="S22" i="47"/>
  <c r="AB22" i="47"/>
  <c r="AD22" i="47"/>
  <c r="AE22" i="47"/>
  <c r="AF22" i="47"/>
  <c r="AG22" i="47"/>
  <c r="AD23" i="47"/>
  <c r="AE23" i="47"/>
  <c r="AF23" i="47"/>
  <c r="AG23" i="47"/>
  <c r="Q23" i="47"/>
  <c r="R23" i="47"/>
  <c r="V23" i="47" s="1"/>
  <c r="Z23" i="47" s="1"/>
  <c r="S23" i="47"/>
  <c r="AB23" i="47"/>
  <c r="AD24" i="47"/>
  <c r="AE24" i="47"/>
  <c r="AF24" i="47"/>
  <c r="AG24" i="47"/>
  <c r="Q24" i="47"/>
  <c r="R24" i="47"/>
  <c r="S24" i="47"/>
  <c r="AB24" i="47"/>
  <c r="AD25" i="47"/>
  <c r="AE25" i="47"/>
  <c r="AF25" i="47"/>
  <c r="AG25" i="47"/>
  <c r="Q25" i="47"/>
  <c r="R25" i="47"/>
  <c r="S25" i="47"/>
  <c r="AB25" i="47"/>
  <c r="AD26" i="47"/>
  <c r="AE26" i="47"/>
  <c r="AF26" i="47"/>
  <c r="AG26" i="47"/>
  <c r="Q26" i="47"/>
  <c r="R26" i="47"/>
  <c r="V26" i="47" s="1"/>
  <c r="Z26" i="47" s="1"/>
  <c r="S26" i="47"/>
  <c r="AB26" i="47"/>
  <c r="AD27" i="47"/>
  <c r="AE27" i="47"/>
  <c r="AF27" i="47"/>
  <c r="AG27" i="47"/>
  <c r="Q27" i="47"/>
  <c r="R27" i="47"/>
  <c r="S27" i="47"/>
  <c r="AB27" i="47"/>
  <c r="AD28" i="47"/>
  <c r="AE28" i="47"/>
  <c r="AF28" i="47"/>
  <c r="AG28" i="47"/>
  <c r="Q28" i="47"/>
  <c r="R28" i="47"/>
  <c r="V28" i="47" s="1"/>
  <c r="Z28" i="47" s="1"/>
  <c r="S28" i="47"/>
  <c r="AB28" i="47"/>
  <c r="Q34" i="47"/>
  <c r="S34" i="47"/>
  <c r="U34" i="47"/>
  <c r="V34" i="47"/>
  <c r="W34" i="47"/>
  <c r="Q35" i="47"/>
  <c r="S35" i="47"/>
  <c r="U35" i="47"/>
  <c r="V35" i="47"/>
  <c r="W35" i="47"/>
  <c r="Q36" i="47"/>
  <c r="S36" i="47"/>
  <c r="U36" i="47"/>
  <c r="V36" i="47"/>
  <c r="W36" i="47"/>
  <c r="Q37" i="47"/>
  <c r="S37" i="47"/>
  <c r="U37" i="47"/>
  <c r="V37" i="47"/>
  <c r="W37" i="47"/>
  <c r="Q38" i="47"/>
  <c r="S38" i="47"/>
  <c r="U38" i="47"/>
  <c r="V38" i="47"/>
  <c r="W38" i="47"/>
  <c r="Q39" i="47"/>
  <c r="S39" i="47"/>
  <c r="U39" i="47"/>
  <c r="V39" i="47"/>
  <c r="W39" i="47"/>
  <c r="Q40" i="47"/>
  <c r="S40" i="47"/>
  <c r="U40" i="47"/>
  <c r="V40" i="47"/>
  <c r="W40" i="47"/>
  <c r="Q41" i="47"/>
  <c r="S41" i="47"/>
  <c r="U41" i="47"/>
  <c r="V41" i="47"/>
  <c r="W41" i="47"/>
  <c r="Q42" i="47"/>
  <c r="S42" i="47"/>
  <c r="U42" i="47"/>
  <c r="V42" i="47"/>
  <c r="W42" i="47"/>
  <c r="Q43" i="47"/>
  <c r="S43" i="47"/>
  <c r="U43" i="47"/>
  <c r="V43" i="47"/>
  <c r="W43" i="47"/>
  <c r="Q44" i="47"/>
  <c r="S44" i="47"/>
  <c r="U44" i="47"/>
  <c r="V44" i="47"/>
  <c r="W44" i="47"/>
  <c r="C45" i="47"/>
  <c r="E29" i="47"/>
  <c r="F29" i="47"/>
  <c r="E45" i="47"/>
  <c r="B8" i="47"/>
  <c r="B7" i="47"/>
  <c r="B6" i="47"/>
  <c r="B5" i="47"/>
  <c r="A28" i="47"/>
  <c r="A60" i="47" s="1"/>
  <c r="A27" i="47"/>
  <c r="A59" i="47" s="1"/>
  <c r="A26" i="47"/>
  <c r="A42" i="47" s="1"/>
  <c r="A25" i="47"/>
  <c r="A24" i="47"/>
  <c r="A56" i="47" s="1"/>
  <c r="A23" i="47"/>
  <c r="A22" i="47"/>
  <c r="A54" i="47" s="1"/>
  <c r="A21" i="47"/>
  <c r="A53" i="47" s="1"/>
  <c r="A20" i="47"/>
  <c r="A36" i="47" s="1"/>
  <c r="A19" i="47"/>
  <c r="A18" i="47"/>
  <c r="A50" i="47" s="1"/>
  <c r="K45" i="47"/>
  <c r="J45" i="47"/>
  <c r="I45" i="47"/>
  <c r="G45" i="47"/>
  <c r="K29" i="47"/>
  <c r="J29" i="47"/>
  <c r="I29" i="47"/>
  <c r="H29" i="47"/>
  <c r="D29" i="47"/>
  <c r="C29" i="47"/>
  <c r="A8" i="47"/>
  <c r="A7" i="47"/>
  <c r="A6" i="47"/>
  <c r="A5" i="47"/>
  <c r="B9" i="30"/>
  <c r="V34" i="30"/>
  <c r="W34" i="30"/>
  <c r="V35" i="30"/>
  <c r="W35" i="30"/>
  <c r="V37" i="30"/>
  <c r="W37" i="30"/>
  <c r="V36" i="30"/>
  <c r="M36" i="30" s="1"/>
  <c r="W36" i="30"/>
  <c r="V38" i="30"/>
  <c r="W38" i="30"/>
  <c r="V39" i="30"/>
  <c r="W39" i="30"/>
  <c r="V40" i="30"/>
  <c r="W40" i="30"/>
  <c r="V41" i="30"/>
  <c r="W41" i="30"/>
  <c r="V42" i="30"/>
  <c r="W42" i="30"/>
  <c r="V43" i="30"/>
  <c r="W43" i="30"/>
  <c r="V44" i="30"/>
  <c r="W44" i="30"/>
  <c r="T22" i="30"/>
  <c r="T28" i="30"/>
  <c r="T27" i="30"/>
  <c r="T26" i="30"/>
  <c r="T25" i="30"/>
  <c r="T24" i="30"/>
  <c r="T23" i="30"/>
  <c r="T21" i="30"/>
  <c r="B8" i="30"/>
  <c r="B7" i="30"/>
  <c r="B6" i="30"/>
  <c r="B5" i="30"/>
  <c r="A18" i="30"/>
  <c r="A43" i="30"/>
  <c r="A41" i="30"/>
  <c r="A40" i="30"/>
  <c r="A8" i="30"/>
  <c r="A7" i="30"/>
  <c r="A6" i="30"/>
  <c r="A5" i="30"/>
  <c r="B9" i="31"/>
  <c r="V34" i="31"/>
  <c r="W34" i="31"/>
  <c r="V35" i="31"/>
  <c r="W35" i="31"/>
  <c r="V37" i="31"/>
  <c r="W37" i="31"/>
  <c r="V36" i="31"/>
  <c r="W36" i="31"/>
  <c r="V38" i="31"/>
  <c r="M38" i="31" s="1"/>
  <c r="W38" i="31"/>
  <c r="V39" i="31"/>
  <c r="W39" i="31"/>
  <c r="V40" i="31"/>
  <c r="W40" i="31"/>
  <c r="V41" i="31"/>
  <c r="W41" i="31"/>
  <c r="V42" i="31"/>
  <c r="W42" i="31"/>
  <c r="V43" i="31"/>
  <c r="W43" i="31"/>
  <c r="V44" i="31"/>
  <c r="W44" i="31"/>
  <c r="T28" i="31"/>
  <c r="T27" i="31"/>
  <c r="T26" i="31"/>
  <c r="T25" i="31"/>
  <c r="T24" i="31"/>
  <c r="T23" i="31"/>
  <c r="T21" i="31"/>
  <c r="T20" i="31"/>
  <c r="B8" i="31"/>
  <c r="B7" i="31"/>
  <c r="B6" i="31"/>
  <c r="B5" i="31"/>
  <c r="A18" i="31"/>
  <c r="A50" i="31" s="1"/>
  <c r="A43" i="31"/>
  <c r="A42" i="31"/>
  <c r="A40" i="31"/>
  <c r="A36" i="31"/>
  <c r="A8" i="31"/>
  <c r="A7" i="31"/>
  <c r="A6" i="31"/>
  <c r="A5" i="31"/>
  <c r="B9" i="32"/>
  <c r="T20" i="32"/>
  <c r="T22" i="32"/>
  <c r="V34" i="32"/>
  <c r="W34" i="32"/>
  <c r="V35" i="32"/>
  <c r="W35" i="32"/>
  <c r="V36" i="32"/>
  <c r="W36" i="32"/>
  <c r="V37" i="32"/>
  <c r="W37" i="32"/>
  <c r="V38" i="32"/>
  <c r="W38" i="32"/>
  <c r="V39" i="32"/>
  <c r="W39" i="32"/>
  <c r="V40" i="32"/>
  <c r="W40" i="32"/>
  <c r="V41" i="32"/>
  <c r="W41" i="32"/>
  <c r="V42" i="32"/>
  <c r="W42" i="32"/>
  <c r="V43" i="32"/>
  <c r="W43" i="32"/>
  <c r="V44" i="32"/>
  <c r="W44" i="32"/>
  <c r="T26" i="32"/>
  <c r="T23" i="32"/>
  <c r="B8" i="32"/>
  <c r="B7" i="32"/>
  <c r="B6" i="32"/>
  <c r="B5" i="32"/>
  <c r="A18" i="32"/>
  <c r="A43" i="32"/>
  <c r="A42" i="32"/>
  <c r="A41" i="32"/>
  <c r="A40" i="32"/>
  <c r="A39" i="32"/>
  <c r="A38" i="32"/>
  <c r="A8" i="32"/>
  <c r="A7" i="32"/>
  <c r="A6" i="32"/>
  <c r="A5" i="32"/>
  <c r="B9" i="33"/>
  <c r="V34" i="33"/>
  <c r="W34" i="33"/>
  <c r="V35" i="33"/>
  <c r="W35" i="33"/>
  <c r="V37" i="33"/>
  <c r="W37" i="33"/>
  <c r="V36" i="33"/>
  <c r="W36" i="33"/>
  <c r="V38" i="33"/>
  <c r="W38" i="33"/>
  <c r="V39" i="33"/>
  <c r="W39" i="33"/>
  <c r="V40" i="33"/>
  <c r="W40" i="33"/>
  <c r="V41" i="33"/>
  <c r="W41" i="33"/>
  <c r="V42" i="33"/>
  <c r="W42" i="33"/>
  <c r="V43" i="33"/>
  <c r="W43" i="33"/>
  <c r="V44" i="33"/>
  <c r="W44" i="33"/>
  <c r="T18" i="33"/>
  <c r="T28" i="33"/>
  <c r="T27" i="33"/>
  <c r="T26" i="33"/>
  <c r="T24" i="33"/>
  <c r="T23" i="33"/>
  <c r="T21" i="33"/>
  <c r="T20" i="33"/>
  <c r="U20" i="33" s="1"/>
  <c r="Y20" i="33" s="1"/>
  <c r="B8" i="33"/>
  <c r="B7" i="33"/>
  <c r="B6" i="33"/>
  <c r="B5" i="33"/>
  <c r="A18" i="33"/>
  <c r="A50" i="33" s="1"/>
  <c r="A43" i="33"/>
  <c r="A41" i="33"/>
  <c r="A40" i="33"/>
  <c r="A39" i="33"/>
  <c r="A8" i="33"/>
  <c r="A7" i="33"/>
  <c r="A6" i="33"/>
  <c r="A5" i="33"/>
  <c r="B9" i="34"/>
  <c r="V34" i="34"/>
  <c r="W34" i="34"/>
  <c r="V35" i="34"/>
  <c r="W35" i="34"/>
  <c r="V37" i="34"/>
  <c r="W37" i="34"/>
  <c r="V36" i="34"/>
  <c r="W36" i="34"/>
  <c r="V38" i="34"/>
  <c r="W38" i="34"/>
  <c r="V39" i="34"/>
  <c r="W39" i="34"/>
  <c r="V40" i="34"/>
  <c r="W40" i="34"/>
  <c r="V41" i="34"/>
  <c r="W41" i="34"/>
  <c r="M41" i="34" s="1"/>
  <c r="V42" i="34"/>
  <c r="W42" i="34"/>
  <c r="V43" i="34"/>
  <c r="W43" i="34"/>
  <c r="V44" i="34"/>
  <c r="W44" i="34"/>
  <c r="T19" i="34"/>
  <c r="T22" i="34"/>
  <c r="T28" i="34"/>
  <c r="T27" i="34"/>
  <c r="T26" i="34"/>
  <c r="T25" i="34"/>
  <c r="T24" i="34"/>
  <c r="T23" i="34"/>
  <c r="T20" i="34"/>
  <c r="B8" i="34"/>
  <c r="B7" i="34"/>
  <c r="B6" i="34"/>
  <c r="B5" i="34"/>
  <c r="A18" i="34"/>
  <c r="A50" i="34" s="1"/>
  <c r="A43" i="34"/>
  <c r="A42" i="34"/>
  <c r="A39" i="34"/>
  <c r="A8" i="34"/>
  <c r="A7" i="34"/>
  <c r="A6" i="34"/>
  <c r="A5" i="34"/>
  <c r="B9" i="35"/>
  <c r="V34" i="35"/>
  <c r="M34" i="35" s="1"/>
  <c r="W34" i="35"/>
  <c r="V35" i="35"/>
  <c r="W35" i="35"/>
  <c r="V37" i="35"/>
  <c r="W37" i="35"/>
  <c r="V36" i="35"/>
  <c r="W36" i="35"/>
  <c r="V38" i="35"/>
  <c r="M38" i="35" s="1"/>
  <c r="W38" i="35"/>
  <c r="V39" i="35"/>
  <c r="W39" i="35"/>
  <c r="V40" i="35"/>
  <c r="W40" i="35"/>
  <c r="V41" i="35"/>
  <c r="W41" i="35"/>
  <c r="V42" i="35"/>
  <c r="M42" i="35" s="1"/>
  <c r="W42" i="35"/>
  <c r="V43" i="35"/>
  <c r="W43" i="35"/>
  <c r="V44" i="35"/>
  <c r="W44" i="35"/>
  <c r="T18" i="35"/>
  <c r="T22" i="35"/>
  <c r="T28" i="35"/>
  <c r="T27" i="35"/>
  <c r="T25" i="35"/>
  <c r="T24" i="35"/>
  <c r="T23" i="35"/>
  <c r="T21" i="35"/>
  <c r="T20" i="35"/>
  <c r="B8" i="35"/>
  <c r="B7" i="35"/>
  <c r="B6" i="35"/>
  <c r="B5" i="35"/>
  <c r="A18" i="35"/>
  <c r="A50" i="35" s="1"/>
  <c r="A41" i="35"/>
  <c r="A39" i="35"/>
  <c r="A38" i="35"/>
  <c r="A8" i="35"/>
  <c r="A7" i="35"/>
  <c r="A6" i="35"/>
  <c r="A5" i="35"/>
  <c r="B9" i="36"/>
  <c r="V34" i="36"/>
  <c r="W34" i="36"/>
  <c r="V35" i="36"/>
  <c r="W35" i="36"/>
  <c r="V37" i="36"/>
  <c r="W37" i="36"/>
  <c r="V36" i="36"/>
  <c r="W36" i="36"/>
  <c r="V38" i="36"/>
  <c r="W38" i="36"/>
  <c r="V39" i="36"/>
  <c r="W39" i="36"/>
  <c r="V40" i="36"/>
  <c r="W40" i="36"/>
  <c r="V41" i="36"/>
  <c r="W41" i="36"/>
  <c r="V42" i="36"/>
  <c r="W42" i="36"/>
  <c r="V43" i="36"/>
  <c r="W43" i="36"/>
  <c r="V44" i="36"/>
  <c r="W44" i="36"/>
  <c r="T18" i="36"/>
  <c r="T19" i="36"/>
  <c r="T22" i="36"/>
  <c r="T28" i="36"/>
  <c r="T27" i="36"/>
  <c r="T26" i="36"/>
  <c r="T25" i="36"/>
  <c r="T24" i="36"/>
  <c r="T23" i="36"/>
  <c r="T21" i="36"/>
  <c r="B8" i="36"/>
  <c r="B7" i="36"/>
  <c r="B6" i="36"/>
  <c r="B5" i="36"/>
  <c r="A18" i="36"/>
  <c r="A44" i="36"/>
  <c r="A40" i="36"/>
  <c r="A38" i="36"/>
  <c r="A37" i="36"/>
  <c r="A8" i="36"/>
  <c r="A7" i="36"/>
  <c r="A6" i="36"/>
  <c r="A5" i="36"/>
  <c r="V25" i="45"/>
  <c r="Z25" i="45" s="1"/>
  <c r="V26" i="41"/>
  <c r="Z26" i="41" s="1"/>
  <c r="V26" i="38"/>
  <c r="Z26" i="38" s="1"/>
  <c r="V27" i="47"/>
  <c r="Z27" i="47" s="1"/>
  <c r="V25" i="47"/>
  <c r="Z25" i="47" s="1"/>
  <c r="V23" i="46"/>
  <c r="Z23" i="46" s="1"/>
  <c r="W24" i="39"/>
  <c r="AA24" i="39" s="1"/>
  <c r="T28" i="38"/>
  <c r="U18" i="47"/>
  <c r="Y18" i="47" s="1"/>
  <c r="V23" i="45"/>
  <c r="Z23" i="45" s="1"/>
  <c r="A53" i="41"/>
  <c r="A37" i="41"/>
  <c r="A59" i="41"/>
  <c r="A39" i="39"/>
  <c r="A43" i="38"/>
  <c r="A59" i="44"/>
  <c r="V19" i="44"/>
  <c r="Z19" i="44" s="1"/>
  <c r="V19" i="43"/>
  <c r="Z19" i="43" s="1"/>
  <c r="T20" i="40"/>
  <c r="T18" i="44"/>
  <c r="U21" i="40"/>
  <c r="Y21" i="40" s="1"/>
  <c r="U27" i="33"/>
  <c r="Y27" i="33" s="1"/>
  <c r="U26" i="33"/>
  <c r="Y26" i="33" s="1"/>
  <c r="U24" i="33"/>
  <c r="Y24" i="33" s="1"/>
  <c r="U23" i="33"/>
  <c r="Y23" i="33" s="1"/>
  <c r="U21" i="33"/>
  <c r="Y21" i="33" s="1"/>
  <c r="W19" i="31"/>
  <c r="AA19" i="31" s="1"/>
  <c r="W19" i="32"/>
  <c r="AA19" i="32" s="1"/>
  <c r="H85" i="55"/>
  <c r="N85" i="55" s="1"/>
  <c r="H85" i="56"/>
  <c r="H85" i="57"/>
  <c r="H85" i="58"/>
  <c r="J85" i="58" s="1"/>
  <c r="H77" i="55"/>
  <c r="P77" i="55" s="1"/>
  <c r="H77" i="56"/>
  <c r="Z77" i="56" s="1"/>
  <c r="H77" i="57"/>
  <c r="AB77" i="57" s="1"/>
  <c r="H77" i="58"/>
  <c r="AD77" i="58" s="1"/>
  <c r="H75" i="58"/>
  <c r="AB75" i="58" s="1"/>
  <c r="H63" i="55"/>
  <c r="T63" i="55" s="1"/>
  <c r="H59" i="55"/>
  <c r="N59" i="55" s="1"/>
  <c r="H59" i="56"/>
  <c r="R59" i="56" s="1"/>
  <c r="H59" i="57"/>
  <c r="AD59" i="57" s="1"/>
  <c r="H59" i="58"/>
  <c r="AB59" i="58" s="1"/>
  <c r="H53" i="56"/>
  <c r="P53" i="56" s="1"/>
  <c r="H51" i="55"/>
  <c r="Z51" i="55" s="1"/>
  <c r="H51" i="56"/>
  <c r="H51" i="57"/>
  <c r="P51" i="57" s="1"/>
  <c r="H51" i="58"/>
  <c r="R51" i="58" s="1"/>
  <c r="H47" i="57"/>
  <c r="P47" i="57" s="1"/>
  <c r="H37" i="58"/>
  <c r="H35" i="55"/>
  <c r="H35" i="56"/>
  <c r="X35" i="56" s="1"/>
  <c r="H35" i="57"/>
  <c r="H35" i="58"/>
  <c r="N35" i="58" s="1"/>
  <c r="H35" i="59"/>
  <c r="Z35" i="59" s="1"/>
  <c r="H31" i="55"/>
  <c r="L31" i="55" s="1"/>
  <c r="H23" i="56"/>
  <c r="H23" i="57"/>
  <c r="N23" i="57" s="1"/>
  <c r="H23" i="58"/>
  <c r="P23" i="58" s="1"/>
  <c r="B34" i="27"/>
  <c r="F34" i="27"/>
  <c r="J34" i="27"/>
  <c r="J33" i="27"/>
  <c r="F33" i="27"/>
  <c r="B33" i="27"/>
  <c r="A40" i="43"/>
  <c r="A40" i="42"/>
  <c r="A36" i="38"/>
  <c r="A40" i="38"/>
  <c r="A44" i="38"/>
  <c r="A40" i="46"/>
  <c r="A56" i="39"/>
  <c r="A40" i="39"/>
  <c r="A58" i="47"/>
  <c r="J26" i="27"/>
  <c r="AD96" i="72"/>
  <c r="N51" i="70"/>
  <c r="R51" i="70"/>
  <c r="Z51" i="70"/>
  <c r="T51" i="70"/>
  <c r="AB51" i="70"/>
  <c r="P51" i="70"/>
  <c r="X51" i="70"/>
  <c r="H22" i="58"/>
  <c r="X22" i="58" s="1"/>
  <c r="H52" i="59"/>
  <c r="AD52" i="59" s="1"/>
  <c r="H22" i="59"/>
  <c r="X22" i="59" s="1"/>
  <c r="H78" i="58"/>
  <c r="L78" i="58" s="1"/>
  <c r="W18" i="35"/>
  <c r="AA18" i="35" s="1"/>
  <c r="W18" i="33"/>
  <c r="AA18" i="33" s="1"/>
  <c r="A51" i="29"/>
  <c r="H96" i="55"/>
  <c r="H92" i="55"/>
  <c r="H70" i="55"/>
  <c r="Z70" i="55" s="1"/>
  <c r="H22" i="55"/>
  <c r="N22" i="55" s="1"/>
  <c r="B30" i="27"/>
  <c r="H24" i="55"/>
  <c r="H24" i="56"/>
  <c r="A58" i="40"/>
  <c r="A42" i="40"/>
  <c r="A39" i="43"/>
  <c r="A55" i="43"/>
  <c r="A34" i="28"/>
  <c r="A50" i="28"/>
  <c r="R77" i="57"/>
  <c r="R85" i="57"/>
  <c r="A55" i="42"/>
  <c r="A39" i="42"/>
  <c r="A41" i="43"/>
  <c r="A59" i="40"/>
  <c r="A40" i="41"/>
  <c r="H84" i="56"/>
  <c r="H76" i="56"/>
  <c r="Z76" i="56" s="1"/>
  <c r="R52" i="58"/>
  <c r="J71" i="2"/>
  <c r="L71" i="2" s="1"/>
  <c r="M71" i="2" s="1"/>
  <c r="J43" i="2"/>
  <c r="L43" i="2" s="1"/>
  <c r="M43" i="2" s="1"/>
  <c r="J42" i="2"/>
  <c r="L42" i="2" s="1"/>
  <c r="M42" i="2" s="1"/>
  <c r="J80" i="2"/>
  <c r="L80" i="2" s="1"/>
  <c r="M80" i="2" s="1"/>
  <c r="J35" i="2"/>
  <c r="L35" i="2" s="1"/>
  <c r="M35" i="2" s="1"/>
  <c r="J105" i="2"/>
  <c r="L105" i="2" s="1"/>
  <c r="M105" i="2" s="1"/>
  <c r="J86" i="2"/>
  <c r="L86" i="2" s="1"/>
  <c r="M86" i="2" s="1"/>
  <c r="J78" i="2"/>
  <c r="L78" i="2" s="1"/>
  <c r="M78" i="2" s="1"/>
  <c r="J106" i="2"/>
  <c r="L106" i="2" s="1"/>
  <c r="M106" i="2" s="1"/>
  <c r="J94" i="2"/>
  <c r="L94" i="2" s="1"/>
  <c r="M94" i="2" s="1"/>
  <c r="J87" i="2"/>
  <c r="L87" i="2" s="1"/>
  <c r="M87" i="2" s="1"/>
  <c r="H52" i="60"/>
  <c r="P52" i="60" s="1"/>
  <c r="H52" i="63"/>
  <c r="X52" i="63" s="1"/>
  <c r="H52" i="65"/>
  <c r="AB52" i="65" s="1"/>
  <c r="H52" i="61"/>
  <c r="AD52" i="61" s="1"/>
  <c r="H52" i="56"/>
  <c r="H52" i="69"/>
  <c r="N52" i="69" s="1"/>
  <c r="H52" i="54"/>
  <c r="H52" i="62"/>
  <c r="Z52" i="62" s="1"/>
  <c r="H52" i="70"/>
  <c r="N52" i="70" s="1"/>
  <c r="H52" i="66"/>
  <c r="T52" i="66" s="1"/>
  <c r="H52" i="67"/>
  <c r="AB52" i="67" s="1"/>
  <c r="H52" i="72"/>
  <c r="H52" i="64"/>
  <c r="H52" i="71"/>
  <c r="AD52" i="71" s="1"/>
  <c r="H44" i="56"/>
  <c r="H44" i="61"/>
  <c r="V44" i="61" s="1"/>
  <c r="H44" i="63"/>
  <c r="P44" i="63" s="1"/>
  <c r="H44" i="65"/>
  <c r="L44" i="65" s="1"/>
  <c r="H44" i="60"/>
  <c r="V44" i="60" s="1"/>
  <c r="H44" i="66"/>
  <c r="H44" i="69"/>
  <c r="R44" i="69" s="1"/>
  <c r="H44" i="70"/>
  <c r="P44" i="70" s="1"/>
  <c r="H44" i="54"/>
  <c r="P44" i="54" s="1"/>
  <c r="H44" i="73"/>
  <c r="AB44" i="73" s="1"/>
  <c r="H44" i="62"/>
  <c r="H44" i="72"/>
  <c r="J44" i="72" s="1"/>
  <c r="H44" i="71"/>
  <c r="AD44" i="71" s="1"/>
  <c r="H36" i="63"/>
  <c r="N36" i="63" s="1"/>
  <c r="H36" i="72"/>
  <c r="P36" i="72" s="1"/>
  <c r="H99" i="55"/>
  <c r="Z99" i="55" s="1"/>
  <c r="H99" i="66"/>
  <c r="AB99" i="66" s="1"/>
  <c r="H99" i="64"/>
  <c r="AB99" i="64" s="1"/>
  <c r="H99" i="71"/>
  <c r="N99" i="71" s="1"/>
  <c r="H99" i="72"/>
  <c r="J99" i="72" s="1"/>
  <c r="H99" i="60"/>
  <c r="X99" i="60" s="1"/>
  <c r="H99" i="65"/>
  <c r="V99" i="65" s="1"/>
  <c r="H99" i="67"/>
  <c r="N99" i="67" s="1"/>
  <c r="H99" i="61"/>
  <c r="AB99" i="61" s="1"/>
  <c r="H99" i="73"/>
  <c r="V99" i="73" s="1"/>
  <c r="H99" i="68"/>
  <c r="J99" i="68" s="1"/>
  <c r="H73" i="71"/>
  <c r="AD73" i="71" s="1"/>
  <c r="H73" i="70"/>
  <c r="X73" i="70" s="1"/>
  <c r="H65" i="63"/>
  <c r="P65" i="63" s="1"/>
  <c r="H65" i="67"/>
  <c r="X65" i="67" s="1"/>
  <c r="H40" i="63"/>
  <c r="H23" i="61"/>
  <c r="Z23" i="61" s="1"/>
  <c r="H23" i="60"/>
  <c r="J23" i="60" s="1"/>
  <c r="H23" i="67"/>
  <c r="J23" i="67" s="1"/>
  <c r="H23" i="63"/>
  <c r="V23" i="63" s="1"/>
  <c r="H23" i="70"/>
  <c r="H23" i="71"/>
  <c r="H23" i="66"/>
  <c r="T23" i="66" s="1"/>
  <c r="H23" i="68"/>
  <c r="H23" i="54"/>
  <c r="H23" i="64"/>
  <c r="H23" i="72"/>
  <c r="Z23" i="72" s="1"/>
  <c r="H23" i="73"/>
  <c r="N23" i="73" s="1"/>
  <c r="H23" i="65"/>
  <c r="H23" i="62"/>
  <c r="H15" i="62"/>
  <c r="N15" i="62" s="1"/>
  <c r="H84" i="62"/>
  <c r="H84" i="58"/>
  <c r="N84" i="58" s="1"/>
  <c r="H84" i="64"/>
  <c r="X84" i="64" s="1"/>
  <c r="H84" i="69"/>
  <c r="V84" i="69" s="1"/>
  <c r="H77" i="64"/>
  <c r="H77" i="62"/>
  <c r="T77" i="62" s="1"/>
  <c r="H77" i="66"/>
  <c r="V77" i="66" s="1"/>
  <c r="H77" i="61"/>
  <c r="Z77" i="61" s="1"/>
  <c r="H77" i="59"/>
  <c r="N77" i="59" s="1"/>
  <c r="H77" i="63"/>
  <c r="H77" i="68"/>
  <c r="H77" i="60"/>
  <c r="H77" i="67"/>
  <c r="X77" i="67" s="1"/>
  <c r="H77" i="69"/>
  <c r="J77" i="69" s="1"/>
  <c r="H77" i="72"/>
  <c r="X77" i="72" s="1"/>
  <c r="H77" i="54"/>
  <c r="Z77" i="54" s="1"/>
  <c r="H98" i="63"/>
  <c r="N98" i="63" s="1"/>
  <c r="H98" i="71"/>
  <c r="H98" i="54"/>
  <c r="H51" i="59"/>
  <c r="H51" i="60"/>
  <c r="H51" i="65"/>
  <c r="AD51" i="65" s="1"/>
  <c r="H51" i="61"/>
  <c r="H51" i="62"/>
  <c r="P51" i="62" s="1"/>
  <c r="H60" i="65"/>
  <c r="T60" i="65" s="1"/>
  <c r="H45" i="65"/>
  <c r="H45" i="62"/>
  <c r="N45" i="62" s="1"/>
  <c r="H76" i="55"/>
  <c r="X76" i="55" s="1"/>
  <c r="P52" i="58"/>
  <c r="AB52" i="58"/>
  <c r="X52" i="58"/>
  <c r="J52" i="58"/>
  <c r="L52" i="58"/>
  <c r="Z52" i="58"/>
  <c r="N52" i="58"/>
  <c r="AB68" i="56"/>
  <c r="V52" i="58"/>
  <c r="U22" i="44"/>
  <c r="Y22" i="44" s="1"/>
  <c r="T22" i="44"/>
  <c r="V25" i="43"/>
  <c r="Z25" i="43" s="1"/>
  <c r="A60" i="44"/>
  <c r="T19" i="40"/>
  <c r="W26" i="38"/>
  <c r="AA26" i="38" s="1"/>
  <c r="U24" i="46"/>
  <c r="Y24" i="46" s="1"/>
  <c r="V24" i="46"/>
  <c r="Z24" i="46" s="1"/>
  <c r="W24" i="46"/>
  <c r="AA24" i="46" s="1"/>
  <c r="T24" i="46"/>
  <c r="V27" i="38"/>
  <c r="Z27" i="38" s="1"/>
  <c r="T27" i="38"/>
  <c r="A54" i="46"/>
  <c r="A38" i="46"/>
  <c r="W23" i="45"/>
  <c r="AA23" i="45" s="1"/>
  <c r="W19" i="40"/>
  <c r="AA19" i="40" s="1"/>
  <c r="V19" i="40"/>
  <c r="Z19" i="40" s="1"/>
  <c r="W27" i="38"/>
  <c r="AA27" i="38" s="1"/>
  <c r="U19" i="42"/>
  <c r="Y19" i="42" s="1"/>
  <c r="W22" i="45"/>
  <c r="AA22" i="45" s="1"/>
  <c r="V24" i="38"/>
  <c r="Z24" i="38" s="1"/>
  <c r="U24" i="38"/>
  <c r="Y24" i="38" s="1"/>
  <c r="W24" i="38"/>
  <c r="AA24" i="38" s="1"/>
  <c r="A57" i="39"/>
  <c r="A41" i="39"/>
  <c r="T24" i="38"/>
  <c r="T27" i="46"/>
  <c r="U27" i="46"/>
  <c r="Y27" i="46" s="1"/>
  <c r="T23" i="46"/>
  <c r="A41" i="40"/>
  <c r="A57" i="40"/>
  <c r="V24" i="47"/>
  <c r="Z24" i="47" s="1"/>
  <c r="W18" i="47"/>
  <c r="AA18" i="47" s="1"/>
  <c r="T18" i="47"/>
  <c r="T19" i="47"/>
  <c r="V19" i="47"/>
  <c r="Z19" i="47" s="1"/>
  <c r="T26" i="46"/>
  <c r="V26" i="46"/>
  <c r="Z26" i="46" s="1"/>
  <c r="A58" i="44"/>
  <c r="A42" i="44"/>
  <c r="U18" i="44"/>
  <c r="Y18" i="44" s="1"/>
  <c r="U28" i="38"/>
  <c r="Y28" i="38" s="1"/>
  <c r="W28" i="38"/>
  <c r="AA28" i="38" s="1"/>
  <c r="T25" i="38"/>
  <c r="A58" i="37"/>
  <c r="A42" i="37"/>
  <c r="M39" i="41"/>
  <c r="V24" i="34"/>
  <c r="Z24" i="34" s="1"/>
  <c r="U24" i="34"/>
  <c r="Y24" i="34" s="1"/>
  <c r="L78" i="70"/>
  <c r="J78" i="70"/>
  <c r="T78" i="70"/>
  <c r="AB78" i="70"/>
  <c r="P78" i="70"/>
  <c r="V78" i="70"/>
  <c r="X78" i="70"/>
  <c r="AD78" i="70"/>
  <c r="H58" i="57"/>
  <c r="T58" i="57" s="1"/>
  <c r="H58" i="60"/>
  <c r="X58" i="60" s="1"/>
  <c r="H58" i="63"/>
  <c r="H58" i="68"/>
  <c r="V58" i="68" s="1"/>
  <c r="H58" i="69"/>
  <c r="H58" i="55"/>
  <c r="P58" i="55" s="1"/>
  <c r="H58" i="71"/>
  <c r="H58" i="54"/>
  <c r="T58" i="54" s="1"/>
  <c r="H58" i="73"/>
  <c r="AB58" i="73" s="1"/>
  <c r="H58" i="62"/>
  <c r="AD58" i="62" s="1"/>
  <c r="W27" i="29"/>
  <c r="AA27" i="29" s="1"/>
  <c r="U27" i="29"/>
  <c r="Y27" i="29" s="1"/>
  <c r="H85" i="59"/>
  <c r="X85" i="59" s="1"/>
  <c r="H85" i="62"/>
  <c r="T85" i="62" s="1"/>
  <c r="H85" i="61"/>
  <c r="H85" i="60"/>
  <c r="AD85" i="60" s="1"/>
  <c r="H85" i="70"/>
  <c r="T85" i="70" s="1"/>
  <c r="H85" i="65"/>
  <c r="R85" i="65" s="1"/>
  <c r="H85" i="69"/>
  <c r="H85" i="72"/>
  <c r="AB85" i="72" s="1"/>
  <c r="H85" i="63"/>
  <c r="J85" i="63" s="1"/>
  <c r="H85" i="64"/>
  <c r="H85" i="68"/>
  <c r="L85" i="68" s="1"/>
  <c r="H85" i="54"/>
  <c r="T85" i="54" s="1"/>
  <c r="H85" i="67"/>
  <c r="V85" i="67" s="1"/>
  <c r="H85" i="71"/>
  <c r="H85" i="73"/>
  <c r="V85" i="73" s="1"/>
  <c r="H85" i="66"/>
  <c r="H78" i="56"/>
  <c r="J78" i="56" s="1"/>
  <c r="H78" i="60"/>
  <c r="X78" i="60" s="1"/>
  <c r="H78" i="63"/>
  <c r="H78" i="62"/>
  <c r="R78" i="62" s="1"/>
  <c r="H78" i="65"/>
  <c r="AD78" i="65" s="1"/>
  <c r="H78" i="69"/>
  <c r="L78" i="69" s="1"/>
  <c r="H78" i="73"/>
  <c r="V78" i="73" s="1"/>
  <c r="H78" i="64"/>
  <c r="H78" i="68"/>
  <c r="Z78" i="68" s="1"/>
  <c r="H78" i="54"/>
  <c r="H78" i="67"/>
  <c r="H78" i="61"/>
  <c r="T78" i="61" s="1"/>
  <c r="H78" i="71"/>
  <c r="N78" i="71" s="1"/>
  <c r="H78" i="66"/>
  <c r="H66" i="64"/>
  <c r="AB66" i="64" s="1"/>
  <c r="H66" i="71"/>
  <c r="Z66" i="71" s="1"/>
  <c r="J79" i="2"/>
  <c r="L79" i="2" s="1"/>
  <c r="J32" i="2"/>
  <c r="H78" i="72"/>
  <c r="R77" i="65"/>
  <c r="P77" i="65"/>
  <c r="L77" i="65"/>
  <c r="AD77" i="65"/>
  <c r="AB77" i="65"/>
  <c r="H46" i="55"/>
  <c r="V28" i="28"/>
  <c r="Z28" i="28" s="1"/>
  <c r="U28" i="28"/>
  <c r="Y28" i="28" s="1"/>
  <c r="W24" i="28"/>
  <c r="AA24" i="28" s="1"/>
  <c r="H69" i="63"/>
  <c r="AB69" i="63" s="1"/>
  <c r="H34" i="58"/>
  <c r="Z34" i="58" s="1"/>
  <c r="H34" i="60"/>
  <c r="L34" i="60" s="1"/>
  <c r="H34" i="61"/>
  <c r="N34" i="61" s="1"/>
  <c r="H34" i="63"/>
  <c r="Z34" i="63" s="1"/>
  <c r="H34" i="57"/>
  <c r="H34" i="62"/>
  <c r="X34" i="62" s="1"/>
  <c r="H34" i="65"/>
  <c r="X34" i="65" s="1"/>
  <c r="H34" i="66"/>
  <c r="H34" i="67"/>
  <c r="AD34" i="67" s="1"/>
  <c r="H34" i="68"/>
  <c r="L34" i="68" s="1"/>
  <c r="H34" i="69"/>
  <c r="V34" i="69" s="1"/>
  <c r="V24" i="28"/>
  <c r="Z24" i="28" s="1"/>
  <c r="U24" i="28"/>
  <c r="Y24" i="28" s="1"/>
  <c r="H47" i="64"/>
  <c r="R47" i="64" s="1"/>
  <c r="H99" i="63"/>
  <c r="L99" i="63" s="1"/>
  <c r="H99" i="59"/>
  <c r="Z99" i="59" s="1"/>
  <c r="H99" i="62"/>
  <c r="R99" i="62" s="1"/>
  <c r="H99" i="69"/>
  <c r="H67" i="66"/>
  <c r="U24" i="31"/>
  <c r="Y24" i="31" s="1"/>
  <c r="U23" i="28"/>
  <c r="Y23" i="28" s="1"/>
  <c r="U25" i="37"/>
  <c r="Y25" i="37" s="1"/>
  <c r="W28" i="35"/>
  <c r="AA28" i="35" s="1"/>
  <c r="U28" i="35"/>
  <c r="Y28" i="35" s="1"/>
  <c r="W20" i="35"/>
  <c r="AA20" i="35" s="1"/>
  <c r="U20" i="35"/>
  <c r="Y20" i="35" s="1"/>
  <c r="U27" i="28"/>
  <c r="Y27" i="28" s="1"/>
  <c r="U22" i="36"/>
  <c r="Y22" i="36" s="1"/>
  <c r="V22" i="36"/>
  <c r="Z22" i="36" s="1"/>
  <c r="H22" i="57"/>
  <c r="T22" i="57" s="1"/>
  <c r="U28" i="37"/>
  <c r="Y28" i="37" s="1"/>
  <c r="U20" i="37"/>
  <c r="Y20" i="37" s="1"/>
  <c r="W24" i="34"/>
  <c r="AA24" i="34" s="1"/>
  <c r="V26" i="32"/>
  <c r="Z26" i="32" s="1"/>
  <c r="W26" i="32"/>
  <c r="AA26" i="32" s="1"/>
  <c r="W24" i="37"/>
  <c r="AA24" i="37" s="1"/>
  <c r="U26" i="36"/>
  <c r="Y26" i="36" s="1"/>
  <c r="U18" i="36"/>
  <c r="Y18" i="36" s="1"/>
  <c r="V27" i="34"/>
  <c r="Z27" i="34" s="1"/>
  <c r="W27" i="34"/>
  <c r="AA27" i="34" s="1"/>
  <c r="V19" i="34"/>
  <c r="Z19" i="34" s="1"/>
  <c r="W19" i="34"/>
  <c r="AA19" i="34" s="1"/>
  <c r="U26" i="32"/>
  <c r="Y26" i="32" s="1"/>
  <c r="V21" i="32"/>
  <c r="Z21" i="32" s="1"/>
  <c r="W19" i="29"/>
  <c r="AA19" i="29" s="1"/>
  <c r="W22" i="36"/>
  <c r="AA22" i="36" s="1"/>
  <c r="V22" i="35"/>
  <c r="Z22" i="35" s="1"/>
  <c r="W22" i="35"/>
  <c r="AA22" i="35" s="1"/>
  <c r="W28" i="33"/>
  <c r="AA28" i="33" s="1"/>
  <c r="U20" i="29"/>
  <c r="Y20" i="29" s="1"/>
  <c r="V20" i="29"/>
  <c r="Z20" i="29" s="1"/>
  <c r="W20" i="29"/>
  <c r="AA20" i="29" s="1"/>
  <c r="U22" i="35"/>
  <c r="Y22" i="35" s="1"/>
  <c r="W28" i="37"/>
  <c r="AA28" i="37" s="1"/>
  <c r="U25" i="36"/>
  <c r="Y25" i="36" s="1"/>
  <c r="W25" i="34"/>
  <c r="AA25" i="34" s="1"/>
  <c r="U25" i="34"/>
  <c r="Y25" i="34" s="1"/>
  <c r="U28" i="29"/>
  <c r="Y28" i="29" s="1"/>
  <c r="V28" i="29"/>
  <c r="Z28" i="29" s="1"/>
  <c r="W28" i="29"/>
  <c r="AA28" i="29" s="1"/>
  <c r="W23" i="35"/>
  <c r="AA23" i="35" s="1"/>
  <c r="V28" i="32"/>
  <c r="Z28" i="32" s="1"/>
  <c r="W28" i="32"/>
  <c r="AA28" i="32" s="1"/>
  <c r="U23" i="32"/>
  <c r="Y23" i="32" s="1"/>
  <c r="V18" i="31"/>
  <c r="Z18" i="31" s="1"/>
  <c r="W22" i="29"/>
  <c r="AA22" i="29" s="1"/>
  <c r="V22" i="29"/>
  <c r="Z22" i="29" s="1"/>
  <c r="V25" i="29"/>
  <c r="Z25" i="29" s="1"/>
  <c r="U25" i="29"/>
  <c r="Y25" i="29" s="1"/>
  <c r="W25" i="29"/>
  <c r="AA25" i="29" s="1"/>
  <c r="U25" i="35"/>
  <c r="Y25" i="35" s="1"/>
  <c r="U23" i="34"/>
  <c r="Y23" i="34" s="1"/>
  <c r="U28" i="31"/>
  <c r="Y28" i="31" s="1"/>
  <c r="U21" i="31"/>
  <c r="Y21" i="31" s="1"/>
  <c r="U28" i="30"/>
  <c r="Y28" i="30" s="1"/>
  <c r="U24" i="30"/>
  <c r="Y24" i="30" s="1"/>
  <c r="W21" i="30"/>
  <c r="AA21" i="30" s="1"/>
  <c r="U25" i="31"/>
  <c r="Y25" i="31" s="1"/>
  <c r="U23" i="31"/>
  <c r="Y23" i="31" s="1"/>
  <c r="U18" i="32"/>
  <c r="Y18" i="32" s="1"/>
  <c r="U21" i="30"/>
  <c r="Y21" i="30" s="1"/>
  <c r="U25" i="30"/>
  <c r="Y25" i="30" s="1"/>
  <c r="U23" i="30"/>
  <c r="Y23" i="30" s="1"/>
  <c r="L23" i="72"/>
  <c r="Z44" i="63"/>
  <c r="T23" i="64"/>
  <c r="AD99" i="72"/>
  <c r="T23" i="60"/>
  <c r="Z85" i="61"/>
  <c r="N99" i="59"/>
  <c r="P99" i="59"/>
  <c r="L99" i="59"/>
  <c r="R99" i="59"/>
  <c r="X34" i="61"/>
  <c r="AB58" i="62"/>
  <c r="T85" i="63"/>
  <c r="X34" i="69"/>
  <c r="N34" i="58"/>
  <c r="R66" i="71"/>
  <c r="R78" i="71"/>
  <c r="L85" i="70"/>
  <c r="AB78" i="67"/>
  <c r="T34" i="62"/>
  <c r="N34" i="57"/>
  <c r="P34" i="57"/>
  <c r="T34" i="57"/>
  <c r="X34" i="57"/>
  <c r="AB34" i="57"/>
  <c r="V34" i="57"/>
  <c r="AD34" i="57"/>
  <c r="J34" i="57"/>
  <c r="P99" i="69"/>
  <c r="V99" i="69"/>
  <c r="AB99" i="69"/>
  <c r="N99" i="69"/>
  <c r="L99" i="69"/>
  <c r="T99" i="69"/>
  <c r="Z99" i="69"/>
  <c r="AD99" i="69"/>
  <c r="X99" i="69"/>
  <c r="R99" i="69"/>
  <c r="J99" i="69"/>
  <c r="X58" i="71"/>
  <c r="V58" i="71"/>
  <c r="R58" i="71"/>
  <c r="N58" i="63"/>
  <c r="P58" i="63"/>
  <c r="L58" i="63"/>
  <c r="AD58" i="63"/>
  <c r="AB58" i="63"/>
  <c r="Z58" i="63"/>
  <c r="V58" i="63"/>
  <c r="R58" i="63"/>
  <c r="X58" i="63"/>
  <c r="J58" i="63"/>
  <c r="T58" i="63"/>
  <c r="J27" i="2"/>
  <c r="L27" i="2" s="1"/>
  <c r="M27" i="2" s="1"/>
  <c r="J20" i="2"/>
  <c r="L20" i="2" s="1"/>
  <c r="M20" i="2" s="1"/>
  <c r="J53" i="2"/>
  <c r="L53" i="2" s="1"/>
  <c r="M53" i="2" s="1"/>
  <c r="J36" i="2"/>
  <c r="L36" i="2" s="1"/>
  <c r="M36" i="2" s="1"/>
  <c r="J77" i="61"/>
  <c r="L58" i="62"/>
  <c r="R58" i="60"/>
  <c r="L34" i="57"/>
  <c r="Z34" i="57"/>
  <c r="R34" i="57"/>
  <c r="J52" i="67"/>
  <c r="M79" i="2"/>
  <c r="Z23" i="67"/>
  <c r="N23" i="67"/>
  <c r="T23" i="67"/>
  <c r="J23" i="56"/>
  <c r="V68" i="56"/>
  <c r="Z68" i="56"/>
  <c r="N68" i="56"/>
  <c r="AD22" i="59"/>
  <c r="R22" i="58"/>
  <c r="T22" i="58"/>
  <c r="L68" i="56"/>
  <c r="Z99" i="57"/>
  <c r="AD99" i="57"/>
  <c r="P99" i="57"/>
  <c r="L99" i="57"/>
  <c r="AB99" i="57"/>
  <c r="N35" i="57"/>
  <c r="AB35" i="57"/>
  <c r="L35" i="57"/>
  <c r="P35" i="57"/>
  <c r="R35" i="57"/>
  <c r="AD35" i="57"/>
  <c r="X35" i="57"/>
  <c r="X59" i="57"/>
  <c r="Z85" i="57"/>
  <c r="L85" i="57"/>
  <c r="AD60" i="57"/>
  <c r="Z60" i="57"/>
  <c r="AD59" i="56"/>
  <c r="AB59" i="56"/>
  <c r="T59" i="56"/>
  <c r="J59" i="56"/>
  <c r="N17" i="55"/>
  <c r="Z17" i="55"/>
  <c r="P17" i="55"/>
  <c r="AD17" i="55"/>
  <c r="T17" i="55"/>
  <c r="J17" i="55"/>
  <c r="L17" i="55"/>
  <c r="X17" i="55"/>
  <c r="AB17" i="55"/>
  <c r="R17" i="55"/>
  <c r="T35" i="55"/>
  <c r="L35" i="55"/>
  <c r="N98" i="68"/>
  <c r="AB98" i="68"/>
  <c r="AD98" i="68"/>
  <c r="L98" i="68"/>
  <c r="P98" i="68"/>
  <c r="T98" i="68"/>
  <c r="R98" i="68"/>
  <c r="V98" i="68"/>
  <c r="X98" i="68"/>
  <c r="Z98" i="68"/>
  <c r="H64" i="54"/>
  <c r="AD64" i="54" s="1"/>
  <c r="H55" i="60"/>
  <c r="V55" i="60" s="1"/>
  <c r="H55" i="63"/>
  <c r="L55" i="63" s="1"/>
  <c r="H55" i="64"/>
  <c r="L55" i="64" s="1"/>
  <c r="H55" i="62"/>
  <c r="R55" i="62" s="1"/>
  <c r="H55" i="69"/>
  <c r="P55" i="69" s="1"/>
  <c r="H55" i="71"/>
  <c r="H55" i="61"/>
  <c r="J55" i="61" s="1"/>
  <c r="H55" i="70"/>
  <c r="AB55" i="70" s="1"/>
  <c r="H55" i="68"/>
  <c r="V55" i="68" s="1"/>
  <c r="H55" i="72"/>
  <c r="N55" i="72" s="1"/>
  <c r="H55" i="59"/>
  <c r="AB55" i="59" s="1"/>
  <c r="H55" i="73"/>
  <c r="H55" i="54"/>
  <c r="H34" i="72"/>
  <c r="L34" i="72" s="1"/>
  <c r="H34" i="73"/>
  <c r="N34" i="73" s="1"/>
  <c r="H34" i="64"/>
  <c r="V34" i="64" s="1"/>
  <c r="H34" i="54"/>
  <c r="X34" i="54" s="1"/>
  <c r="H34" i="59"/>
  <c r="AD34" i="59" s="1"/>
  <c r="H34" i="70"/>
  <c r="N34" i="70" s="1"/>
  <c r="H34" i="71"/>
  <c r="X34" i="71" s="1"/>
  <c r="H24" i="57"/>
  <c r="X24" i="57" s="1"/>
  <c r="H24" i="61"/>
  <c r="H24" i="58"/>
  <c r="J24" i="58" s="1"/>
  <c r="H24" i="63"/>
  <c r="L24" i="63" s="1"/>
  <c r="H24" i="62"/>
  <c r="Z24" i="62" s="1"/>
  <c r="H24" i="64"/>
  <c r="L24" i="64" s="1"/>
  <c r="H24" i="67"/>
  <c r="T24" i="67" s="1"/>
  <c r="H24" i="69"/>
  <c r="R24" i="69" s="1"/>
  <c r="H24" i="59"/>
  <c r="H24" i="60"/>
  <c r="AB24" i="60" s="1"/>
  <c r="H24" i="66"/>
  <c r="P24" i="66" s="1"/>
  <c r="H24" i="71"/>
  <c r="P24" i="71" s="1"/>
  <c r="H24" i="72"/>
  <c r="L24" i="72" s="1"/>
  <c r="H24" i="68"/>
  <c r="R24" i="68" s="1"/>
  <c r="H24" i="70"/>
  <c r="T24" i="70" s="1"/>
  <c r="H98" i="55"/>
  <c r="L98" i="55" s="1"/>
  <c r="H98" i="69"/>
  <c r="T98" i="69" s="1"/>
  <c r="H83" i="61"/>
  <c r="Z83" i="61" s="1"/>
  <c r="H83" i="70"/>
  <c r="T83" i="70" s="1"/>
  <c r="H83" i="71"/>
  <c r="R83" i="71" s="1"/>
  <c r="H70" i="56"/>
  <c r="H70" i="61"/>
  <c r="AB70" i="61" s="1"/>
  <c r="H70" i="67"/>
  <c r="V70" i="67" s="1"/>
  <c r="H70" i="60"/>
  <c r="AB70" i="60" s="1"/>
  <c r="H70" i="65"/>
  <c r="H70" i="62"/>
  <c r="H70" i="66"/>
  <c r="H70" i="69"/>
  <c r="L70" i="69" s="1"/>
  <c r="H70" i="71"/>
  <c r="T70" i="71" s="1"/>
  <c r="H70" i="73"/>
  <c r="Z70" i="73" s="1"/>
  <c r="H70" i="63"/>
  <c r="N70" i="63" s="1"/>
  <c r="H70" i="70"/>
  <c r="T70" i="70" s="1"/>
  <c r="H70" i="72"/>
  <c r="Z70" i="72" s="1"/>
  <c r="H68" i="59"/>
  <c r="H68" i="58"/>
  <c r="AD68" i="58" s="1"/>
  <c r="H68" i="62"/>
  <c r="X68" i="62" s="1"/>
  <c r="H68" i="70"/>
  <c r="V68" i="70" s="1"/>
  <c r="H68" i="57"/>
  <c r="H68" i="68"/>
  <c r="X68" i="68" s="1"/>
  <c r="H68" i="69"/>
  <c r="Z68" i="69" s="1"/>
  <c r="H68" i="54"/>
  <c r="P68" i="54" s="1"/>
  <c r="H68" i="64"/>
  <c r="N68" i="64" s="1"/>
  <c r="H68" i="73"/>
  <c r="V68" i="73" s="1"/>
  <c r="H68" i="60"/>
  <c r="X68" i="60" s="1"/>
  <c r="H68" i="55"/>
  <c r="T68" i="55" s="1"/>
  <c r="H68" i="61"/>
  <c r="X68" i="61" s="1"/>
  <c r="H68" i="63"/>
  <c r="T68" i="63" s="1"/>
  <c r="H68" i="65"/>
  <c r="P68" i="65" s="1"/>
  <c r="H75" i="66"/>
  <c r="P75" i="66" s="1"/>
  <c r="H75" i="69"/>
  <c r="P75" i="69" s="1"/>
  <c r="H47" i="66"/>
  <c r="R47" i="66" s="1"/>
  <c r="H47" i="61"/>
  <c r="N47" i="61" s="1"/>
  <c r="H47" i="63"/>
  <c r="H47" i="65"/>
  <c r="J47" i="65" s="1"/>
  <c r="H47" i="68"/>
  <c r="T47" i="68" s="1"/>
  <c r="H47" i="69"/>
  <c r="H47" i="71"/>
  <c r="V47" i="71" s="1"/>
  <c r="H33" i="63"/>
  <c r="T33" i="63" s="1"/>
  <c r="H33" i="60"/>
  <c r="J33" i="60" s="1"/>
  <c r="H50" i="62"/>
  <c r="V50" i="62" s="1"/>
  <c r="H50" i="60"/>
  <c r="Z50" i="60" s="1"/>
  <c r="H50" i="57"/>
  <c r="L50" i="57" s="1"/>
  <c r="H50" i="58"/>
  <c r="X50" i="58" s="1"/>
  <c r="H50" i="61"/>
  <c r="H50" i="59"/>
  <c r="J50" i="59" s="1"/>
  <c r="H50" i="67"/>
  <c r="AD50" i="67" s="1"/>
  <c r="H50" i="64"/>
  <c r="AD50" i="64" s="1"/>
  <c r="H50" i="65"/>
  <c r="T50" i="65" s="1"/>
  <c r="H50" i="73"/>
  <c r="P50" i="73" s="1"/>
  <c r="H26" i="56"/>
  <c r="L26" i="56" s="1"/>
  <c r="H26" i="60"/>
  <c r="H26" i="61"/>
  <c r="L26" i="61" s="1"/>
  <c r="H26" i="73"/>
  <c r="H26" i="66"/>
  <c r="Z26" i="66" s="1"/>
  <c r="H26" i="71"/>
  <c r="L26" i="71" s="1"/>
  <c r="H26" i="72"/>
  <c r="T26" i="72" s="1"/>
  <c r="H26" i="62"/>
  <c r="H26" i="68"/>
  <c r="V26" i="68" s="1"/>
  <c r="H26" i="70"/>
  <c r="V26" i="70" s="1"/>
  <c r="H26" i="67"/>
  <c r="AB26" i="67" s="1"/>
  <c r="H89" i="62"/>
  <c r="AD89" i="62" s="1"/>
  <c r="H89" i="59"/>
  <c r="J89" i="59" s="1"/>
  <c r="H89" i="60"/>
  <c r="AB89" i="60" s="1"/>
  <c r="H25" i="60"/>
  <c r="J25" i="60" s="1"/>
  <c r="H25" i="61"/>
  <c r="H25" i="63"/>
  <c r="L25" i="63" s="1"/>
  <c r="J107" i="2"/>
  <c r="L107" i="2" s="1"/>
  <c r="H39" i="60"/>
  <c r="P39" i="60" s="1"/>
  <c r="H39" i="61"/>
  <c r="R39" i="61" s="1"/>
  <c r="A50" i="40"/>
  <c r="A50" i="45"/>
  <c r="A34" i="33"/>
  <c r="L26" i="68"/>
  <c r="Z26" i="56"/>
  <c r="AD50" i="57"/>
  <c r="X50" i="67"/>
  <c r="A35" i="45" l="1"/>
  <c r="P45" i="55"/>
  <c r="Z45" i="55"/>
  <c r="H37" i="62"/>
  <c r="J37" i="62" s="1"/>
  <c r="H37" i="68"/>
  <c r="H37" i="65"/>
  <c r="T37" i="65" s="1"/>
  <c r="H37" i="63"/>
  <c r="J37" i="63" s="1"/>
  <c r="H37" i="64"/>
  <c r="J37" i="64" s="1"/>
  <c r="H37" i="55"/>
  <c r="J37" i="55" s="1"/>
  <c r="H37" i="56"/>
  <c r="AB37" i="56" s="1"/>
  <c r="H37" i="59"/>
  <c r="R37" i="59" s="1"/>
  <c r="H37" i="69"/>
  <c r="H37" i="61"/>
  <c r="H64" i="65"/>
  <c r="N64" i="65" s="1"/>
  <c r="V78" i="67"/>
  <c r="Z78" i="67"/>
  <c r="J78" i="67"/>
  <c r="N58" i="71"/>
  <c r="J58" i="71"/>
  <c r="P58" i="71"/>
  <c r="AB58" i="71"/>
  <c r="L58" i="71"/>
  <c r="Z58" i="71"/>
  <c r="T58" i="71"/>
  <c r="AD58" i="71"/>
  <c r="AE58" i="71" s="1"/>
  <c r="AD52" i="64"/>
  <c r="J52" i="64"/>
  <c r="H20" i="61"/>
  <c r="T20" i="61" s="1"/>
  <c r="L68" i="55"/>
  <c r="V23" i="72"/>
  <c r="H20" i="62"/>
  <c r="T20" i="62" s="1"/>
  <c r="H20" i="55"/>
  <c r="T20" i="55" s="1"/>
  <c r="U18" i="42"/>
  <c r="Y18" i="42" s="1"/>
  <c r="AH18" i="42" s="1"/>
  <c r="AI18" i="42" s="1"/>
  <c r="T18" i="42"/>
  <c r="H64" i="64"/>
  <c r="Z64" i="64" s="1"/>
  <c r="H20" i="60"/>
  <c r="X20" i="60" s="1"/>
  <c r="H64" i="62"/>
  <c r="R64" i="62" s="1"/>
  <c r="F31" i="27"/>
  <c r="H21" i="55"/>
  <c r="T21" i="55" s="1"/>
  <c r="A37" i="32"/>
  <c r="A54" i="31"/>
  <c r="A38" i="31"/>
  <c r="H54" i="55"/>
  <c r="H54" i="57"/>
  <c r="P54" i="57" s="1"/>
  <c r="L21" i="72"/>
  <c r="AB21" i="72"/>
  <c r="H87" i="70"/>
  <c r="H87" i="56"/>
  <c r="H87" i="73"/>
  <c r="N87" i="73" s="1"/>
  <c r="H87" i="67"/>
  <c r="H87" i="57"/>
  <c r="H87" i="72"/>
  <c r="AD87" i="72" s="1"/>
  <c r="H87" i="68"/>
  <c r="J87" i="68" s="1"/>
  <c r="H87" i="58"/>
  <c r="T87" i="58" s="1"/>
  <c r="H87" i="69"/>
  <c r="V87" i="69" s="1"/>
  <c r="H87" i="63"/>
  <c r="H87" i="59"/>
  <c r="V87" i="59" s="1"/>
  <c r="H87" i="71"/>
  <c r="H87" i="65"/>
  <c r="H87" i="55"/>
  <c r="R87" i="55" s="1"/>
  <c r="H87" i="61"/>
  <c r="H87" i="66"/>
  <c r="J87" i="66" s="1"/>
  <c r="H79" i="73"/>
  <c r="Z79" i="73" s="1"/>
  <c r="H79" i="56"/>
  <c r="H79" i="57"/>
  <c r="H79" i="58"/>
  <c r="H79" i="62"/>
  <c r="Z79" i="62" s="1"/>
  <c r="H79" i="55"/>
  <c r="R79" i="55" s="1"/>
  <c r="H79" i="59"/>
  <c r="H63" i="73"/>
  <c r="N63" i="73" s="1"/>
  <c r="H63" i="57"/>
  <c r="H63" i="58"/>
  <c r="R63" i="58" s="1"/>
  <c r="H53" i="61"/>
  <c r="H53" i="68"/>
  <c r="H53" i="69"/>
  <c r="AD53" i="69" s="1"/>
  <c r="H53" i="63"/>
  <c r="R53" i="63" s="1"/>
  <c r="H53" i="62"/>
  <c r="L53" i="62" s="1"/>
  <c r="H53" i="73"/>
  <c r="N53" i="73" s="1"/>
  <c r="H53" i="57"/>
  <c r="H53" i="66"/>
  <c r="H53" i="58"/>
  <c r="AD53" i="58" s="1"/>
  <c r="H53" i="67"/>
  <c r="H29" i="61"/>
  <c r="H29" i="58"/>
  <c r="V29" i="58" s="1"/>
  <c r="H29" i="59"/>
  <c r="H29" i="60"/>
  <c r="T29" i="60" s="1"/>
  <c r="H29" i="63"/>
  <c r="J29" i="63" s="1"/>
  <c r="H29" i="62"/>
  <c r="H29" i="56"/>
  <c r="P29" i="56" s="1"/>
  <c r="H29" i="64"/>
  <c r="H29" i="57"/>
  <c r="H29" i="66"/>
  <c r="P29" i="66" s="1"/>
  <c r="H79" i="65"/>
  <c r="H29" i="55"/>
  <c r="V29" i="55" s="1"/>
  <c r="H80" i="57"/>
  <c r="L80" i="57" s="1"/>
  <c r="N78" i="67"/>
  <c r="AB23" i="72"/>
  <c r="AE23" i="72" s="1"/>
  <c r="P23" i="72"/>
  <c r="J23" i="72"/>
  <c r="N23" i="72"/>
  <c r="T23" i="72"/>
  <c r="R23" i="72"/>
  <c r="X23" i="72"/>
  <c r="P23" i="67"/>
  <c r="AD23" i="67"/>
  <c r="AE23" i="67" s="1"/>
  <c r="X23" i="67"/>
  <c r="L23" i="67"/>
  <c r="AB23" i="67"/>
  <c r="R23" i="67"/>
  <c r="A59" i="42"/>
  <c r="A43" i="42"/>
  <c r="A59" i="39"/>
  <c r="A43" i="39"/>
  <c r="T22" i="39"/>
  <c r="U22" i="39"/>
  <c r="Y22" i="39" s="1"/>
  <c r="AD23" i="72"/>
  <c r="H87" i="60"/>
  <c r="R87" i="60" s="1"/>
  <c r="B31" i="27"/>
  <c r="V23" i="67"/>
  <c r="H29" i="65"/>
  <c r="L29" i="65" s="1"/>
  <c r="H63" i="56"/>
  <c r="V63" i="56" s="1"/>
  <c r="AB85" i="57"/>
  <c r="P85" i="57"/>
  <c r="AD85" i="57"/>
  <c r="T85" i="57"/>
  <c r="V85" i="57"/>
  <c r="N85" i="57"/>
  <c r="X85" i="57"/>
  <c r="F30" i="27"/>
  <c r="J30" i="27"/>
  <c r="A57" i="37"/>
  <c r="A41" i="37"/>
  <c r="A58" i="36"/>
  <c r="A42" i="36"/>
  <c r="A55" i="31"/>
  <c r="A39" i="31"/>
  <c r="A60" i="33"/>
  <c r="A44" i="33"/>
  <c r="H72" i="62"/>
  <c r="X72" i="62" s="1"/>
  <c r="H72" i="69"/>
  <c r="H38" i="55"/>
  <c r="H38" i="60"/>
  <c r="H71" i="59"/>
  <c r="H71" i="55"/>
  <c r="N71" i="55" s="1"/>
  <c r="H71" i="56"/>
  <c r="X71" i="56" s="1"/>
  <c r="H71" i="57"/>
  <c r="X71" i="57" s="1"/>
  <c r="H71" i="58"/>
  <c r="R71" i="58" s="1"/>
  <c r="H45" i="58"/>
  <c r="V45" i="58" s="1"/>
  <c r="H45" i="59"/>
  <c r="R45" i="59" s="1"/>
  <c r="H45" i="63"/>
  <c r="N45" i="63" s="1"/>
  <c r="H45" i="61"/>
  <c r="X45" i="61" s="1"/>
  <c r="H45" i="56"/>
  <c r="H45" i="64"/>
  <c r="H45" i="57"/>
  <c r="H102" i="66"/>
  <c r="H102" i="59"/>
  <c r="R102" i="59" s="1"/>
  <c r="H102" i="58"/>
  <c r="H102" i="57"/>
  <c r="V102" i="57" s="1"/>
  <c r="H102" i="56"/>
  <c r="T102" i="56" s="1"/>
  <c r="H102" i="61"/>
  <c r="H102" i="60"/>
  <c r="N102" i="60" s="1"/>
  <c r="L78" i="63"/>
  <c r="AB78" i="63"/>
  <c r="P78" i="63"/>
  <c r="H72" i="64"/>
  <c r="P72" i="64" s="1"/>
  <c r="F26" i="27"/>
  <c r="B26" i="27"/>
  <c r="H29" i="73"/>
  <c r="H80" i="55"/>
  <c r="J80" i="55" s="1"/>
  <c r="H80" i="62"/>
  <c r="H80" i="71"/>
  <c r="H80" i="54"/>
  <c r="T80" i="54" s="1"/>
  <c r="H80" i="73"/>
  <c r="N80" i="73" s="1"/>
  <c r="H64" i="56"/>
  <c r="H64" i="57"/>
  <c r="R64" i="57" s="1"/>
  <c r="H64" i="71"/>
  <c r="AB64" i="71" s="1"/>
  <c r="H64" i="58"/>
  <c r="R64" i="58" s="1"/>
  <c r="H64" i="63"/>
  <c r="N64" i="63" s="1"/>
  <c r="H64" i="55"/>
  <c r="P64" i="55" s="1"/>
  <c r="H64" i="61"/>
  <c r="AB64" i="61" s="1"/>
  <c r="H64" i="66"/>
  <c r="AD64" i="66" s="1"/>
  <c r="H64" i="73"/>
  <c r="AD64" i="73" s="1"/>
  <c r="H64" i="68"/>
  <c r="Z64" i="68" s="1"/>
  <c r="H64" i="60"/>
  <c r="T64" i="60" s="1"/>
  <c r="H64" i="59"/>
  <c r="J64" i="59" s="1"/>
  <c r="H64" i="70"/>
  <c r="N64" i="70" s="1"/>
  <c r="H20" i="72"/>
  <c r="H20" i="57"/>
  <c r="Z20" i="57" s="1"/>
  <c r="H20" i="66"/>
  <c r="H20" i="58"/>
  <c r="V20" i="58" s="1"/>
  <c r="H20" i="63"/>
  <c r="N20" i="63" s="1"/>
  <c r="H20" i="56"/>
  <c r="H20" i="65"/>
  <c r="H20" i="68"/>
  <c r="H20" i="67"/>
  <c r="N20" i="67" s="1"/>
  <c r="H20" i="69"/>
  <c r="T20" i="69" s="1"/>
  <c r="H64" i="72"/>
  <c r="Z64" i="72" s="1"/>
  <c r="N51" i="73"/>
  <c r="R51" i="73"/>
  <c r="Z51" i="73"/>
  <c r="P51" i="73"/>
  <c r="AE51" i="73" s="1"/>
  <c r="X51" i="73"/>
  <c r="J51" i="73"/>
  <c r="T51" i="73"/>
  <c r="AB51" i="73"/>
  <c r="J85" i="61"/>
  <c r="N85" i="61"/>
  <c r="AD85" i="61"/>
  <c r="H37" i="57"/>
  <c r="J37" i="57" s="1"/>
  <c r="A55" i="28"/>
  <c r="A39" i="28"/>
  <c r="H46" i="73"/>
  <c r="H46" i="60"/>
  <c r="H46" i="66"/>
  <c r="H46" i="62"/>
  <c r="H46" i="61"/>
  <c r="R46" i="61" s="1"/>
  <c r="H46" i="67"/>
  <c r="Z46" i="67" s="1"/>
  <c r="H46" i="54"/>
  <c r="T46" i="54" s="1"/>
  <c r="H46" i="57"/>
  <c r="H46" i="68"/>
  <c r="H46" i="58"/>
  <c r="H46" i="69"/>
  <c r="H46" i="70"/>
  <c r="Z46" i="70" s="1"/>
  <c r="H46" i="71"/>
  <c r="H46" i="65"/>
  <c r="AD46" i="65" s="1"/>
  <c r="H46" i="63"/>
  <c r="V46" i="63" s="1"/>
  <c r="H101" i="65"/>
  <c r="H101" i="59"/>
  <c r="Z101" i="59" s="1"/>
  <c r="H101" i="60"/>
  <c r="H101" i="58"/>
  <c r="H101" i="61"/>
  <c r="H101" i="57"/>
  <c r="AB101" i="57" s="1"/>
  <c r="H101" i="55"/>
  <c r="R101" i="55" s="1"/>
  <c r="H46" i="64"/>
  <c r="R46" i="64" s="1"/>
  <c r="H20" i="70"/>
  <c r="H46" i="59"/>
  <c r="T85" i="68"/>
  <c r="N85" i="68"/>
  <c r="V85" i="68"/>
  <c r="J85" i="68"/>
  <c r="AB77" i="64"/>
  <c r="AD77" i="64"/>
  <c r="W19" i="30"/>
  <c r="AA19" i="30" s="1"/>
  <c r="AD51" i="73"/>
  <c r="A58" i="35"/>
  <c r="A42" i="35"/>
  <c r="A52" i="33"/>
  <c r="A36" i="33"/>
  <c r="H80" i="70"/>
  <c r="V80" i="70" s="1"/>
  <c r="H21" i="58"/>
  <c r="H21" i="65"/>
  <c r="N21" i="65" s="1"/>
  <c r="H21" i="59"/>
  <c r="H21" i="67"/>
  <c r="H21" i="63"/>
  <c r="T21" i="63" s="1"/>
  <c r="H21" i="73"/>
  <c r="N21" i="73" s="1"/>
  <c r="H21" i="69"/>
  <c r="H21" i="56"/>
  <c r="R21" i="56" s="1"/>
  <c r="H21" i="62"/>
  <c r="H21" i="61"/>
  <c r="H21" i="57"/>
  <c r="H21" i="64"/>
  <c r="H53" i="65"/>
  <c r="L53" i="65" s="1"/>
  <c r="H80" i="69"/>
  <c r="H64" i="69"/>
  <c r="T64" i="69" s="1"/>
  <c r="H53" i="60"/>
  <c r="Z53" i="60" s="1"/>
  <c r="H87" i="64"/>
  <c r="H79" i="64"/>
  <c r="X79" i="64" s="1"/>
  <c r="H20" i="59"/>
  <c r="N20" i="59" s="1"/>
  <c r="A55" i="45"/>
  <c r="A39" i="45"/>
  <c r="A60" i="43"/>
  <c r="A44" i="43"/>
  <c r="A60" i="42"/>
  <c r="A44" i="42"/>
  <c r="W28" i="40"/>
  <c r="AA28" i="40" s="1"/>
  <c r="V28" i="40"/>
  <c r="Z28" i="40" s="1"/>
  <c r="A52" i="39"/>
  <c r="A36" i="39"/>
  <c r="H21" i="66"/>
  <c r="T21" i="66" s="1"/>
  <c r="V77" i="61"/>
  <c r="J99" i="59"/>
  <c r="V99" i="59"/>
  <c r="Z99" i="72"/>
  <c r="M40" i="36"/>
  <c r="M37" i="33"/>
  <c r="T20" i="47"/>
  <c r="U19" i="40"/>
  <c r="Y19" i="40" s="1"/>
  <c r="T18" i="39"/>
  <c r="U27" i="38"/>
  <c r="Y27" i="38" s="1"/>
  <c r="AH27" i="38" s="1"/>
  <c r="AI27" i="38" s="1"/>
  <c r="U26" i="38"/>
  <c r="Y26" i="38" s="1"/>
  <c r="U25" i="38"/>
  <c r="Y25" i="38" s="1"/>
  <c r="T20" i="36"/>
  <c r="T19" i="31"/>
  <c r="T20" i="30"/>
  <c r="P58" i="60"/>
  <c r="T99" i="59"/>
  <c r="AB99" i="59"/>
  <c r="AE99" i="59" s="1"/>
  <c r="M40" i="40"/>
  <c r="V58" i="62"/>
  <c r="AD99" i="59"/>
  <c r="M43" i="34"/>
  <c r="U21" i="46"/>
  <c r="Y21" i="46" s="1"/>
  <c r="U23" i="44"/>
  <c r="Y23" i="44" s="1"/>
  <c r="M39" i="44"/>
  <c r="T25" i="43"/>
  <c r="M34" i="42"/>
  <c r="T25" i="40"/>
  <c r="M41" i="39"/>
  <c r="M35" i="39"/>
  <c r="M37" i="28"/>
  <c r="R51" i="65"/>
  <c r="AB34" i="61"/>
  <c r="X99" i="59"/>
  <c r="M34" i="31"/>
  <c r="U28" i="47"/>
  <c r="Y28" i="47" s="1"/>
  <c r="T24" i="47"/>
  <c r="T34" i="69"/>
  <c r="V34" i="61"/>
  <c r="AE108" i="68"/>
  <c r="AE109" i="67"/>
  <c r="M37" i="32"/>
  <c r="M34" i="29"/>
  <c r="M43" i="28"/>
  <c r="AE108" i="69"/>
  <c r="T19" i="32"/>
  <c r="U19" i="32" s="1"/>
  <c r="Y19" i="32" s="1"/>
  <c r="AH19" i="32" s="1"/>
  <c r="AI19" i="32" s="1"/>
  <c r="U19" i="31"/>
  <c r="Y19" i="31" s="1"/>
  <c r="T19" i="29"/>
  <c r="U19" i="29" s="1"/>
  <c r="Y19" i="29" s="1"/>
  <c r="AH19" i="29" s="1"/>
  <c r="AI19" i="29" s="1"/>
  <c r="T20" i="28"/>
  <c r="A43" i="29"/>
  <c r="A43" i="37"/>
  <c r="A54" i="39"/>
  <c r="A38" i="47"/>
  <c r="A38" i="34"/>
  <c r="A42" i="30"/>
  <c r="A58" i="42"/>
  <c r="A42" i="43"/>
  <c r="N29" i="61"/>
  <c r="Z29" i="61"/>
  <c r="AD29" i="61"/>
  <c r="V29" i="61"/>
  <c r="X29" i="61"/>
  <c r="T29" i="61"/>
  <c r="AD85" i="63"/>
  <c r="N58" i="60"/>
  <c r="H66" i="67"/>
  <c r="H66" i="61"/>
  <c r="H40" i="66"/>
  <c r="J40" i="66" s="1"/>
  <c r="H66" i="55"/>
  <c r="H37" i="70"/>
  <c r="H29" i="69"/>
  <c r="H29" i="68"/>
  <c r="H71" i="63"/>
  <c r="R68" i="70"/>
  <c r="J77" i="55"/>
  <c r="P85" i="63"/>
  <c r="R58" i="62"/>
  <c r="N78" i="69"/>
  <c r="H66" i="63"/>
  <c r="H66" i="56"/>
  <c r="V66" i="56" s="1"/>
  <c r="AE108" i="54"/>
  <c r="H37" i="73"/>
  <c r="H79" i="72"/>
  <c r="R79" i="72" s="1"/>
  <c r="H29" i="70"/>
  <c r="H71" i="64"/>
  <c r="X71" i="64" s="1"/>
  <c r="R85" i="63"/>
  <c r="H66" i="72"/>
  <c r="R78" i="68"/>
  <c r="X58" i="62"/>
  <c r="H66" i="68"/>
  <c r="H56" i="58"/>
  <c r="H53" i="72"/>
  <c r="AD78" i="56"/>
  <c r="P85" i="59"/>
  <c r="N87" i="60"/>
  <c r="H66" i="69"/>
  <c r="H66" i="54"/>
  <c r="H37" i="54"/>
  <c r="H37" i="72"/>
  <c r="H63" i="71"/>
  <c r="H79" i="66"/>
  <c r="N79" i="66" s="1"/>
  <c r="L64" i="67"/>
  <c r="R78" i="56"/>
  <c r="L58" i="60"/>
  <c r="H66" i="66"/>
  <c r="H66" i="73"/>
  <c r="Z77" i="55"/>
  <c r="H40" i="69"/>
  <c r="J40" i="69" s="1"/>
  <c r="H29" i="72"/>
  <c r="H37" i="66"/>
  <c r="J37" i="66" s="1"/>
  <c r="AD66" i="64"/>
  <c r="AD58" i="60"/>
  <c r="H66" i="62"/>
  <c r="L66" i="62" s="1"/>
  <c r="H66" i="60"/>
  <c r="AB66" i="60" s="1"/>
  <c r="H40" i="71"/>
  <c r="R40" i="71" s="1"/>
  <c r="H29" i="54"/>
  <c r="H37" i="71"/>
  <c r="J37" i="71" s="1"/>
  <c r="H37" i="67"/>
  <c r="AB37" i="67" s="1"/>
  <c r="P23" i="64"/>
  <c r="V23" i="64"/>
  <c r="Z23" i="64"/>
  <c r="AD23" i="64"/>
  <c r="N23" i="64"/>
  <c r="R23" i="64"/>
  <c r="J23" i="64"/>
  <c r="X23" i="64"/>
  <c r="T44" i="66"/>
  <c r="AB44" i="66"/>
  <c r="AD44" i="66"/>
  <c r="A57" i="38"/>
  <c r="A41" i="38"/>
  <c r="N70" i="56"/>
  <c r="AD70" i="56"/>
  <c r="N23" i="60"/>
  <c r="AB23" i="64"/>
  <c r="R21" i="57"/>
  <c r="T21" i="57"/>
  <c r="X21" i="57"/>
  <c r="X29" i="57"/>
  <c r="T29" i="57"/>
  <c r="R35" i="55"/>
  <c r="AD35" i="55"/>
  <c r="P35" i="55"/>
  <c r="V87" i="55"/>
  <c r="AB87" i="55"/>
  <c r="A42" i="46"/>
  <c r="A58" i="46"/>
  <c r="W19" i="46"/>
  <c r="AA19" i="46" s="1"/>
  <c r="V19" i="46"/>
  <c r="Z19" i="46" s="1"/>
  <c r="A56" i="45"/>
  <c r="A40" i="45"/>
  <c r="A44" i="39"/>
  <c r="A60" i="39"/>
  <c r="A50" i="38"/>
  <c r="A34" i="38"/>
  <c r="A42" i="38"/>
  <c r="A58" i="38"/>
  <c r="V22" i="38"/>
  <c r="Z22" i="38" s="1"/>
  <c r="U22" i="38"/>
  <c r="Y22" i="38" s="1"/>
  <c r="M42" i="38"/>
  <c r="M34" i="38"/>
  <c r="L20" i="68"/>
  <c r="J20" i="68"/>
  <c r="R21" i="67"/>
  <c r="V21" i="67"/>
  <c r="P84" i="62"/>
  <c r="AD84" i="62"/>
  <c r="X84" i="62"/>
  <c r="L84" i="62"/>
  <c r="T84" i="62"/>
  <c r="T23" i="47"/>
  <c r="U23" i="47"/>
  <c r="Y23" i="47" s="1"/>
  <c r="L23" i="64"/>
  <c r="V37" i="63"/>
  <c r="U22" i="46"/>
  <c r="Y22" i="46" s="1"/>
  <c r="T22" i="46"/>
  <c r="A53" i="42"/>
  <c r="A37" i="42"/>
  <c r="V89" i="62"/>
  <c r="N21" i="57"/>
  <c r="V84" i="62"/>
  <c r="N44" i="65"/>
  <c r="V87" i="62"/>
  <c r="R87" i="62"/>
  <c r="X78" i="68"/>
  <c r="P78" i="68"/>
  <c r="N78" i="68"/>
  <c r="J78" i="68"/>
  <c r="L78" i="68"/>
  <c r="V78" i="68"/>
  <c r="AD78" i="68"/>
  <c r="T78" i="68"/>
  <c r="V78" i="56"/>
  <c r="T78" i="56"/>
  <c r="N78" i="56"/>
  <c r="P78" i="56"/>
  <c r="Z78" i="56"/>
  <c r="X78" i="56"/>
  <c r="AE78" i="56" s="1"/>
  <c r="L78" i="56"/>
  <c r="AB78" i="56"/>
  <c r="L85" i="63"/>
  <c r="V85" i="63"/>
  <c r="AB85" i="63"/>
  <c r="X85" i="63"/>
  <c r="Z85" i="63"/>
  <c r="N85" i="63"/>
  <c r="N85" i="59"/>
  <c r="R85" i="59"/>
  <c r="L85" i="59"/>
  <c r="AD85" i="59"/>
  <c r="Z85" i="59"/>
  <c r="N77" i="54"/>
  <c r="X77" i="54"/>
  <c r="T77" i="61"/>
  <c r="AD77" i="61"/>
  <c r="AB77" i="61"/>
  <c r="N77" i="61"/>
  <c r="P77" i="61"/>
  <c r="X77" i="61"/>
  <c r="R77" i="61"/>
  <c r="L77" i="61"/>
  <c r="V44" i="62"/>
  <c r="AD44" i="62"/>
  <c r="J44" i="62"/>
  <c r="AB26" i="73"/>
  <c r="V26" i="73"/>
  <c r="AD52" i="72"/>
  <c r="L52" i="72"/>
  <c r="AB29" i="58"/>
  <c r="N29" i="58"/>
  <c r="X29" i="58"/>
  <c r="Z29" i="58"/>
  <c r="P29" i="58"/>
  <c r="J29" i="58"/>
  <c r="X52" i="72"/>
  <c r="AD102" i="61"/>
  <c r="J102" i="61"/>
  <c r="V102" i="61"/>
  <c r="J84" i="62"/>
  <c r="A57" i="41"/>
  <c r="P35" i="56"/>
  <c r="Z35" i="56"/>
  <c r="AD35" i="56"/>
  <c r="L29" i="58"/>
  <c r="R84" i="62"/>
  <c r="A34" i="32"/>
  <c r="A50" i="32"/>
  <c r="AB23" i="60"/>
  <c r="AD23" i="60"/>
  <c r="V23" i="60"/>
  <c r="R23" i="60"/>
  <c r="X23" i="60"/>
  <c r="P23" i="60"/>
  <c r="A59" i="46"/>
  <c r="A43" i="46"/>
  <c r="U18" i="46"/>
  <c r="Y18" i="46" s="1"/>
  <c r="T18" i="46"/>
  <c r="X35" i="55"/>
  <c r="R29" i="58"/>
  <c r="Z84" i="62"/>
  <c r="AB78" i="68"/>
  <c r="J85" i="59"/>
  <c r="Z23" i="60"/>
  <c r="V23" i="56"/>
  <c r="N23" i="56"/>
  <c r="R79" i="58"/>
  <c r="N79" i="58"/>
  <c r="AD29" i="58"/>
  <c r="L23" i="60"/>
  <c r="A55" i="44"/>
  <c r="N87" i="68"/>
  <c r="AB58" i="60"/>
  <c r="Z58" i="60"/>
  <c r="T58" i="62"/>
  <c r="L99" i="62"/>
  <c r="A34" i="43"/>
  <c r="T23" i="41"/>
  <c r="A41" i="34"/>
  <c r="T20" i="39"/>
  <c r="U20" i="42"/>
  <c r="Y20" i="42" s="1"/>
  <c r="W24" i="41"/>
  <c r="AA24" i="41" s="1"/>
  <c r="M42" i="33"/>
  <c r="M38" i="33"/>
  <c r="M34" i="33"/>
  <c r="M39" i="32"/>
  <c r="M35" i="32"/>
  <c r="M39" i="29"/>
  <c r="M35" i="29"/>
  <c r="AH24" i="46"/>
  <c r="M35" i="46"/>
  <c r="T22" i="45"/>
  <c r="W20" i="45"/>
  <c r="AA20" i="45" s="1"/>
  <c r="M36" i="44"/>
  <c r="U25" i="43"/>
  <c r="Y25" i="43" s="1"/>
  <c r="M41" i="43"/>
  <c r="M37" i="43"/>
  <c r="W26" i="42"/>
  <c r="AA26" i="42" s="1"/>
  <c r="U25" i="42"/>
  <c r="Y25" i="42" s="1"/>
  <c r="W18" i="41"/>
  <c r="AA18" i="41" s="1"/>
  <c r="M40" i="41"/>
  <c r="M35" i="41"/>
  <c r="M42" i="40"/>
  <c r="M36" i="40"/>
  <c r="T21" i="37"/>
  <c r="V58" i="60"/>
  <c r="T58" i="60"/>
  <c r="P58" i="62"/>
  <c r="T27" i="41"/>
  <c r="W20" i="39"/>
  <c r="AA20" i="39" s="1"/>
  <c r="W20" i="42"/>
  <c r="AA20" i="42" s="1"/>
  <c r="AH20" i="42" s="1"/>
  <c r="AI20" i="42" s="1"/>
  <c r="AL20" i="42" s="1"/>
  <c r="M20" i="42" s="1"/>
  <c r="W28" i="41"/>
  <c r="AA28" i="41" s="1"/>
  <c r="W19" i="39"/>
  <c r="AA19" i="39" s="1"/>
  <c r="M44" i="36"/>
  <c r="A44" i="31"/>
  <c r="M42" i="30"/>
  <c r="M34" i="30"/>
  <c r="T24" i="37"/>
  <c r="A42" i="28"/>
  <c r="L63" i="73"/>
  <c r="W22" i="42"/>
  <c r="AA22" i="42" s="1"/>
  <c r="T28" i="41"/>
  <c r="A38" i="30"/>
  <c r="T25" i="37"/>
  <c r="AE109" i="70"/>
  <c r="U24" i="41"/>
  <c r="Y24" i="41" s="1"/>
  <c r="AH24" i="41" s="1"/>
  <c r="AI24" i="41" s="1"/>
  <c r="U27" i="41"/>
  <c r="Y27" i="41" s="1"/>
  <c r="T22" i="42"/>
  <c r="T20" i="42"/>
  <c r="A55" i="38"/>
  <c r="R76" i="56"/>
  <c r="Z58" i="62"/>
  <c r="J58" i="60"/>
  <c r="J58" i="62"/>
  <c r="V77" i="64"/>
  <c r="A50" i="42"/>
  <c r="T26" i="38"/>
  <c r="V18" i="42"/>
  <c r="Z18" i="42" s="1"/>
  <c r="A34" i="39"/>
  <c r="A44" i="40"/>
  <c r="U18" i="39"/>
  <c r="Y18" i="39" s="1"/>
  <c r="A42" i="33"/>
  <c r="A37" i="31"/>
  <c r="A39" i="30"/>
  <c r="T26" i="37"/>
  <c r="AE109" i="55"/>
  <c r="N58" i="62"/>
  <c r="U28" i="45"/>
  <c r="Y28" i="45" s="1"/>
  <c r="A38" i="45"/>
  <c r="M40" i="34"/>
  <c r="A44" i="32"/>
  <c r="M36" i="31"/>
  <c r="M37" i="30"/>
  <c r="W24" i="47"/>
  <c r="AA24" i="47" s="1"/>
  <c r="W22" i="46"/>
  <c r="AA22" i="46" s="1"/>
  <c r="AH22" i="46" s="1"/>
  <c r="AI22" i="46" s="1"/>
  <c r="AK22" i="46" s="1"/>
  <c r="L22" i="46" s="1"/>
  <c r="W18" i="46"/>
  <c r="AA18" i="46" s="1"/>
  <c r="AH18" i="46" s="1"/>
  <c r="AI18" i="46" s="1"/>
  <c r="AL18" i="46" s="1"/>
  <c r="M18" i="46" s="1"/>
  <c r="T28" i="45"/>
  <c r="U26" i="45"/>
  <c r="Y26" i="45" s="1"/>
  <c r="T25" i="45"/>
  <c r="T23" i="45"/>
  <c r="U28" i="44"/>
  <c r="Y28" i="44" s="1"/>
  <c r="T23" i="44"/>
  <c r="M38" i="44"/>
  <c r="T22" i="37"/>
  <c r="J21" i="63"/>
  <c r="AE106" i="69"/>
  <c r="T19" i="33"/>
  <c r="AD59" i="60"/>
  <c r="AB59" i="60"/>
  <c r="P59" i="60"/>
  <c r="J59" i="60"/>
  <c r="L59" i="60"/>
  <c r="AE59" i="60" s="1"/>
  <c r="V59" i="60"/>
  <c r="N59" i="60"/>
  <c r="Z59" i="60"/>
  <c r="X59" i="60"/>
  <c r="R59" i="60"/>
  <c r="T59" i="60"/>
  <c r="Z45" i="58"/>
  <c r="AB60" i="57"/>
  <c r="AB58" i="55"/>
  <c r="X46" i="54"/>
  <c r="P77" i="54"/>
  <c r="H36" i="71"/>
  <c r="AB36" i="71" s="1"/>
  <c r="Z68" i="60"/>
  <c r="AB68" i="60"/>
  <c r="J36" i="66"/>
  <c r="X45" i="58"/>
  <c r="V60" i="57"/>
  <c r="L77" i="54"/>
  <c r="R60" i="65"/>
  <c r="H48" i="62"/>
  <c r="H36" i="64"/>
  <c r="H74" i="57"/>
  <c r="H60" i="58"/>
  <c r="J60" i="58" s="1"/>
  <c r="H59" i="54"/>
  <c r="N59" i="54" s="1"/>
  <c r="H35" i="70"/>
  <c r="AB35" i="70" s="1"/>
  <c r="L45" i="58"/>
  <c r="Z36" i="66"/>
  <c r="T60" i="57"/>
  <c r="AB77" i="54"/>
  <c r="AB36" i="63"/>
  <c r="H86" i="62"/>
  <c r="Z86" i="62" s="1"/>
  <c r="H48" i="63"/>
  <c r="N48" i="63" s="1"/>
  <c r="AB36" i="66"/>
  <c r="H36" i="62"/>
  <c r="T36" i="62" s="1"/>
  <c r="H35" i="67"/>
  <c r="Z87" i="58"/>
  <c r="X36" i="66"/>
  <c r="X63" i="57"/>
  <c r="J87" i="58"/>
  <c r="P53" i="65"/>
  <c r="V77" i="54"/>
  <c r="H36" i="61"/>
  <c r="H48" i="56"/>
  <c r="V48" i="56" s="1"/>
  <c r="L36" i="66"/>
  <c r="R77" i="58"/>
  <c r="H36" i="54"/>
  <c r="R36" i="54" s="1"/>
  <c r="H36" i="56"/>
  <c r="H60" i="55"/>
  <c r="H35" i="73"/>
  <c r="N35" i="73" s="1"/>
  <c r="H35" i="72"/>
  <c r="H59" i="68"/>
  <c r="AD77" i="54"/>
  <c r="H86" i="63"/>
  <c r="AD86" i="63" s="1"/>
  <c r="H48" i="60"/>
  <c r="L48" i="60" s="1"/>
  <c r="AD36" i="66"/>
  <c r="H36" i="65"/>
  <c r="H36" i="60"/>
  <c r="N36" i="60" s="1"/>
  <c r="H36" i="55"/>
  <c r="L36" i="55" s="1"/>
  <c r="P79" i="58"/>
  <c r="R63" i="57"/>
  <c r="P85" i="65"/>
  <c r="AB87" i="60"/>
  <c r="T77" i="54"/>
  <c r="H60" i="70"/>
  <c r="X60" i="70" s="1"/>
  <c r="P36" i="66"/>
  <c r="H36" i="70"/>
  <c r="P36" i="70" s="1"/>
  <c r="H60" i="59"/>
  <c r="R60" i="59" s="1"/>
  <c r="J37" i="72"/>
  <c r="H35" i="65"/>
  <c r="Z35" i="65" s="1"/>
  <c r="T36" i="66"/>
  <c r="Z70" i="56"/>
  <c r="X70" i="56"/>
  <c r="AD70" i="71"/>
  <c r="H74" i="62"/>
  <c r="L74" i="62" s="1"/>
  <c r="L79" i="58"/>
  <c r="J63" i="57"/>
  <c r="P87" i="60"/>
  <c r="J77" i="54"/>
  <c r="H60" i="64"/>
  <c r="R36" i="66"/>
  <c r="H86" i="56"/>
  <c r="AB86" i="56" s="1"/>
  <c r="H36" i="69"/>
  <c r="X36" i="69" s="1"/>
  <c r="H74" i="59"/>
  <c r="V37" i="72"/>
  <c r="R44" i="67"/>
  <c r="H35" i="68"/>
  <c r="R64" i="55"/>
  <c r="P70" i="71"/>
  <c r="H74" i="60"/>
  <c r="J79" i="58"/>
  <c r="P87" i="66"/>
  <c r="H60" i="61"/>
  <c r="T60" i="61" s="1"/>
  <c r="N36" i="66"/>
  <c r="H60" i="62"/>
  <c r="H86" i="64"/>
  <c r="J86" i="64" s="1"/>
  <c r="H36" i="73"/>
  <c r="AD36" i="73" s="1"/>
  <c r="H74" i="55"/>
  <c r="P74" i="55" s="1"/>
  <c r="H86" i="59"/>
  <c r="V70" i="71"/>
  <c r="AB79" i="58"/>
  <c r="J60" i="57"/>
  <c r="R77" i="54"/>
  <c r="AD52" i="70"/>
  <c r="H60" i="56"/>
  <c r="H60" i="60"/>
  <c r="X60" i="60" s="1"/>
  <c r="H36" i="68"/>
  <c r="AB36" i="68" s="1"/>
  <c r="H35" i="63"/>
  <c r="X35" i="63" s="1"/>
  <c r="AE106" i="57"/>
  <c r="T55" i="59"/>
  <c r="AD45" i="58"/>
  <c r="N59" i="57"/>
  <c r="T45" i="62"/>
  <c r="R78" i="61"/>
  <c r="P78" i="60"/>
  <c r="R44" i="63"/>
  <c r="H60" i="63"/>
  <c r="P60" i="63" s="1"/>
  <c r="H36" i="67"/>
  <c r="L36" i="67" s="1"/>
  <c r="H74" i="58"/>
  <c r="J74" i="58" s="1"/>
  <c r="Z63" i="73"/>
  <c r="AE108" i="72"/>
  <c r="AB71" i="64"/>
  <c r="H35" i="66"/>
  <c r="N35" i="66" s="1"/>
  <c r="P44" i="60"/>
  <c r="X21" i="67"/>
  <c r="AD21" i="67"/>
  <c r="J87" i="62"/>
  <c r="AB85" i="67"/>
  <c r="AD66" i="68"/>
  <c r="T66" i="68"/>
  <c r="V60" i="65"/>
  <c r="AD34" i="54"/>
  <c r="AB34" i="54"/>
  <c r="AD50" i="73"/>
  <c r="AD79" i="62"/>
  <c r="T39" i="61"/>
  <c r="L44" i="71"/>
  <c r="J21" i="67"/>
  <c r="AB21" i="67"/>
  <c r="X87" i="62"/>
  <c r="AD85" i="67"/>
  <c r="J66" i="68"/>
  <c r="V66" i="68"/>
  <c r="N37" i="63"/>
  <c r="N60" i="65"/>
  <c r="L58" i="73"/>
  <c r="P21" i="67"/>
  <c r="L21" i="67"/>
  <c r="AD87" i="62"/>
  <c r="X78" i="65"/>
  <c r="X66" i="68"/>
  <c r="N66" i="68"/>
  <c r="V31" i="55"/>
  <c r="T21" i="67"/>
  <c r="AD53" i="63"/>
  <c r="L66" i="68"/>
  <c r="J60" i="65"/>
  <c r="P83" i="61"/>
  <c r="Z21" i="67"/>
  <c r="P85" i="70"/>
  <c r="J78" i="71"/>
  <c r="AB66" i="68"/>
  <c r="X37" i="63"/>
  <c r="L60" i="65"/>
  <c r="L64" i="55"/>
  <c r="N21" i="67"/>
  <c r="N87" i="62"/>
  <c r="T78" i="71"/>
  <c r="Z66" i="68"/>
  <c r="R37" i="63"/>
  <c r="AD60" i="65"/>
  <c r="L77" i="56"/>
  <c r="T44" i="60"/>
  <c r="L87" i="62"/>
  <c r="L36" i="72"/>
  <c r="P63" i="55"/>
  <c r="P32" i="72"/>
  <c r="L32" i="72"/>
  <c r="AD32" i="72"/>
  <c r="X26" i="73"/>
  <c r="R77" i="56"/>
  <c r="Z31" i="55"/>
  <c r="P23" i="56"/>
  <c r="R87" i="58"/>
  <c r="N99" i="62"/>
  <c r="L78" i="60"/>
  <c r="Z77" i="64"/>
  <c r="H40" i="54"/>
  <c r="L40" i="54" s="1"/>
  <c r="H40" i="57"/>
  <c r="AD40" i="57" s="1"/>
  <c r="H46" i="56"/>
  <c r="H82" i="57"/>
  <c r="AD82" i="57" s="1"/>
  <c r="H66" i="59"/>
  <c r="H66" i="58"/>
  <c r="R66" i="58" s="1"/>
  <c r="Z89" i="62"/>
  <c r="V80" i="54"/>
  <c r="L63" i="55"/>
  <c r="AB77" i="56"/>
  <c r="Z59" i="57"/>
  <c r="Z74" i="58"/>
  <c r="L23" i="56"/>
  <c r="AB23" i="56"/>
  <c r="V87" i="58"/>
  <c r="J34" i="63"/>
  <c r="AD77" i="67"/>
  <c r="H40" i="72"/>
  <c r="H40" i="64"/>
  <c r="H82" i="55"/>
  <c r="V82" i="55" s="1"/>
  <c r="H82" i="59"/>
  <c r="AD82" i="59" s="1"/>
  <c r="N79" i="72"/>
  <c r="J71" i="64"/>
  <c r="P77" i="56"/>
  <c r="J59" i="57"/>
  <c r="T31" i="55"/>
  <c r="X23" i="56"/>
  <c r="R23" i="56"/>
  <c r="AB87" i="72"/>
  <c r="P34" i="63"/>
  <c r="Z77" i="72"/>
  <c r="AB99" i="60"/>
  <c r="Z77" i="67"/>
  <c r="H40" i="67"/>
  <c r="H40" i="56"/>
  <c r="H40" i="55"/>
  <c r="AD40" i="55" s="1"/>
  <c r="H40" i="59"/>
  <c r="T40" i="59" s="1"/>
  <c r="R24" i="57"/>
  <c r="X80" i="54"/>
  <c r="X77" i="56"/>
  <c r="V59" i="57"/>
  <c r="X31" i="55"/>
  <c r="AD23" i="56"/>
  <c r="AE23" i="56" s="1"/>
  <c r="AD87" i="58"/>
  <c r="V87" i="72"/>
  <c r="N77" i="72"/>
  <c r="AB85" i="60"/>
  <c r="AB46" i="61"/>
  <c r="X34" i="63"/>
  <c r="J23" i="73"/>
  <c r="AD76" i="55"/>
  <c r="P77" i="67"/>
  <c r="H40" i="65"/>
  <c r="X40" i="65" s="1"/>
  <c r="H48" i="57"/>
  <c r="L48" i="57" s="1"/>
  <c r="H48" i="55"/>
  <c r="V48" i="55" s="1"/>
  <c r="H48" i="59"/>
  <c r="AB48" i="59" s="1"/>
  <c r="J29" i="69"/>
  <c r="N80" i="54"/>
  <c r="T50" i="59"/>
  <c r="J80" i="54"/>
  <c r="N47" i="65"/>
  <c r="T76" i="56"/>
  <c r="AD77" i="56"/>
  <c r="AB59" i="57"/>
  <c r="P31" i="55"/>
  <c r="T23" i="56"/>
  <c r="N87" i="58"/>
  <c r="L79" i="65"/>
  <c r="Z34" i="62"/>
  <c r="X99" i="62"/>
  <c r="V34" i="63"/>
  <c r="AB23" i="73"/>
  <c r="V76" i="55"/>
  <c r="AD99" i="60"/>
  <c r="H40" i="62"/>
  <c r="P40" i="62" s="1"/>
  <c r="H56" i="57"/>
  <c r="H56" i="55"/>
  <c r="N56" i="55" s="1"/>
  <c r="H40" i="58"/>
  <c r="X35" i="70"/>
  <c r="J26" i="73"/>
  <c r="AB76" i="56"/>
  <c r="R59" i="57"/>
  <c r="AD31" i="55"/>
  <c r="Z23" i="56"/>
  <c r="X87" i="58"/>
  <c r="V79" i="65"/>
  <c r="AD46" i="54"/>
  <c r="T99" i="62"/>
  <c r="T20" i="58"/>
  <c r="Z22" i="55"/>
  <c r="H40" i="70"/>
  <c r="AB40" i="70" s="1"/>
  <c r="H56" i="59"/>
  <c r="Z56" i="59" s="1"/>
  <c r="H56" i="70"/>
  <c r="J56" i="70" s="1"/>
  <c r="Z87" i="71"/>
  <c r="R53" i="65"/>
  <c r="AD77" i="55"/>
  <c r="J59" i="58"/>
  <c r="X36" i="55"/>
  <c r="X101" i="59"/>
  <c r="V22" i="59"/>
  <c r="R99" i="64"/>
  <c r="L87" i="71"/>
  <c r="J53" i="65"/>
  <c r="T53" i="65"/>
  <c r="AB32" i="72"/>
  <c r="T77" i="55"/>
  <c r="J102" i="59"/>
  <c r="X59" i="58"/>
  <c r="AD36" i="55"/>
  <c r="L99" i="64"/>
  <c r="P87" i="71"/>
  <c r="AD87" i="71"/>
  <c r="X53" i="65"/>
  <c r="V53" i="65"/>
  <c r="V99" i="68"/>
  <c r="L59" i="57"/>
  <c r="X44" i="72"/>
  <c r="L68" i="69"/>
  <c r="AD68" i="65"/>
  <c r="P99" i="64"/>
  <c r="R87" i="71"/>
  <c r="N87" i="71"/>
  <c r="AD53" i="65"/>
  <c r="N53" i="65"/>
  <c r="X99" i="68"/>
  <c r="J99" i="64"/>
  <c r="Z51" i="58"/>
  <c r="X35" i="59"/>
  <c r="N59" i="58"/>
  <c r="Z36" i="55"/>
  <c r="L68" i="65"/>
  <c r="V68" i="54"/>
  <c r="P51" i="58"/>
  <c r="X99" i="64"/>
  <c r="J87" i="71"/>
  <c r="AB87" i="71"/>
  <c r="X46" i="63"/>
  <c r="Z53" i="65"/>
  <c r="AB23" i="61"/>
  <c r="V51" i="58"/>
  <c r="V77" i="55"/>
  <c r="X51" i="58"/>
  <c r="T51" i="58"/>
  <c r="J40" i="49"/>
  <c r="Z22" i="59"/>
  <c r="L51" i="58"/>
  <c r="L22" i="59"/>
  <c r="X87" i="71"/>
  <c r="N51" i="65"/>
  <c r="AB53" i="65"/>
  <c r="AE53" i="65" s="1"/>
  <c r="L52" i="66"/>
  <c r="AB36" i="55"/>
  <c r="N22" i="59"/>
  <c r="AB51" i="65"/>
  <c r="P52" i="66"/>
  <c r="T77" i="59"/>
  <c r="AE77" i="59" s="1"/>
  <c r="X77" i="55"/>
  <c r="N40" i="54"/>
  <c r="H100" i="73"/>
  <c r="H100" i="70"/>
  <c r="N100" i="70" s="1"/>
  <c r="H100" i="62"/>
  <c r="H100" i="58"/>
  <c r="L100" i="58" s="1"/>
  <c r="H100" i="63"/>
  <c r="H100" i="61"/>
  <c r="N100" i="61" s="1"/>
  <c r="H100" i="71"/>
  <c r="H100" i="57"/>
  <c r="H100" i="69"/>
  <c r="H100" i="60"/>
  <c r="H100" i="55"/>
  <c r="J100" i="55" s="1"/>
  <c r="H100" i="56"/>
  <c r="N100" i="56" s="1"/>
  <c r="H100" i="65"/>
  <c r="X80" i="62"/>
  <c r="P80" i="62"/>
  <c r="V70" i="65"/>
  <c r="P70" i="65"/>
  <c r="V24" i="62"/>
  <c r="N67" i="66"/>
  <c r="L67" i="66"/>
  <c r="P87" i="64"/>
  <c r="AD87" i="64"/>
  <c r="N46" i="72"/>
  <c r="AD46" i="72"/>
  <c r="H19" i="59"/>
  <c r="L19" i="59" s="1"/>
  <c r="H19" i="73"/>
  <c r="AD19" i="73" s="1"/>
  <c r="H19" i="61"/>
  <c r="V19" i="61" s="1"/>
  <c r="H19" i="65"/>
  <c r="H19" i="54"/>
  <c r="N19" i="54" s="1"/>
  <c r="H19" i="72"/>
  <c r="AB19" i="72" s="1"/>
  <c r="H19" i="60"/>
  <c r="Z19" i="60" s="1"/>
  <c r="H19" i="70"/>
  <c r="T19" i="70" s="1"/>
  <c r="H19" i="55"/>
  <c r="H19" i="62"/>
  <c r="H19" i="71"/>
  <c r="J19" i="71" s="1"/>
  <c r="H19" i="56"/>
  <c r="X19" i="56" s="1"/>
  <c r="H19" i="66"/>
  <c r="X19" i="66" s="1"/>
  <c r="H19" i="69"/>
  <c r="T19" i="69" s="1"/>
  <c r="H19" i="57"/>
  <c r="J19" i="57" s="1"/>
  <c r="H19" i="63"/>
  <c r="H19" i="67"/>
  <c r="T64" i="55"/>
  <c r="H100" i="59"/>
  <c r="T100" i="59" s="1"/>
  <c r="L55" i="60"/>
  <c r="Z39" i="60"/>
  <c r="P55" i="60"/>
  <c r="N24" i="62"/>
  <c r="X36" i="73"/>
  <c r="P36" i="73"/>
  <c r="N36" i="73"/>
  <c r="L36" i="73"/>
  <c r="R36" i="73"/>
  <c r="AB36" i="73"/>
  <c r="L36" i="60"/>
  <c r="T36" i="60"/>
  <c r="R36" i="60"/>
  <c r="J36" i="60"/>
  <c r="X36" i="60"/>
  <c r="Z36" i="60"/>
  <c r="AB36" i="60"/>
  <c r="P36" i="60"/>
  <c r="V36" i="60"/>
  <c r="AD44" i="69"/>
  <c r="T44" i="69"/>
  <c r="N44" i="69"/>
  <c r="AB44" i="69"/>
  <c r="L44" i="69"/>
  <c r="J44" i="69"/>
  <c r="X44" i="69"/>
  <c r="V44" i="69"/>
  <c r="P44" i="69"/>
  <c r="Z44" i="69"/>
  <c r="L52" i="64"/>
  <c r="AB52" i="64"/>
  <c r="P52" i="64"/>
  <c r="X52" i="64"/>
  <c r="Z52" i="64"/>
  <c r="N52" i="64"/>
  <c r="T52" i="64"/>
  <c r="R52" i="64"/>
  <c r="V52" i="64"/>
  <c r="J52" i="56"/>
  <c r="V52" i="56"/>
  <c r="AD52" i="56"/>
  <c r="N52" i="56"/>
  <c r="AB52" i="56"/>
  <c r="L52" i="56"/>
  <c r="Z52" i="56"/>
  <c r="R52" i="56"/>
  <c r="N29" i="71"/>
  <c r="L29" i="71"/>
  <c r="V29" i="71"/>
  <c r="AD29" i="71"/>
  <c r="T29" i="71"/>
  <c r="AB29" i="71"/>
  <c r="R29" i="71"/>
  <c r="Z29" i="71"/>
  <c r="J29" i="71"/>
  <c r="P29" i="71"/>
  <c r="X29" i="71"/>
  <c r="H83" i="55"/>
  <c r="H83" i="65"/>
  <c r="H83" i="62"/>
  <c r="P83" i="62" s="1"/>
  <c r="H83" i="68"/>
  <c r="X83" i="68" s="1"/>
  <c r="H83" i="67"/>
  <c r="X83" i="67" s="1"/>
  <c r="H83" i="72"/>
  <c r="R83" i="72" s="1"/>
  <c r="H83" i="54"/>
  <c r="H83" i="64"/>
  <c r="L83" i="64" s="1"/>
  <c r="H83" i="66"/>
  <c r="V83" i="66" s="1"/>
  <c r="H83" i="63"/>
  <c r="AB83" i="63" s="1"/>
  <c r="H83" i="69"/>
  <c r="AD83" i="69" s="1"/>
  <c r="H75" i="57"/>
  <c r="L75" i="57" s="1"/>
  <c r="H75" i="71"/>
  <c r="H75" i="73"/>
  <c r="H75" i="62"/>
  <c r="H75" i="67"/>
  <c r="AD75" i="67" s="1"/>
  <c r="H75" i="61"/>
  <c r="H75" i="70"/>
  <c r="R75" i="70" s="1"/>
  <c r="H75" i="60"/>
  <c r="P75" i="60" s="1"/>
  <c r="H75" i="56"/>
  <c r="J75" i="56" s="1"/>
  <c r="H67" i="57"/>
  <c r="H67" i="67"/>
  <c r="H67" i="68"/>
  <c r="H67" i="63"/>
  <c r="V67" i="63" s="1"/>
  <c r="H67" i="69"/>
  <c r="H67" i="71"/>
  <c r="L67" i="71" s="1"/>
  <c r="H67" i="59"/>
  <c r="H67" i="60"/>
  <c r="Z67" i="60" s="1"/>
  <c r="H67" i="61"/>
  <c r="H67" i="54"/>
  <c r="H67" i="62"/>
  <c r="L67" i="62" s="1"/>
  <c r="H67" i="64"/>
  <c r="J67" i="64" s="1"/>
  <c r="H67" i="65"/>
  <c r="H67" i="70"/>
  <c r="R67" i="70" s="1"/>
  <c r="H57" i="56"/>
  <c r="H57" i="62"/>
  <c r="Z57" i="62" s="1"/>
  <c r="H57" i="61"/>
  <c r="Z57" i="61" s="1"/>
  <c r="H57" i="72"/>
  <c r="H57" i="55"/>
  <c r="R57" i="55" s="1"/>
  <c r="H57" i="59"/>
  <c r="T57" i="59" s="1"/>
  <c r="H57" i="70"/>
  <c r="N57" i="70" s="1"/>
  <c r="H57" i="60"/>
  <c r="H57" i="69"/>
  <c r="AB57" i="69" s="1"/>
  <c r="H57" i="65"/>
  <c r="N57" i="65" s="1"/>
  <c r="H41" i="55"/>
  <c r="H41" i="64"/>
  <c r="H41" i="65"/>
  <c r="H41" i="66"/>
  <c r="H41" i="56"/>
  <c r="H41" i="67"/>
  <c r="X41" i="67" s="1"/>
  <c r="H41" i="68"/>
  <c r="X41" i="68" s="1"/>
  <c r="H41" i="69"/>
  <c r="J41" i="69" s="1"/>
  <c r="H33" i="69"/>
  <c r="Z33" i="69" s="1"/>
  <c r="H33" i="64"/>
  <c r="H33" i="72"/>
  <c r="H33" i="67"/>
  <c r="N33" i="67" s="1"/>
  <c r="H33" i="70"/>
  <c r="H33" i="61"/>
  <c r="V33" i="61" s="1"/>
  <c r="H33" i="71"/>
  <c r="R33" i="71" s="1"/>
  <c r="H33" i="62"/>
  <c r="P33" i="62" s="1"/>
  <c r="H33" i="68"/>
  <c r="N33" i="60"/>
  <c r="Z33" i="60"/>
  <c r="H100" i="54"/>
  <c r="Z100" i="54" s="1"/>
  <c r="Z96" i="56"/>
  <c r="N96" i="56"/>
  <c r="X21" i="66"/>
  <c r="X36" i="61"/>
  <c r="Z36" i="61"/>
  <c r="P36" i="61"/>
  <c r="AB66" i="61"/>
  <c r="Z66" i="61"/>
  <c r="Z55" i="60"/>
  <c r="AD55" i="68"/>
  <c r="Z98" i="69"/>
  <c r="R85" i="72"/>
  <c r="P20" i="63"/>
  <c r="V20" i="63"/>
  <c r="L20" i="63"/>
  <c r="X29" i="62"/>
  <c r="R29" i="62"/>
  <c r="T29" i="62"/>
  <c r="AD45" i="61"/>
  <c r="N60" i="62"/>
  <c r="L60" i="62"/>
  <c r="H19" i="68"/>
  <c r="N40" i="55"/>
  <c r="X92" i="55"/>
  <c r="J92" i="55"/>
  <c r="Z92" i="55"/>
  <c r="L21" i="55"/>
  <c r="P21" i="55"/>
  <c r="Z21" i="55"/>
  <c r="H92" i="61"/>
  <c r="R92" i="61" s="1"/>
  <c r="H92" i="67"/>
  <c r="N92" i="67" s="1"/>
  <c r="H92" i="63"/>
  <c r="V92" i="63" s="1"/>
  <c r="H92" i="73"/>
  <c r="P92" i="73" s="1"/>
  <c r="H92" i="68"/>
  <c r="L92" i="68" s="1"/>
  <c r="H92" i="57"/>
  <c r="H92" i="66"/>
  <c r="L92" i="66" s="1"/>
  <c r="H92" i="62"/>
  <c r="H92" i="69"/>
  <c r="V92" i="69" s="1"/>
  <c r="H92" i="60"/>
  <c r="R92" i="60" s="1"/>
  <c r="H92" i="71"/>
  <c r="H92" i="70"/>
  <c r="V92" i="70" s="1"/>
  <c r="H92" i="58"/>
  <c r="H92" i="59"/>
  <c r="H92" i="65"/>
  <c r="Z92" i="65" s="1"/>
  <c r="H92" i="64"/>
  <c r="H92" i="56"/>
  <c r="N92" i="56" s="1"/>
  <c r="H92" i="72"/>
  <c r="X92" i="72" s="1"/>
  <c r="AD25" i="61"/>
  <c r="X25" i="61"/>
  <c r="AB24" i="62"/>
  <c r="T53" i="60"/>
  <c r="L66" i="67"/>
  <c r="Z66" i="67"/>
  <c r="J66" i="67"/>
  <c r="AD78" i="64"/>
  <c r="L78" i="64"/>
  <c r="J85" i="66"/>
  <c r="X85" i="66"/>
  <c r="AD85" i="66"/>
  <c r="V58" i="55"/>
  <c r="T58" i="55"/>
  <c r="AD58" i="55"/>
  <c r="R58" i="55"/>
  <c r="P24" i="72"/>
  <c r="R64" i="63"/>
  <c r="T24" i="72"/>
  <c r="N47" i="63"/>
  <c r="P47" i="63"/>
  <c r="X64" i="63"/>
  <c r="X55" i="68"/>
  <c r="V70" i="70"/>
  <c r="R21" i="55"/>
  <c r="T46" i="64"/>
  <c r="H19" i="64"/>
  <c r="V45" i="56"/>
  <c r="R45" i="56"/>
  <c r="T45" i="56"/>
  <c r="N45" i="56"/>
  <c r="L34" i="58"/>
  <c r="R45" i="63"/>
  <c r="J52" i="72"/>
  <c r="P44" i="66"/>
  <c r="J36" i="68"/>
  <c r="X20" i="58"/>
  <c r="AD77" i="59"/>
  <c r="L78" i="73"/>
  <c r="P34" i="67"/>
  <c r="AD45" i="63"/>
  <c r="Z52" i="72"/>
  <c r="N44" i="66"/>
  <c r="Z36" i="68"/>
  <c r="J23" i="58"/>
  <c r="P87" i="62"/>
  <c r="Z87" i="62"/>
  <c r="AB87" i="62"/>
  <c r="R34" i="67"/>
  <c r="N52" i="72"/>
  <c r="AD36" i="56"/>
  <c r="AD36" i="68"/>
  <c r="P22" i="59"/>
  <c r="V79" i="55"/>
  <c r="T87" i="62"/>
  <c r="J48" i="63"/>
  <c r="N34" i="67"/>
  <c r="T52" i="72"/>
  <c r="Z44" i="66"/>
  <c r="V36" i="56"/>
  <c r="J22" i="59"/>
  <c r="H56" i="66"/>
  <c r="T56" i="66" s="1"/>
  <c r="L48" i="63"/>
  <c r="Z85" i="73"/>
  <c r="J23" i="63"/>
  <c r="P52" i="72"/>
  <c r="J44" i="66"/>
  <c r="L36" i="56"/>
  <c r="P36" i="68"/>
  <c r="R82" i="59"/>
  <c r="H56" i="65"/>
  <c r="H56" i="64"/>
  <c r="J56" i="64" s="1"/>
  <c r="Z48" i="63"/>
  <c r="AD79" i="55"/>
  <c r="J68" i="62"/>
  <c r="Z64" i="63"/>
  <c r="J55" i="60"/>
  <c r="L24" i="62"/>
  <c r="X33" i="60"/>
  <c r="R25" i="61"/>
  <c r="N83" i="61"/>
  <c r="V64" i="63"/>
  <c r="AD64" i="55"/>
  <c r="R55" i="60"/>
  <c r="R55" i="68"/>
  <c r="P55" i="68"/>
  <c r="P34" i="54"/>
  <c r="AD24" i="62"/>
  <c r="AD24" i="72"/>
  <c r="L68" i="60"/>
  <c r="T68" i="60"/>
  <c r="T33" i="60"/>
  <c r="AE33" i="60" s="1"/>
  <c r="V50" i="73"/>
  <c r="N50" i="73"/>
  <c r="Z50" i="67"/>
  <c r="T55" i="70"/>
  <c r="AB68" i="62"/>
  <c r="N50" i="60"/>
  <c r="J83" i="61"/>
  <c r="J70" i="72"/>
  <c r="R78" i="64"/>
  <c r="J79" i="65"/>
  <c r="X51" i="65"/>
  <c r="P45" i="62"/>
  <c r="AB52" i="60"/>
  <c r="P52" i="70"/>
  <c r="L78" i="54"/>
  <c r="AD78" i="54"/>
  <c r="L85" i="64"/>
  <c r="P85" i="64"/>
  <c r="Z85" i="64"/>
  <c r="X85" i="62"/>
  <c r="J85" i="62"/>
  <c r="V22" i="45"/>
  <c r="Z22" i="45" s="1"/>
  <c r="P45" i="58"/>
  <c r="V20" i="45"/>
  <c r="Z20" i="45" s="1"/>
  <c r="AH20" i="45" s="1"/>
  <c r="AI20" i="45" s="1"/>
  <c r="U21" i="45"/>
  <c r="Y21" i="45" s="1"/>
  <c r="L71" i="55"/>
  <c r="AD20" i="63"/>
  <c r="X20" i="63"/>
  <c r="R20" i="63"/>
  <c r="Z20" i="63"/>
  <c r="J20" i="63"/>
  <c r="T20" i="63"/>
  <c r="AE20" i="63" s="1"/>
  <c r="AB20" i="63"/>
  <c r="Z29" i="62"/>
  <c r="N29" i="62"/>
  <c r="V29" i="62"/>
  <c r="L29" i="62"/>
  <c r="AD29" i="62"/>
  <c r="P29" i="62"/>
  <c r="Z45" i="61"/>
  <c r="P45" i="61"/>
  <c r="L45" i="61"/>
  <c r="R45" i="61"/>
  <c r="P29" i="57"/>
  <c r="A42" i="45"/>
  <c r="J50" i="73"/>
  <c r="Z64" i="55"/>
  <c r="Z55" i="68"/>
  <c r="AE55" i="68" s="1"/>
  <c r="T34" i="54"/>
  <c r="V24" i="72"/>
  <c r="P68" i="60"/>
  <c r="R50" i="73"/>
  <c r="L50" i="73"/>
  <c r="AB50" i="60"/>
  <c r="L64" i="63"/>
  <c r="V64" i="55"/>
  <c r="T55" i="60"/>
  <c r="T55" i="68"/>
  <c r="Z34" i="54"/>
  <c r="L34" i="54"/>
  <c r="T24" i="62"/>
  <c r="N24" i="72"/>
  <c r="J68" i="60"/>
  <c r="R68" i="60"/>
  <c r="AD33" i="60"/>
  <c r="X50" i="73"/>
  <c r="AB89" i="59"/>
  <c r="N55" i="59"/>
  <c r="N75" i="69"/>
  <c r="Z64" i="71"/>
  <c r="V70" i="72"/>
  <c r="T79" i="65"/>
  <c r="J51" i="65"/>
  <c r="AD36" i="61"/>
  <c r="N36" i="61"/>
  <c r="T36" i="61"/>
  <c r="V36" i="61"/>
  <c r="J36" i="61"/>
  <c r="AB36" i="61"/>
  <c r="L36" i="61"/>
  <c r="R36" i="61"/>
  <c r="AB53" i="60"/>
  <c r="X67" i="66"/>
  <c r="J67" i="66"/>
  <c r="R67" i="66"/>
  <c r="P67" i="66"/>
  <c r="N48" i="62"/>
  <c r="J48" i="62"/>
  <c r="AB46" i="71"/>
  <c r="T46" i="71"/>
  <c r="R46" i="71"/>
  <c r="X46" i="71"/>
  <c r="J46" i="70"/>
  <c r="AB46" i="70"/>
  <c r="U22" i="45"/>
  <c r="Y22" i="45" s="1"/>
  <c r="AD71" i="55"/>
  <c r="AD20" i="58"/>
  <c r="Z20" i="58"/>
  <c r="Z29" i="60"/>
  <c r="V29" i="60"/>
  <c r="L45" i="63"/>
  <c r="X45" i="63"/>
  <c r="Z45" i="63"/>
  <c r="J45" i="63"/>
  <c r="V45" i="63"/>
  <c r="R57" i="65"/>
  <c r="N86" i="64"/>
  <c r="X86" i="64"/>
  <c r="R77" i="59"/>
  <c r="J77" i="59"/>
  <c r="AD23" i="73"/>
  <c r="R23" i="73"/>
  <c r="T23" i="73"/>
  <c r="Z23" i="73"/>
  <c r="X23" i="73"/>
  <c r="AD23" i="63"/>
  <c r="T23" i="63"/>
  <c r="P23" i="63"/>
  <c r="Z23" i="63"/>
  <c r="V40" i="71"/>
  <c r="Z40" i="71"/>
  <c r="AB40" i="66"/>
  <c r="X40" i="66"/>
  <c r="J64" i="55"/>
  <c r="N55" i="68"/>
  <c r="N34" i="54"/>
  <c r="X39" i="60"/>
  <c r="N68" i="60"/>
  <c r="T50" i="73"/>
  <c r="AD20" i="62"/>
  <c r="N66" i="67"/>
  <c r="AB66" i="67"/>
  <c r="V66" i="67"/>
  <c r="AD66" i="67"/>
  <c r="T66" i="67"/>
  <c r="R66" i="67"/>
  <c r="P66" i="67"/>
  <c r="P66" i="61"/>
  <c r="X66" i="61"/>
  <c r="N66" i="61"/>
  <c r="V66" i="61"/>
  <c r="L66" i="61"/>
  <c r="R66" i="61"/>
  <c r="AD66" i="61"/>
  <c r="J66" i="61"/>
  <c r="J58" i="55"/>
  <c r="N58" i="55"/>
  <c r="Z58" i="55"/>
  <c r="Z71" i="55"/>
  <c r="AB33" i="60"/>
  <c r="AB64" i="63"/>
  <c r="AB55" i="60"/>
  <c r="V34" i="54"/>
  <c r="R24" i="62"/>
  <c r="AE24" i="62" s="1"/>
  <c r="J24" i="72"/>
  <c r="V68" i="60"/>
  <c r="V33" i="60"/>
  <c r="Z47" i="63"/>
  <c r="T83" i="71"/>
  <c r="AB70" i="72"/>
  <c r="AD64" i="63"/>
  <c r="T64" i="63"/>
  <c r="X64" i="55"/>
  <c r="AD55" i="60"/>
  <c r="L55" i="68"/>
  <c r="R34" i="54"/>
  <c r="P24" i="62"/>
  <c r="X24" i="62"/>
  <c r="X24" i="72"/>
  <c r="J39" i="60"/>
  <c r="AD68" i="60"/>
  <c r="R33" i="60"/>
  <c r="L33" i="60"/>
  <c r="AB50" i="73"/>
  <c r="V64" i="57"/>
  <c r="N68" i="54"/>
  <c r="R20" i="61"/>
  <c r="AB80" i="55"/>
  <c r="AD47" i="63"/>
  <c r="AB80" i="62"/>
  <c r="AB83" i="71"/>
  <c r="N70" i="72"/>
  <c r="L58" i="55"/>
  <c r="AD79" i="65"/>
  <c r="Z51" i="65"/>
  <c r="T66" i="61"/>
  <c r="X58" i="55"/>
  <c r="AB46" i="55"/>
  <c r="X46" i="55"/>
  <c r="Z66" i="63"/>
  <c r="R66" i="63"/>
  <c r="P66" i="63"/>
  <c r="AD78" i="73"/>
  <c r="X78" i="73"/>
  <c r="P85" i="69"/>
  <c r="T85" i="69"/>
  <c r="P59" i="55"/>
  <c r="R99" i="68"/>
  <c r="T99" i="68"/>
  <c r="Z99" i="68"/>
  <c r="AB99" i="68"/>
  <c r="AD99" i="68"/>
  <c r="P99" i="68"/>
  <c r="N99" i="64"/>
  <c r="AD99" i="64"/>
  <c r="R19" i="70"/>
  <c r="Z19" i="70"/>
  <c r="V36" i="65"/>
  <c r="Z36" i="65"/>
  <c r="N36" i="65"/>
  <c r="AB36" i="65"/>
  <c r="L36" i="65"/>
  <c r="P36" i="65"/>
  <c r="AD36" i="65"/>
  <c r="J36" i="65"/>
  <c r="Z36" i="63"/>
  <c r="AD36" i="63"/>
  <c r="X36" i="63"/>
  <c r="R44" i="62"/>
  <c r="AB44" i="62"/>
  <c r="T44" i="62"/>
  <c r="N44" i="62"/>
  <c r="Z44" i="62"/>
  <c r="P44" i="62"/>
  <c r="L44" i="62"/>
  <c r="AB44" i="63"/>
  <c r="T44" i="63"/>
  <c r="X44" i="63"/>
  <c r="N44" i="63"/>
  <c r="AD44" i="63"/>
  <c r="L44" i="63"/>
  <c r="J44" i="63"/>
  <c r="R52" i="70"/>
  <c r="L52" i="70"/>
  <c r="V52" i="70"/>
  <c r="J52" i="70"/>
  <c r="X52" i="70"/>
  <c r="Z52" i="70"/>
  <c r="V52" i="60"/>
  <c r="R52" i="60"/>
  <c r="J52" i="60"/>
  <c r="X52" i="60"/>
  <c r="L52" i="60"/>
  <c r="T52" i="60"/>
  <c r="N52" i="60"/>
  <c r="T71" i="59"/>
  <c r="Z71" i="59"/>
  <c r="J71" i="59"/>
  <c r="N71" i="59"/>
  <c r="L71" i="59"/>
  <c r="P71" i="59"/>
  <c r="P64" i="63"/>
  <c r="N64" i="55"/>
  <c r="AB64" i="55"/>
  <c r="X55" i="60"/>
  <c r="AB55" i="68"/>
  <c r="J34" i="54"/>
  <c r="J24" i="62"/>
  <c r="AB24" i="72"/>
  <c r="Z24" i="72"/>
  <c r="P33" i="60"/>
  <c r="Z50" i="73"/>
  <c r="AB25" i="61"/>
  <c r="N80" i="62"/>
  <c r="AD70" i="65"/>
  <c r="L99" i="68"/>
  <c r="X44" i="62"/>
  <c r="AB52" i="70"/>
  <c r="V44" i="63"/>
  <c r="R36" i="63"/>
  <c r="AD101" i="58"/>
  <c r="T101" i="58"/>
  <c r="AD29" i="57"/>
  <c r="N29" i="57"/>
  <c r="Z29" i="57"/>
  <c r="V29" i="57"/>
  <c r="R29" i="57"/>
  <c r="L29" i="57"/>
  <c r="J29" i="57"/>
  <c r="AB45" i="58"/>
  <c r="R45" i="58"/>
  <c r="N45" i="58"/>
  <c r="T45" i="58"/>
  <c r="P59" i="56"/>
  <c r="V59" i="56"/>
  <c r="Z59" i="56"/>
  <c r="P71" i="56"/>
  <c r="M40" i="31"/>
  <c r="A50" i="30"/>
  <c r="A34" i="30"/>
  <c r="M35" i="30"/>
  <c r="A39" i="47"/>
  <c r="A55" i="47"/>
  <c r="U19" i="46"/>
  <c r="Y19" i="46" s="1"/>
  <c r="AH19" i="46" s="1"/>
  <c r="AI19" i="46" s="1"/>
  <c r="T19" i="46"/>
  <c r="V21" i="38"/>
  <c r="Z21" i="38" s="1"/>
  <c r="T21" i="38"/>
  <c r="U21" i="38"/>
  <c r="Y21" i="38" s="1"/>
  <c r="W21" i="38"/>
  <c r="AA21" i="38" s="1"/>
  <c r="V20" i="38"/>
  <c r="Z20" i="38" s="1"/>
  <c r="T20" i="38"/>
  <c r="U20" i="38" s="1"/>
  <c r="Y20" i="38" s="1"/>
  <c r="AH20" i="38" s="1"/>
  <c r="AI20" i="38" s="1"/>
  <c r="AK20" i="38" s="1"/>
  <c r="L20" i="38" s="1"/>
  <c r="W20" i="38"/>
  <c r="AA20" i="38" s="1"/>
  <c r="W19" i="38"/>
  <c r="AA19" i="38" s="1"/>
  <c r="V19" i="38"/>
  <c r="Z19" i="38" s="1"/>
  <c r="W18" i="38"/>
  <c r="AA18" i="38" s="1"/>
  <c r="U18" i="38"/>
  <c r="Y18" i="38" s="1"/>
  <c r="J50" i="60"/>
  <c r="L51" i="65"/>
  <c r="T51" i="65"/>
  <c r="P51" i="65"/>
  <c r="Z79" i="65"/>
  <c r="AB79" i="65"/>
  <c r="X79" i="65"/>
  <c r="Z66" i="55"/>
  <c r="P66" i="55"/>
  <c r="L22" i="58"/>
  <c r="V22" i="58"/>
  <c r="N22" i="58"/>
  <c r="P22" i="58"/>
  <c r="Z22" i="58"/>
  <c r="J22" i="58"/>
  <c r="AB45" i="57"/>
  <c r="Z45" i="57"/>
  <c r="N45" i="57"/>
  <c r="AD45" i="57"/>
  <c r="X53" i="58"/>
  <c r="P71" i="55"/>
  <c r="X71" i="55"/>
  <c r="AB71" i="55"/>
  <c r="J71" i="55"/>
  <c r="V71" i="55"/>
  <c r="T71" i="55"/>
  <c r="A44" i="46"/>
  <c r="A60" i="46"/>
  <c r="U20" i="45"/>
  <c r="Y20" i="45" s="1"/>
  <c r="T20" i="45"/>
  <c r="T19" i="45"/>
  <c r="W19" i="45"/>
  <c r="AA19" i="45" s="1"/>
  <c r="U19" i="45"/>
  <c r="Y19" i="45" s="1"/>
  <c r="V28" i="43"/>
  <c r="Z28" i="43" s="1"/>
  <c r="T28" i="43"/>
  <c r="U28" i="43"/>
  <c r="Y28" i="43" s="1"/>
  <c r="V26" i="43"/>
  <c r="Z26" i="43" s="1"/>
  <c r="W26" i="43"/>
  <c r="AA26" i="43" s="1"/>
  <c r="T26" i="43"/>
  <c r="V26" i="42"/>
  <c r="Z26" i="42" s="1"/>
  <c r="U26" i="42"/>
  <c r="Y26" i="42" s="1"/>
  <c r="T26" i="42"/>
  <c r="V25" i="42"/>
  <c r="Z25" i="42" s="1"/>
  <c r="T25" i="42"/>
  <c r="V23" i="42"/>
  <c r="Z23" i="42" s="1"/>
  <c r="U23" i="42"/>
  <c r="Y23" i="42" s="1"/>
  <c r="A50" i="41"/>
  <c r="A34" i="41"/>
  <c r="A42" i="41"/>
  <c r="A58" i="41"/>
  <c r="A56" i="40"/>
  <c r="A40" i="40"/>
  <c r="V28" i="39"/>
  <c r="Z28" i="39" s="1"/>
  <c r="T28" i="39"/>
  <c r="W28" i="39"/>
  <c r="AA28" i="39" s="1"/>
  <c r="AH28" i="39" s="1"/>
  <c r="AI28" i="39" s="1"/>
  <c r="V27" i="39"/>
  <c r="Z27" i="39" s="1"/>
  <c r="U27" i="39"/>
  <c r="Y27" i="39" s="1"/>
  <c r="W27" i="39"/>
  <c r="AA27" i="39" s="1"/>
  <c r="V24" i="39"/>
  <c r="Z24" i="39" s="1"/>
  <c r="T24" i="39"/>
  <c r="J25" i="61"/>
  <c r="R70" i="65"/>
  <c r="N55" i="60"/>
  <c r="P70" i="60"/>
  <c r="P68" i="62"/>
  <c r="R79" i="65"/>
  <c r="V51" i="65"/>
  <c r="X66" i="67"/>
  <c r="N99" i="68"/>
  <c r="X29" i="67"/>
  <c r="T52" i="70"/>
  <c r="L19" i="70"/>
  <c r="T99" i="64"/>
  <c r="V19" i="45"/>
  <c r="Z19" i="45" s="1"/>
  <c r="U26" i="43"/>
  <c r="Y26" i="43" s="1"/>
  <c r="AD22" i="58"/>
  <c r="T21" i="45"/>
  <c r="R71" i="55"/>
  <c r="AB29" i="57"/>
  <c r="A40" i="44"/>
  <c r="AD52" i="67"/>
  <c r="A37" i="47"/>
  <c r="W21" i="40"/>
  <c r="AA21" i="40" s="1"/>
  <c r="W20" i="40"/>
  <c r="AA20" i="40" s="1"/>
  <c r="W18" i="40"/>
  <c r="AA18" i="40" s="1"/>
  <c r="M36" i="38"/>
  <c r="M44" i="37"/>
  <c r="M37" i="37"/>
  <c r="M44" i="28"/>
  <c r="J21" i="73"/>
  <c r="J21" i="61"/>
  <c r="AE105" i="58"/>
  <c r="Z37" i="54"/>
  <c r="T21" i="73"/>
  <c r="R21" i="73"/>
  <c r="U23" i="45"/>
  <c r="Y23" i="45" s="1"/>
  <c r="M35" i="35"/>
  <c r="M37" i="45"/>
  <c r="M35" i="45"/>
  <c r="AE105" i="64"/>
  <c r="AD21" i="61"/>
  <c r="L44" i="60"/>
  <c r="W28" i="44"/>
  <c r="AA28" i="44" s="1"/>
  <c r="AH28" i="44" s="1"/>
  <c r="AI28" i="44" s="1"/>
  <c r="T28" i="44"/>
  <c r="A53" i="44"/>
  <c r="A43" i="43"/>
  <c r="U21" i="43"/>
  <c r="Y21" i="43" s="1"/>
  <c r="W19" i="43"/>
  <c r="AA19" i="43" s="1"/>
  <c r="W25" i="38"/>
  <c r="AA25" i="38" s="1"/>
  <c r="A44" i="37"/>
  <c r="AE108" i="57"/>
  <c r="AB37" i="54"/>
  <c r="X21" i="73"/>
  <c r="X37" i="71"/>
  <c r="Z86" i="67"/>
  <c r="L86" i="67"/>
  <c r="W27" i="28"/>
  <c r="AA27" i="28" s="1"/>
  <c r="AH27" i="28" s="1"/>
  <c r="AI27" i="28" s="1"/>
  <c r="P99" i="72"/>
  <c r="M44" i="34"/>
  <c r="M43" i="47"/>
  <c r="M41" i="47"/>
  <c r="M36" i="46"/>
  <c r="A43" i="28"/>
  <c r="AD35" i="73"/>
  <c r="AB21" i="73"/>
  <c r="Z21" i="73"/>
  <c r="V79" i="72"/>
  <c r="H101" i="71"/>
  <c r="Z101" i="71" s="1"/>
  <c r="T18" i="28"/>
  <c r="AB86" i="67"/>
  <c r="M44" i="32"/>
  <c r="M40" i="32"/>
  <c r="M41" i="31"/>
  <c r="M40" i="29"/>
  <c r="M36" i="29"/>
  <c r="U20" i="46"/>
  <c r="Y20" i="46" s="1"/>
  <c r="AD37" i="64"/>
  <c r="H101" i="63"/>
  <c r="U25" i="40"/>
  <c r="Y25" i="40" s="1"/>
  <c r="M41" i="37"/>
  <c r="M36" i="37"/>
  <c r="M41" i="28"/>
  <c r="J79" i="72"/>
  <c r="R78" i="70"/>
  <c r="L35" i="63"/>
  <c r="V46" i="61"/>
  <c r="N46" i="54"/>
  <c r="J60" i="61"/>
  <c r="X83" i="54"/>
  <c r="Z92" i="69"/>
  <c r="L34" i="71"/>
  <c r="Z83" i="67"/>
  <c r="V98" i="55"/>
  <c r="AB34" i="70"/>
  <c r="V83" i="70"/>
  <c r="P20" i="57"/>
  <c r="T34" i="63"/>
  <c r="R67" i="68"/>
  <c r="V53" i="66"/>
  <c r="AD66" i="73"/>
  <c r="N66" i="73"/>
  <c r="AD78" i="67"/>
  <c r="J46" i="61"/>
  <c r="P46" i="61"/>
  <c r="AB46" i="54"/>
  <c r="AD66" i="66"/>
  <c r="N66" i="66"/>
  <c r="X85" i="68"/>
  <c r="P99" i="62"/>
  <c r="X60" i="61"/>
  <c r="L34" i="63"/>
  <c r="P85" i="61"/>
  <c r="Z78" i="63"/>
  <c r="L76" i="55"/>
  <c r="J35" i="27"/>
  <c r="F35" i="27"/>
  <c r="B35" i="27"/>
  <c r="R83" i="54"/>
  <c r="L46" i="61"/>
  <c r="P46" i="54"/>
  <c r="X41" i="65"/>
  <c r="T41" i="65"/>
  <c r="Z41" i="65"/>
  <c r="AB83" i="54"/>
  <c r="AD70" i="67"/>
  <c r="P70" i="63"/>
  <c r="R64" i="65"/>
  <c r="AB83" i="70"/>
  <c r="AB41" i="65"/>
  <c r="T67" i="62"/>
  <c r="T67" i="68"/>
  <c r="X53" i="66"/>
  <c r="V66" i="73"/>
  <c r="X78" i="67"/>
  <c r="L78" i="67"/>
  <c r="AE78" i="67" s="1"/>
  <c r="N46" i="61"/>
  <c r="Z46" i="61"/>
  <c r="V46" i="54"/>
  <c r="L66" i="66"/>
  <c r="AD85" i="68"/>
  <c r="Z85" i="68"/>
  <c r="AB99" i="62"/>
  <c r="T85" i="61"/>
  <c r="AD78" i="63"/>
  <c r="T76" i="55"/>
  <c r="Z67" i="66"/>
  <c r="T67" i="66"/>
  <c r="V67" i="66"/>
  <c r="AB67" i="66"/>
  <c r="AD67" i="66"/>
  <c r="N20" i="58"/>
  <c r="R20" i="58"/>
  <c r="P20" i="58"/>
  <c r="L20" i="58"/>
  <c r="J20" i="58"/>
  <c r="AB20" i="58"/>
  <c r="N29" i="60"/>
  <c r="AB29" i="60"/>
  <c r="X29" i="60"/>
  <c r="J29" i="60"/>
  <c r="P29" i="60"/>
  <c r="AD29" i="60"/>
  <c r="L29" i="60"/>
  <c r="T45" i="63"/>
  <c r="AB45" i="63"/>
  <c r="P45" i="63"/>
  <c r="AE45" i="63" s="1"/>
  <c r="V60" i="60"/>
  <c r="R60" i="60"/>
  <c r="T92" i="72"/>
  <c r="V98" i="63"/>
  <c r="X98" i="63"/>
  <c r="Z77" i="59"/>
  <c r="AB77" i="59"/>
  <c r="P77" i="59"/>
  <c r="V77" i="59"/>
  <c r="X77" i="59"/>
  <c r="L77" i="59"/>
  <c r="AB84" i="62"/>
  <c r="N84" i="62"/>
  <c r="P23" i="73"/>
  <c r="L23" i="73"/>
  <c r="V23" i="73"/>
  <c r="AE23" i="73" s="1"/>
  <c r="L23" i="63"/>
  <c r="AB23" i="63"/>
  <c r="R23" i="63"/>
  <c r="N23" i="63"/>
  <c r="X23" i="63"/>
  <c r="T40" i="71"/>
  <c r="J40" i="71"/>
  <c r="X40" i="71"/>
  <c r="P40" i="66"/>
  <c r="AD40" i="66"/>
  <c r="V40" i="66"/>
  <c r="L40" i="66"/>
  <c r="N40" i="66"/>
  <c r="N34" i="63"/>
  <c r="AD34" i="63"/>
  <c r="J36" i="27"/>
  <c r="F36" i="27"/>
  <c r="P83" i="54"/>
  <c r="T64" i="65"/>
  <c r="R41" i="65"/>
  <c r="AB34" i="63"/>
  <c r="AB67" i="62"/>
  <c r="P67" i="68"/>
  <c r="V67" i="68"/>
  <c r="AD53" i="66"/>
  <c r="T66" i="73"/>
  <c r="R78" i="67"/>
  <c r="P78" i="67"/>
  <c r="T46" i="61"/>
  <c r="V46" i="67"/>
  <c r="L46" i="54"/>
  <c r="P66" i="66"/>
  <c r="P85" i="68"/>
  <c r="AB85" i="68"/>
  <c r="AD99" i="62"/>
  <c r="R29" i="60"/>
  <c r="Z80" i="70"/>
  <c r="P64" i="67"/>
  <c r="Z83" i="72"/>
  <c r="X67" i="68"/>
  <c r="X46" i="61"/>
  <c r="R46" i="54"/>
  <c r="Z99" i="62"/>
  <c r="J41" i="65"/>
  <c r="X78" i="63"/>
  <c r="T78" i="63"/>
  <c r="J78" i="63"/>
  <c r="V78" i="63"/>
  <c r="L85" i="61"/>
  <c r="V85" i="61"/>
  <c r="X85" i="61"/>
  <c r="P76" i="55"/>
  <c r="Z76" i="55"/>
  <c r="J76" i="55"/>
  <c r="AB76" i="55"/>
  <c r="R76" i="55"/>
  <c r="X60" i="63"/>
  <c r="X22" i="55"/>
  <c r="L22" i="55"/>
  <c r="T46" i="67"/>
  <c r="P70" i="69"/>
  <c r="L50" i="64"/>
  <c r="V41" i="65"/>
  <c r="J67" i="68"/>
  <c r="N67" i="68"/>
  <c r="P53" i="66"/>
  <c r="X66" i="73"/>
  <c r="T78" i="67"/>
  <c r="AD46" i="61"/>
  <c r="J46" i="54"/>
  <c r="T66" i="66"/>
  <c r="R85" i="68"/>
  <c r="V99" i="62"/>
  <c r="AE99" i="62" s="1"/>
  <c r="N41" i="65"/>
  <c r="R85" i="61"/>
  <c r="R78" i="63"/>
  <c r="X70" i="69"/>
  <c r="AD67" i="68"/>
  <c r="L53" i="66"/>
  <c r="V83" i="72"/>
  <c r="AB70" i="69"/>
  <c r="L41" i="65"/>
  <c r="N58" i="57"/>
  <c r="Z53" i="66"/>
  <c r="Z46" i="54"/>
  <c r="J99" i="62"/>
  <c r="R34" i="63"/>
  <c r="AB85" i="61"/>
  <c r="N78" i="63"/>
  <c r="N76" i="55"/>
  <c r="V85" i="59"/>
  <c r="T85" i="59"/>
  <c r="AB85" i="59"/>
  <c r="Z20" i="65"/>
  <c r="X29" i="64"/>
  <c r="J29" i="64"/>
  <c r="R29" i="64"/>
  <c r="N29" i="64"/>
  <c r="Z29" i="64"/>
  <c r="L45" i="64"/>
  <c r="R21" i="62"/>
  <c r="X21" i="62"/>
  <c r="T21" i="62"/>
  <c r="J21" i="62"/>
  <c r="P51" i="61"/>
  <c r="R51" i="61"/>
  <c r="L77" i="67"/>
  <c r="R77" i="67"/>
  <c r="N77" i="67"/>
  <c r="AB77" i="67"/>
  <c r="V77" i="67"/>
  <c r="J77" i="67"/>
  <c r="T77" i="67"/>
  <c r="P77" i="64"/>
  <c r="R77" i="64"/>
  <c r="X77" i="64"/>
  <c r="T77" i="64"/>
  <c r="L77" i="64"/>
  <c r="N77" i="64"/>
  <c r="J77" i="64"/>
  <c r="J23" i="68"/>
  <c r="V23" i="68"/>
  <c r="Z32" i="72"/>
  <c r="N32" i="72"/>
  <c r="V32" i="72"/>
  <c r="X32" i="72"/>
  <c r="T32" i="72"/>
  <c r="R32" i="72"/>
  <c r="J32" i="72"/>
  <c r="X40" i="62"/>
  <c r="T87" i="60"/>
  <c r="Z87" i="60"/>
  <c r="J87" i="60"/>
  <c r="L87" i="60"/>
  <c r="X87" i="60"/>
  <c r="AD87" i="60"/>
  <c r="V87" i="60"/>
  <c r="L99" i="60"/>
  <c r="N99" i="60"/>
  <c r="R19" i="67"/>
  <c r="N19" i="67"/>
  <c r="P19" i="67"/>
  <c r="AB19" i="67"/>
  <c r="V19" i="67"/>
  <c r="Z19" i="67"/>
  <c r="X19" i="67"/>
  <c r="T19" i="63"/>
  <c r="AD19" i="63"/>
  <c r="P19" i="63"/>
  <c r="V19" i="63"/>
  <c r="L19" i="63"/>
  <c r="J19" i="63"/>
  <c r="X36" i="68"/>
  <c r="R36" i="68"/>
  <c r="X36" i="56"/>
  <c r="Z36" i="56"/>
  <c r="J36" i="56"/>
  <c r="P36" i="56"/>
  <c r="R36" i="56"/>
  <c r="V44" i="66"/>
  <c r="L44" i="66"/>
  <c r="R44" i="66"/>
  <c r="X44" i="66"/>
  <c r="V52" i="72"/>
  <c r="AB52" i="72"/>
  <c r="R52" i="72"/>
  <c r="N52" i="61"/>
  <c r="Z52" i="61"/>
  <c r="Z20" i="72"/>
  <c r="V20" i="72"/>
  <c r="T20" i="72"/>
  <c r="AD20" i="72"/>
  <c r="J20" i="72"/>
  <c r="AB20" i="72"/>
  <c r="T101" i="65"/>
  <c r="J101" i="65"/>
  <c r="J29" i="62"/>
  <c r="AB29" i="62"/>
  <c r="N23" i="58"/>
  <c r="AB19" i="57"/>
  <c r="J100" i="62"/>
  <c r="AB100" i="62"/>
  <c r="T48" i="58"/>
  <c r="R77" i="55"/>
  <c r="R35" i="56"/>
  <c r="A43" i="47"/>
  <c r="T19" i="55"/>
  <c r="A44" i="47"/>
  <c r="M42" i="36"/>
  <c r="M34" i="36"/>
  <c r="M41" i="30"/>
  <c r="M42" i="29"/>
  <c r="W28" i="46"/>
  <c r="AA28" i="46" s="1"/>
  <c r="W27" i="46"/>
  <c r="AA27" i="46" s="1"/>
  <c r="AH27" i="46" s="1"/>
  <c r="AI27" i="46" s="1"/>
  <c r="W25" i="46"/>
  <c r="AA25" i="46" s="1"/>
  <c r="W23" i="46"/>
  <c r="AA23" i="46" s="1"/>
  <c r="M44" i="44"/>
  <c r="M42" i="44"/>
  <c r="M39" i="38"/>
  <c r="J67" i="20"/>
  <c r="L67" i="20" s="1"/>
  <c r="M67" i="20" s="1"/>
  <c r="J67" i="22"/>
  <c r="L67" i="22" s="1"/>
  <c r="M67" i="22" s="1"/>
  <c r="J67" i="6"/>
  <c r="L67" i="6" s="1"/>
  <c r="M67" i="6" s="1"/>
  <c r="J67" i="8"/>
  <c r="L67" i="8" s="1"/>
  <c r="M67" i="8" s="1"/>
  <c r="J67" i="21"/>
  <c r="L67" i="21" s="1"/>
  <c r="M67" i="21" s="1"/>
  <c r="J67" i="5"/>
  <c r="L67" i="5" s="1"/>
  <c r="M67" i="5" s="1"/>
  <c r="J67" i="7"/>
  <c r="L67" i="7" s="1"/>
  <c r="M67" i="7" s="1"/>
  <c r="J67" i="9"/>
  <c r="L67" i="9" s="1"/>
  <c r="M67" i="9" s="1"/>
  <c r="J67" i="11"/>
  <c r="L67" i="11" s="1"/>
  <c r="M67" i="11" s="1"/>
  <c r="J67" i="10"/>
  <c r="L67" i="10" s="1"/>
  <c r="M67" i="10" s="1"/>
  <c r="J67" i="12"/>
  <c r="L67" i="12" s="1"/>
  <c r="M67" i="12" s="1"/>
  <c r="J67" i="23"/>
  <c r="L67" i="23" s="1"/>
  <c r="M67" i="23" s="1"/>
  <c r="J67" i="13"/>
  <c r="L67" i="13" s="1"/>
  <c r="M67" i="13" s="1"/>
  <c r="J67" i="14"/>
  <c r="L67" i="14" s="1"/>
  <c r="M67" i="14" s="1"/>
  <c r="J67" i="17"/>
  <c r="L67" i="17" s="1"/>
  <c r="M67" i="17" s="1"/>
  <c r="J67" i="18"/>
  <c r="L67" i="18" s="1"/>
  <c r="M67" i="18" s="1"/>
  <c r="J67" i="19"/>
  <c r="L67" i="19" s="1"/>
  <c r="M67" i="19" s="1"/>
  <c r="J67" i="15"/>
  <c r="L67" i="15" s="1"/>
  <c r="M67" i="15" s="1"/>
  <c r="J67" i="16"/>
  <c r="L67" i="16" s="1"/>
  <c r="M67" i="16" s="1"/>
  <c r="J57" i="20"/>
  <c r="L57" i="20" s="1"/>
  <c r="M57" i="20" s="1"/>
  <c r="J57" i="22"/>
  <c r="L57" i="22" s="1"/>
  <c r="M57" i="22" s="1"/>
  <c r="J57" i="21"/>
  <c r="L57" i="21" s="1"/>
  <c r="M57" i="21" s="1"/>
  <c r="J57" i="8"/>
  <c r="L57" i="8" s="1"/>
  <c r="M57" i="8" s="1"/>
  <c r="J57" i="6"/>
  <c r="L57" i="6" s="1"/>
  <c r="M57" i="6" s="1"/>
  <c r="J57" i="5"/>
  <c r="L57" i="5" s="1"/>
  <c r="M57" i="5" s="1"/>
  <c r="J57" i="9"/>
  <c r="L57" i="9" s="1"/>
  <c r="M57" i="9" s="1"/>
  <c r="J57" i="11"/>
  <c r="L57" i="11" s="1"/>
  <c r="M57" i="11" s="1"/>
  <c r="J57" i="10"/>
  <c r="L57" i="10" s="1"/>
  <c r="M57" i="10" s="1"/>
  <c r="J57" i="23"/>
  <c r="L57" i="23" s="1"/>
  <c r="M57" i="23" s="1"/>
  <c r="J57" i="13"/>
  <c r="L57" i="13" s="1"/>
  <c r="M57" i="13" s="1"/>
  <c r="J57" i="7"/>
  <c r="L57" i="7" s="1"/>
  <c r="M57" i="7" s="1"/>
  <c r="J57" i="16"/>
  <c r="L57" i="16" s="1"/>
  <c r="M57" i="16" s="1"/>
  <c r="J57" i="17"/>
  <c r="L57" i="17" s="1"/>
  <c r="M57" i="17" s="1"/>
  <c r="J57" i="14"/>
  <c r="L57" i="14" s="1"/>
  <c r="M57" i="14" s="1"/>
  <c r="J57" i="18"/>
  <c r="L57" i="18" s="1"/>
  <c r="M57" i="18" s="1"/>
  <c r="J57" i="12"/>
  <c r="L57" i="12" s="1"/>
  <c r="M57" i="12" s="1"/>
  <c r="J57" i="15"/>
  <c r="L57" i="15" s="1"/>
  <c r="M57" i="15" s="1"/>
  <c r="J57" i="19"/>
  <c r="L57" i="19" s="1"/>
  <c r="M57" i="19" s="1"/>
  <c r="J48" i="23"/>
  <c r="L48" i="23" s="1"/>
  <c r="M48" i="23" s="1"/>
  <c r="J48" i="21"/>
  <c r="L48" i="21" s="1"/>
  <c r="M48" i="21" s="1"/>
  <c r="J48" i="6"/>
  <c r="L48" i="6" s="1"/>
  <c r="M48" i="6" s="1"/>
  <c r="J48" i="7"/>
  <c r="L48" i="7" s="1"/>
  <c r="M48" i="7" s="1"/>
  <c r="J48" i="5"/>
  <c r="L48" i="5" s="1"/>
  <c r="M48" i="5" s="1"/>
  <c r="J48" i="22"/>
  <c r="L48" i="22" s="1"/>
  <c r="M48" i="22" s="1"/>
  <c r="J48" i="8"/>
  <c r="L48" i="8" s="1"/>
  <c r="M48" i="8" s="1"/>
  <c r="J48" i="10"/>
  <c r="L48" i="10" s="1"/>
  <c r="M48" i="10" s="1"/>
  <c r="J48" i="9"/>
  <c r="L48" i="9" s="1"/>
  <c r="M48" i="9" s="1"/>
  <c r="J48" i="11"/>
  <c r="L48" i="11" s="1"/>
  <c r="M48" i="11" s="1"/>
  <c r="J48" i="12"/>
  <c r="L48" i="12" s="1"/>
  <c r="M48" i="12" s="1"/>
  <c r="J48" i="19"/>
  <c r="L48" i="19" s="1"/>
  <c r="M48" i="19" s="1"/>
  <c r="J48" i="20"/>
  <c r="L48" i="20" s="1"/>
  <c r="M48" i="20" s="1"/>
  <c r="J48" i="15"/>
  <c r="L48" i="15" s="1"/>
  <c r="M48" i="15" s="1"/>
  <c r="J48" i="16"/>
  <c r="L48" i="16" s="1"/>
  <c r="M48" i="16" s="1"/>
  <c r="J48" i="13"/>
  <c r="L48" i="13" s="1"/>
  <c r="M48" i="13" s="1"/>
  <c r="J48" i="17"/>
  <c r="L48" i="17" s="1"/>
  <c r="M48" i="17" s="1"/>
  <c r="J48" i="14"/>
  <c r="L48" i="14" s="1"/>
  <c r="M48" i="14" s="1"/>
  <c r="J48" i="18"/>
  <c r="L48" i="18" s="1"/>
  <c r="M48" i="18" s="1"/>
  <c r="J98" i="20"/>
  <c r="L98" i="20" s="1"/>
  <c r="M98" i="20" s="1"/>
  <c r="J98" i="21"/>
  <c r="L98" i="21" s="1"/>
  <c r="M98" i="21" s="1"/>
  <c r="J98" i="7"/>
  <c r="L98" i="7" s="1"/>
  <c r="M98" i="7" s="1"/>
  <c r="J98" i="22"/>
  <c r="L98" i="22" s="1"/>
  <c r="M98" i="22" s="1"/>
  <c r="J98" i="6"/>
  <c r="L98" i="6" s="1"/>
  <c r="M98" i="6" s="1"/>
  <c r="J98" i="23"/>
  <c r="L98" i="23" s="1"/>
  <c r="M98" i="23" s="1"/>
  <c r="J98" i="8"/>
  <c r="L98" i="8" s="1"/>
  <c r="M98" i="8" s="1"/>
  <c r="J98" i="5"/>
  <c r="L98" i="5" s="1"/>
  <c r="M98" i="5" s="1"/>
  <c r="J98" i="12"/>
  <c r="L98" i="12" s="1"/>
  <c r="M98" i="12" s="1"/>
  <c r="J98" i="13"/>
  <c r="L98" i="13" s="1"/>
  <c r="M98" i="13" s="1"/>
  <c r="J98" i="15"/>
  <c r="L98" i="15" s="1"/>
  <c r="M98" i="15" s="1"/>
  <c r="J98" i="17"/>
  <c r="L98" i="17" s="1"/>
  <c r="M98" i="17" s="1"/>
  <c r="J98" i="19"/>
  <c r="L98" i="19" s="1"/>
  <c r="M98" i="19" s="1"/>
  <c r="J98" i="11"/>
  <c r="L98" i="11" s="1"/>
  <c r="M98" i="11" s="1"/>
  <c r="J98" i="14"/>
  <c r="L98" i="14" s="1"/>
  <c r="M98" i="14" s="1"/>
  <c r="J98" i="16"/>
  <c r="L98" i="16" s="1"/>
  <c r="M98" i="16" s="1"/>
  <c r="J98" i="18"/>
  <c r="L98" i="18" s="1"/>
  <c r="M98" i="18" s="1"/>
  <c r="J98" i="10"/>
  <c r="L98" i="10" s="1"/>
  <c r="M98" i="10" s="1"/>
  <c r="J98" i="9"/>
  <c r="L98" i="9" s="1"/>
  <c r="M98" i="9" s="1"/>
  <c r="J90" i="20"/>
  <c r="L90" i="20" s="1"/>
  <c r="M90" i="20" s="1"/>
  <c r="J90" i="21"/>
  <c r="L90" i="21" s="1"/>
  <c r="M90" i="21" s="1"/>
  <c r="J90" i="7"/>
  <c r="L90" i="7" s="1"/>
  <c r="M90" i="7" s="1"/>
  <c r="J90" i="22"/>
  <c r="L90" i="22" s="1"/>
  <c r="M90" i="22" s="1"/>
  <c r="J90" i="6"/>
  <c r="L90" i="6" s="1"/>
  <c r="M90" i="6" s="1"/>
  <c r="J90" i="23"/>
  <c r="L90" i="23" s="1"/>
  <c r="M90" i="23" s="1"/>
  <c r="J90" i="8"/>
  <c r="L90" i="8" s="1"/>
  <c r="M90" i="8" s="1"/>
  <c r="J90" i="5"/>
  <c r="L90" i="5" s="1"/>
  <c r="M90" i="5" s="1"/>
  <c r="J90" i="9"/>
  <c r="L90" i="9" s="1"/>
  <c r="M90" i="9" s="1"/>
  <c r="J90" i="12"/>
  <c r="L90" i="12" s="1"/>
  <c r="M90" i="12" s="1"/>
  <c r="J90" i="13"/>
  <c r="L90" i="13" s="1"/>
  <c r="M90" i="13" s="1"/>
  <c r="J90" i="15"/>
  <c r="L90" i="15" s="1"/>
  <c r="M90" i="15" s="1"/>
  <c r="J90" i="17"/>
  <c r="L90" i="17" s="1"/>
  <c r="M90" i="17" s="1"/>
  <c r="J90" i="19"/>
  <c r="L90" i="19" s="1"/>
  <c r="M90" i="19" s="1"/>
  <c r="J90" i="11"/>
  <c r="L90" i="11" s="1"/>
  <c r="M90" i="11" s="1"/>
  <c r="J90" i="14"/>
  <c r="L90" i="14" s="1"/>
  <c r="M90" i="14" s="1"/>
  <c r="J90" i="16"/>
  <c r="L90" i="16" s="1"/>
  <c r="M90" i="16" s="1"/>
  <c r="J90" i="18"/>
  <c r="L90" i="18" s="1"/>
  <c r="M90" i="18" s="1"/>
  <c r="J90" i="10"/>
  <c r="L90" i="10" s="1"/>
  <c r="M90" i="10" s="1"/>
  <c r="J82" i="20"/>
  <c r="L82" i="20" s="1"/>
  <c r="M82" i="20" s="1"/>
  <c r="J82" i="21"/>
  <c r="L82" i="21" s="1"/>
  <c r="M82" i="21" s="1"/>
  <c r="J82" i="7"/>
  <c r="L82" i="7" s="1"/>
  <c r="M82" i="7" s="1"/>
  <c r="J82" i="22"/>
  <c r="L82" i="22" s="1"/>
  <c r="M82" i="22" s="1"/>
  <c r="J82" i="6"/>
  <c r="L82" i="6" s="1"/>
  <c r="M82" i="6" s="1"/>
  <c r="J82" i="23"/>
  <c r="L82" i="23" s="1"/>
  <c r="M82" i="23" s="1"/>
  <c r="J82" i="8"/>
  <c r="L82" i="8" s="1"/>
  <c r="M82" i="8" s="1"/>
  <c r="J82" i="5"/>
  <c r="L82" i="5" s="1"/>
  <c r="M82" i="5" s="1"/>
  <c r="J82" i="12"/>
  <c r="L82" i="12" s="1"/>
  <c r="M82" i="12" s="1"/>
  <c r="J82" i="13"/>
  <c r="L82" i="13" s="1"/>
  <c r="M82" i="13" s="1"/>
  <c r="J82" i="15"/>
  <c r="L82" i="15" s="1"/>
  <c r="M82" i="15" s="1"/>
  <c r="J82" i="17"/>
  <c r="L82" i="17" s="1"/>
  <c r="M82" i="17" s="1"/>
  <c r="J82" i="19"/>
  <c r="L82" i="19" s="1"/>
  <c r="M82" i="19" s="1"/>
  <c r="J82" i="11"/>
  <c r="L82" i="11" s="1"/>
  <c r="M82" i="11" s="1"/>
  <c r="J82" i="14"/>
  <c r="L82" i="14" s="1"/>
  <c r="M82" i="14" s="1"/>
  <c r="J82" i="16"/>
  <c r="L82" i="16" s="1"/>
  <c r="M82" i="16" s="1"/>
  <c r="J82" i="18"/>
  <c r="L82" i="18" s="1"/>
  <c r="M82" i="18" s="1"/>
  <c r="J82" i="10"/>
  <c r="L82" i="10" s="1"/>
  <c r="M82" i="10" s="1"/>
  <c r="J82" i="9"/>
  <c r="L82" i="9" s="1"/>
  <c r="M82" i="9" s="1"/>
  <c r="J37" i="23"/>
  <c r="L37" i="23" s="1"/>
  <c r="M37" i="23" s="1"/>
  <c r="J37" i="20"/>
  <c r="L37" i="20" s="1"/>
  <c r="M37" i="20" s="1"/>
  <c r="J37" i="21"/>
  <c r="L37" i="21" s="1"/>
  <c r="M37" i="21" s="1"/>
  <c r="J37" i="6"/>
  <c r="L37" i="6" s="1"/>
  <c r="M37" i="6" s="1"/>
  <c r="J37" i="5"/>
  <c r="L37" i="5" s="1"/>
  <c r="M37" i="5" s="1"/>
  <c r="J37" i="7"/>
  <c r="L37" i="7" s="1"/>
  <c r="M37" i="7" s="1"/>
  <c r="J37" i="22"/>
  <c r="L37" i="22" s="1"/>
  <c r="M37" i="22" s="1"/>
  <c r="J37" i="8"/>
  <c r="L37" i="8" s="1"/>
  <c r="M37" i="8" s="1"/>
  <c r="J37" i="9"/>
  <c r="L37" i="9" s="1"/>
  <c r="M37" i="9" s="1"/>
  <c r="J37" i="19"/>
  <c r="L37" i="19" s="1"/>
  <c r="M37" i="19" s="1"/>
  <c r="J37" i="12"/>
  <c r="L37" i="12" s="1"/>
  <c r="M37" i="12" s="1"/>
  <c r="J37" i="14"/>
  <c r="L37" i="14" s="1"/>
  <c r="M37" i="14" s="1"/>
  <c r="J37" i="16"/>
  <c r="L37" i="16" s="1"/>
  <c r="M37" i="16" s="1"/>
  <c r="J37" i="18"/>
  <c r="L37" i="18" s="1"/>
  <c r="M37" i="18" s="1"/>
  <c r="J37" i="11"/>
  <c r="L37" i="11" s="1"/>
  <c r="M37" i="11" s="1"/>
  <c r="J37" i="13"/>
  <c r="L37" i="13" s="1"/>
  <c r="M37" i="13" s="1"/>
  <c r="J37" i="15"/>
  <c r="L37" i="15" s="1"/>
  <c r="M37" i="15" s="1"/>
  <c r="J37" i="17"/>
  <c r="L37" i="17" s="1"/>
  <c r="M37" i="17" s="1"/>
  <c r="J37" i="10"/>
  <c r="L37" i="10" s="1"/>
  <c r="M37" i="10" s="1"/>
  <c r="J25" i="22"/>
  <c r="L25" i="22" s="1"/>
  <c r="M25" i="22" s="1"/>
  <c r="J25" i="20"/>
  <c r="L25" i="20" s="1"/>
  <c r="M25" i="20" s="1"/>
  <c r="J25" i="6"/>
  <c r="L25" i="6" s="1"/>
  <c r="M25" i="6" s="1"/>
  <c r="J25" i="23"/>
  <c r="L25" i="23" s="1"/>
  <c r="M25" i="23" s="1"/>
  <c r="J25" i="7"/>
  <c r="L25" i="7" s="1"/>
  <c r="M25" i="7" s="1"/>
  <c r="J25" i="21"/>
  <c r="L25" i="21" s="1"/>
  <c r="M25" i="21" s="1"/>
  <c r="J25" i="10"/>
  <c r="L25" i="10" s="1"/>
  <c r="M25" i="10" s="1"/>
  <c r="J25" i="8"/>
  <c r="L25" i="8" s="1"/>
  <c r="M25" i="8" s="1"/>
  <c r="J25" i="19"/>
  <c r="L25" i="19" s="1"/>
  <c r="M25" i="19" s="1"/>
  <c r="J25" i="11"/>
  <c r="L25" i="11" s="1"/>
  <c r="M25" i="11" s="1"/>
  <c r="J25" i="12"/>
  <c r="L25" i="12" s="1"/>
  <c r="M25" i="12" s="1"/>
  <c r="J25" i="14"/>
  <c r="L25" i="14" s="1"/>
  <c r="M25" i="14" s="1"/>
  <c r="J25" i="16"/>
  <c r="L25" i="16" s="1"/>
  <c r="M25" i="16" s="1"/>
  <c r="J25" i="18"/>
  <c r="L25" i="18" s="1"/>
  <c r="M25" i="18" s="1"/>
  <c r="J25" i="13"/>
  <c r="L25" i="13" s="1"/>
  <c r="M25" i="13" s="1"/>
  <c r="J25" i="15"/>
  <c r="L25" i="15" s="1"/>
  <c r="M25" i="15" s="1"/>
  <c r="J25" i="17"/>
  <c r="L25" i="17" s="1"/>
  <c r="M25" i="17" s="1"/>
  <c r="J25" i="9"/>
  <c r="L25" i="9" s="1"/>
  <c r="M25" i="9" s="1"/>
  <c r="J25" i="5"/>
  <c r="L25" i="5" s="1"/>
  <c r="M25" i="5" s="1"/>
  <c r="J110" i="20"/>
  <c r="L110" i="20" s="1"/>
  <c r="M110" i="20" s="1"/>
  <c r="J110" i="22"/>
  <c r="L110" i="22" s="1"/>
  <c r="M110" i="22" s="1"/>
  <c r="J110" i="6"/>
  <c r="L110" i="6" s="1"/>
  <c r="M110" i="6" s="1"/>
  <c r="J110" i="21"/>
  <c r="L110" i="21" s="1"/>
  <c r="M110" i="21" s="1"/>
  <c r="J110" i="8"/>
  <c r="L110" i="8" s="1"/>
  <c r="M110" i="8" s="1"/>
  <c r="J110" i="23"/>
  <c r="L110" i="23" s="1"/>
  <c r="M110" i="23" s="1"/>
  <c r="J110" i="5"/>
  <c r="L110" i="5" s="1"/>
  <c r="M110" i="5" s="1"/>
  <c r="J110" i="9"/>
  <c r="L110" i="9" s="1"/>
  <c r="M110" i="9" s="1"/>
  <c r="J110" i="11"/>
  <c r="L110" i="11" s="1"/>
  <c r="M110" i="11" s="1"/>
  <c r="J110" i="10"/>
  <c r="L110" i="10" s="1"/>
  <c r="M110" i="10" s="1"/>
  <c r="J110" i="12"/>
  <c r="L110" i="12" s="1"/>
  <c r="M110" i="12" s="1"/>
  <c r="J110" i="7"/>
  <c r="L110" i="7" s="1"/>
  <c r="M110" i="7" s="1"/>
  <c r="J110" i="13"/>
  <c r="L110" i="13" s="1"/>
  <c r="M110" i="13" s="1"/>
  <c r="J110" i="14"/>
  <c r="L110" i="14" s="1"/>
  <c r="M110" i="14" s="1"/>
  <c r="J110" i="15"/>
  <c r="L110" i="15" s="1"/>
  <c r="M110" i="15" s="1"/>
  <c r="J110" i="16"/>
  <c r="L110" i="16" s="1"/>
  <c r="M110" i="16" s="1"/>
  <c r="J110" i="17"/>
  <c r="L110" i="17" s="1"/>
  <c r="M110" i="17" s="1"/>
  <c r="J110" i="19"/>
  <c r="L110" i="19" s="1"/>
  <c r="M110" i="19" s="1"/>
  <c r="J110" i="18"/>
  <c r="L110" i="18" s="1"/>
  <c r="M110" i="18" s="1"/>
  <c r="AB77" i="55"/>
  <c r="M43" i="33"/>
  <c r="M39" i="33"/>
  <c r="M36" i="32"/>
  <c r="M34" i="28"/>
  <c r="T35" i="66"/>
  <c r="P101" i="63"/>
  <c r="H74" i="65"/>
  <c r="T74" i="65" s="1"/>
  <c r="T28" i="32"/>
  <c r="T25" i="32"/>
  <c r="W23" i="32"/>
  <c r="AA23" i="32" s="1"/>
  <c r="AH23" i="32" s="1"/>
  <c r="AI23" i="32" s="1"/>
  <c r="AK23" i="32" s="1"/>
  <c r="L23" i="32" s="1"/>
  <c r="M37" i="29"/>
  <c r="T27" i="42"/>
  <c r="M34" i="41"/>
  <c r="J65" i="20"/>
  <c r="L65" i="20" s="1"/>
  <c r="M65" i="20" s="1"/>
  <c r="J65" i="22"/>
  <c r="L65" i="22" s="1"/>
  <c r="M65" i="22" s="1"/>
  <c r="J65" i="23"/>
  <c r="L65" i="23" s="1"/>
  <c r="M65" i="23" s="1"/>
  <c r="J65" i="6"/>
  <c r="L65" i="6" s="1"/>
  <c r="M65" i="6" s="1"/>
  <c r="J65" i="8"/>
  <c r="L65" i="8" s="1"/>
  <c r="M65" i="8" s="1"/>
  <c r="J65" i="5"/>
  <c r="L65" i="5" s="1"/>
  <c r="M65" i="5" s="1"/>
  <c r="J65" i="9"/>
  <c r="L65" i="9" s="1"/>
  <c r="M65" i="9" s="1"/>
  <c r="J65" i="11"/>
  <c r="L65" i="11" s="1"/>
  <c r="M65" i="11" s="1"/>
  <c r="J65" i="21"/>
  <c r="L65" i="21" s="1"/>
  <c r="M65" i="21" s="1"/>
  <c r="J65" i="10"/>
  <c r="L65" i="10" s="1"/>
  <c r="M65" i="10" s="1"/>
  <c r="J65" i="7"/>
  <c r="L65" i="7" s="1"/>
  <c r="M65" i="7" s="1"/>
  <c r="J65" i="19"/>
  <c r="L65" i="19" s="1"/>
  <c r="M65" i="19" s="1"/>
  <c r="J65" i="13"/>
  <c r="L65" i="13" s="1"/>
  <c r="M65" i="13" s="1"/>
  <c r="J65" i="14"/>
  <c r="L65" i="14" s="1"/>
  <c r="M65" i="14" s="1"/>
  <c r="J65" i="18"/>
  <c r="L65" i="18" s="1"/>
  <c r="M65" i="18" s="1"/>
  <c r="J65" i="15"/>
  <c r="L65" i="15" s="1"/>
  <c r="M65" i="15" s="1"/>
  <c r="J65" i="12"/>
  <c r="L65" i="12" s="1"/>
  <c r="M65" i="12" s="1"/>
  <c r="J65" i="16"/>
  <c r="L65" i="16" s="1"/>
  <c r="M65" i="16" s="1"/>
  <c r="J65" i="17"/>
  <c r="L65" i="17" s="1"/>
  <c r="M65" i="17" s="1"/>
  <c r="J55" i="20"/>
  <c r="L55" i="20" s="1"/>
  <c r="M55" i="20" s="1"/>
  <c r="J55" i="22"/>
  <c r="L55" i="22" s="1"/>
  <c r="M55" i="22" s="1"/>
  <c r="J55" i="8"/>
  <c r="L55" i="8" s="1"/>
  <c r="M55" i="8" s="1"/>
  <c r="J55" i="6"/>
  <c r="L55" i="6" s="1"/>
  <c r="M55" i="6" s="1"/>
  <c r="J55" i="5"/>
  <c r="L55" i="5" s="1"/>
  <c r="M55" i="5" s="1"/>
  <c r="J55" i="9"/>
  <c r="L55" i="9" s="1"/>
  <c r="M55" i="9" s="1"/>
  <c r="J55" i="11"/>
  <c r="L55" i="11" s="1"/>
  <c r="M55" i="11" s="1"/>
  <c r="J55" i="7"/>
  <c r="L55" i="7" s="1"/>
  <c r="M55" i="7" s="1"/>
  <c r="J55" i="10"/>
  <c r="L55" i="10" s="1"/>
  <c r="M55" i="10" s="1"/>
  <c r="J55" i="23"/>
  <c r="L55" i="23" s="1"/>
  <c r="M55" i="23" s="1"/>
  <c r="J55" i="21"/>
  <c r="L55" i="21" s="1"/>
  <c r="M55" i="21" s="1"/>
  <c r="J55" i="19"/>
  <c r="L55" i="19" s="1"/>
  <c r="M55" i="19" s="1"/>
  <c r="J55" i="13"/>
  <c r="L55" i="13" s="1"/>
  <c r="M55" i="13" s="1"/>
  <c r="J55" i="18"/>
  <c r="L55" i="18" s="1"/>
  <c r="M55" i="18" s="1"/>
  <c r="J55" i="12"/>
  <c r="L55" i="12" s="1"/>
  <c r="M55" i="12" s="1"/>
  <c r="J55" i="15"/>
  <c r="L55" i="15" s="1"/>
  <c r="M55" i="15" s="1"/>
  <c r="J55" i="17"/>
  <c r="L55" i="17" s="1"/>
  <c r="M55" i="17" s="1"/>
  <c r="J55" i="14"/>
  <c r="L55" i="14" s="1"/>
  <c r="M55" i="14" s="1"/>
  <c r="J55" i="16"/>
  <c r="L55" i="16" s="1"/>
  <c r="M55" i="16" s="1"/>
  <c r="J46" i="23"/>
  <c r="L46" i="23" s="1"/>
  <c r="M46" i="23" s="1"/>
  <c r="J46" i="21"/>
  <c r="L46" i="21" s="1"/>
  <c r="J46" i="20"/>
  <c r="L46" i="20" s="1"/>
  <c r="M46" i="20" s="1"/>
  <c r="J46" i="6"/>
  <c r="L46" i="6" s="1"/>
  <c r="M46" i="6" s="1"/>
  <c r="J46" i="7"/>
  <c r="L46" i="7" s="1"/>
  <c r="J46" i="5"/>
  <c r="L46" i="5" s="1"/>
  <c r="M46" i="5" s="1"/>
  <c r="J46" i="8"/>
  <c r="L46" i="8" s="1"/>
  <c r="M46" i="8" s="1"/>
  <c r="J46" i="10"/>
  <c r="L46" i="10" s="1"/>
  <c r="M46" i="10" s="1"/>
  <c r="J46" i="9"/>
  <c r="L46" i="9" s="1"/>
  <c r="J46" i="11"/>
  <c r="L46" i="11" s="1"/>
  <c r="M46" i="11" s="1"/>
  <c r="J46" i="22"/>
  <c r="L46" i="22" s="1"/>
  <c r="M46" i="22" s="1"/>
  <c r="J46" i="12"/>
  <c r="L46" i="12" s="1"/>
  <c r="M46" i="12" s="1"/>
  <c r="J46" i="14"/>
  <c r="L46" i="14" s="1"/>
  <c r="M46" i="14" s="1"/>
  <c r="J46" i="13"/>
  <c r="L46" i="13" s="1"/>
  <c r="M46" i="13" s="1"/>
  <c r="J46" i="15"/>
  <c r="L46" i="15" s="1"/>
  <c r="M46" i="15" s="1"/>
  <c r="J46" i="16"/>
  <c r="L46" i="16" s="1"/>
  <c r="M46" i="16" s="1"/>
  <c r="J46" i="19"/>
  <c r="L46" i="19" s="1"/>
  <c r="J46" i="18"/>
  <c r="L46" i="18" s="1"/>
  <c r="M46" i="18" s="1"/>
  <c r="J46" i="17"/>
  <c r="L46" i="17" s="1"/>
  <c r="M46" i="17" s="1"/>
  <c r="J96" i="20"/>
  <c r="L96" i="20" s="1"/>
  <c r="M96" i="20" s="1"/>
  <c r="J96" i="21"/>
  <c r="L96" i="21" s="1"/>
  <c r="M96" i="21" s="1"/>
  <c r="J96" i="7"/>
  <c r="L96" i="7" s="1"/>
  <c r="M96" i="7" s="1"/>
  <c r="J96" i="22"/>
  <c r="L96" i="22" s="1"/>
  <c r="M96" i="22" s="1"/>
  <c r="J96" i="6"/>
  <c r="L96" i="6" s="1"/>
  <c r="M96" i="6" s="1"/>
  <c r="J96" i="23"/>
  <c r="L96" i="23" s="1"/>
  <c r="M96" i="23" s="1"/>
  <c r="J96" i="8"/>
  <c r="L96" i="8" s="1"/>
  <c r="M96" i="8" s="1"/>
  <c r="J96" i="5"/>
  <c r="L96" i="5" s="1"/>
  <c r="M96" i="5" s="1"/>
  <c r="J96" i="19"/>
  <c r="L96" i="19" s="1"/>
  <c r="M96" i="19" s="1"/>
  <c r="J96" i="12"/>
  <c r="L96" i="12" s="1"/>
  <c r="M96" i="12" s="1"/>
  <c r="J96" i="9"/>
  <c r="L96" i="9" s="1"/>
  <c r="M96" i="9" s="1"/>
  <c r="J96" i="13"/>
  <c r="L96" i="13" s="1"/>
  <c r="M96" i="13" s="1"/>
  <c r="J96" i="15"/>
  <c r="L96" i="15" s="1"/>
  <c r="M96" i="15" s="1"/>
  <c r="J96" i="17"/>
  <c r="L96" i="17" s="1"/>
  <c r="M96" i="17" s="1"/>
  <c r="J96" i="11"/>
  <c r="L96" i="11" s="1"/>
  <c r="M96" i="11" s="1"/>
  <c r="J96" i="14"/>
  <c r="L96" i="14" s="1"/>
  <c r="M96" i="14" s="1"/>
  <c r="J96" i="16"/>
  <c r="L96" i="16" s="1"/>
  <c r="M96" i="16" s="1"/>
  <c r="J96" i="18"/>
  <c r="L96" i="18" s="1"/>
  <c r="M96" i="18" s="1"/>
  <c r="J96" i="10"/>
  <c r="L96" i="10" s="1"/>
  <c r="M96" i="10" s="1"/>
  <c r="J88" i="20"/>
  <c r="L88" i="20" s="1"/>
  <c r="M88" i="20" s="1"/>
  <c r="J88" i="21"/>
  <c r="L88" i="21" s="1"/>
  <c r="M88" i="21" s="1"/>
  <c r="J88" i="7"/>
  <c r="L88" i="7" s="1"/>
  <c r="M88" i="7" s="1"/>
  <c r="J88" i="22"/>
  <c r="L88" i="22" s="1"/>
  <c r="M88" i="22" s="1"/>
  <c r="J88" i="6"/>
  <c r="L88" i="6" s="1"/>
  <c r="M88" i="6" s="1"/>
  <c r="J88" i="23"/>
  <c r="L88" i="23" s="1"/>
  <c r="M88" i="23" s="1"/>
  <c r="J88" i="8"/>
  <c r="L88" i="8" s="1"/>
  <c r="M88" i="8" s="1"/>
  <c r="J88" i="5"/>
  <c r="L88" i="5" s="1"/>
  <c r="M88" i="5" s="1"/>
  <c r="J88" i="19"/>
  <c r="L88" i="19" s="1"/>
  <c r="M88" i="19" s="1"/>
  <c r="J88" i="12"/>
  <c r="L88" i="12" s="1"/>
  <c r="M88" i="12" s="1"/>
  <c r="J88" i="13"/>
  <c r="L88" i="13" s="1"/>
  <c r="M88" i="13" s="1"/>
  <c r="J88" i="15"/>
  <c r="L88" i="15" s="1"/>
  <c r="M88" i="15" s="1"/>
  <c r="J88" i="17"/>
  <c r="L88" i="17" s="1"/>
  <c r="M88" i="17" s="1"/>
  <c r="J88" i="9"/>
  <c r="L88" i="9" s="1"/>
  <c r="M88" i="9" s="1"/>
  <c r="J88" i="11"/>
  <c r="L88" i="11" s="1"/>
  <c r="M88" i="11" s="1"/>
  <c r="J88" i="14"/>
  <c r="L88" i="14" s="1"/>
  <c r="M88" i="14" s="1"/>
  <c r="J88" i="16"/>
  <c r="L88" i="16" s="1"/>
  <c r="M88" i="16" s="1"/>
  <c r="J88" i="18"/>
  <c r="L88" i="18" s="1"/>
  <c r="M88" i="18" s="1"/>
  <c r="J88" i="10"/>
  <c r="L88" i="10" s="1"/>
  <c r="M88" i="10" s="1"/>
  <c r="J80" i="20"/>
  <c r="L80" i="20" s="1"/>
  <c r="M80" i="20" s="1"/>
  <c r="J80" i="21"/>
  <c r="L80" i="21" s="1"/>
  <c r="M80" i="21" s="1"/>
  <c r="J80" i="7"/>
  <c r="L80" i="7" s="1"/>
  <c r="M80" i="7" s="1"/>
  <c r="J80" i="22"/>
  <c r="L80" i="22" s="1"/>
  <c r="M80" i="22" s="1"/>
  <c r="J80" i="6"/>
  <c r="L80" i="6" s="1"/>
  <c r="M80" i="6" s="1"/>
  <c r="J80" i="23"/>
  <c r="L80" i="23" s="1"/>
  <c r="M80" i="23" s="1"/>
  <c r="J80" i="8"/>
  <c r="L80" i="8" s="1"/>
  <c r="M80" i="8" s="1"/>
  <c r="J80" i="5"/>
  <c r="L80" i="5" s="1"/>
  <c r="M80" i="5" s="1"/>
  <c r="J80" i="19"/>
  <c r="L80" i="19" s="1"/>
  <c r="M80" i="19" s="1"/>
  <c r="J80" i="12"/>
  <c r="L80" i="12" s="1"/>
  <c r="M80" i="12" s="1"/>
  <c r="J80" i="9"/>
  <c r="L80" i="9" s="1"/>
  <c r="M80" i="9" s="1"/>
  <c r="J80" i="13"/>
  <c r="L80" i="13" s="1"/>
  <c r="M80" i="13" s="1"/>
  <c r="J80" i="15"/>
  <c r="L80" i="15" s="1"/>
  <c r="M80" i="15" s="1"/>
  <c r="J80" i="17"/>
  <c r="L80" i="17" s="1"/>
  <c r="M80" i="17" s="1"/>
  <c r="J80" i="11"/>
  <c r="L80" i="11" s="1"/>
  <c r="M80" i="11" s="1"/>
  <c r="J80" i="14"/>
  <c r="L80" i="14" s="1"/>
  <c r="M80" i="14" s="1"/>
  <c r="J80" i="16"/>
  <c r="L80" i="16" s="1"/>
  <c r="M80" i="16" s="1"/>
  <c r="J80" i="18"/>
  <c r="L80" i="18" s="1"/>
  <c r="M80" i="18" s="1"/>
  <c r="J80" i="10"/>
  <c r="L80" i="10" s="1"/>
  <c r="M80" i="10" s="1"/>
  <c r="J35" i="23"/>
  <c r="L35" i="23" s="1"/>
  <c r="M35" i="23" s="1"/>
  <c r="J35" i="21"/>
  <c r="L35" i="21" s="1"/>
  <c r="M35" i="21" s="1"/>
  <c r="J35" i="22"/>
  <c r="L35" i="22" s="1"/>
  <c r="M35" i="22" s="1"/>
  <c r="J35" i="5"/>
  <c r="L35" i="5" s="1"/>
  <c r="M35" i="5" s="1"/>
  <c r="J35" i="7"/>
  <c r="L35" i="7" s="1"/>
  <c r="M35" i="7" s="1"/>
  <c r="J35" i="8"/>
  <c r="L35" i="8" s="1"/>
  <c r="M35" i="8" s="1"/>
  <c r="J35" i="10"/>
  <c r="L35" i="10" s="1"/>
  <c r="M35" i="10" s="1"/>
  <c r="J35" i="6"/>
  <c r="L35" i="6" s="1"/>
  <c r="M35" i="6" s="1"/>
  <c r="J35" i="9"/>
  <c r="L35" i="9" s="1"/>
  <c r="M35" i="9" s="1"/>
  <c r="J35" i="11"/>
  <c r="L35" i="11" s="1"/>
  <c r="M35" i="11" s="1"/>
  <c r="J35" i="12"/>
  <c r="L35" i="12" s="1"/>
  <c r="M35" i="12" s="1"/>
  <c r="J35" i="20"/>
  <c r="L35" i="20" s="1"/>
  <c r="M35" i="20" s="1"/>
  <c r="J35" i="14"/>
  <c r="L35" i="14" s="1"/>
  <c r="M35" i="14" s="1"/>
  <c r="J35" i="13"/>
  <c r="L35" i="13" s="1"/>
  <c r="M35" i="13" s="1"/>
  <c r="J35" i="15"/>
  <c r="L35" i="15" s="1"/>
  <c r="M35" i="15" s="1"/>
  <c r="J35" i="16"/>
  <c r="L35" i="16" s="1"/>
  <c r="M35" i="16" s="1"/>
  <c r="J35" i="17"/>
  <c r="L35" i="17" s="1"/>
  <c r="M35" i="17" s="1"/>
  <c r="J35" i="19"/>
  <c r="L35" i="19" s="1"/>
  <c r="M35" i="19" s="1"/>
  <c r="J35" i="18"/>
  <c r="L35" i="18" s="1"/>
  <c r="M35" i="18" s="1"/>
  <c r="J23" i="22"/>
  <c r="L23" i="22" s="1"/>
  <c r="M23" i="22" s="1"/>
  <c r="J23" i="20"/>
  <c r="L23" i="20" s="1"/>
  <c r="M23" i="20" s="1"/>
  <c r="J23" i="6"/>
  <c r="L23" i="6" s="1"/>
  <c r="M23" i="6" s="1"/>
  <c r="J23" i="23"/>
  <c r="L23" i="23" s="1"/>
  <c r="M23" i="23" s="1"/>
  <c r="J23" i="7"/>
  <c r="L23" i="7" s="1"/>
  <c r="M23" i="7" s="1"/>
  <c r="J23" i="21"/>
  <c r="L23" i="21" s="1"/>
  <c r="M23" i="21" s="1"/>
  <c r="J23" i="10"/>
  <c r="L23" i="10" s="1"/>
  <c r="M23" i="10" s="1"/>
  <c r="J23" i="8"/>
  <c r="L23" i="8" s="1"/>
  <c r="M23" i="8" s="1"/>
  <c r="J23" i="11"/>
  <c r="L23" i="11" s="1"/>
  <c r="M23" i="11" s="1"/>
  <c r="J23" i="12"/>
  <c r="L23" i="12" s="1"/>
  <c r="M23" i="12" s="1"/>
  <c r="J23" i="14"/>
  <c r="L23" i="14" s="1"/>
  <c r="M23" i="14" s="1"/>
  <c r="J23" i="16"/>
  <c r="L23" i="16" s="1"/>
  <c r="M23" i="16" s="1"/>
  <c r="J23" i="18"/>
  <c r="L23" i="18" s="1"/>
  <c r="M23" i="18" s="1"/>
  <c r="J23" i="13"/>
  <c r="L23" i="13" s="1"/>
  <c r="M23" i="13" s="1"/>
  <c r="J23" i="15"/>
  <c r="L23" i="15" s="1"/>
  <c r="M23" i="15" s="1"/>
  <c r="J23" i="17"/>
  <c r="L23" i="17" s="1"/>
  <c r="M23" i="17" s="1"/>
  <c r="J23" i="9"/>
  <c r="L23" i="9" s="1"/>
  <c r="M23" i="9" s="1"/>
  <c r="J23" i="19"/>
  <c r="L23" i="19" s="1"/>
  <c r="M23" i="19" s="1"/>
  <c r="J23" i="5"/>
  <c r="L23" i="5" s="1"/>
  <c r="M23" i="5" s="1"/>
  <c r="J104" i="20"/>
  <c r="L104" i="20" s="1"/>
  <c r="J104" i="22"/>
  <c r="L104" i="22" s="1"/>
  <c r="J104" i="21"/>
  <c r="L104" i="21" s="1"/>
  <c r="M104" i="21" s="1"/>
  <c r="J104" i="23"/>
  <c r="L104" i="23" s="1"/>
  <c r="M104" i="23" s="1"/>
  <c r="J104" i="8"/>
  <c r="L104" i="8" s="1"/>
  <c r="J104" i="5"/>
  <c r="L104" i="5" s="1"/>
  <c r="M104" i="5" s="1"/>
  <c r="J104" i="9"/>
  <c r="L104" i="9" s="1"/>
  <c r="J104" i="11"/>
  <c r="L104" i="11" s="1"/>
  <c r="M104" i="11" s="1"/>
  <c r="J104" i="10"/>
  <c r="L104" i="10" s="1"/>
  <c r="J104" i="12"/>
  <c r="L104" i="12" s="1"/>
  <c r="M104" i="12" s="1"/>
  <c r="J104" i="19"/>
  <c r="L104" i="19" s="1"/>
  <c r="J104" i="7"/>
  <c r="L104" i="7" s="1"/>
  <c r="M104" i="7" s="1"/>
  <c r="J104" i="13"/>
  <c r="L104" i="13" s="1"/>
  <c r="J104" i="15"/>
  <c r="L104" i="15" s="1"/>
  <c r="M104" i="15" s="1"/>
  <c r="J104" i="16"/>
  <c r="L104" i="16" s="1"/>
  <c r="J104" i="14"/>
  <c r="L104" i="14" s="1"/>
  <c r="J104" i="6"/>
  <c r="L104" i="6" s="1"/>
  <c r="J104" i="17"/>
  <c r="L104" i="17" s="1"/>
  <c r="M104" i="17" s="1"/>
  <c r="J104" i="18"/>
  <c r="L104" i="18" s="1"/>
  <c r="M104" i="18" s="1"/>
  <c r="J112" i="20"/>
  <c r="L112" i="20" s="1"/>
  <c r="M112" i="20" s="1"/>
  <c r="J112" i="22"/>
  <c r="L112" i="22" s="1"/>
  <c r="M112" i="22" s="1"/>
  <c r="J112" i="8"/>
  <c r="L112" i="8" s="1"/>
  <c r="M112" i="8" s="1"/>
  <c r="J112" i="23"/>
  <c r="L112" i="23" s="1"/>
  <c r="M112" i="23" s="1"/>
  <c r="J112" i="5"/>
  <c r="L112" i="5" s="1"/>
  <c r="M112" i="5" s="1"/>
  <c r="J112" i="6"/>
  <c r="L112" i="6" s="1"/>
  <c r="M112" i="6" s="1"/>
  <c r="J112" i="7"/>
  <c r="L112" i="7" s="1"/>
  <c r="M112" i="7" s="1"/>
  <c r="J112" i="21"/>
  <c r="L112" i="21" s="1"/>
  <c r="M112" i="21" s="1"/>
  <c r="J112" i="9"/>
  <c r="L112" i="9" s="1"/>
  <c r="M112" i="9" s="1"/>
  <c r="J112" i="11"/>
  <c r="L112" i="11" s="1"/>
  <c r="M112" i="11" s="1"/>
  <c r="J112" i="10"/>
  <c r="L112" i="10" s="1"/>
  <c r="M112" i="10" s="1"/>
  <c r="J112" i="12"/>
  <c r="L112" i="12" s="1"/>
  <c r="M112" i="12" s="1"/>
  <c r="J112" i="19"/>
  <c r="L112" i="19" s="1"/>
  <c r="M112" i="19" s="1"/>
  <c r="J112" i="13"/>
  <c r="L112" i="13" s="1"/>
  <c r="M112" i="13" s="1"/>
  <c r="J112" i="15"/>
  <c r="L112" i="15" s="1"/>
  <c r="M112" i="15" s="1"/>
  <c r="J112" i="16"/>
  <c r="L112" i="16" s="1"/>
  <c r="M112" i="16" s="1"/>
  <c r="J112" i="17"/>
  <c r="L112" i="17" s="1"/>
  <c r="M112" i="17" s="1"/>
  <c r="J112" i="18"/>
  <c r="L112" i="18" s="1"/>
  <c r="M112" i="18" s="1"/>
  <c r="J112" i="14"/>
  <c r="L112" i="14" s="1"/>
  <c r="M112" i="14" s="1"/>
  <c r="AH19" i="40"/>
  <c r="AI19" i="40" s="1"/>
  <c r="AL19" i="40" s="1"/>
  <c r="M19" i="40" s="1"/>
  <c r="L77" i="55"/>
  <c r="T59" i="57"/>
  <c r="A34" i="31"/>
  <c r="AB35" i="56"/>
  <c r="M39" i="35"/>
  <c r="M35" i="34"/>
  <c r="M44" i="46"/>
  <c r="T27" i="45"/>
  <c r="J35" i="66"/>
  <c r="J56" i="65"/>
  <c r="AE109" i="62"/>
  <c r="AE107" i="57"/>
  <c r="AE107" i="54"/>
  <c r="R101" i="63"/>
  <c r="H56" i="54"/>
  <c r="H101" i="68"/>
  <c r="J64" i="23"/>
  <c r="L64" i="23" s="1"/>
  <c r="M64" i="23" s="1"/>
  <c r="J64" i="21"/>
  <c r="L64" i="21" s="1"/>
  <c r="M64" i="21" s="1"/>
  <c r="J64" i="6"/>
  <c r="L64" i="6" s="1"/>
  <c r="M64" i="6" s="1"/>
  <c r="J64" i="20"/>
  <c r="L64" i="20" s="1"/>
  <c r="M64" i="20" s="1"/>
  <c r="J64" i="7"/>
  <c r="L64" i="7" s="1"/>
  <c r="M64" i="7" s="1"/>
  <c r="J64" i="5"/>
  <c r="L64" i="5" s="1"/>
  <c r="M64" i="5" s="1"/>
  <c r="J64" i="8"/>
  <c r="L64" i="8" s="1"/>
  <c r="M64" i="8" s="1"/>
  <c r="J64" i="10"/>
  <c r="L64" i="10" s="1"/>
  <c r="M64" i="10" s="1"/>
  <c r="J64" i="22"/>
  <c r="L64" i="22" s="1"/>
  <c r="M64" i="22" s="1"/>
  <c r="J64" i="9"/>
  <c r="L64" i="9" s="1"/>
  <c r="M64" i="9" s="1"/>
  <c r="J64" i="11"/>
  <c r="L64" i="11" s="1"/>
  <c r="M64" i="11" s="1"/>
  <c r="J64" i="12"/>
  <c r="L64" i="12" s="1"/>
  <c r="M64" i="12" s="1"/>
  <c r="J64" i="14"/>
  <c r="L64" i="14" s="1"/>
  <c r="M64" i="14" s="1"/>
  <c r="J64" i="13"/>
  <c r="L64" i="13" s="1"/>
  <c r="M64" i="13" s="1"/>
  <c r="J64" i="15"/>
  <c r="L64" i="15" s="1"/>
  <c r="M64" i="15" s="1"/>
  <c r="J64" i="16"/>
  <c r="L64" i="16" s="1"/>
  <c r="M64" i="16" s="1"/>
  <c r="J64" i="19"/>
  <c r="L64" i="19" s="1"/>
  <c r="M64" i="19" s="1"/>
  <c r="J64" i="18"/>
  <c r="L64" i="18" s="1"/>
  <c r="M64" i="18" s="1"/>
  <c r="J64" i="17"/>
  <c r="L64" i="17" s="1"/>
  <c r="M64" i="17" s="1"/>
  <c r="J54" i="23"/>
  <c r="L54" i="23" s="1"/>
  <c r="M54" i="23" s="1"/>
  <c r="J54" i="21"/>
  <c r="L54" i="21" s="1"/>
  <c r="M54" i="21" s="1"/>
  <c r="J54" i="6"/>
  <c r="L54" i="6" s="1"/>
  <c r="M54" i="6" s="1"/>
  <c r="J54" i="7"/>
  <c r="L54" i="7" s="1"/>
  <c r="M54" i="7" s="1"/>
  <c r="J54" i="5"/>
  <c r="L54" i="5" s="1"/>
  <c r="M54" i="5" s="1"/>
  <c r="J54" i="8"/>
  <c r="L54" i="8" s="1"/>
  <c r="M54" i="8" s="1"/>
  <c r="J54" i="22"/>
  <c r="L54" i="22" s="1"/>
  <c r="M54" i="22" s="1"/>
  <c r="J54" i="10"/>
  <c r="L54" i="10" s="1"/>
  <c r="M54" i="10" s="1"/>
  <c r="J54" i="9"/>
  <c r="L54" i="9" s="1"/>
  <c r="M54" i="9" s="1"/>
  <c r="J54" i="11"/>
  <c r="L54" i="11" s="1"/>
  <c r="M54" i="11" s="1"/>
  <c r="J54" i="12"/>
  <c r="L54" i="12" s="1"/>
  <c r="M54" i="12" s="1"/>
  <c r="J54" i="20"/>
  <c r="L54" i="20" s="1"/>
  <c r="M54" i="20" s="1"/>
  <c r="J54" i="15"/>
  <c r="L54" i="15" s="1"/>
  <c r="M54" i="15" s="1"/>
  <c r="J54" i="16"/>
  <c r="L54" i="16" s="1"/>
  <c r="M54" i="16" s="1"/>
  <c r="J54" i="13"/>
  <c r="L54" i="13" s="1"/>
  <c r="M54" i="13" s="1"/>
  <c r="J54" i="14"/>
  <c r="L54" i="14" s="1"/>
  <c r="M54" i="14" s="1"/>
  <c r="J54" i="18"/>
  <c r="L54" i="18" s="1"/>
  <c r="M54" i="18" s="1"/>
  <c r="J54" i="19"/>
  <c r="L54" i="19" s="1"/>
  <c r="M54" i="19" s="1"/>
  <c r="J54" i="17"/>
  <c r="L54" i="17" s="1"/>
  <c r="M54" i="17" s="1"/>
  <c r="J44" i="23"/>
  <c r="L44" i="23" s="1"/>
  <c r="M44" i="23" s="1"/>
  <c r="J44" i="21"/>
  <c r="L44" i="21" s="1"/>
  <c r="M44" i="21" s="1"/>
  <c r="J44" i="6"/>
  <c r="L44" i="6" s="1"/>
  <c r="M44" i="6" s="1"/>
  <c r="J44" i="5"/>
  <c r="L44" i="5" s="1"/>
  <c r="M44" i="5" s="1"/>
  <c r="J44" i="22"/>
  <c r="L44" i="22" s="1"/>
  <c r="M44" i="22" s="1"/>
  <c r="J44" i="9"/>
  <c r="L44" i="9" s="1"/>
  <c r="M44" i="9" s="1"/>
  <c r="J44" i="11"/>
  <c r="L44" i="11" s="1"/>
  <c r="M44" i="11" s="1"/>
  <c r="J44" i="20"/>
  <c r="L44" i="20" s="1"/>
  <c r="M44" i="20" s="1"/>
  <c r="J44" i="7"/>
  <c r="L44" i="7" s="1"/>
  <c r="M44" i="7" s="1"/>
  <c r="J44" i="8"/>
  <c r="L44" i="8" s="1"/>
  <c r="M44" i="8" s="1"/>
  <c r="J44" i="10"/>
  <c r="L44" i="10" s="1"/>
  <c r="M44" i="10" s="1"/>
  <c r="J44" i="13"/>
  <c r="L44" i="13" s="1"/>
  <c r="M44" i="13" s="1"/>
  <c r="J44" i="15"/>
  <c r="L44" i="15" s="1"/>
  <c r="M44" i="15" s="1"/>
  <c r="J44" i="17"/>
  <c r="L44" i="17" s="1"/>
  <c r="M44" i="17" s="1"/>
  <c r="J44" i="12"/>
  <c r="L44" i="12" s="1"/>
  <c r="M44" i="12" s="1"/>
  <c r="J44" i="14"/>
  <c r="L44" i="14" s="1"/>
  <c r="M44" i="14" s="1"/>
  <c r="J44" i="16"/>
  <c r="L44" i="16" s="1"/>
  <c r="M44" i="16" s="1"/>
  <c r="J44" i="18"/>
  <c r="L44" i="18" s="1"/>
  <c r="M44" i="18" s="1"/>
  <c r="J44" i="19"/>
  <c r="L44" i="19" s="1"/>
  <c r="M44" i="19" s="1"/>
  <c r="J95" i="7"/>
  <c r="L95" i="7" s="1"/>
  <c r="M95" i="7" s="1"/>
  <c r="J95" i="22"/>
  <c r="L95" i="22" s="1"/>
  <c r="M95" i="22" s="1"/>
  <c r="J95" i="6"/>
  <c r="L95" i="6" s="1"/>
  <c r="M95" i="6" s="1"/>
  <c r="J95" i="20"/>
  <c r="L95" i="20" s="1"/>
  <c r="M95" i="20" s="1"/>
  <c r="J95" i="21"/>
  <c r="L95" i="21" s="1"/>
  <c r="M95" i="21" s="1"/>
  <c r="J95" i="9"/>
  <c r="L95" i="9" s="1"/>
  <c r="M95" i="9" s="1"/>
  <c r="J95" i="5"/>
  <c r="L95" i="5" s="1"/>
  <c r="M95" i="5" s="1"/>
  <c r="J95" i="23"/>
  <c r="L95" i="23" s="1"/>
  <c r="M95" i="23" s="1"/>
  <c r="J95" i="8"/>
  <c r="L95" i="8" s="1"/>
  <c r="M95" i="8" s="1"/>
  <c r="J95" i="10"/>
  <c r="L95" i="10" s="1"/>
  <c r="M95" i="10" s="1"/>
  <c r="J95" i="11"/>
  <c r="L95" i="11" s="1"/>
  <c r="M95" i="11" s="1"/>
  <c r="J95" i="14"/>
  <c r="L95" i="14" s="1"/>
  <c r="M95" i="14" s="1"/>
  <c r="J95" i="16"/>
  <c r="L95" i="16" s="1"/>
  <c r="M95" i="16" s="1"/>
  <c r="J95" i="18"/>
  <c r="L95" i="18" s="1"/>
  <c r="M95" i="18" s="1"/>
  <c r="J95" i="12"/>
  <c r="L95" i="12" s="1"/>
  <c r="M95" i="12" s="1"/>
  <c r="J95" i="13"/>
  <c r="L95" i="13" s="1"/>
  <c r="M95" i="13" s="1"/>
  <c r="J95" i="15"/>
  <c r="L95" i="15" s="1"/>
  <c r="M95" i="15" s="1"/>
  <c r="J95" i="17"/>
  <c r="L95" i="17" s="1"/>
  <c r="M95" i="17" s="1"/>
  <c r="J95" i="19"/>
  <c r="L95" i="19" s="1"/>
  <c r="M95" i="19" s="1"/>
  <c r="J87" i="7"/>
  <c r="L87" i="7" s="1"/>
  <c r="M87" i="7" s="1"/>
  <c r="J87" i="22"/>
  <c r="L87" i="22" s="1"/>
  <c r="M87" i="22" s="1"/>
  <c r="J87" i="6"/>
  <c r="L87" i="6" s="1"/>
  <c r="M87" i="6" s="1"/>
  <c r="J87" i="20"/>
  <c r="L87" i="20" s="1"/>
  <c r="M87" i="20" s="1"/>
  <c r="J87" i="21"/>
  <c r="L87" i="21" s="1"/>
  <c r="M87" i="21" s="1"/>
  <c r="J87" i="9"/>
  <c r="L87" i="9" s="1"/>
  <c r="M87" i="9" s="1"/>
  <c r="J87" i="5"/>
  <c r="L87" i="5" s="1"/>
  <c r="M87" i="5" s="1"/>
  <c r="J87" i="23"/>
  <c r="L87" i="23" s="1"/>
  <c r="M87" i="23" s="1"/>
  <c r="J87" i="8"/>
  <c r="L87" i="8" s="1"/>
  <c r="M87" i="8" s="1"/>
  <c r="J87" i="10"/>
  <c r="L87" i="10" s="1"/>
  <c r="M87" i="10" s="1"/>
  <c r="J87" i="11"/>
  <c r="L87" i="11" s="1"/>
  <c r="M87" i="11" s="1"/>
  <c r="J87" i="14"/>
  <c r="L87" i="14" s="1"/>
  <c r="M87" i="14" s="1"/>
  <c r="J87" i="16"/>
  <c r="L87" i="16" s="1"/>
  <c r="M87" i="16" s="1"/>
  <c r="J87" i="18"/>
  <c r="L87" i="18" s="1"/>
  <c r="M87" i="18" s="1"/>
  <c r="J87" i="12"/>
  <c r="L87" i="12" s="1"/>
  <c r="M87" i="12" s="1"/>
  <c r="J87" i="13"/>
  <c r="L87" i="13" s="1"/>
  <c r="M87" i="13" s="1"/>
  <c r="J87" i="15"/>
  <c r="L87" i="15" s="1"/>
  <c r="M87" i="15" s="1"/>
  <c r="J87" i="17"/>
  <c r="L87" i="17" s="1"/>
  <c r="M87" i="17" s="1"/>
  <c r="J87" i="19"/>
  <c r="L87" i="19" s="1"/>
  <c r="M87" i="19" s="1"/>
  <c r="J79" i="7"/>
  <c r="L79" i="7" s="1"/>
  <c r="M79" i="7" s="1"/>
  <c r="J79" i="22"/>
  <c r="L79" i="22" s="1"/>
  <c r="M79" i="22" s="1"/>
  <c r="J79" i="6"/>
  <c r="L79" i="6" s="1"/>
  <c r="M79" i="6" s="1"/>
  <c r="J79" i="20"/>
  <c r="L79" i="20" s="1"/>
  <c r="M79" i="20" s="1"/>
  <c r="J79" i="21"/>
  <c r="L79" i="21" s="1"/>
  <c r="M79" i="21" s="1"/>
  <c r="J79" i="9"/>
  <c r="L79" i="9" s="1"/>
  <c r="M79" i="9" s="1"/>
  <c r="J79" i="5"/>
  <c r="L79" i="5" s="1"/>
  <c r="M79" i="5" s="1"/>
  <c r="J79" i="23"/>
  <c r="L79" i="23" s="1"/>
  <c r="M79" i="23" s="1"/>
  <c r="J79" i="8"/>
  <c r="L79" i="8" s="1"/>
  <c r="M79" i="8" s="1"/>
  <c r="J79" i="10"/>
  <c r="L79" i="10" s="1"/>
  <c r="M79" i="10" s="1"/>
  <c r="J79" i="11"/>
  <c r="L79" i="11" s="1"/>
  <c r="M79" i="11" s="1"/>
  <c r="J79" i="14"/>
  <c r="L79" i="14" s="1"/>
  <c r="M79" i="14" s="1"/>
  <c r="J79" i="16"/>
  <c r="L79" i="16" s="1"/>
  <c r="M79" i="16" s="1"/>
  <c r="J79" i="18"/>
  <c r="L79" i="18" s="1"/>
  <c r="M79" i="18" s="1"/>
  <c r="J79" i="12"/>
  <c r="L79" i="12" s="1"/>
  <c r="M79" i="12" s="1"/>
  <c r="J79" i="13"/>
  <c r="L79" i="13" s="1"/>
  <c r="M79" i="13" s="1"/>
  <c r="J79" i="15"/>
  <c r="L79" i="15" s="1"/>
  <c r="M79" i="15" s="1"/>
  <c r="J79" i="17"/>
  <c r="L79" i="17" s="1"/>
  <c r="M79" i="17" s="1"/>
  <c r="J79" i="19"/>
  <c r="L79" i="19" s="1"/>
  <c r="M79" i="19" s="1"/>
  <c r="J32" i="20"/>
  <c r="L32" i="20" s="1"/>
  <c r="M32" i="20" s="1"/>
  <c r="J32" i="22"/>
  <c r="L32" i="22" s="1"/>
  <c r="M32" i="22" s="1"/>
  <c r="J32" i="6"/>
  <c r="L32" i="6" s="1"/>
  <c r="M32" i="6" s="1"/>
  <c r="J32" i="23"/>
  <c r="L32" i="23" s="1"/>
  <c r="M32" i="23" s="1"/>
  <c r="J32" i="7"/>
  <c r="L32" i="7" s="1"/>
  <c r="M32" i="7" s="1"/>
  <c r="J32" i="21"/>
  <c r="L32" i="21" s="1"/>
  <c r="M32" i="21" s="1"/>
  <c r="J32" i="5"/>
  <c r="L32" i="5" s="1"/>
  <c r="M32" i="5" s="1"/>
  <c r="J32" i="9"/>
  <c r="L32" i="9" s="1"/>
  <c r="M32" i="9" s="1"/>
  <c r="J32" i="11"/>
  <c r="L32" i="11" s="1"/>
  <c r="M32" i="11" s="1"/>
  <c r="J32" i="8"/>
  <c r="L32" i="8" s="1"/>
  <c r="M32" i="8" s="1"/>
  <c r="J32" i="10"/>
  <c r="L32" i="10" s="1"/>
  <c r="M32" i="10" s="1"/>
  <c r="J32" i="13"/>
  <c r="L32" i="13" s="1"/>
  <c r="M32" i="13" s="1"/>
  <c r="J32" i="12"/>
  <c r="L32" i="12" s="1"/>
  <c r="M32" i="12" s="1"/>
  <c r="J32" i="15"/>
  <c r="J32" i="19"/>
  <c r="L32" i="19" s="1"/>
  <c r="M32" i="19" s="1"/>
  <c r="J32" i="17"/>
  <c r="L32" i="17" s="1"/>
  <c r="M32" i="17" s="1"/>
  <c r="J32" i="14"/>
  <c r="L32" i="14" s="1"/>
  <c r="M32" i="14" s="1"/>
  <c r="J32" i="16"/>
  <c r="L32" i="16" s="1"/>
  <c r="M32" i="16" s="1"/>
  <c r="J32" i="18"/>
  <c r="L32" i="18" s="1"/>
  <c r="M32" i="18" s="1"/>
  <c r="J22" i="21"/>
  <c r="L22" i="21" s="1"/>
  <c r="M22" i="21" s="1"/>
  <c r="J22" i="20"/>
  <c r="L22" i="20" s="1"/>
  <c r="M22" i="20" s="1"/>
  <c r="J22" i="6"/>
  <c r="L22" i="6" s="1"/>
  <c r="M22" i="6" s="1"/>
  <c r="J22" i="23"/>
  <c r="L22" i="23" s="1"/>
  <c r="M22" i="23" s="1"/>
  <c r="J22" i="22"/>
  <c r="L22" i="22" s="1"/>
  <c r="M22" i="22" s="1"/>
  <c r="J22" i="5"/>
  <c r="L22" i="5" s="1"/>
  <c r="M22" i="5" s="1"/>
  <c r="J22" i="8"/>
  <c r="L22" i="8" s="1"/>
  <c r="M22" i="8" s="1"/>
  <c r="J22" i="9"/>
  <c r="L22" i="9" s="1"/>
  <c r="M22" i="9" s="1"/>
  <c r="J22" i="13"/>
  <c r="L22" i="13" s="1"/>
  <c r="M22" i="13" s="1"/>
  <c r="J22" i="15"/>
  <c r="L22" i="15" s="1"/>
  <c r="M22" i="15" s="1"/>
  <c r="J22" i="17"/>
  <c r="L22" i="17" s="1"/>
  <c r="M22" i="17" s="1"/>
  <c r="J22" i="11"/>
  <c r="L22" i="11" s="1"/>
  <c r="M22" i="11" s="1"/>
  <c r="J22" i="12"/>
  <c r="L22" i="12" s="1"/>
  <c r="M22" i="12" s="1"/>
  <c r="J22" i="14"/>
  <c r="L22" i="14" s="1"/>
  <c r="M22" i="14" s="1"/>
  <c r="J22" i="16"/>
  <c r="L22" i="16" s="1"/>
  <c r="M22" i="16" s="1"/>
  <c r="J22" i="18"/>
  <c r="L22" i="18" s="1"/>
  <c r="M22" i="18" s="1"/>
  <c r="J22" i="7"/>
  <c r="L22" i="7" s="1"/>
  <c r="M22" i="7" s="1"/>
  <c r="J22" i="19"/>
  <c r="L22" i="19" s="1"/>
  <c r="M22" i="19" s="1"/>
  <c r="J22" i="10"/>
  <c r="L22" i="10" s="1"/>
  <c r="M22" i="10" s="1"/>
  <c r="J105" i="23"/>
  <c r="L105" i="23" s="1"/>
  <c r="M105" i="23" s="1"/>
  <c r="J105" i="21"/>
  <c r="L105" i="21" s="1"/>
  <c r="M105" i="21" s="1"/>
  <c r="J105" i="6"/>
  <c r="L105" i="6" s="1"/>
  <c r="M105" i="6" s="1"/>
  <c r="J105" i="7"/>
  <c r="L105" i="7" s="1"/>
  <c r="M105" i="7" s="1"/>
  <c r="J105" i="22"/>
  <c r="L105" i="22" s="1"/>
  <c r="M105" i="22" s="1"/>
  <c r="J105" i="5"/>
  <c r="L105" i="5" s="1"/>
  <c r="M105" i="5" s="1"/>
  <c r="J105" i="8"/>
  <c r="L105" i="8" s="1"/>
  <c r="M105" i="8" s="1"/>
  <c r="J105" i="10"/>
  <c r="L105" i="10" s="1"/>
  <c r="M105" i="10" s="1"/>
  <c r="J105" i="12"/>
  <c r="L105" i="12" s="1"/>
  <c r="M105" i="12" s="1"/>
  <c r="J105" i="9"/>
  <c r="L105" i="9" s="1"/>
  <c r="M105" i="9" s="1"/>
  <c r="J105" i="11"/>
  <c r="L105" i="11" s="1"/>
  <c r="M105" i="11" s="1"/>
  <c r="J105" i="14"/>
  <c r="L105" i="14" s="1"/>
  <c r="M105" i="14" s="1"/>
  <c r="J105" i="18"/>
  <c r="L105" i="18" s="1"/>
  <c r="M105" i="18" s="1"/>
  <c r="J105" i="20"/>
  <c r="L105" i="20" s="1"/>
  <c r="M105" i="20" s="1"/>
  <c r="J105" i="15"/>
  <c r="L105" i="15" s="1"/>
  <c r="M105" i="15" s="1"/>
  <c r="J105" i="16"/>
  <c r="L105" i="16" s="1"/>
  <c r="M105" i="16" s="1"/>
  <c r="J105" i="13"/>
  <c r="L105" i="13" s="1"/>
  <c r="M105" i="13" s="1"/>
  <c r="J105" i="17"/>
  <c r="L105" i="17" s="1"/>
  <c r="M105" i="17" s="1"/>
  <c r="J105" i="19"/>
  <c r="L105" i="19" s="1"/>
  <c r="M105" i="19" s="1"/>
  <c r="J52" i="23"/>
  <c r="L52" i="23" s="1"/>
  <c r="M52" i="23" s="1"/>
  <c r="J52" i="21"/>
  <c r="L52" i="21" s="1"/>
  <c r="M52" i="21" s="1"/>
  <c r="J52" i="6"/>
  <c r="L52" i="6" s="1"/>
  <c r="M52" i="6" s="1"/>
  <c r="J52" i="22"/>
  <c r="L52" i="22" s="1"/>
  <c r="M52" i="22" s="1"/>
  <c r="J52" i="7"/>
  <c r="L52" i="7" s="1"/>
  <c r="M52" i="7" s="1"/>
  <c r="J52" i="20"/>
  <c r="L52" i="20" s="1"/>
  <c r="M52" i="20" s="1"/>
  <c r="J52" i="5"/>
  <c r="L52" i="5" s="1"/>
  <c r="M52" i="5" s="1"/>
  <c r="J52" i="10"/>
  <c r="L52" i="10" s="1"/>
  <c r="M52" i="10" s="1"/>
  <c r="J52" i="9"/>
  <c r="L52" i="9" s="1"/>
  <c r="M52" i="9" s="1"/>
  <c r="J52" i="11"/>
  <c r="L52" i="11" s="1"/>
  <c r="M52" i="11" s="1"/>
  <c r="J52" i="8"/>
  <c r="L52" i="8" s="1"/>
  <c r="M52" i="8" s="1"/>
  <c r="J52" i="12"/>
  <c r="L52" i="12" s="1"/>
  <c r="M52" i="12" s="1"/>
  <c r="J52" i="19"/>
  <c r="L52" i="19" s="1"/>
  <c r="M52" i="19" s="1"/>
  <c r="J52" i="15"/>
  <c r="L52" i="15" s="1"/>
  <c r="M52" i="15" s="1"/>
  <c r="J52" i="16"/>
  <c r="L52" i="16" s="1"/>
  <c r="M52" i="16" s="1"/>
  <c r="J52" i="13"/>
  <c r="L52" i="13" s="1"/>
  <c r="M52" i="13" s="1"/>
  <c r="J52" i="17"/>
  <c r="L52" i="17" s="1"/>
  <c r="M52" i="17" s="1"/>
  <c r="J52" i="18"/>
  <c r="L52" i="18" s="1"/>
  <c r="M52" i="18" s="1"/>
  <c r="J52" i="14"/>
  <c r="L52" i="14" s="1"/>
  <c r="M52" i="14" s="1"/>
  <c r="P59" i="57"/>
  <c r="A40" i="47"/>
  <c r="N35" i="56"/>
  <c r="L35" i="56"/>
  <c r="T35" i="56"/>
  <c r="M35" i="47"/>
  <c r="W23" i="47"/>
  <c r="AA23" i="47" s="1"/>
  <c r="M43" i="43"/>
  <c r="M42" i="43"/>
  <c r="M39" i="42"/>
  <c r="M37" i="42"/>
  <c r="M36" i="42"/>
  <c r="M40" i="28"/>
  <c r="AE106" i="60"/>
  <c r="AE108" i="55"/>
  <c r="AB101" i="63"/>
  <c r="T101" i="63"/>
  <c r="H101" i="72"/>
  <c r="J101" i="72" s="1"/>
  <c r="H20" i="64"/>
  <c r="J110" i="2"/>
  <c r="L110" i="2" s="1"/>
  <c r="M110" i="2" s="1"/>
  <c r="U22" i="32"/>
  <c r="Y22" i="32" s="1"/>
  <c r="U21" i="32"/>
  <c r="Y21" i="32" s="1"/>
  <c r="T18" i="32"/>
  <c r="W18" i="32" s="1"/>
  <c r="AA18" i="32" s="1"/>
  <c r="W23" i="30"/>
  <c r="AA23" i="30" s="1"/>
  <c r="AH23" i="30" s="1"/>
  <c r="AI23" i="30" s="1"/>
  <c r="J71" i="20"/>
  <c r="L71" i="20" s="1"/>
  <c r="M71" i="20" s="1"/>
  <c r="J71" i="22"/>
  <c r="L71" i="22" s="1"/>
  <c r="M71" i="22" s="1"/>
  <c r="J71" i="21"/>
  <c r="L71" i="21" s="1"/>
  <c r="M71" i="21" s="1"/>
  <c r="J71" i="23"/>
  <c r="L71" i="23" s="1"/>
  <c r="M71" i="23" s="1"/>
  <c r="J71" i="8"/>
  <c r="L71" i="8" s="1"/>
  <c r="M71" i="8" s="1"/>
  <c r="J71" i="5"/>
  <c r="L71" i="5" s="1"/>
  <c r="M71" i="5" s="1"/>
  <c r="J71" i="7"/>
  <c r="L71" i="7" s="1"/>
  <c r="M71" i="7" s="1"/>
  <c r="J71" i="9"/>
  <c r="L71" i="9" s="1"/>
  <c r="M71" i="9" s="1"/>
  <c r="J71" i="11"/>
  <c r="L71" i="11" s="1"/>
  <c r="M71" i="11" s="1"/>
  <c r="J71" i="10"/>
  <c r="L71" i="10" s="1"/>
  <c r="M71" i="10" s="1"/>
  <c r="J71" i="12"/>
  <c r="L71" i="12" s="1"/>
  <c r="M71" i="12" s="1"/>
  <c r="J71" i="6"/>
  <c r="L71" i="6" s="1"/>
  <c r="M71" i="6" s="1"/>
  <c r="J71" i="13"/>
  <c r="L71" i="13" s="1"/>
  <c r="M71" i="13" s="1"/>
  <c r="J71" i="19"/>
  <c r="L71" i="19" s="1"/>
  <c r="M71" i="19" s="1"/>
  <c r="J71" i="14"/>
  <c r="L71" i="14" s="1"/>
  <c r="M71" i="14" s="1"/>
  <c r="J71" i="18"/>
  <c r="L71" i="18" s="1"/>
  <c r="M71" i="18" s="1"/>
  <c r="J71" i="15"/>
  <c r="L71" i="15" s="1"/>
  <c r="M71" i="15" s="1"/>
  <c r="J71" i="16"/>
  <c r="L71" i="16" s="1"/>
  <c r="M71" i="16" s="1"/>
  <c r="J71" i="17"/>
  <c r="L71" i="17" s="1"/>
  <c r="M71" i="17" s="1"/>
  <c r="J63" i="20"/>
  <c r="L63" i="20" s="1"/>
  <c r="M63" i="20" s="1"/>
  <c r="J63" i="22"/>
  <c r="L63" i="22" s="1"/>
  <c r="M63" i="22" s="1"/>
  <c r="J63" i="8"/>
  <c r="L63" i="8" s="1"/>
  <c r="M63" i="8" s="1"/>
  <c r="J63" i="23"/>
  <c r="L63" i="23" s="1"/>
  <c r="M63" i="23" s="1"/>
  <c r="J63" i="5"/>
  <c r="L63" i="5" s="1"/>
  <c r="M63" i="5" s="1"/>
  <c r="J63" i="21"/>
  <c r="L63" i="21" s="1"/>
  <c r="M63" i="21" s="1"/>
  <c r="J63" i="9"/>
  <c r="L63" i="9" s="1"/>
  <c r="M63" i="9" s="1"/>
  <c r="J63" i="11"/>
  <c r="L63" i="11" s="1"/>
  <c r="M63" i="11" s="1"/>
  <c r="J63" i="7"/>
  <c r="L63" i="7" s="1"/>
  <c r="M63" i="7" s="1"/>
  <c r="J63" i="10"/>
  <c r="L63" i="10" s="1"/>
  <c r="M63" i="10" s="1"/>
  <c r="J63" i="13"/>
  <c r="L63" i="13" s="1"/>
  <c r="M63" i="13" s="1"/>
  <c r="J63" i="6"/>
  <c r="L63" i="6" s="1"/>
  <c r="M63" i="6" s="1"/>
  <c r="J63" i="12"/>
  <c r="L63" i="12" s="1"/>
  <c r="M63" i="12" s="1"/>
  <c r="J63" i="16"/>
  <c r="L63" i="16" s="1"/>
  <c r="M63" i="16" s="1"/>
  <c r="J63" i="18"/>
  <c r="L63" i="18" s="1"/>
  <c r="M63" i="18" s="1"/>
  <c r="J63" i="15"/>
  <c r="L63" i="15" s="1"/>
  <c r="M63" i="15" s="1"/>
  <c r="J63" i="17"/>
  <c r="L63" i="17" s="1"/>
  <c r="M63" i="17" s="1"/>
  <c r="J63" i="14"/>
  <c r="L63" i="14" s="1"/>
  <c r="M63" i="14" s="1"/>
  <c r="J63" i="19"/>
  <c r="L63" i="19" s="1"/>
  <c r="M63" i="19" s="1"/>
  <c r="J53" i="20"/>
  <c r="L53" i="20" s="1"/>
  <c r="M53" i="20" s="1"/>
  <c r="J53" i="22"/>
  <c r="L53" i="22" s="1"/>
  <c r="M53" i="22" s="1"/>
  <c r="J53" i="21"/>
  <c r="L53" i="21" s="1"/>
  <c r="M53" i="21" s="1"/>
  <c r="J53" i="23"/>
  <c r="L53" i="23" s="1"/>
  <c r="M53" i="23" s="1"/>
  <c r="J53" i="8"/>
  <c r="L53" i="8" s="1"/>
  <c r="M53" i="8" s="1"/>
  <c r="J53" i="5"/>
  <c r="L53" i="5" s="1"/>
  <c r="M53" i="5" s="1"/>
  <c r="J53" i="6"/>
  <c r="L53" i="6" s="1"/>
  <c r="M53" i="6" s="1"/>
  <c r="J53" i="7"/>
  <c r="L53" i="7" s="1"/>
  <c r="M53" i="7" s="1"/>
  <c r="J53" i="9"/>
  <c r="L53" i="9" s="1"/>
  <c r="M53" i="9" s="1"/>
  <c r="J53" i="11"/>
  <c r="L53" i="11" s="1"/>
  <c r="M53" i="11" s="1"/>
  <c r="J53" i="10"/>
  <c r="L53" i="10" s="1"/>
  <c r="M53" i="10" s="1"/>
  <c r="J53" i="13"/>
  <c r="L53" i="13" s="1"/>
  <c r="M53" i="13" s="1"/>
  <c r="J53" i="19"/>
  <c r="L53" i="19" s="1"/>
  <c r="M53" i="19" s="1"/>
  <c r="J53" i="12"/>
  <c r="L53" i="12" s="1"/>
  <c r="M53" i="12" s="1"/>
  <c r="J53" i="18"/>
  <c r="L53" i="18" s="1"/>
  <c r="M53" i="18" s="1"/>
  <c r="J53" i="14"/>
  <c r="L53" i="14" s="1"/>
  <c r="M53" i="14" s="1"/>
  <c r="J53" i="15"/>
  <c r="L53" i="15" s="1"/>
  <c r="M53" i="15" s="1"/>
  <c r="J53" i="16"/>
  <c r="L53" i="16" s="1"/>
  <c r="M53" i="16" s="1"/>
  <c r="J53" i="17"/>
  <c r="L53" i="17" s="1"/>
  <c r="M53" i="17" s="1"/>
  <c r="R100" i="62"/>
  <c r="N77" i="55"/>
  <c r="A34" i="35"/>
  <c r="J35" i="56"/>
  <c r="V35" i="56"/>
  <c r="W20" i="47"/>
  <c r="AA20" i="47" s="1"/>
  <c r="M43" i="36"/>
  <c r="M43" i="30"/>
  <c r="M39" i="39"/>
  <c r="AH24" i="38"/>
  <c r="AI24" i="38" s="1"/>
  <c r="M43" i="38"/>
  <c r="M41" i="38"/>
  <c r="M40" i="38"/>
  <c r="M35" i="38"/>
  <c r="AE105" i="57"/>
  <c r="H56" i="68"/>
  <c r="Z56" i="68" s="1"/>
  <c r="M43" i="29"/>
  <c r="W27" i="44"/>
  <c r="AA27" i="44" s="1"/>
  <c r="M41" i="44"/>
  <c r="AD101" i="63"/>
  <c r="V101" i="63"/>
  <c r="H20" i="73"/>
  <c r="AD20" i="73" s="1"/>
  <c r="H101" i="67"/>
  <c r="J101" i="67" s="1"/>
  <c r="H101" i="66"/>
  <c r="J101" i="66" s="1"/>
  <c r="J104" i="2"/>
  <c r="L104" i="2" s="1"/>
  <c r="M104" i="2" s="1"/>
  <c r="W20" i="37"/>
  <c r="AA20" i="37" s="1"/>
  <c r="AH20" i="37" s="1"/>
  <c r="AI20" i="37" s="1"/>
  <c r="W27" i="35"/>
  <c r="AA27" i="35" s="1"/>
  <c r="T26" i="35"/>
  <c r="W25" i="35"/>
  <c r="AA25" i="35" s="1"/>
  <c r="AH25" i="35" s="1"/>
  <c r="AI25" i="35" s="1"/>
  <c r="W21" i="35"/>
  <c r="AA21" i="35" s="1"/>
  <c r="J69" i="20"/>
  <c r="L69" i="20" s="1"/>
  <c r="M69" i="20" s="1"/>
  <c r="J69" i="22"/>
  <c r="L69" i="22" s="1"/>
  <c r="M69" i="22" s="1"/>
  <c r="J69" i="23"/>
  <c r="L69" i="23" s="1"/>
  <c r="M69" i="23" s="1"/>
  <c r="J69" i="8"/>
  <c r="L69" i="8" s="1"/>
  <c r="M69" i="8" s="1"/>
  <c r="J69" i="21"/>
  <c r="L69" i="21" s="1"/>
  <c r="M69" i="21" s="1"/>
  <c r="J69" i="5"/>
  <c r="L69" i="5" s="1"/>
  <c r="M69" i="5" s="1"/>
  <c r="J69" i="9"/>
  <c r="L69" i="9" s="1"/>
  <c r="M69" i="9" s="1"/>
  <c r="J69" i="11"/>
  <c r="L69" i="11" s="1"/>
  <c r="M69" i="11" s="1"/>
  <c r="J69" i="6"/>
  <c r="L69" i="6" s="1"/>
  <c r="M69" i="6" s="1"/>
  <c r="J69" i="10"/>
  <c r="L69" i="10" s="1"/>
  <c r="M69" i="10" s="1"/>
  <c r="J69" i="12"/>
  <c r="L69" i="12" s="1"/>
  <c r="M69" i="12" s="1"/>
  <c r="J69" i="13"/>
  <c r="L69" i="13" s="1"/>
  <c r="M69" i="13" s="1"/>
  <c r="J69" i="7"/>
  <c r="L69" i="7" s="1"/>
  <c r="M69" i="7" s="1"/>
  <c r="J69" i="19"/>
  <c r="L69" i="19" s="1"/>
  <c r="M69" i="19" s="1"/>
  <c r="J69" i="16"/>
  <c r="L69" i="16" s="1"/>
  <c r="M69" i="16" s="1"/>
  <c r="J69" i="14"/>
  <c r="L69" i="14" s="1"/>
  <c r="M69" i="14" s="1"/>
  <c r="J69" i="18"/>
  <c r="L69" i="18" s="1"/>
  <c r="M69" i="18" s="1"/>
  <c r="J69" i="15"/>
  <c r="L69" i="15" s="1"/>
  <c r="M69" i="15" s="1"/>
  <c r="J69" i="17"/>
  <c r="L69" i="17" s="1"/>
  <c r="M69" i="17" s="1"/>
  <c r="J61" i="20"/>
  <c r="L61" i="20" s="1"/>
  <c r="M61" i="20" s="1"/>
  <c r="J61" i="22"/>
  <c r="L61" i="22" s="1"/>
  <c r="M61" i="22" s="1"/>
  <c r="J61" i="6"/>
  <c r="L61" i="6" s="1"/>
  <c r="M61" i="6" s="1"/>
  <c r="J61" i="21"/>
  <c r="L61" i="21" s="1"/>
  <c r="M61" i="21" s="1"/>
  <c r="J61" i="8"/>
  <c r="L61" i="8" s="1"/>
  <c r="M61" i="8" s="1"/>
  <c r="J61" i="23"/>
  <c r="L61" i="23" s="1"/>
  <c r="M61" i="23" s="1"/>
  <c r="J61" i="5"/>
  <c r="L61" i="5" s="1"/>
  <c r="M61" i="5" s="1"/>
  <c r="J61" i="9"/>
  <c r="L61" i="9" s="1"/>
  <c r="M61" i="9" s="1"/>
  <c r="J61" i="11"/>
  <c r="L61" i="11" s="1"/>
  <c r="M61" i="11" s="1"/>
  <c r="J61" i="10"/>
  <c r="L61" i="10" s="1"/>
  <c r="M61" i="10" s="1"/>
  <c r="J61" i="13"/>
  <c r="L61" i="13" s="1"/>
  <c r="M61" i="13" s="1"/>
  <c r="J61" i="7"/>
  <c r="L61" i="7" s="1"/>
  <c r="M61" i="7" s="1"/>
  <c r="J61" i="19"/>
  <c r="L61" i="19" s="1"/>
  <c r="M61" i="19" s="1"/>
  <c r="J61" i="18"/>
  <c r="L61" i="18" s="1"/>
  <c r="M61" i="18" s="1"/>
  <c r="J61" i="14"/>
  <c r="L61" i="14" s="1"/>
  <c r="M61" i="14" s="1"/>
  <c r="J61" i="15"/>
  <c r="L61" i="15" s="1"/>
  <c r="M61" i="15" s="1"/>
  <c r="J61" i="16"/>
  <c r="L61" i="16" s="1"/>
  <c r="M61" i="16" s="1"/>
  <c r="J61" i="12"/>
  <c r="L61" i="12" s="1"/>
  <c r="M61" i="12" s="1"/>
  <c r="J61" i="17"/>
  <c r="L61" i="17" s="1"/>
  <c r="M61" i="17" s="1"/>
  <c r="J50" i="23"/>
  <c r="L50" i="23" s="1"/>
  <c r="M50" i="23" s="1"/>
  <c r="J50" i="21"/>
  <c r="L50" i="21" s="1"/>
  <c r="M50" i="21" s="1"/>
  <c r="J50" i="6"/>
  <c r="L50" i="6" s="1"/>
  <c r="M50" i="6" s="1"/>
  <c r="J50" i="7"/>
  <c r="L50" i="7" s="1"/>
  <c r="M50" i="7" s="1"/>
  <c r="J50" i="20"/>
  <c r="L50" i="20" s="1"/>
  <c r="M50" i="20" s="1"/>
  <c r="J50" i="5"/>
  <c r="L50" i="5" s="1"/>
  <c r="M50" i="5" s="1"/>
  <c r="J50" i="22"/>
  <c r="L50" i="22" s="1"/>
  <c r="M50" i="22" s="1"/>
  <c r="J50" i="10"/>
  <c r="L50" i="10" s="1"/>
  <c r="M50" i="10" s="1"/>
  <c r="J50" i="8"/>
  <c r="L50" i="8" s="1"/>
  <c r="M50" i="8" s="1"/>
  <c r="J50" i="9"/>
  <c r="L50" i="9" s="1"/>
  <c r="M50" i="9" s="1"/>
  <c r="J50" i="11"/>
  <c r="L50" i="11" s="1"/>
  <c r="M50" i="11" s="1"/>
  <c r="J50" i="19"/>
  <c r="L50" i="19" s="1"/>
  <c r="M50" i="19" s="1"/>
  <c r="J50" i="12"/>
  <c r="L50" i="12" s="1"/>
  <c r="M50" i="12" s="1"/>
  <c r="J50" i="14"/>
  <c r="L50" i="14" s="1"/>
  <c r="M50" i="14" s="1"/>
  <c r="J50" i="17"/>
  <c r="L50" i="17" s="1"/>
  <c r="M50" i="17" s="1"/>
  <c r="J50" i="15"/>
  <c r="L50" i="15" s="1"/>
  <c r="M50" i="15" s="1"/>
  <c r="J50" i="13"/>
  <c r="L50" i="13" s="1"/>
  <c r="M50" i="13" s="1"/>
  <c r="J50" i="16"/>
  <c r="L50" i="16" s="1"/>
  <c r="M50" i="16" s="1"/>
  <c r="J50" i="18"/>
  <c r="L50" i="18" s="1"/>
  <c r="M50" i="18" s="1"/>
  <c r="J41" i="20"/>
  <c r="L41" i="20" s="1"/>
  <c r="M41" i="20" s="1"/>
  <c r="J41" i="22"/>
  <c r="L41" i="22" s="1"/>
  <c r="M41" i="22" s="1"/>
  <c r="J41" i="23"/>
  <c r="L41" i="23" s="1"/>
  <c r="M41" i="23" s="1"/>
  <c r="J41" i="21"/>
  <c r="L41" i="21" s="1"/>
  <c r="M41" i="21" s="1"/>
  <c r="J41" i="6"/>
  <c r="L41" i="6" s="1"/>
  <c r="M41" i="6" s="1"/>
  <c r="J41" i="5"/>
  <c r="L41" i="5" s="1"/>
  <c r="M41" i="5" s="1"/>
  <c r="J41" i="7"/>
  <c r="L41" i="7" s="1"/>
  <c r="M41" i="7" s="1"/>
  <c r="J41" i="8"/>
  <c r="L41" i="8" s="1"/>
  <c r="M41" i="8" s="1"/>
  <c r="J41" i="10"/>
  <c r="L41" i="10" s="1"/>
  <c r="M41" i="10" s="1"/>
  <c r="J41" i="9"/>
  <c r="L41" i="9" s="1"/>
  <c r="M41" i="9" s="1"/>
  <c r="J41" i="11"/>
  <c r="L41" i="11" s="1"/>
  <c r="M41" i="11" s="1"/>
  <c r="J41" i="19"/>
  <c r="L41" i="19" s="1"/>
  <c r="J41" i="12"/>
  <c r="L41" i="12" s="1"/>
  <c r="M41" i="12" s="1"/>
  <c r="J41" i="14"/>
  <c r="L41" i="14" s="1"/>
  <c r="J41" i="16"/>
  <c r="L41" i="16" s="1"/>
  <c r="M41" i="16" s="1"/>
  <c r="J41" i="18"/>
  <c r="L41" i="18" s="1"/>
  <c r="M41" i="18" s="1"/>
  <c r="J41" i="13"/>
  <c r="L41" i="13" s="1"/>
  <c r="M41" i="13" s="1"/>
  <c r="J41" i="15"/>
  <c r="L41" i="15" s="1"/>
  <c r="M41" i="15" s="1"/>
  <c r="J41" i="17"/>
  <c r="L41" i="17" s="1"/>
  <c r="M41" i="17" s="1"/>
  <c r="J92" i="20"/>
  <c r="L92" i="20" s="1"/>
  <c r="M92" i="20" s="1"/>
  <c r="J92" i="21"/>
  <c r="L92" i="21" s="1"/>
  <c r="M92" i="21" s="1"/>
  <c r="J92" i="7"/>
  <c r="L92" i="7" s="1"/>
  <c r="M92" i="7" s="1"/>
  <c r="J92" i="22"/>
  <c r="L92" i="22" s="1"/>
  <c r="M92" i="22" s="1"/>
  <c r="J92" i="6"/>
  <c r="L92" i="6" s="1"/>
  <c r="M92" i="6" s="1"/>
  <c r="J92" i="23"/>
  <c r="L92" i="23" s="1"/>
  <c r="M92" i="23" s="1"/>
  <c r="J92" i="8"/>
  <c r="L92" i="8" s="1"/>
  <c r="M92" i="8" s="1"/>
  <c r="J92" i="5"/>
  <c r="L92" i="5" s="1"/>
  <c r="M92" i="5" s="1"/>
  <c r="J92" i="9"/>
  <c r="L92" i="9" s="1"/>
  <c r="M92" i="9" s="1"/>
  <c r="J92" i="12"/>
  <c r="L92" i="12" s="1"/>
  <c r="M92" i="12" s="1"/>
  <c r="J92" i="13"/>
  <c r="L92" i="13" s="1"/>
  <c r="M92" i="13" s="1"/>
  <c r="J92" i="15"/>
  <c r="L92" i="15" s="1"/>
  <c r="M92" i="15" s="1"/>
  <c r="J92" i="17"/>
  <c r="L92" i="17" s="1"/>
  <c r="M92" i="17" s="1"/>
  <c r="J92" i="11"/>
  <c r="L92" i="11" s="1"/>
  <c r="M92" i="11" s="1"/>
  <c r="J92" i="14"/>
  <c r="L92" i="14" s="1"/>
  <c r="M92" i="14" s="1"/>
  <c r="J92" i="16"/>
  <c r="L92" i="16" s="1"/>
  <c r="M92" i="16" s="1"/>
  <c r="J92" i="18"/>
  <c r="L92" i="18" s="1"/>
  <c r="M92" i="18" s="1"/>
  <c r="J92" i="10"/>
  <c r="L92" i="10" s="1"/>
  <c r="M92" i="10" s="1"/>
  <c r="J92" i="19"/>
  <c r="L92" i="19" s="1"/>
  <c r="M92" i="19" s="1"/>
  <c r="J84" i="20"/>
  <c r="L84" i="20" s="1"/>
  <c r="M84" i="20" s="1"/>
  <c r="J84" i="21"/>
  <c r="L84" i="21" s="1"/>
  <c r="M84" i="21" s="1"/>
  <c r="J84" i="7"/>
  <c r="L84" i="7" s="1"/>
  <c r="M84" i="7" s="1"/>
  <c r="J84" i="22"/>
  <c r="L84" i="22" s="1"/>
  <c r="M84" i="22" s="1"/>
  <c r="J84" i="6"/>
  <c r="L84" i="6" s="1"/>
  <c r="M84" i="6" s="1"/>
  <c r="J84" i="23"/>
  <c r="L84" i="23" s="1"/>
  <c r="M84" i="23" s="1"/>
  <c r="J84" i="8"/>
  <c r="L84" i="8" s="1"/>
  <c r="M84" i="8" s="1"/>
  <c r="J84" i="5"/>
  <c r="L84" i="5" s="1"/>
  <c r="M84" i="5" s="1"/>
  <c r="J84" i="12"/>
  <c r="L84" i="12" s="1"/>
  <c r="M84" i="12" s="1"/>
  <c r="J84" i="13"/>
  <c r="L84" i="13" s="1"/>
  <c r="M84" i="13" s="1"/>
  <c r="J84" i="15"/>
  <c r="L84" i="15" s="1"/>
  <c r="M84" i="15" s="1"/>
  <c r="J84" i="17"/>
  <c r="L84" i="17" s="1"/>
  <c r="M84" i="17" s="1"/>
  <c r="J84" i="11"/>
  <c r="L84" i="11" s="1"/>
  <c r="M84" i="11" s="1"/>
  <c r="J84" i="14"/>
  <c r="L84" i="14" s="1"/>
  <c r="M84" i="14" s="1"/>
  <c r="J84" i="16"/>
  <c r="L84" i="16" s="1"/>
  <c r="M84" i="16" s="1"/>
  <c r="J84" i="18"/>
  <c r="L84" i="18" s="1"/>
  <c r="M84" i="18" s="1"/>
  <c r="J84" i="9"/>
  <c r="L84" i="9" s="1"/>
  <c r="M84" i="9" s="1"/>
  <c r="J84" i="10"/>
  <c r="L84" i="10" s="1"/>
  <c r="M84" i="10" s="1"/>
  <c r="J84" i="19"/>
  <c r="L84" i="19" s="1"/>
  <c r="M84" i="19" s="1"/>
  <c r="J76" i="20"/>
  <c r="L76" i="20" s="1"/>
  <c r="J76" i="21"/>
  <c r="L76" i="21" s="1"/>
  <c r="J76" i="7"/>
  <c r="L76" i="7" s="1"/>
  <c r="J76" i="22"/>
  <c r="L76" i="22" s="1"/>
  <c r="J76" i="6"/>
  <c r="L76" i="6" s="1"/>
  <c r="M76" i="6" s="1"/>
  <c r="J76" i="23"/>
  <c r="L76" i="23" s="1"/>
  <c r="M76" i="23" s="1"/>
  <c r="J76" i="8"/>
  <c r="L76" i="8" s="1"/>
  <c r="M76" i="8" s="1"/>
  <c r="J76" i="5"/>
  <c r="L76" i="5" s="1"/>
  <c r="M76" i="5" s="1"/>
  <c r="J76" i="9"/>
  <c r="L76" i="9" s="1"/>
  <c r="J76" i="12"/>
  <c r="L76" i="12" s="1"/>
  <c r="M76" i="12" s="1"/>
  <c r="J76" i="13"/>
  <c r="L76" i="13" s="1"/>
  <c r="J76" i="15"/>
  <c r="L76" i="15" s="1"/>
  <c r="M76" i="15" s="1"/>
  <c r="J76" i="17"/>
  <c r="L76" i="17" s="1"/>
  <c r="M76" i="17" s="1"/>
  <c r="J76" i="11"/>
  <c r="L76" i="11" s="1"/>
  <c r="M76" i="11" s="1"/>
  <c r="J76" i="14"/>
  <c r="L76" i="14" s="1"/>
  <c r="M76" i="14" s="1"/>
  <c r="J76" i="16"/>
  <c r="L76" i="16" s="1"/>
  <c r="M76" i="16" s="1"/>
  <c r="J76" i="18"/>
  <c r="L76" i="18" s="1"/>
  <c r="J76" i="10"/>
  <c r="L76" i="10" s="1"/>
  <c r="M76" i="10" s="1"/>
  <c r="J76" i="19"/>
  <c r="L76" i="19" s="1"/>
  <c r="J27" i="22"/>
  <c r="L27" i="22" s="1"/>
  <c r="M27" i="22" s="1"/>
  <c r="J27" i="20"/>
  <c r="L27" i="20" s="1"/>
  <c r="M27" i="20" s="1"/>
  <c r="J27" i="6"/>
  <c r="L27" i="6" s="1"/>
  <c r="M27" i="6" s="1"/>
  <c r="J27" i="23"/>
  <c r="L27" i="23" s="1"/>
  <c r="M27" i="23" s="1"/>
  <c r="J27" i="21"/>
  <c r="L27" i="21" s="1"/>
  <c r="M27" i="21" s="1"/>
  <c r="J27" i="7"/>
  <c r="L27" i="7" s="1"/>
  <c r="M27" i="7" s="1"/>
  <c r="J27" i="10"/>
  <c r="L27" i="10" s="1"/>
  <c r="M27" i="10" s="1"/>
  <c r="J27" i="19"/>
  <c r="L27" i="19" s="1"/>
  <c r="M27" i="19" s="1"/>
  <c r="J27" i="8"/>
  <c r="L27" i="8" s="1"/>
  <c r="M27" i="8" s="1"/>
  <c r="J27" i="11"/>
  <c r="L27" i="11" s="1"/>
  <c r="M27" i="11" s="1"/>
  <c r="J27" i="12"/>
  <c r="L27" i="12" s="1"/>
  <c r="M27" i="12" s="1"/>
  <c r="J27" i="14"/>
  <c r="L27" i="14" s="1"/>
  <c r="M27" i="14" s="1"/>
  <c r="J27" i="16"/>
  <c r="L27" i="16" s="1"/>
  <c r="M27" i="16" s="1"/>
  <c r="J27" i="18"/>
  <c r="L27" i="18" s="1"/>
  <c r="M27" i="18" s="1"/>
  <c r="J27" i="5"/>
  <c r="L27" i="5" s="1"/>
  <c r="M27" i="5" s="1"/>
  <c r="J27" i="13"/>
  <c r="L27" i="13" s="1"/>
  <c r="M27" i="13" s="1"/>
  <c r="J27" i="15"/>
  <c r="L27" i="15" s="1"/>
  <c r="M27" i="15" s="1"/>
  <c r="J27" i="17"/>
  <c r="L27" i="17" s="1"/>
  <c r="M27" i="17" s="1"/>
  <c r="J27" i="9"/>
  <c r="L27" i="9" s="1"/>
  <c r="M27" i="9" s="1"/>
  <c r="J19" i="22"/>
  <c r="L19" i="22" s="1"/>
  <c r="M19" i="22" s="1"/>
  <c r="J19" i="20"/>
  <c r="L19" i="20" s="1"/>
  <c r="M19" i="20" s="1"/>
  <c r="J19" i="6"/>
  <c r="L19" i="6" s="1"/>
  <c r="M19" i="6" s="1"/>
  <c r="J19" i="23"/>
  <c r="L19" i="23" s="1"/>
  <c r="M19" i="23" s="1"/>
  <c r="J19" i="7"/>
  <c r="L19" i="7" s="1"/>
  <c r="M19" i="7" s="1"/>
  <c r="J19" i="10"/>
  <c r="L19" i="10" s="1"/>
  <c r="M19" i="10" s="1"/>
  <c r="J19" i="19"/>
  <c r="L19" i="19" s="1"/>
  <c r="M19" i="19" s="1"/>
  <c r="J19" i="5"/>
  <c r="L19" i="5" s="1"/>
  <c r="M19" i="5" s="1"/>
  <c r="J19" i="11"/>
  <c r="L19" i="11" s="1"/>
  <c r="M19" i="11" s="1"/>
  <c r="J19" i="12"/>
  <c r="L19" i="12" s="1"/>
  <c r="M19" i="12" s="1"/>
  <c r="J19" i="14"/>
  <c r="L19" i="14" s="1"/>
  <c r="M19" i="14" s="1"/>
  <c r="J19" i="16"/>
  <c r="L19" i="16" s="1"/>
  <c r="M19" i="16" s="1"/>
  <c r="J19" i="18"/>
  <c r="L19" i="18" s="1"/>
  <c r="M19" i="18" s="1"/>
  <c r="J19" i="8"/>
  <c r="L19" i="8" s="1"/>
  <c r="M19" i="8" s="1"/>
  <c r="J19" i="13"/>
  <c r="L19" i="13" s="1"/>
  <c r="M19" i="13" s="1"/>
  <c r="J19" i="15"/>
  <c r="L19" i="15" s="1"/>
  <c r="M19" i="15" s="1"/>
  <c r="J19" i="17"/>
  <c r="L19" i="17" s="1"/>
  <c r="M19" i="17" s="1"/>
  <c r="J19" i="21"/>
  <c r="L19" i="21" s="1"/>
  <c r="M19" i="21" s="1"/>
  <c r="J19" i="9"/>
  <c r="L19" i="9" s="1"/>
  <c r="J108" i="20"/>
  <c r="L108" i="20" s="1"/>
  <c r="M108" i="20" s="1"/>
  <c r="J108" i="22"/>
  <c r="L108" i="22" s="1"/>
  <c r="M108" i="22" s="1"/>
  <c r="J108" i="21"/>
  <c r="L108" i="21" s="1"/>
  <c r="M108" i="21" s="1"/>
  <c r="J108" i="8"/>
  <c r="L108" i="8" s="1"/>
  <c r="M108" i="8" s="1"/>
  <c r="J108" i="6"/>
  <c r="L108" i="6" s="1"/>
  <c r="M108" i="6" s="1"/>
  <c r="J108" i="5"/>
  <c r="L108" i="5" s="1"/>
  <c r="M108" i="5" s="1"/>
  <c r="J108" i="9"/>
  <c r="L108" i="9" s="1"/>
  <c r="M108" i="9" s="1"/>
  <c r="J108" i="11"/>
  <c r="L108" i="11" s="1"/>
  <c r="M108" i="11" s="1"/>
  <c r="J108" i="23"/>
  <c r="L108" i="23" s="1"/>
  <c r="M108" i="23" s="1"/>
  <c r="J108" i="7"/>
  <c r="L108" i="7" s="1"/>
  <c r="M108" i="7" s="1"/>
  <c r="J108" i="10"/>
  <c r="L108" i="10" s="1"/>
  <c r="M108" i="10" s="1"/>
  <c r="J108" i="12"/>
  <c r="L108" i="12" s="1"/>
  <c r="M108" i="12" s="1"/>
  <c r="J108" i="19"/>
  <c r="L108" i="19" s="1"/>
  <c r="M108" i="19" s="1"/>
  <c r="J108" i="13"/>
  <c r="L108" i="13" s="1"/>
  <c r="M108" i="13" s="1"/>
  <c r="J108" i="15"/>
  <c r="L108" i="15" s="1"/>
  <c r="M108" i="15" s="1"/>
  <c r="J108" i="18"/>
  <c r="L108" i="18" s="1"/>
  <c r="M108" i="18" s="1"/>
  <c r="J108" i="16"/>
  <c r="L108" i="16" s="1"/>
  <c r="M108" i="16" s="1"/>
  <c r="J108" i="17"/>
  <c r="L108" i="17" s="1"/>
  <c r="M108" i="17" s="1"/>
  <c r="J108" i="14"/>
  <c r="L108" i="14" s="1"/>
  <c r="M108" i="14" s="1"/>
  <c r="V20" i="47"/>
  <c r="Z20" i="47" s="1"/>
  <c r="M39" i="36"/>
  <c r="M35" i="36"/>
  <c r="M41" i="35"/>
  <c r="M38" i="30"/>
  <c r="M44" i="47"/>
  <c r="M42" i="47"/>
  <c r="M36" i="47"/>
  <c r="M34" i="47"/>
  <c r="T21" i="47"/>
  <c r="U21" i="42"/>
  <c r="Y21" i="42" s="1"/>
  <c r="M37" i="40"/>
  <c r="M35" i="40"/>
  <c r="M35" i="28"/>
  <c r="L101" i="63"/>
  <c r="J96" i="2"/>
  <c r="L96" i="2" s="1"/>
  <c r="M96" i="2" s="1"/>
  <c r="U23" i="37"/>
  <c r="Y23" i="37" s="1"/>
  <c r="W19" i="37"/>
  <c r="AA19" i="37" s="1"/>
  <c r="W23" i="34"/>
  <c r="AA23" i="34" s="1"/>
  <c r="AH23" i="34" s="1"/>
  <c r="AI23" i="34" s="1"/>
  <c r="W22" i="34"/>
  <c r="AA22" i="34" s="1"/>
  <c r="J68" i="23"/>
  <c r="L68" i="23" s="1"/>
  <c r="M68" i="23" s="1"/>
  <c r="J68" i="21"/>
  <c r="L68" i="21" s="1"/>
  <c r="M68" i="21" s="1"/>
  <c r="J68" i="6"/>
  <c r="L68" i="6" s="1"/>
  <c r="M68" i="6" s="1"/>
  <c r="J68" i="7"/>
  <c r="L68" i="7" s="1"/>
  <c r="M68" i="7" s="1"/>
  <c r="J68" i="20"/>
  <c r="L68" i="20" s="1"/>
  <c r="M68" i="20" s="1"/>
  <c r="J68" i="5"/>
  <c r="L68" i="5" s="1"/>
  <c r="M68" i="5" s="1"/>
  <c r="J68" i="22"/>
  <c r="L68" i="22" s="1"/>
  <c r="M68" i="22" s="1"/>
  <c r="J68" i="8"/>
  <c r="L68" i="8" s="1"/>
  <c r="M68" i="8" s="1"/>
  <c r="J68" i="10"/>
  <c r="L68" i="10" s="1"/>
  <c r="M68" i="10" s="1"/>
  <c r="J68" i="9"/>
  <c r="L68" i="9" s="1"/>
  <c r="M68" i="9" s="1"/>
  <c r="J68" i="11"/>
  <c r="L68" i="11" s="1"/>
  <c r="M68" i="11" s="1"/>
  <c r="J68" i="19"/>
  <c r="L68" i="19" s="1"/>
  <c r="M68" i="19" s="1"/>
  <c r="J68" i="14"/>
  <c r="L68" i="14" s="1"/>
  <c r="M68" i="14" s="1"/>
  <c r="J68" i="12"/>
  <c r="L68" i="12" s="1"/>
  <c r="M68" i="12" s="1"/>
  <c r="J68" i="15"/>
  <c r="L68" i="15" s="1"/>
  <c r="M68" i="15" s="1"/>
  <c r="J68" i="13"/>
  <c r="L68" i="13" s="1"/>
  <c r="M68" i="13" s="1"/>
  <c r="J68" i="16"/>
  <c r="L68" i="16" s="1"/>
  <c r="M68" i="16" s="1"/>
  <c r="J68" i="17"/>
  <c r="L68" i="17" s="1"/>
  <c r="M68" i="17" s="1"/>
  <c r="J68" i="18"/>
  <c r="L68" i="18" s="1"/>
  <c r="M68" i="18" s="1"/>
  <c r="J60" i="23"/>
  <c r="L60" i="23" s="1"/>
  <c r="M60" i="23" s="1"/>
  <c r="J60" i="21"/>
  <c r="L60" i="21" s="1"/>
  <c r="J60" i="6"/>
  <c r="L60" i="6" s="1"/>
  <c r="M60" i="6" s="1"/>
  <c r="J60" i="7"/>
  <c r="L60" i="7" s="1"/>
  <c r="J60" i="22"/>
  <c r="L60" i="22" s="1"/>
  <c r="M60" i="22" s="1"/>
  <c r="J60" i="5"/>
  <c r="L60" i="5" s="1"/>
  <c r="M60" i="5" s="1"/>
  <c r="J60" i="20"/>
  <c r="L60" i="20" s="1"/>
  <c r="M60" i="20" s="1"/>
  <c r="J60" i="8"/>
  <c r="L60" i="8" s="1"/>
  <c r="M60" i="8" s="1"/>
  <c r="J60" i="10"/>
  <c r="L60" i="10" s="1"/>
  <c r="M60" i="10" s="1"/>
  <c r="J60" i="9"/>
  <c r="L60" i="9" s="1"/>
  <c r="J60" i="11"/>
  <c r="L60" i="11" s="1"/>
  <c r="M60" i="11" s="1"/>
  <c r="J60" i="19"/>
  <c r="L60" i="19" s="1"/>
  <c r="J60" i="14"/>
  <c r="L60" i="14" s="1"/>
  <c r="M60" i="14" s="1"/>
  <c r="J60" i="12"/>
  <c r="L60" i="12" s="1"/>
  <c r="M60" i="12" s="1"/>
  <c r="J60" i="13"/>
  <c r="L60" i="13" s="1"/>
  <c r="M60" i="13" s="1"/>
  <c r="J60" i="15"/>
  <c r="L60" i="15" s="1"/>
  <c r="M60" i="15" s="1"/>
  <c r="J60" i="16"/>
  <c r="L60" i="16" s="1"/>
  <c r="M60" i="16" s="1"/>
  <c r="J60" i="17"/>
  <c r="L60" i="17" s="1"/>
  <c r="M60" i="17" s="1"/>
  <c r="J60" i="18"/>
  <c r="L60" i="18" s="1"/>
  <c r="M60" i="18" s="1"/>
  <c r="J49" i="20"/>
  <c r="L49" i="20" s="1"/>
  <c r="M49" i="20" s="1"/>
  <c r="J49" i="22"/>
  <c r="L49" i="22" s="1"/>
  <c r="M49" i="22" s="1"/>
  <c r="J49" i="8"/>
  <c r="L49" i="8" s="1"/>
  <c r="M49" i="8" s="1"/>
  <c r="J49" i="21"/>
  <c r="L49" i="21" s="1"/>
  <c r="M49" i="21" s="1"/>
  <c r="J49" i="5"/>
  <c r="L49" i="5" s="1"/>
  <c r="M49" i="5" s="1"/>
  <c r="J49" i="6"/>
  <c r="L49" i="6" s="1"/>
  <c r="M49" i="6" s="1"/>
  <c r="J49" i="7"/>
  <c r="L49" i="7" s="1"/>
  <c r="M49" i="7" s="1"/>
  <c r="J49" i="9"/>
  <c r="L49" i="9" s="1"/>
  <c r="M49" i="9" s="1"/>
  <c r="J49" i="11"/>
  <c r="L49" i="11" s="1"/>
  <c r="M49" i="11" s="1"/>
  <c r="J49" i="10"/>
  <c r="L49" i="10" s="1"/>
  <c r="M49" i="10" s="1"/>
  <c r="J49" i="23"/>
  <c r="L49" i="23" s="1"/>
  <c r="M49" i="23" s="1"/>
  <c r="J49" i="13"/>
  <c r="L49" i="13" s="1"/>
  <c r="M49" i="13" s="1"/>
  <c r="J49" i="12"/>
  <c r="L49" i="12" s="1"/>
  <c r="M49" i="12" s="1"/>
  <c r="J49" i="19"/>
  <c r="L49" i="19" s="1"/>
  <c r="M49" i="19" s="1"/>
  <c r="J49" i="18"/>
  <c r="L49" i="18" s="1"/>
  <c r="M49" i="18" s="1"/>
  <c r="J49" i="15"/>
  <c r="L49" i="15" s="1"/>
  <c r="M49" i="15" s="1"/>
  <c r="J49" i="17"/>
  <c r="L49" i="17" s="1"/>
  <c r="M49" i="17" s="1"/>
  <c r="J49" i="16"/>
  <c r="L49" i="16" s="1"/>
  <c r="M49" i="16" s="1"/>
  <c r="J49" i="14"/>
  <c r="L49" i="14" s="1"/>
  <c r="M49" i="14" s="1"/>
  <c r="J99" i="7"/>
  <c r="L99" i="7" s="1"/>
  <c r="M99" i="7" s="1"/>
  <c r="J99" i="22"/>
  <c r="L99" i="22" s="1"/>
  <c r="M99" i="22" s="1"/>
  <c r="J99" i="6"/>
  <c r="L99" i="6" s="1"/>
  <c r="M99" i="6" s="1"/>
  <c r="J99" i="20"/>
  <c r="L99" i="20" s="1"/>
  <c r="M99" i="20" s="1"/>
  <c r="J99" i="21"/>
  <c r="L99" i="21" s="1"/>
  <c r="M99" i="21" s="1"/>
  <c r="J99" i="9"/>
  <c r="L99" i="9" s="1"/>
  <c r="M99" i="9" s="1"/>
  <c r="J99" i="5"/>
  <c r="L99" i="5" s="1"/>
  <c r="M99" i="5" s="1"/>
  <c r="J99" i="23"/>
  <c r="L99" i="23" s="1"/>
  <c r="M99" i="23" s="1"/>
  <c r="J99" i="8"/>
  <c r="L99" i="8" s="1"/>
  <c r="M99" i="8" s="1"/>
  <c r="J99" i="10"/>
  <c r="L99" i="10" s="1"/>
  <c r="M99" i="10" s="1"/>
  <c r="J99" i="11"/>
  <c r="L99" i="11" s="1"/>
  <c r="M99" i="11" s="1"/>
  <c r="J99" i="14"/>
  <c r="L99" i="14" s="1"/>
  <c r="M99" i="14" s="1"/>
  <c r="J99" i="16"/>
  <c r="L99" i="16" s="1"/>
  <c r="M99" i="16" s="1"/>
  <c r="J99" i="18"/>
  <c r="L99" i="18" s="1"/>
  <c r="M99" i="18" s="1"/>
  <c r="J99" i="12"/>
  <c r="L99" i="12" s="1"/>
  <c r="M99" i="12" s="1"/>
  <c r="J99" i="13"/>
  <c r="L99" i="13" s="1"/>
  <c r="M99" i="13" s="1"/>
  <c r="J99" i="15"/>
  <c r="L99" i="15" s="1"/>
  <c r="M99" i="15" s="1"/>
  <c r="J99" i="17"/>
  <c r="L99" i="17" s="1"/>
  <c r="M99" i="17" s="1"/>
  <c r="J99" i="19"/>
  <c r="L99" i="19" s="1"/>
  <c r="M99" i="19" s="1"/>
  <c r="J91" i="7"/>
  <c r="L91" i="7" s="1"/>
  <c r="M91" i="7" s="1"/>
  <c r="J91" i="22"/>
  <c r="L91" i="22" s="1"/>
  <c r="M91" i="22" s="1"/>
  <c r="J91" i="6"/>
  <c r="L91" i="6" s="1"/>
  <c r="M91" i="6" s="1"/>
  <c r="J91" i="20"/>
  <c r="L91" i="20" s="1"/>
  <c r="M91" i="20" s="1"/>
  <c r="J91" i="21"/>
  <c r="L91" i="21" s="1"/>
  <c r="M91" i="21" s="1"/>
  <c r="J91" i="9"/>
  <c r="L91" i="9" s="1"/>
  <c r="M91" i="9" s="1"/>
  <c r="J91" i="5"/>
  <c r="L91" i="5" s="1"/>
  <c r="M91" i="5" s="1"/>
  <c r="J91" i="23"/>
  <c r="L91" i="23" s="1"/>
  <c r="M91" i="23" s="1"/>
  <c r="J91" i="8"/>
  <c r="L91" i="8" s="1"/>
  <c r="M91" i="8" s="1"/>
  <c r="J91" i="10"/>
  <c r="L91" i="10" s="1"/>
  <c r="M91" i="10" s="1"/>
  <c r="J91" i="11"/>
  <c r="L91" i="11" s="1"/>
  <c r="M91" i="11" s="1"/>
  <c r="J91" i="14"/>
  <c r="L91" i="14" s="1"/>
  <c r="M91" i="14" s="1"/>
  <c r="J91" i="16"/>
  <c r="L91" i="16" s="1"/>
  <c r="M91" i="16" s="1"/>
  <c r="J91" i="18"/>
  <c r="L91" i="18" s="1"/>
  <c r="M91" i="18" s="1"/>
  <c r="J91" i="12"/>
  <c r="L91" i="12" s="1"/>
  <c r="M91" i="12" s="1"/>
  <c r="J91" i="13"/>
  <c r="L91" i="13" s="1"/>
  <c r="M91" i="13" s="1"/>
  <c r="J91" i="15"/>
  <c r="L91" i="15" s="1"/>
  <c r="M91" i="15" s="1"/>
  <c r="J91" i="17"/>
  <c r="L91" i="17" s="1"/>
  <c r="M91" i="17" s="1"/>
  <c r="J91" i="19"/>
  <c r="L91" i="19" s="1"/>
  <c r="M91" i="19" s="1"/>
  <c r="J83" i="7"/>
  <c r="L83" i="7" s="1"/>
  <c r="M83" i="7" s="1"/>
  <c r="J83" i="22"/>
  <c r="L83" i="22" s="1"/>
  <c r="M83" i="22" s="1"/>
  <c r="J83" i="6"/>
  <c r="L83" i="6" s="1"/>
  <c r="M83" i="6" s="1"/>
  <c r="J83" i="20"/>
  <c r="L83" i="20" s="1"/>
  <c r="M83" i="20" s="1"/>
  <c r="J83" i="21"/>
  <c r="L83" i="21" s="1"/>
  <c r="M83" i="21" s="1"/>
  <c r="J83" i="9"/>
  <c r="L83" i="9" s="1"/>
  <c r="M83" i="9" s="1"/>
  <c r="J83" i="5"/>
  <c r="L83" i="5" s="1"/>
  <c r="M83" i="5" s="1"/>
  <c r="J83" i="23"/>
  <c r="L83" i="23" s="1"/>
  <c r="M83" i="23" s="1"/>
  <c r="J83" i="8"/>
  <c r="L83" i="8" s="1"/>
  <c r="M83" i="8" s="1"/>
  <c r="J83" i="10"/>
  <c r="L83" i="10" s="1"/>
  <c r="M83" i="10" s="1"/>
  <c r="J83" i="11"/>
  <c r="L83" i="11" s="1"/>
  <c r="M83" i="11" s="1"/>
  <c r="J83" i="14"/>
  <c r="L83" i="14" s="1"/>
  <c r="M83" i="14" s="1"/>
  <c r="J83" i="16"/>
  <c r="L83" i="16" s="1"/>
  <c r="M83" i="16" s="1"/>
  <c r="J83" i="18"/>
  <c r="L83" i="18" s="1"/>
  <c r="M83" i="18" s="1"/>
  <c r="J83" i="12"/>
  <c r="L83" i="12" s="1"/>
  <c r="M83" i="12" s="1"/>
  <c r="J83" i="13"/>
  <c r="L83" i="13" s="1"/>
  <c r="M83" i="13" s="1"/>
  <c r="J83" i="15"/>
  <c r="L83" i="15" s="1"/>
  <c r="M83" i="15" s="1"/>
  <c r="J83" i="17"/>
  <c r="L83" i="17" s="1"/>
  <c r="M83" i="17" s="1"/>
  <c r="J83" i="19"/>
  <c r="L83" i="19" s="1"/>
  <c r="M83" i="19" s="1"/>
  <c r="J38" i="23"/>
  <c r="L38" i="23" s="1"/>
  <c r="M38" i="23" s="1"/>
  <c r="J38" i="21"/>
  <c r="L38" i="21" s="1"/>
  <c r="M38" i="21" s="1"/>
  <c r="J38" i="6"/>
  <c r="L38" i="6" s="1"/>
  <c r="M38" i="6" s="1"/>
  <c r="J38" i="20"/>
  <c r="L38" i="20" s="1"/>
  <c r="M38" i="20" s="1"/>
  <c r="J38" i="22"/>
  <c r="L38" i="22" s="1"/>
  <c r="M38" i="22" s="1"/>
  <c r="J38" i="7"/>
  <c r="L38" i="7" s="1"/>
  <c r="M38" i="7" s="1"/>
  <c r="J38" i="5"/>
  <c r="L38" i="5" s="1"/>
  <c r="M38" i="5" s="1"/>
  <c r="J38" i="12"/>
  <c r="L38" i="12" s="1"/>
  <c r="M38" i="12" s="1"/>
  <c r="J38" i="14"/>
  <c r="L38" i="14" s="1"/>
  <c r="M38" i="14" s="1"/>
  <c r="J38" i="16"/>
  <c r="L38" i="16" s="1"/>
  <c r="M38" i="16" s="1"/>
  <c r="J38" i="18"/>
  <c r="L38" i="18" s="1"/>
  <c r="M38" i="18" s="1"/>
  <c r="J38" i="10"/>
  <c r="L38" i="10" s="1"/>
  <c r="M38" i="10" s="1"/>
  <c r="J38" i="9"/>
  <c r="L38" i="9" s="1"/>
  <c r="M38" i="9" s="1"/>
  <c r="J38" i="11"/>
  <c r="L38" i="11" s="1"/>
  <c r="M38" i="11" s="1"/>
  <c r="J38" i="17"/>
  <c r="L38" i="17" s="1"/>
  <c r="M38" i="17" s="1"/>
  <c r="J38" i="8"/>
  <c r="L38" i="8" s="1"/>
  <c r="M38" i="8" s="1"/>
  <c r="J38" i="19"/>
  <c r="L38" i="19" s="1"/>
  <c r="M38" i="19" s="1"/>
  <c r="J38" i="13"/>
  <c r="L38" i="13" s="1"/>
  <c r="M38" i="13" s="1"/>
  <c r="J38" i="15"/>
  <c r="L38" i="15" s="1"/>
  <c r="M38" i="15" s="1"/>
  <c r="J26" i="21"/>
  <c r="L26" i="21" s="1"/>
  <c r="M26" i="21" s="1"/>
  <c r="J26" i="20"/>
  <c r="L26" i="20" s="1"/>
  <c r="M26" i="20" s="1"/>
  <c r="J26" i="6"/>
  <c r="L26" i="6" s="1"/>
  <c r="M26" i="6" s="1"/>
  <c r="J26" i="23"/>
  <c r="L26" i="23" s="1"/>
  <c r="M26" i="23" s="1"/>
  <c r="J26" i="22"/>
  <c r="L26" i="22" s="1"/>
  <c r="M26" i="22" s="1"/>
  <c r="J26" i="5"/>
  <c r="L26" i="5" s="1"/>
  <c r="M26" i="5" s="1"/>
  <c r="J26" i="8"/>
  <c r="L26" i="8" s="1"/>
  <c r="M26" i="8" s="1"/>
  <c r="J26" i="9"/>
  <c r="L26" i="9" s="1"/>
  <c r="M26" i="9" s="1"/>
  <c r="J26" i="13"/>
  <c r="L26" i="13" s="1"/>
  <c r="M26" i="13" s="1"/>
  <c r="J26" i="15"/>
  <c r="L26" i="15" s="1"/>
  <c r="M26" i="15" s="1"/>
  <c r="J26" i="17"/>
  <c r="L26" i="17" s="1"/>
  <c r="M26" i="17" s="1"/>
  <c r="J26" i="7"/>
  <c r="L26" i="7" s="1"/>
  <c r="M26" i="7" s="1"/>
  <c r="J26" i="11"/>
  <c r="L26" i="11" s="1"/>
  <c r="M26" i="11" s="1"/>
  <c r="J26" i="12"/>
  <c r="L26" i="12" s="1"/>
  <c r="M26" i="12" s="1"/>
  <c r="J26" i="14"/>
  <c r="L26" i="14" s="1"/>
  <c r="M26" i="14" s="1"/>
  <c r="J26" i="16"/>
  <c r="L26" i="16" s="1"/>
  <c r="M26" i="16" s="1"/>
  <c r="J26" i="18"/>
  <c r="L26" i="18" s="1"/>
  <c r="M26" i="18" s="1"/>
  <c r="J26" i="10"/>
  <c r="L26" i="10" s="1"/>
  <c r="M26" i="10" s="1"/>
  <c r="J26" i="19"/>
  <c r="L26" i="19" s="1"/>
  <c r="M26" i="19" s="1"/>
  <c r="J109" i="23"/>
  <c r="L109" i="23" s="1"/>
  <c r="M109" i="23" s="1"/>
  <c r="J109" i="21"/>
  <c r="L109" i="21" s="1"/>
  <c r="M109" i="21" s="1"/>
  <c r="J109" i="6"/>
  <c r="L109" i="6" s="1"/>
  <c r="M109" i="6" s="1"/>
  <c r="J109" i="7"/>
  <c r="L109" i="7" s="1"/>
  <c r="M109" i="7" s="1"/>
  <c r="J109" i="5"/>
  <c r="L109" i="5" s="1"/>
  <c r="M109" i="5" s="1"/>
  <c r="J109" i="20"/>
  <c r="L109" i="20" s="1"/>
  <c r="M109" i="20" s="1"/>
  <c r="J109" i="8"/>
  <c r="L109" i="8" s="1"/>
  <c r="M109" i="8" s="1"/>
  <c r="J109" i="10"/>
  <c r="L109" i="10" s="1"/>
  <c r="M109" i="10" s="1"/>
  <c r="J109" i="12"/>
  <c r="L109" i="12" s="1"/>
  <c r="M109" i="12" s="1"/>
  <c r="J109" i="9"/>
  <c r="L109" i="9" s="1"/>
  <c r="M109" i="9" s="1"/>
  <c r="J109" i="11"/>
  <c r="L109" i="11" s="1"/>
  <c r="M109" i="11" s="1"/>
  <c r="J109" i="14"/>
  <c r="L109" i="14" s="1"/>
  <c r="M109" i="14" s="1"/>
  <c r="J109" i="19"/>
  <c r="L109" i="19" s="1"/>
  <c r="M109" i="19" s="1"/>
  <c r="J109" i="15"/>
  <c r="L109" i="15" s="1"/>
  <c r="M109" i="15" s="1"/>
  <c r="J109" i="13"/>
  <c r="L109" i="13" s="1"/>
  <c r="M109" i="13" s="1"/>
  <c r="J109" i="16"/>
  <c r="L109" i="16" s="1"/>
  <c r="M109" i="16" s="1"/>
  <c r="J109" i="17"/>
  <c r="L109" i="17" s="1"/>
  <c r="M109" i="17" s="1"/>
  <c r="J109" i="18"/>
  <c r="L109" i="18" s="1"/>
  <c r="M109" i="18" s="1"/>
  <c r="J109" i="22"/>
  <c r="L109" i="22" s="1"/>
  <c r="M109" i="22" s="1"/>
  <c r="U27" i="30"/>
  <c r="Y27" i="30" s="1"/>
  <c r="J66" i="23"/>
  <c r="L66" i="23" s="1"/>
  <c r="M66" i="23" s="1"/>
  <c r="J66" i="21"/>
  <c r="L66" i="21" s="1"/>
  <c r="M66" i="21" s="1"/>
  <c r="J66" i="6"/>
  <c r="L66" i="6" s="1"/>
  <c r="M66" i="6" s="1"/>
  <c r="J66" i="7"/>
  <c r="L66" i="7" s="1"/>
  <c r="M66" i="7" s="1"/>
  <c r="J66" i="5"/>
  <c r="L66" i="5" s="1"/>
  <c r="M66" i="5" s="1"/>
  <c r="J66" i="22"/>
  <c r="L66" i="22" s="1"/>
  <c r="M66" i="22" s="1"/>
  <c r="J66" i="8"/>
  <c r="L66" i="8" s="1"/>
  <c r="M66" i="8" s="1"/>
  <c r="J66" i="10"/>
  <c r="L66" i="10" s="1"/>
  <c r="M66" i="10" s="1"/>
  <c r="J66" i="9"/>
  <c r="L66" i="9" s="1"/>
  <c r="M66" i="9" s="1"/>
  <c r="J66" i="11"/>
  <c r="L66" i="11" s="1"/>
  <c r="M66" i="11" s="1"/>
  <c r="J66" i="12"/>
  <c r="L66" i="12" s="1"/>
  <c r="M66" i="12" s="1"/>
  <c r="J66" i="14"/>
  <c r="L66" i="14" s="1"/>
  <c r="M66" i="14" s="1"/>
  <c r="J66" i="19"/>
  <c r="L66" i="19" s="1"/>
  <c r="M66" i="19" s="1"/>
  <c r="J66" i="20"/>
  <c r="L66" i="20" s="1"/>
  <c r="M66" i="20" s="1"/>
  <c r="J66" i="15"/>
  <c r="L66" i="15" s="1"/>
  <c r="M66" i="15" s="1"/>
  <c r="J66" i="13"/>
  <c r="L66" i="13" s="1"/>
  <c r="M66" i="13" s="1"/>
  <c r="J66" i="16"/>
  <c r="L66" i="16" s="1"/>
  <c r="M66" i="16" s="1"/>
  <c r="J66" i="17"/>
  <c r="L66" i="17" s="1"/>
  <c r="M66" i="17" s="1"/>
  <c r="J66" i="18"/>
  <c r="L66" i="18" s="1"/>
  <c r="M66" i="18" s="1"/>
  <c r="J56" i="23"/>
  <c r="L56" i="23" s="1"/>
  <c r="M56" i="23" s="1"/>
  <c r="J56" i="21"/>
  <c r="L56" i="21" s="1"/>
  <c r="M56" i="21" s="1"/>
  <c r="J56" i="6"/>
  <c r="L56" i="6" s="1"/>
  <c r="M56" i="6" s="1"/>
  <c r="J56" i="7"/>
  <c r="L56" i="7" s="1"/>
  <c r="M56" i="7" s="1"/>
  <c r="J56" i="22"/>
  <c r="L56" i="22" s="1"/>
  <c r="M56" i="22" s="1"/>
  <c r="J56" i="5"/>
  <c r="L56" i="5" s="1"/>
  <c r="M56" i="5" s="1"/>
  <c r="J56" i="8"/>
  <c r="L56" i="8" s="1"/>
  <c r="M56" i="8" s="1"/>
  <c r="J56" i="20"/>
  <c r="L56" i="20" s="1"/>
  <c r="M56" i="20" s="1"/>
  <c r="J56" i="10"/>
  <c r="L56" i="10" s="1"/>
  <c r="M56" i="10" s="1"/>
  <c r="J56" i="9"/>
  <c r="L56" i="9" s="1"/>
  <c r="M56" i="9" s="1"/>
  <c r="J56" i="11"/>
  <c r="L56" i="11" s="1"/>
  <c r="M56" i="11" s="1"/>
  <c r="J56" i="12"/>
  <c r="L56" i="12" s="1"/>
  <c r="M56" i="12" s="1"/>
  <c r="J56" i="19"/>
  <c r="L56" i="19" s="1"/>
  <c r="M56" i="19" s="1"/>
  <c r="J56" i="14"/>
  <c r="L56" i="14" s="1"/>
  <c r="M56" i="14" s="1"/>
  <c r="J56" i="15"/>
  <c r="L56" i="15" s="1"/>
  <c r="M56" i="15" s="1"/>
  <c r="J56" i="16"/>
  <c r="L56" i="16" s="1"/>
  <c r="M56" i="16" s="1"/>
  <c r="J56" i="17"/>
  <c r="L56" i="17" s="1"/>
  <c r="M56" i="17" s="1"/>
  <c r="J56" i="13"/>
  <c r="L56" i="13" s="1"/>
  <c r="M56" i="13" s="1"/>
  <c r="J56" i="18"/>
  <c r="L56" i="18" s="1"/>
  <c r="M56" i="18" s="1"/>
  <c r="J47" i="20"/>
  <c r="L47" i="20" s="1"/>
  <c r="M47" i="20" s="1"/>
  <c r="J47" i="22"/>
  <c r="L47" i="22" s="1"/>
  <c r="M47" i="22" s="1"/>
  <c r="J47" i="23"/>
  <c r="L47" i="23" s="1"/>
  <c r="M47" i="23" s="1"/>
  <c r="J47" i="5"/>
  <c r="L47" i="5" s="1"/>
  <c r="M47" i="5" s="1"/>
  <c r="J47" i="9"/>
  <c r="L47" i="9" s="1"/>
  <c r="M47" i="9" s="1"/>
  <c r="J47" i="11"/>
  <c r="L47" i="11" s="1"/>
  <c r="M47" i="11" s="1"/>
  <c r="J47" i="21"/>
  <c r="L47" i="21" s="1"/>
  <c r="M47" i="21" s="1"/>
  <c r="J47" i="8"/>
  <c r="L47" i="8" s="1"/>
  <c r="M47" i="8" s="1"/>
  <c r="J47" i="10"/>
  <c r="L47" i="10" s="1"/>
  <c r="M47" i="10" s="1"/>
  <c r="J47" i="6"/>
  <c r="L47" i="6" s="1"/>
  <c r="M47" i="6" s="1"/>
  <c r="J47" i="7"/>
  <c r="L47" i="7" s="1"/>
  <c r="M47" i="7" s="1"/>
  <c r="J47" i="13"/>
  <c r="L47" i="13" s="1"/>
  <c r="M47" i="13" s="1"/>
  <c r="J47" i="19"/>
  <c r="L47" i="19" s="1"/>
  <c r="M47" i="19" s="1"/>
  <c r="J47" i="18"/>
  <c r="L47" i="18" s="1"/>
  <c r="M47" i="18" s="1"/>
  <c r="J47" i="15"/>
  <c r="L47" i="15" s="1"/>
  <c r="M47" i="15" s="1"/>
  <c r="J47" i="16"/>
  <c r="L47" i="16" s="1"/>
  <c r="M47" i="16" s="1"/>
  <c r="J47" i="12"/>
  <c r="L47" i="12" s="1"/>
  <c r="M47" i="12" s="1"/>
  <c r="J47" i="14"/>
  <c r="L47" i="14" s="1"/>
  <c r="M47" i="14" s="1"/>
  <c r="J47" i="17"/>
  <c r="L47" i="17" s="1"/>
  <c r="M47" i="17" s="1"/>
  <c r="J97" i="7"/>
  <c r="L97" i="7" s="1"/>
  <c r="M97" i="7" s="1"/>
  <c r="J97" i="22"/>
  <c r="L97" i="22" s="1"/>
  <c r="M97" i="22" s="1"/>
  <c r="J97" i="6"/>
  <c r="L97" i="6" s="1"/>
  <c r="M97" i="6" s="1"/>
  <c r="J97" i="20"/>
  <c r="L97" i="20" s="1"/>
  <c r="M97" i="20" s="1"/>
  <c r="J97" i="21"/>
  <c r="L97" i="21" s="1"/>
  <c r="M97" i="21" s="1"/>
  <c r="J97" i="9"/>
  <c r="L97" i="9" s="1"/>
  <c r="M97" i="9" s="1"/>
  <c r="J97" i="5"/>
  <c r="L97" i="5" s="1"/>
  <c r="M97" i="5" s="1"/>
  <c r="J97" i="23"/>
  <c r="L97" i="23" s="1"/>
  <c r="M97" i="23" s="1"/>
  <c r="J97" i="8"/>
  <c r="L97" i="8" s="1"/>
  <c r="M97" i="8" s="1"/>
  <c r="J97" i="10"/>
  <c r="L97" i="10" s="1"/>
  <c r="M97" i="10" s="1"/>
  <c r="J97" i="11"/>
  <c r="L97" i="11" s="1"/>
  <c r="M97" i="11" s="1"/>
  <c r="J97" i="14"/>
  <c r="L97" i="14" s="1"/>
  <c r="M97" i="14" s="1"/>
  <c r="J97" i="16"/>
  <c r="L97" i="16" s="1"/>
  <c r="M97" i="16" s="1"/>
  <c r="J97" i="18"/>
  <c r="L97" i="18" s="1"/>
  <c r="M97" i="18" s="1"/>
  <c r="J97" i="12"/>
  <c r="L97" i="12" s="1"/>
  <c r="M97" i="12" s="1"/>
  <c r="J97" i="13"/>
  <c r="L97" i="13" s="1"/>
  <c r="M97" i="13" s="1"/>
  <c r="J97" i="15"/>
  <c r="L97" i="15" s="1"/>
  <c r="M97" i="15" s="1"/>
  <c r="J97" i="17"/>
  <c r="L97" i="17" s="1"/>
  <c r="M97" i="17" s="1"/>
  <c r="J97" i="19"/>
  <c r="L97" i="19" s="1"/>
  <c r="M97" i="19" s="1"/>
  <c r="J89" i="7"/>
  <c r="L89" i="7" s="1"/>
  <c r="M89" i="7" s="1"/>
  <c r="J89" i="22"/>
  <c r="L89" i="22" s="1"/>
  <c r="M89" i="22" s="1"/>
  <c r="J89" i="6"/>
  <c r="L89" i="6" s="1"/>
  <c r="M89" i="6" s="1"/>
  <c r="J89" i="20"/>
  <c r="L89" i="20" s="1"/>
  <c r="M89" i="20" s="1"/>
  <c r="J89" i="21"/>
  <c r="L89" i="21" s="1"/>
  <c r="M89" i="21" s="1"/>
  <c r="J89" i="9"/>
  <c r="L89" i="9" s="1"/>
  <c r="M89" i="9" s="1"/>
  <c r="J89" i="5"/>
  <c r="L89" i="5" s="1"/>
  <c r="M89" i="5" s="1"/>
  <c r="J89" i="23"/>
  <c r="L89" i="23" s="1"/>
  <c r="M89" i="23" s="1"/>
  <c r="J89" i="8"/>
  <c r="L89" i="8" s="1"/>
  <c r="M89" i="8" s="1"/>
  <c r="J89" i="10"/>
  <c r="L89" i="10" s="1"/>
  <c r="M89" i="10" s="1"/>
  <c r="J89" i="11"/>
  <c r="L89" i="11" s="1"/>
  <c r="M89" i="11" s="1"/>
  <c r="J89" i="14"/>
  <c r="L89" i="14" s="1"/>
  <c r="M89" i="14" s="1"/>
  <c r="J89" i="16"/>
  <c r="L89" i="16" s="1"/>
  <c r="M89" i="16" s="1"/>
  <c r="J89" i="18"/>
  <c r="L89" i="18" s="1"/>
  <c r="M89" i="18" s="1"/>
  <c r="J89" i="12"/>
  <c r="L89" i="12" s="1"/>
  <c r="M89" i="12" s="1"/>
  <c r="J89" i="13"/>
  <c r="L89" i="13" s="1"/>
  <c r="M89" i="13" s="1"/>
  <c r="J89" i="15"/>
  <c r="L89" i="15" s="1"/>
  <c r="M89" i="15" s="1"/>
  <c r="J89" i="17"/>
  <c r="L89" i="17" s="1"/>
  <c r="M89" i="17" s="1"/>
  <c r="J89" i="19"/>
  <c r="L89" i="19" s="1"/>
  <c r="M89" i="19" s="1"/>
  <c r="J81" i="7"/>
  <c r="L81" i="7" s="1"/>
  <c r="M81" i="7" s="1"/>
  <c r="J81" i="22"/>
  <c r="L81" i="22" s="1"/>
  <c r="M81" i="22" s="1"/>
  <c r="J81" i="6"/>
  <c r="L81" i="6" s="1"/>
  <c r="M81" i="6" s="1"/>
  <c r="J81" i="20"/>
  <c r="L81" i="20" s="1"/>
  <c r="M81" i="20" s="1"/>
  <c r="J81" i="21"/>
  <c r="L81" i="21" s="1"/>
  <c r="M81" i="21" s="1"/>
  <c r="J81" i="9"/>
  <c r="L81" i="9" s="1"/>
  <c r="M81" i="9" s="1"/>
  <c r="J81" i="5"/>
  <c r="L81" i="5" s="1"/>
  <c r="M81" i="5" s="1"/>
  <c r="J81" i="23"/>
  <c r="L81" i="23" s="1"/>
  <c r="M81" i="23" s="1"/>
  <c r="J81" i="8"/>
  <c r="L81" i="8" s="1"/>
  <c r="M81" i="8" s="1"/>
  <c r="J81" i="10"/>
  <c r="L81" i="10" s="1"/>
  <c r="M81" i="10" s="1"/>
  <c r="J81" i="11"/>
  <c r="L81" i="11" s="1"/>
  <c r="M81" i="11" s="1"/>
  <c r="J81" i="14"/>
  <c r="L81" i="14" s="1"/>
  <c r="M81" i="14" s="1"/>
  <c r="J81" i="16"/>
  <c r="L81" i="16" s="1"/>
  <c r="M81" i="16" s="1"/>
  <c r="J81" i="18"/>
  <c r="L81" i="18" s="1"/>
  <c r="M81" i="18" s="1"/>
  <c r="J81" i="12"/>
  <c r="L81" i="12" s="1"/>
  <c r="M81" i="12" s="1"/>
  <c r="J81" i="13"/>
  <c r="L81" i="13" s="1"/>
  <c r="M81" i="13" s="1"/>
  <c r="J81" i="15"/>
  <c r="L81" i="15" s="1"/>
  <c r="M81" i="15" s="1"/>
  <c r="J81" i="17"/>
  <c r="L81" i="17" s="1"/>
  <c r="M81" i="17" s="1"/>
  <c r="J81" i="19"/>
  <c r="L81" i="19" s="1"/>
  <c r="M81" i="19" s="1"/>
  <c r="J36" i="23"/>
  <c r="L36" i="23" s="1"/>
  <c r="M36" i="23" s="1"/>
  <c r="J36" i="21"/>
  <c r="L36" i="21" s="1"/>
  <c r="M36" i="21" s="1"/>
  <c r="J36" i="6"/>
  <c r="L36" i="6" s="1"/>
  <c r="M36" i="6" s="1"/>
  <c r="J36" i="5"/>
  <c r="L36" i="5" s="1"/>
  <c r="M36" i="5" s="1"/>
  <c r="J36" i="20"/>
  <c r="L36" i="20" s="1"/>
  <c r="M36" i="20" s="1"/>
  <c r="J36" i="22"/>
  <c r="L36" i="22" s="1"/>
  <c r="M36" i="22" s="1"/>
  <c r="J36" i="9"/>
  <c r="L36" i="9" s="1"/>
  <c r="M36" i="9" s="1"/>
  <c r="J36" i="11"/>
  <c r="L36" i="11" s="1"/>
  <c r="M36" i="11" s="1"/>
  <c r="J36" i="7"/>
  <c r="L36" i="7" s="1"/>
  <c r="M36" i="7" s="1"/>
  <c r="J36" i="8"/>
  <c r="L36" i="8" s="1"/>
  <c r="M36" i="8" s="1"/>
  <c r="J36" i="10"/>
  <c r="L36" i="10" s="1"/>
  <c r="M36" i="10" s="1"/>
  <c r="J36" i="13"/>
  <c r="L36" i="13" s="1"/>
  <c r="M36" i="13" s="1"/>
  <c r="J36" i="15"/>
  <c r="L36" i="15" s="1"/>
  <c r="M36" i="15" s="1"/>
  <c r="J36" i="17"/>
  <c r="L36" i="17" s="1"/>
  <c r="M36" i="17" s="1"/>
  <c r="J36" i="19"/>
  <c r="L36" i="19" s="1"/>
  <c r="M36" i="19" s="1"/>
  <c r="J36" i="12"/>
  <c r="L36" i="12" s="1"/>
  <c r="M36" i="12" s="1"/>
  <c r="J36" i="14"/>
  <c r="L36" i="14" s="1"/>
  <c r="M36" i="14" s="1"/>
  <c r="J36" i="16"/>
  <c r="L36" i="16" s="1"/>
  <c r="M36" i="16" s="1"/>
  <c r="J36" i="18"/>
  <c r="L36" i="18" s="1"/>
  <c r="M36" i="18" s="1"/>
  <c r="J24" i="21"/>
  <c r="L24" i="21" s="1"/>
  <c r="M24" i="21" s="1"/>
  <c r="J24" i="20"/>
  <c r="L24" i="20" s="1"/>
  <c r="M24" i="20" s="1"/>
  <c r="J24" i="6"/>
  <c r="L24" i="6" s="1"/>
  <c r="M24" i="6" s="1"/>
  <c r="J24" i="23"/>
  <c r="L24" i="23" s="1"/>
  <c r="M24" i="23" s="1"/>
  <c r="J24" i="22"/>
  <c r="L24" i="22" s="1"/>
  <c r="M24" i="22" s="1"/>
  <c r="J24" i="5"/>
  <c r="L24" i="5" s="1"/>
  <c r="M24" i="5" s="1"/>
  <c r="J24" i="8"/>
  <c r="L24" i="8" s="1"/>
  <c r="M24" i="8" s="1"/>
  <c r="J24" i="9"/>
  <c r="L24" i="9" s="1"/>
  <c r="M24" i="9" s="1"/>
  <c r="J24" i="13"/>
  <c r="L24" i="13" s="1"/>
  <c r="M24" i="13" s="1"/>
  <c r="J24" i="15"/>
  <c r="L24" i="15" s="1"/>
  <c r="M24" i="15" s="1"/>
  <c r="J24" i="17"/>
  <c r="L24" i="17" s="1"/>
  <c r="M24" i="17" s="1"/>
  <c r="J24" i="19"/>
  <c r="L24" i="19" s="1"/>
  <c r="M24" i="19" s="1"/>
  <c r="J24" i="7"/>
  <c r="L24" i="7" s="1"/>
  <c r="M24" i="7" s="1"/>
  <c r="J24" i="11"/>
  <c r="L24" i="11" s="1"/>
  <c r="M24" i="11" s="1"/>
  <c r="J24" i="12"/>
  <c r="L24" i="12" s="1"/>
  <c r="M24" i="12" s="1"/>
  <c r="J24" i="14"/>
  <c r="L24" i="14" s="1"/>
  <c r="M24" i="14" s="1"/>
  <c r="J24" i="16"/>
  <c r="L24" i="16" s="1"/>
  <c r="M24" i="16" s="1"/>
  <c r="J24" i="18"/>
  <c r="L24" i="18" s="1"/>
  <c r="M24" i="18" s="1"/>
  <c r="J24" i="10"/>
  <c r="L24" i="10" s="1"/>
  <c r="M24" i="10" s="1"/>
  <c r="J111" i="23"/>
  <c r="L111" i="23" s="1"/>
  <c r="M111" i="23" s="1"/>
  <c r="J111" i="21"/>
  <c r="L111" i="21" s="1"/>
  <c r="M111" i="21" s="1"/>
  <c r="J111" i="6"/>
  <c r="L111" i="6" s="1"/>
  <c r="M111" i="6" s="1"/>
  <c r="J111" i="20"/>
  <c r="L111" i="20" s="1"/>
  <c r="M111" i="20" s="1"/>
  <c r="J111" i="7"/>
  <c r="L111" i="7" s="1"/>
  <c r="M111" i="7" s="1"/>
  <c r="J111" i="5"/>
  <c r="L111" i="5" s="1"/>
  <c r="M111" i="5" s="1"/>
  <c r="J111" i="8"/>
  <c r="L111" i="8" s="1"/>
  <c r="M111" i="8" s="1"/>
  <c r="J111" i="10"/>
  <c r="L111" i="10" s="1"/>
  <c r="M111" i="10" s="1"/>
  <c r="J111" i="12"/>
  <c r="L111" i="12" s="1"/>
  <c r="M111" i="12" s="1"/>
  <c r="J111" i="9"/>
  <c r="L111" i="9" s="1"/>
  <c r="M111" i="9" s="1"/>
  <c r="J111" i="11"/>
  <c r="L111" i="11" s="1"/>
  <c r="M111" i="11" s="1"/>
  <c r="J111" i="19"/>
  <c r="L111" i="19" s="1"/>
  <c r="M111" i="19" s="1"/>
  <c r="J111" i="22"/>
  <c r="L111" i="22" s="1"/>
  <c r="M111" i="22" s="1"/>
  <c r="J111" i="14"/>
  <c r="L111" i="14" s="1"/>
  <c r="M111" i="14" s="1"/>
  <c r="J111" i="18"/>
  <c r="L111" i="18" s="1"/>
  <c r="M111" i="18" s="1"/>
  <c r="J111" i="15"/>
  <c r="L111" i="15" s="1"/>
  <c r="M111" i="15" s="1"/>
  <c r="J111" i="13"/>
  <c r="L111" i="13" s="1"/>
  <c r="M111" i="13" s="1"/>
  <c r="J111" i="16"/>
  <c r="L111" i="16" s="1"/>
  <c r="M111" i="16" s="1"/>
  <c r="J111" i="17"/>
  <c r="L111" i="17" s="1"/>
  <c r="M111" i="17" s="1"/>
  <c r="J43" i="20"/>
  <c r="L43" i="20" s="1"/>
  <c r="M43" i="20" s="1"/>
  <c r="J43" i="22"/>
  <c r="L43" i="22" s="1"/>
  <c r="M43" i="22" s="1"/>
  <c r="J43" i="21"/>
  <c r="L43" i="21" s="1"/>
  <c r="M43" i="21" s="1"/>
  <c r="J43" i="6"/>
  <c r="L43" i="6" s="1"/>
  <c r="M43" i="6" s="1"/>
  <c r="J43" i="23"/>
  <c r="L43" i="23" s="1"/>
  <c r="M43" i="23" s="1"/>
  <c r="J43" i="7"/>
  <c r="L43" i="7" s="1"/>
  <c r="M43" i="7" s="1"/>
  <c r="J43" i="8"/>
  <c r="L43" i="8" s="1"/>
  <c r="M43" i="8" s="1"/>
  <c r="J43" i="10"/>
  <c r="L43" i="10" s="1"/>
  <c r="M43" i="10" s="1"/>
  <c r="J43" i="9"/>
  <c r="L43" i="9" s="1"/>
  <c r="M43" i="9" s="1"/>
  <c r="J43" i="11"/>
  <c r="L43" i="11" s="1"/>
  <c r="M43" i="11" s="1"/>
  <c r="J43" i="12"/>
  <c r="L43" i="12" s="1"/>
  <c r="M43" i="12" s="1"/>
  <c r="J43" i="14"/>
  <c r="L43" i="14" s="1"/>
  <c r="M43" i="14" s="1"/>
  <c r="J43" i="16"/>
  <c r="L43" i="16" s="1"/>
  <c r="M43" i="16" s="1"/>
  <c r="J43" i="18"/>
  <c r="L43" i="18" s="1"/>
  <c r="M43" i="18" s="1"/>
  <c r="J43" i="5"/>
  <c r="L43" i="5" s="1"/>
  <c r="M43" i="5" s="1"/>
  <c r="J43" i="13"/>
  <c r="L43" i="13" s="1"/>
  <c r="M43" i="13" s="1"/>
  <c r="J43" i="15"/>
  <c r="L43" i="15" s="1"/>
  <c r="M43" i="15" s="1"/>
  <c r="J43" i="17"/>
  <c r="L43" i="17" s="1"/>
  <c r="M43" i="17" s="1"/>
  <c r="J43" i="19"/>
  <c r="L43" i="19" s="1"/>
  <c r="M43" i="19" s="1"/>
  <c r="J94" i="20"/>
  <c r="L94" i="20" s="1"/>
  <c r="M94" i="20" s="1"/>
  <c r="J94" i="21"/>
  <c r="L94" i="21" s="1"/>
  <c r="M94" i="21" s="1"/>
  <c r="J94" i="7"/>
  <c r="L94" i="7" s="1"/>
  <c r="M94" i="7" s="1"/>
  <c r="J94" i="22"/>
  <c r="L94" i="22" s="1"/>
  <c r="M94" i="22" s="1"/>
  <c r="J94" i="6"/>
  <c r="L94" i="6" s="1"/>
  <c r="M94" i="6" s="1"/>
  <c r="J94" i="23"/>
  <c r="L94" i="23" s="1"/>
  <c r="M94" i="23" s="1"/>
  <c r="J94" i="8"/>
  <c r="L94" i="8" s="1"/>
  <c r="M94" i="8" s="1"/>
  <c r="J94" i="5"/>
  <c r="L94" i="5" s="1"/>
  <c r="M94" i="5" s="1"/>
  <c r="J94" i="9"/>
  <c r="L94" i="9" s="1"/>
  <c r="M94" i="9" s="1"/>
  <c r="J94" i="12"/>
  <c r="L94" i="12" s="1"/>
  <c r="M94" i="12" s="1"/>
  <c r="J94" i="19"/>
  <c r="L94" i="19" s="1"/>
  <c r="M94" i="19" s="1"/>
  <c r="J94" i="13"/>
  <c r="L94" i="13" s="1"/>
  <c r="M94" i="13" s="1"/>
  <c r="J94" i="15"/>
  <c r="L94" i="15" s="1"/>
  <c r="M94" i="15" s="1"/>
  <c r="J94" i="17"/>
  <c r="L94" i="17" s="1"/>
  <c r="M94" i="17" s="1"/>
  <c r="J94" i="11"/>
  <c r="L94" i="11" s="1"/>
  <c r="M94" i="11" s="1"/>
  <c r="J94" i="14"/>
  <c r="L94" i="14" s="1"/>
  <c r="M94" i="14" s="1"/>
  <c r="J94" i="16"/>
  <c r="L94" i="16" s="1"/>
  <c r="M94" i="16" s="1"/>
  <c r="J94" i="18"/>
  <c r="L94" i="18" s="1"/>
  <c r="M94" i="18" s="1"/>
  <c r="J94" i="10"/>
  <c r="L94" i="10" s="1"/>
  <c r="M94" i="10" s="1"/>
  <c r="J86" i="20"/>
  <c r="L86" i="20" s="1"/>
  <c r="M86" i="20" s="1"/>
  <c r="J86" i="21"/>
  <c r="L86" i="21" s="1"/>
  <c r="M86" i="21" s="1"/>
  <c r="J86" i="7"/>
  <c r="L86" i="7" s="1"/>
  <c r="M86" i="7" s="1"/>
  <c r="J86" i="22"/>
  <c r="L86" i="22" s="1"/>
  <c r="M86" i="22" s="1"/>
  <c r="J86" i="6"/>
  <c r="L86" i="6" s="1"/>
  <c r="M86" i="6" s="1"/>
  <c r="J86" i="23"/>
  <c r="L86" i="23" s="1"/>
  <c r="M86" i="23" s="1"/>
  <c r="J86" i="8"/>
  <c r="L86" i="8" s="1"/>
  <c r="M86" i="8" s="1"/>
  <c r="J86" i="5"/>
  <c r="L86" i="5" s="1"/>
  <c r="M86" i="5" s="1"/>
  <c r="J86" i="12"/>
  <c r="L86" i="12" s="1"/>
  <c r="M86" i="12" s="1"/>
  <c r="J86" i="19"/>
  <c r="L86" i="19" s="1"/>
  <c r="M86" i="19" s="1"/>
  <c r="J86" i="13"/>
  <c r="L86" i="13" s="1"/>
  <c r="M86" i="13" s="1"/>
  <c r="J86" i="15"/>
  <c r="L86" i="15" s="1"/>
  <c r="M86" i="15" s="1"/>
  <c r="J86" i="17"/>
  <c r="L86" i="17" s="1"/>
  <c r="M86" i="17" s="1"/>
  <c r="J86" i="9"/>
  <c r="L86" i="9" s="1"/>
  <c r="M86" i="9" s="1"/>
  <c r="J86" i="11"/>
  <c r="L86" i="11" s="1"/>
  <c r="M86" i="11" s="1"/>
  <c r="J86" i="14"/>
  <c r="L86" i="14" s="1"/>
  <c r="M86" i="14" s="1"/>
  <c r="J86" i="16"/>
  <c r="L86" i="16" s="1"/>
  <c r="M86" i="16" s="1"/>
  <c r="J86" i="18"/>
  <c r="L86" i="18" s="1"/>
  <c r="M86" i="18" s="1"/>
  <c r="J86" i="10"/>
  <c r="L86" i="10" s="1"/>
  <c r="M86" i="10" s="1"/>
  <c r="J78" i="20"/>
  <c r="L78" i="20" s="1"/>
  <c r="M78" i="20" s="1"/>
  <c r="J78" i="21"/>
  <c r="L78" i="21" s="1"/>
  <c r="M78" i="21" s="1"/>
  <c r="J78" i="7"/>
  <c r="L78" i="7" s="1"/>
  <c r="M78" i="7" s="1"/>
  <c r="J78" i="22"/>
  <c r="L78" i="22" s="1"/>
  <c r="M78" i="22" s="1"/>
  <c r="J78" i="6"/>
  <c r="L78" i="6" s="1"/>
  <c r="M78" i="6" s="1"/>
  <c r="J78" i="23"/>
  <c r="L78" i="23" s="1"/>
  <c r="M78" i="23" s="1"/>
  <c r="J78" i="8"/>
  <c r="L78" i="8" s="1"/>
  <c r="M78" i="8" s="1"/>
  <c r="J78" i="5"/>
  <c r="L78" i="5" s="1"/>
  <c r="M78" i="5" s="1"/>
  <c r="J78" i="9"/>
  <c r="L78" i="9" s="1"/>
  <c r="M78" i="9" s="1"/>
  <c r="J78" i="12"/>
  <c r="L78" i="12" s="1"/>
  <c r="M78" i="12" s="1"/>
  <c r="J78" i="19"/>
  <c r="L78" i="19" s="1"/>
  <c r="M78" i="19" s="1"/>
  <c r="J78" i="13"/>
  <c r="L78" i="13" s="1"/>
  <c r="M78" i="13" s="1"/>
  <c r="J78" i="15"/>
  <c r="L78" i="15" s="1"/>
  <c r="M78" i="15" s="1"/>
  <c r="J78" i="17"/>
  <c r="L78" i="17" s="1"/>
  <c r="M78" i="17" s="1"/>
  <c r="J78" i="11"/>
  <c r="L78" i="11" s="1"/>
  <c r="M78" i="11" s="1"/>
  <c r="J78" i="14"/>
  <c r="L78" i="14" s="1"/>
  <c r="M78" i="14" s="1"/>
  <c r="J78" i="16"/>
  <c r="L78" i="16" s="1"/>
  <c r="M78" i="16" s="1"/>
  <c r="J78" i="18"/>
  <c r="L78" i="18" s="1"/>
  <c r="M78" i="18" s="1"/>
  <c r="J78" i="10"/>
  <c r="L78" i="10" s="1"/>
  <c r="M78" i="10" s="1"/>
  <c r="J31" i="23"/>
  <c r="J31" i="21"/>
  <c r="J31" i="5"/>
  <c r="L31" i="5" s="1"/>
  <c r="M31" i="5" s="1"/>
  <c r="J31" i="7"/>
  <c r="J31" i="22"/>
  <c r="J31" i="6"/>
  <c r="L31" i="6" s="1"/>
  <c r="M31" i="6" s="1"/>
  <c r="J31" i="8"/>
  <c r="J31" i="10"/>
  <c r="J31" i="9"/>
  <c r="L31" i="9" s="1"/>
  <c r="M31" i="9" s="1"/>
  <c r="J31" i="11"/>
  <c r="J31" i="12"/>
  <c r="L31" i="12" s="1"/>
  <c r="M31" i="12" s="1"/>
  <c r="J31" i="19"/>
  <c r="J31" i="18"/>
  <c r="J31" i="16"/>
  <c r="J31" i="14"/>
  <c r="J31" i="13"/>
  <c r="J31" i="15"/>
  <c r="L31" i="15" s="1"/>
  <c r="M31" i="15" s="1"/>
  <c r="J31" i="20"/>
  <c r="J31" i="17"/>
  <c r="L31" i="17" s="1"/>
  <c r="M31" i="17" s="1"/>
  <c r="J21" i="22"/>
  <c r="L21" i="22" s="1"/>
  <c r="M21" i="22" s="1"/>
  <c r="J21" i="20"/>
  <c r="L21" i="20" s="1"/>
  <c r="M21" i="20" s="1"/>
  <c r="J21" i="6"/>
  <c r="L21" i="6" s="1"/>
  <c r="M21" i="6" s="1"/>
  <c r="J21" i="23"/>
  <c r="L21" i="23" s="1"/>
  <c r="M21" i="23" s="1"/>
  <c r="J21" i="7"/>
  <c r="L21" i="7" s="1"/>
  <c r="M21" i="7" s="1"/>
  <c r="J21" i="8"/>
  <c r="L21" i="8" s="1"/>
  <c r="M21" i="8" s="1"/>
  <c r="J21" i="10"/>
  <c r="L21" i="10" s="1"/>
  <c r="M21" i="10" s="1"/>
  <c r="J21" i="5"/>
  <c r="L21" i="5" s="1"/>
  <c r="M21" i="5" s="1"/>
  <c r="J21" i="11"/>
  <c r="L21" i="11" s="1"/>
  <c r="M21" i="11" s="1"/>
  <c r="J21" i="12"/>
  <c r="L21" i="12" s="1"/>
  <c r="M21" i="12" s="1"/>
  <c r="J21" i="14"/>
  <c r="L21" i="14" s="1"/>
  <c r="M21" i="14" s="1"/>
  <c r="J21" i="16"/>
  <c r="L21" i="16" s="1"/>
  <c r="M21" i="16" s="1"/>
  <c r="J21" i="18"/>
  <c r="L21" i="18" s="1"/>
  <c r="M21" i="18" s="1"/>
  <c r="J21" i="21"/>
  <c r="L21" i="21" s="1"/>
  <c r="M21" i="21" s="1"/>
  <c r="J21" i="19"/>
  <c r="L21" i="19" s="1"/>
  <c r="M21" i="19" s="1"/>
  <c r="J21" i="13"/>
  <c r="L21" i="13" s="1"/>
  <c r="M21" i="13" s="1"/>
  <c r="J21" i="15"/>
  <c r="L21" i="15" s="1"/>
  <c r="M21" i="15" s="1"/>
  <c r="J21" i="17"/>
  <c r="L21" i="17" s="1"/>
  <c r="M21" i="17" s="1"/>
  <c r="J21" i="9"/>
  <c r="L21" i="9" s="1"/>
  <c r="M21" i="9" s="1"/>
  <c r="J106" i="20"/>
  <c r="L106" i="20" s="1"/>
  <c r="M106" i="20" s="1"/>
  <c r="J106" i="22"/>
  <c r="L106" i="22" s="1"/>
  <c r="M106" i="22" s="1"/>
  <c r="J106" i="8"/>
  <c r="L106" i="8" s="1"/>
  <c r="M106" i="8" s="1"/>
  <c r="J106" i="6"/>
  <c r="L106" i="6" s="1"/>
  <c r="M106" i="6" s="1"/>
  <c r="J106" i="5"/>
  <c r="L106" i="5" s="1"/>
  <c r="M106" i="5" s="1"/>
  <c r="J106" i="23"/>
  <c r="L106" i="23" s="1"/>
  <c r="M106" i="23" s="1"/>
  <c r="J106" i="9"/>
  <c r="L106" i="9" s="1"/>
  <c r="M106" i="9" s="1"/>
  <c r="J106" i="11"/>
  <c r="L106" i="11" s="1"/>
  <c r="M106" i="11" s="1"/>
  <c r="J106" i="10"/>
  <c r="L106" i="10" s="1"/>
  <c r="M106" i="10" s="1"/>
  <c r="J106" i="12"/>
  <c r="L106" i="12" s="1"/>
  <c r="M106" i="12" s="1"/>
  <c r="J106" i="19"/>
  <c r="L106" i="19" s="1"/>
  <c r="M106" i="19" s="1"/>
  <c r="J106" i="13"/>
  <c r="L106" i="13" s="1"/>
  <c r="M106" i="13" s="1"/>
  <c r="J106" i="7"/>
  <c r="L106" i="7" s="1"/>
  <c r="M106" i="7" s="1"/>
  <c r="J106" i="15"/>
  <c r="L106" i="15" s="1"/>
  <c r="M106" i="15" s="1"/>
  <c r="J106" i="16"/>
  <c r="L106" i="16" s="1"/>
  <c r="M106" i="16" s="1"/>
  <c r="J106" i="17"/>
  <c r="L106" i="17" s="1"/>
  <c r="M106" i="17" s="1"/>
  <c r="J106" i="18"/>
  <c r="L106" i="18" s="1"/>
  <c r="M106" i="18" s="1"/>
  <c r="J106" i="14"/>
  <c r="L106" i="14" s="1"/>
  <c r="M106" i="14" s="1"/>
  <c r="J106" i="21"/>
  <c r="L106" i="21" s="1"/>
  <c r="M106" i="21" s="1"/>
  <c r="H97" i="70"/>
  <c r="H97" i="60"/>
  <c r="L97" i="60" s="1"/>
  <c r="H97" i="54"/>
  <c r="H97" i="67"/>
  <c r="AD97" i="67" s="1"/>
  <c r="H97" i="63"/>
  <c r="AD97" i="63" s="1"/>
  <c r="H97" i="61"/>
  <c r="AD97" i="61" s="1"/>
  <c r="H97" i="56"/>
  <c r="L97" i="56" s="1"/>
  <c r="H97" i="72"/>
  <c r="AD97" i="72" s="1"/>
  <c r="H97" i="55"/>
  <c r="L97" i="55" s="1"/>
  <c r="H97" i="73"/>
  <c r="P97" i="73" s="1"/>
  <c r="H97" i="71"/>
  <c r="H97" i="68"/>
  <c r="J97" i="68" s="1"/>
  <c r="H97" i="62"/>
  <c r="AB97" i="62" s="1"/>
  <c r="H97" i="57"/>
  <c r="AD97" i="57" s="1"/>
  <c r="H97" i="65"/>
  <c r="H97" i="59"/>
  <c r="L97" i="59" s="1"/>
  <c r="H97" i="58"/>
  <c r="V97" i="58" s="1"/>
  <c r="H97" i="69"/>
  <c r="H97" i="66"/>
  <c r="N97" i="66" s="1"/>
  <c r="H97" i="64"/>
  <c r="AD97" i="64" s="1"/>
  <c r="J100" i="20"/>
  <c r="L100" i="20" s="1"/>
  <c r="J100" i="21"/>
  <c r="L100" i="21" s="1"/>
  <c r="J100" i="7"/>
  <c r="L100" i="7" s="1"/>
  <c r="J100" i="22"/>
  <c r="L100" i="22" s="1"/>
  <c r="J100" i="6"/>
  <c r="L100" i="6" s="1"/>
  <c r="J100" i="23"/>
  <c r="L100" i="23" s="1"/>
  <c r="J100" i="8"/>
  <c r="L100" i="8" s="1"/>
  <c r="J100" i="5"/>
  <c r="L100" i="5" s="1"/>
  <c r="J100" i="12"/>
  <c r="L100" i="12" s="1"/>
  <c r="J100" i="13"/>
  <c r="L100" i="13" s="1"/>
  <c r="J100" i="15"/>
  <c r="L100" i="15" s="1"/>
  <c r="J100" i="17"/>
  <c r="L100" i="17" s="1"/>
  <c r="J100" i="11"/>
  <c r="L100" i="11" s="1"/>
  <c r="J100" i="14"/>
  <c r="L100" i="14" s="1"/>
  <c r="J100" i="16"/>
  <c r="L100" i="16" s="1"/>
  <c r="J100" i="18"/>
  <c r="L100" i="18" s="1"/>
  <c r="J100" i="19"/>
  <c r="L100" i="19" s="1"/>
  <c r="J100" i="10"/>
  <c r="L100" i="10" s="1"/>
  <c r="J100" i="9"/>
  <c r="L100" i="9" s="1"/>
  <c r="J70" i="23"/>
  <c r="L70" i="23" s="1"/>
  <c r="M70" i="23" s="1"/>
  <c r="J70" i="21"/>
  <c r="L70" i="21" s="1"/>
  <c r="M70" i="21" s="1"/>
  <c r="J70" i="6"/>
  <c r="L70" i="6" s="1"/>
  <c r="M70" i="6" s="1"/>
  <c r="J70" i="22"/>
  <c r="L70" i="22" s="1"/>
  <c r="M70" i="22" s="1"/>
  <c r="J70" i="7"/>
  <c r="L70" i="7" s="1"/>
  <c r="M70" i="7" s="1"/>
  <c r="J70" i="20"/>
  <c r="L70" i="20" s="1"/>
  <c r="M70" i="20" s="1"/>
  <c r="J70" i="5"/>
  <c r="L70" i="5" s="1"/>
  <c r="M70" i="5" s="1"/>
  <c r="J70" i="8"/>
  <c r="L70" i="8" s="1"/>
  <c r="M70" i="8" s="1"/>
  <c r="J70" i="10"/>
  <c r="L70" i="10" s="1"/>
  <c r="M70" i="10" s="1"/>
  <c r="J70" i="9"/>
  <c r="L70" i="9" s="1"/>
  <c r="M70" i="9" s="1"/>
  <c r="J70" i="11"/>
  <c r="L70" i="11" s="1"/>
  <c r="M70" i="11" s="1"/>
  <c r="J70" i="12"/>
  <c r="L70" i="12" s="1"/>
  <c r="M70" i="12" s="1"/>
  <c r="J70" i="19"/>
  <c r="L70" i="19" s="1"/>
  <c r="M70" i="19" s="1"/>
  <c r="J70" i="14"/>
  <c r="L70" i="14" s="1"/>
  <c r="M70" i="14" s="1"/>
  <c r="J70" i="17"/>
  <c r="L70" i="17" s="1"/>
  <c r="M70" i="17" s="1"/>
  <c r="J70" i="15"/>
  <c r="L70" i="15" s="1"/>
  <c r="M70" i="15" s="1"/>
  <c r="J70" i="16"/>
  <c r="L70" i="16" s="1"/>
  <c r="M70" i="16" s="1"/>
  <c r="J70" i="18"/>
  <c r="L70" i="18" s="1"/>
  <c r="M70" i="18" s="1"/>
  <c r="J70" i="13"/>
  <c r="L70" i="13" s="1"/>
  <c r="M70" i="13" s="1"/>
  <c r="J62" i="23"/>
  <c r="L62" i="23" s="1"/>
  <c r="M62" i="23" s="1"/>
  <c r="J62" i="21"/>
  <c r="L62" i="21" s="1"/>
  <c r="M62" i="21" s="1"/>
  <c r="J62" i="6"/>
  <c r="L62" i="6" s="1"/>
  <c r="M62" i="6" s="1"/>
  <c r="J62" i="7"/>
  <c r="L62" i="7" s="1"/>
  <c r="M62" i="7" s="1"/>
  <c r="J62" i="5"/>
  <c r="L62" i="5" s="1"/>
  <c r="M62" i="5" s="1"/>
  <c r="J62" i="20"/>
  <c r="L62" i="20" s="1"/>
  <c r="M62" i="20" s="1"/>
  <c r="J62" i="8"/>
  <c r="L62" i="8" s="1"/>
  <c r="M62" i="8" s="1"/>
  <c r="J62" i="10"/>
  <c r="L62" i="10" s="1"/>
  <c r="M62" i="10" s="1"/>
  <c r="J62" i="9"/>
  <c r="L62" i="9" s="1"/>
  <c r="M62" i="9" s="1"/>
  <c r="J62" i="11"/>
  <c r="L62" i="11" s="1"/>
  <c r="M62" i="11" s="1"/>
  <c r="J62" i="12"/>
  <c r="L62" i="12" s="1"/>
  <c r="M62" i="12" s="1"/>
  <c r="J62" i="19"/>
  <c r="L62" i="19" s="1"/>
  <c r="M62" i="19" s="1"/>
  <c r="J62" i="14"/>
  <c r="L62" i="14" s="1"/>
  <c r="M62" i="14" s="1"/>
  <c r="J62" i="17"/>
  <c r="L62" i="17" s="1"/>
  <c r="M62" i="17" s="1"/>
  <c r="J62" i="15"/>
  <c r="L62" i="15" s="1"/>
  <c r="M62" i="15" s="1"/>
  <c r="J62" i="22"/>
  <c r="L62" i="22" s="1"/>
  <c r="M62" i="22" s="1"/>
  <c r="J62" i="16"/>
  <c r="L62" i="16" s="1"/>
  <c r="M62" i="16" s="1"/>
  <c r="J62" i="13"/>
  <c r="L62" i="13" s="1"/>
  <c r="M62" i="13" s="1"/>
  <c r="J62" i="18"/>
  <c r="L62" i="18" s="1"/>
  <c r="M62" i="18" s="1"/>
  <c r="J51" i="20"/>
  <c r="L51" i="20" s="1"/>
  <c r="M51" i="20" s="1"/>
  <c r="J51" i="22"/>
  <c r="L51" i="22" s="1"/>
  <c r="M51" i="22" s="1"/>
  <c r="J51" i="23"/>
  <c r="L51" i="23" s="1"/>
  <c r="M51" i="23" s="1"/>
  <c r="J51" i="8"/>
  <c r="L51" i="8" s="1"/>
  <c r="M51" i="8" s="1"/>
  <c r="J51" i="21"/>
  <c r="L51" i="21" s="1"/>
  <c r="M51" i="21" s="1"/>
  <c r="J51" i="5"/>
  <c r="L51" i="5" s="1"/>
  <c r="M51" i="5" s="1"/>
  <c r="J51" i="9"/>
  <c r="L51" i="9" s="1"/>
  <c r="M51" i="9" s="1"/>
  <c r="J51" i="11"/>
  <c r="L51" i="11" s="1"/>
  <c r="M51" i="11" s="1"/>
  <c r="J51" i="10"/>
  <c r="L51" i="10" s="1"/>
  <c r="M51" i="10" s="1"/>
  <c r="J51" i="13"/>
  <c r="L51" i="13" s="1"/>
  <c r="M51" i="13" s="1"/>
  <c r="J51" i="6"/>
  <c r="L51" i="6" s="1"/>
  <c r="M51" i="6" s="1"/>
  <c r="J51" i="19"/>
  <c r="L51" i="19" s="1"/>
  <c r="M51" i="19" s="1"/>
  <c r="J51" i="16"/>
  <c r="L51" i="16" s="1"/>
  <c r="M51" i="16" s="1"/>
  <c r="J51" i="17"/>
  <c r="L51" i="17" s="1"/>
  <c r="M51" i="17" s="1"/>
  <c r="J51" i="14"/>
  <c r="L51" i="14" s="1"/>
  <c r="M51" i="14" s="1"/>
  <c r="J51" i="12"/>
  <c r="L51" i="12" s="1"/>
  <c r="M51" i="12" s="1"/>
  <c r="J51" i="18"/>
  <c r="L51" i="18" s="1"/>
  <c r="M51" i="18" s="1"/>
  <c r="J51" i="7"/>
  <c r="L51" i="7" s="1"/>
  <c r="M51" i="7" s="1"/>
  <c r="J51" i="15"/>
  <c r="L51" i="15" s="1"/>
  <c r="M51" i="15" s="1"/>
  <c r="J42" i="23"/>
  <c r="L42" i="23" s="1"/>
  <c r="M42" i="23" s="1"/>
  <c r="J42" i="21"/>
  <c r="L42" i="21" s="1"/>
  <c r="M42" i="21" s="1"/>
  <c r="J42" i="6"/>
  <c r="L42" i="6" s="1"/>
  <c r="M42" i="6" s="1"/>
  <c r="J42" i="5"/>
  <c r="L42" i="5" s="1"/>
  <c r="M42" i="5" s="1"/>
  <c r="J42" i="9"/>
  <c r="L42" i="9" s="1"/>
  <c r="M42" i="9" s="1"/>
  <c r="J42" i="11"/>
  <c r="L42" i="11" s="1"/>
  <c r="M42" i="11" s="1"/>
  <c r="J42" i="20"/>
  <c r="L42" i="20" s="1"/>
  <c r="M42" i="20" s="1"/>
  <c r="J42" i="7"/>
  <c r="L42" i="7" s="1"/>
  <c r="M42" i="7" s="1"/>
  <c r="J42" i="8"/>
  <c r="L42" i="8" s="1"/>
  <c r="M42" i="8" s="1"/>
  <c r="J42" i="10"/>
  <c r="L42" i="10" s="1"/>
  <c r="M42" i="10" s="1"/>
  <c r="J42" i="13"/>
  <c r="L42" i="13" s="1"/>
  <c r="M42" i="13" s="1"/>
  <c r="J42" i="15"/>
  <c r="L42" i="15" s="1"/>
  <c r="M42" i="15" s="1"/>
  <c r="J42" i="17"/>
  <c r="L42" i="17" s="1"/>
  <c r="M42" i="17" s="1"/>
  <c r="J42" i="22"/>
  <c r="L42" i="22" s="1"/>
  <c r="M42" i="22" s="1"/>
  <c r="J42" i="12"/>
  <c r="L42" i="12" s="1"/>
  <c r="M42" i="12" s="1"/>
  <c r="J42" i="14"/>
  <c r="L42" i="14" s="1"/>
  <c r="M42" i="14" s="1"/>
  <c r="J42" i="16"/>
  <c r="L42" i="16" s="1"/>
  <c r="M42" i="16" s="1"/>
  <c r="J42" i="18"/>
  <c r="L42" i="18" s="1"/>
  <c r="M42" i="18" s="1"/>
  <c r="J42" i="19"/>
  <c r="L42" i="19" s="1"/>
  <c r="M42" i="19" s="1"/>
  <c r="J93" i="7"/>
  <c r="L93" i="7" s="1"/>
  <c r="M93" i="7" s="1"/>
  <c r="J93" i="22"/>
  <c r="L93" i="22" s="1"/>
  <c r="M93" i="22" s="1"/>
  <c r="J93" i="6"/>
  <c r="L93" i="6" s="1"/>
  <c r="M93" i="6" s="1"/>
  <c r="J93" i="20"/>
  <c r="L93" i="20" s="1"/>
  <c r="M93" i="20" s="1"/>
  <c r="J93" i="21"/>
  <c r="L93" i="21" s="1"/>
  <c r="M93" i="21" s="1"/>
  <c r="J93" i="9"/>
  <c r="L93" i="9" s="1"/>
  <c r="M93" i="9" s="1"/>
  <c r="J93" i="5"/>
  <c r="L93" i="5" s="1"/>
  <c r="M93" i="5" s="1"/>
  <c r="J93" i="23"/>
  <c r="L93" i="23" s="1"/>
  <c r="M93" i="23" s="1"/>
  <c r="J93" i="8"/>
  <c r="L93" i="8" s="1"/>
  <c r="M93" i="8" s="1"/>
  <c r="J93" i="10"/>
  <c r="L93" i="10" s="1"/>
  <c r="M93" i="10" s="1"/>
  <c r="J93" i="11"/>
  <c r="L93" i="11" s="1"/>
  <c r="M93" i="11" s="1"/>
  <c r="J93" i="14"/>
  <c r="L93" i="14" s="1"/>
  <c r="M93" i="14" s="1"/>
  <c r="J93" i="16"/>
  <c r="L93" i="16" s="1"/>
  <c r="M93" i="16" s="1"/>
  <c r="J93" i="18"/>
  <c r="L93" i="18" s="1"/>
  <c r="M93" i="18" s="1"/>
  <c r="J93" i="19"/>
  <c r="L93" i="19" s="1"/>
  <c r="M93" i="19" s="1"/>
  <c r="J93" i="12"/>
  <c r="L93" i="12" s="1"/>
  <c r="M93" i="12" s="1"/>
  <c r="J93" i="13"/>
  <c r="L93" i="13" s="1"/>
  <c r="M93" i="13" s="1"/>
  <c r="J93" i="15"/>
  <c r="L93" i="15" s="1"/>
  <c r="M93" i="15" s="1"/>
  <c r="J93" i="17"/>
  <c r="L93" i="17" s="1"/>
  <c r="M93" i="17" s="1"/>
  <c r="J85" i="7"/>
  <c r="L85" i="7" s="1"/>
  <c r="M85" i="7" s="1"/>
  <c r="J85" i="22"/>
  <c r="L85" i="22" s="1"/>
  <c r="M85" i="22" s="1"/>
  <c r="J85" i="6"/>
  <c r="L85" i="6" s="1"/>
  <c r="M85" i="6" s="1"/>
  <c r="J85" i="20"/>
  <c r="L85" i="20" s="1"/>
  <c r="M85" i="20" s="1"/>
  <c r="J85" i="21"/>
  <c r="L85" i="21" s="1"/>
  <c r="M85" i="21" s="1"/>
  <c r="J85" i="9"/>
  <c r="L85" i="9" s="1"/>
  <c r="M85" i="9" s="1"/>
  <c r="J85" i="5"/>
  <c r="L85" i="5" s="1"/>
  <c r="M85" i="5" s="1"/>
  <c r="J85" i="23"/>
  <c r="L85" i="23" s="1"/>
  <c r="M85" i="23" s="1"/>
  <c r="J85" i="8"/>
  <c r="L85" i="8" s="1"/>
  <c r="M85" i="8" s="1"/>
  <c r="J85" i="10"/>
  <c r="L85" i="10" s="1"/>
  <c r="M85" i="10" s="1"/>
  <c r="J85" i="11"/>
  <c r="L85" i="11" s="1"/>
  <c r="M85" i="11" s="1"/>
  <c r="J85" i="14"/>
  <c r="L85" i="14" s="1"/>
  <c r="M85" i="14" s="1"/>
  <c r="J85" i="16"/>
  <c r="L85" i="16" s="1"/>
  <c r="M85" i="16" s="1"/>
  <c r="J85" i="18"/>
  <c r="L85" i="18" s="1"/>
  <c r="M85" i="18" s="1"/>
  <c r="J85" i="19"/>
  <c r="L85" i="19" s="1"/>
  <c r="M85" i="19" s="1"/>
  <c r="J85" i="12"/>
  <c r="L85" i="12" s="1"/>
  <c r="M85" i="12" s="1"/>
  <c r="J85" i="13"/>
  <c r="L85" i="13" s="1"/>
  <c r="M85" i="13" s="1"/>
  <c r="J85" i="15"/>
  <c r="L85" i="15" s="1"/>
  <c r="M85" i="15" s="1"/>
  <c r="J85" i="17"/>
  <c r="L85" i="17" s="1"/>
  <c r="M85" i="17" s="1"/>
  <c r="J77" i="7"/>
  <c r="L77" i="7" s="1"/>
  <c r="M77" i="7" s="1"/>
  <c r="J77" i="22"/>
  <c r="L77" i="22" s="1"/>
  <c r="M77" i="22" s="1"/>
  <c r="J77" i="6"/>
  <c r="L77" i="6" s="1"/>
  <c r="M77" i="6" s="1"/>
  <c r="J77" i="20"/>
  <c r="L77" i="20" s="1"/>
  <c r="M77" i="20" s="1"/>
  <c r="J77" i="21"/>
  <c r="L77" i="21" s="1"/>
  <c r="M77" i="21" s="1"/>
  <c r="J77" i="9"/>
  <c r="L77" i="9" s="1"/>
  <c r="M77" i="9" s="1"/>
  <c r="J77" i="5"/>
  <c r="L77" i="5" s="1"/>
  <c r="M77" i="5" s="1"/>
  <c r="J77" i="23"/>
  <c r="L77" i="23" s="1"/>
  <c r="M77" i="23" s="1"/>
  <c r="J77" i="8"/>
  <c r="L77" i="8" s="1"/>
  <c r="M77" i="8" s="1"/>
  <c r="J77" i="10"/>
  <c r="L77" i="10" s="1"/>
  <c r="M77" i="10" s="1"/>
  <c r="J77" i="11"/>
  <c r="L77" i="11" s="1"/>
  <c r="M77" i="11" s="1"/>
  <c r="J77" i="14"/>
  <c r="L77" i="14" s="1"/>
  <c r="M77" i="14" s="1"/>
  <c r="J77" i="16"/>
  <c r="L77" i="16" s="1"/>
  <c r="M77" i="16" s="1"/>
  <c r="J77" i="18"/>
  <c r="L77" i="18" s="1"/>
  <c r="M77" i="18" s="1"/>
  <c r="J77" i="19"/>
  <c r="L77" i="19" s="1"/>
  <c r="M77" i="19" s="1"/>
  <c r="J77" i="12"/>
  <c r="L77" i="12" s="1"/>
  <c r="M77" i="12" s="1"/>
  <c r="J77" i="13"/>
  <c r="L77" i="13" s="1"/>
  <c r="M77" i="13" s="1"/>
  <c r="J77" i="15"/>
  <c r="L77" i="15" s="1"/>
  <c r="M77" i="15" s="1"/>
  <c r="J77" i="17"/>
  <c r="L77" i="17" s="1"/>
  <c r="M77" i="17" s="1"/>
  <c r="J28" i="21"/>
  <c r="L28" i="21" s="1"/>
  <c r="M28" i="21" s="1"/>
  <c r="J28" i="20"/>
  <c r="L28" i="20" s="1"/>
  <c r="M28" i="20" s="1"/>
  <c r="J28" i="6"/>
  <c r="L28" i="6" s="1"/>
  <c r="M28" i="6" s="1"/>
  <c r="J28" i="23"/>
  <c r="L28" i="23" s="1"/>
  <c r="M28" i="23" s="1"/>
  <c r="J28" i="22"/>
  <c r="L28" i="22" s="1"/>
  <c r="M28" i="22" s="1"/>
  <c r="J28" i="5"/>
  <c r="L28" i="5" s="1"/>
  <c r="M28" i="5" s="1"/>
  <c r="J28" i="8"/>
  <c r="L28" i="8" s="1"/>
  <c r="M28" i="8" s="1"/>
  <c r="J28" i="7"/>
  <c r="L28" i="7" s="1"/>
  <c r="M28" i="7" s="1"/>
  <c r="J28" i="9"/>
  <c r="L28" i="9" s="1"/>
  <c r="M28" i="9" s="1"/>
  <c r="J28" i="13"/>
  <c r="L28" i="13" s="1"/>
  <c r="M28" i="13" s="1"/>
  <c r="J28" i="15"/>
  <c r="L28" i="15" s="1"/>
  <c r="M28" i="15" s="1"/>
  <c r="J28" i="17"/>
  <c r="L28" i="17" s="1"/>
  <c r="M28" i="17" s="1"/>
  <c r="J28" i="11"/>
  <c r="L28" i="11" s="1"/>
  <c r="M28" i="11" s="1"/>
  <c r="J28" i="12"/>
  <c r="L28" i="12" s="1"/>
  <c r="M28" i="12" s="1"/>
  <c r="J28" i="14"/>
  <c r="L28" i="14" s="1"/>
  <c r="M28" i="14" s="1"/>
  <c r="J28" i="16"/>
  <c r="L28" i="16" s="1"/>
  <c r="M28" i="16" s="1"/>
  <c r="J28" i="18"/>
  <c r="L28" i="18" s="1"/>
  <c r="M28" i="18" s="1"/>
  <c r="J28" i="19"/>
  <c r="L28" i="19" s="1"/>
  <c r="M28" i="19" s="1"/>
  <c r="J28" i="10"/>
  <c r="L28" i="10" s="1"/>
  <c r="M28" i="10" s="1"/>
  <c r="J20" i="21"/>
  <c r="L20" i="21" s="1"/>
  <c r="M20" i="21" s="1"/>
  <c r="J20" i="20"/>
  <c r="L20" i="20" s="1"/>
  <c r="M20" i="20" s="1"/>
  <c r="J20" i="6"/>
  <c r="L20" i="6" s="1"/>
  <c r="M20" i="6" s="1"/>
  <c r="J20" i="23"/>
  <c r="L20" i="23" s="1"/>
  <c r="M20" i="23" s="1"/>
  <c r="J20" i="22"/>
  <c r="L20" i="22" s="1"/>
  <c r="M20" i="22" s="1"/>
  <c r="J20" i="5"/>
  <c r="L20" i="5" s="1"/>
  <c r="M20" i="5" s="1"/>
  <c r="J20" i="8"/>
  <c r="L20" i="8" s="1"/>
  <c r="M20" i="8" s="1"/>
  <c r="J20" i="9"/>
  <c r="L20" i="9" s="1"/>
  <c r="M20" i="9" s="1"/>
  <c r="J20" i="13"/>
  <c r="L20" i="13" s="1"/>
  <c r="M20" i="13" s="1"/>
  <c r="J20" i="15"/>
  <c r="L20" i="15" s="1"/>
  <c r="M20" i="15" s="1"/>
  <c r="J20" i="17"/>
  <c r="L20" i="17" s="1"/>
  <c r="M20" i="17" s="1"/>
  <c r="J20" i="11"/>
  <c r="L20" i="11" s="1"/>
  <c r="M20" i="11" s="1"/>
  <c r="J20" i="12"/>
  <c r="L20" i="12" s="1"/>
  <c r="M20" i="12" s="1"/>
  <c r="J20" i="14"/>
  <c r="L20" i="14" s="1"/>
  <c r="M20" i="14" s="1"/>
  <c r="J20" i="16"/>
  <c r="L20" i="16" s="1"/>
  <c r="M20" i="16" s="1"/>
  <c r="J20" i="18"/>
  <c r="L20" i="18" s="1"/>
  <c r="M20" i="18" s="1"/>
  <c r="J20" i="19"/>
  <c r="L20" i="19" s="1"/>
  <c r="M20" i="19" s="1"/>
  <c r="J20" i="7"/>
  <c r="L20" i="7" s="1"/>
  <c r="M20" i="7" s="1"/>
  <c r="J20" i="10"/>
  <c r="L20" i="10" s="1"/>
  <c r="M20" i="10" s="1"/>
  <c r="J107" i="23"/>
  <c r="L107" i="23" s="1"/>
  <c r="M107" i="23" s="1"/>
  <c r="J107" i="21"/>
  <c r="L107" i="21" s="1"/>
  <c r="M107" i="21" s="1"/>
  <c r="J107" i="6"/>
  <c r="L107" i="6" s="1"/>
  <c r="M107" i="6" s="1"/>
  <c r="J107" i="7"/>
  <c r="L107" i="7" s="1"/>
  <c r="M107" i="7" s="1"/>
  <c r="J107" i="22"/>
  <c r="L107" i="22" s="1"/>
  <c r="M107" i="22" s="1"/>
  <c r="J107" i="5"/>
  <c r="L107" i="5" s="1"/>
  <c r="M107" i="5" s="1"/>
  <c r="J107" i="20"/>
  <c r="L107" i="20" s="1"/>
  <c r="M107" i="20" s="1"/>
  <c r="J107" i="8"/>
  <c r="L107" i="8" s="1"/>
  <c r="M107" i="8" s="1"/>
  <c r="J107" i="10"/>
  <c r="L107" i="10" s="1"/>
  <c r="M107" i="10" s="1"/>
  <c r="J107" i="12"/>
  <c r="L107" i="12" s="1"/>
  <c r="M107" i="12" s="1"/>
  <c r="J107" i="9"/>
  <c r="L107" i="9" s="1"/>
  <c r="M107" i="9" s="1"/>
  <c r="J107" i="11"/>
  <c r="L107" i="11" s="1"/>
  <c r="M107" i="11" s="1"/>
  <c r="J107" i="14"/>
  <c r="L107" i="14" s="1"/>
  <c r="M107" i="14" s="1"/>
  <c r="J107" i="19"/>
  <c r="L107" i="19" s="1"/>
  <c r="M107" i="19" s="1"/>
  <c r="J107" i="18"/>
  <c r="L107" i="18" s="1"/>
  <c r="M107" i="18" s="1"/>
  <c r="J107" i="13"/>
  <c r="L107" i="13" s="1"/>
  <c r="M107" i="13" s="1"/>
  <c r="J107" i="15"/>
  <c r="L107" i="15" s="1"/>
  <c r="M107" i="15" s="1"/>
  <c r="J107" i="16"/>
  <c r="L107" i="16" s="1"/>
  <c r="M107" i="16" s="1"/>
  <c r="J107" i="17"/>
  <c r="L107" i="17" s="1"/>
  <c r="M107" i="17" s="1"/>
  <c r="J101" i="7"/>
  <c r="L101" i="7" s="1"/>
  <c r="J101" i="22"/>
  <c r="L101" i="22" s="1"/>
  <c r="J101" i="6"/>
  <c r="L101" i="6" s="1"/>
  <c r="J101" i="20"/>
  <c r="L101" i="20" s="1"/>
  <c r="J101" i="21"/>
  <c r="L101" i="21" s="1"/>
  <c r="J101" i="9"/>
  <c r="L101" i="9" s="1"/>
  <c r="J101" i="5"/>
  <c r="L101" i="5" s="1"/>
  <c r="J101" i="23"/>
  <c r="L101" i="23" s="1"/>
  <c r="J101" i="8"/>
  <c r="L101" i="8" s="1"/>
  <c r="J101" i="10"/>
  <c r="L101" i="10" s="1"/>
  <c r="J101" i="11"/>
  <c r="L101" i="11" s="1"/>
  <c r="J101" i="14"/>
  <c r="L101" i="14" s="1"/>
  <c r="J101" i="16"/>
  <c r="L101" i="16" s="1"/>
  <c r="J101" i="18"/>
  <c r="L101" i="18" s="1"/>
  <c r="J101" i="19"/>
  <c r="L101" i="19" s="1"/>
  <c r="J101" i="12"/>
  <c r="L101" i="12" s="1"/>
  <c r="J101" i="13"/>
  <c r="L101" i="13" s="1"/>
  <c r="J101" i="15"/>
  <c r="L101" i="15" s="1"/>
  <c r="J101" i="17"/>
  <c r="L101" i="17" s="1"/>
  <c r="A34" i="37"/>
  <c r="A34" i="29"/>
  <c r="A34" i="47"/>
  <c r="A51" i="38"/>
  <c r="N97" i="72"/>
  <c r="AD97" i="65"/>
  <c r="N97" i="63"/>
  <c r="N97" i="62"/>
  <c r="J97" i="62"/>
  <c r="AD97" i="60"/>
  <c r="AB97" i="59"/>
  <c r="J97" i="59"/>
  <c r="AD97" i="56"/>
  <c r="AB97" i="56"/>
  <c r="M76" i="20"/>
  <c r="M76" i="21"/>
  <c r="M46" i="21"/>
  <c r="M76" i="22"/>
  <c r="M104" i="6"/>
  <c r="M76" i="7"/>
  <c r="M104" i="8"/>
  <c r="M76" i="9"/>
  <c r="M19" i="9"/>
  <c r="M104" i="9"/>
  <c r="M46" i="9"/>
  <c r="M104" i="10"/>
  <c r="M104" i="13"/>
  <c r="M76" i="13"/>
  <c r="M104" i="14"/>
  <c r="L32" i="15"/>
  <c r="M32" i="15" s="1"/>
  <c r="M76" i="18"/>
  <c r="R94" i="66"/>
  <c r="H93" i="69"/>
  <c r="H93" i="61"/>
  <c r="N93" i="61" s="1"/>
  <c r="J19" i="69"/>
  <c r="V68" i="65"/>
  <c r="L26" i="73"/>
  <c r="P70" i="67"/>
  <c r="R70" i="56"/>
  <c r="AB60" i="62"/>
  <c r="V60" i="62"/>
  <c r="J60" i="62"/>
  <c r="Z60" i="62"/>
  <c r="P60" i="62"/>
  <c r="T60" i="62"/>
  <c r="X60" i="62"/>
  <c r="AD60" i="62"/>
  <c r="N92" i="54"/>
  <c r="L92" i="54"/>
  <c r="AD92" i="54"/>
  <c r="J92" i="54"/>
  <c r="AB92" i="54"/>
  <c r="AD98" i="71"/>
  <c r="Z98" i="71"/>
  <c r="T77" i="63"/>
  <c r="V77" i="63"/>
  <c r="AD77" i="63"/>
  <c r="AD84" i="58"/>
  <c r="Z84" i="58"/>
  <c r="N23" i="65"/>
  <c r="Z23" i="65"/>
  <c r="AB23" i="65"/>
  <c r="T23" i="65"/>
  <c r="R40" i="54"/>
  <c r="AD40" i="54"/>
  <c r="N56" i="58"/>
  <c r="P56" i="58"/>
  <c r="L102" i="62"/>
  <c r="Z102" i="62"/>
  <c r="P102" i="62"/>
  <c r="V102" i="62"/>
  <c r="J19" i="58"/>
  <c r="V19" i="58"/>
  <c r="L19" i="58"/>
  <c r="AB19" i="58"/>
  <c r="AB29" i="55"/>
  <c r="N29" i="55"/>
  <c r="Z29" i="55"/>
  <c r="J29" i="55"/>
  <c r="R29" i="55"/>
  <c r="AD29" i="55"/>
  <c r="P29" i="55"/>
  <c r="L29" i="55"/>
  <c r="T29" i="55"/>
  <c r="P37" i="58"/>
  <c r="R37" i="58"/>
  <c r="Z37" i="58"/>
  <c r="J37" i="58"/>
  <c r="AD37" i="58"/>
  <c r="T37" i="58"/>
  <c r="V37" i="58"/>
  <c r="L37" i="58"/>
  <c r="P100" i="57"/>
  <c r="X100" i="57"/>
  <c r="AB54" i="57"/>
  <c r="L33" i="70"/>
  <c r="AD54" i="57"/>
  <c r="L19" i="71"/>
  <c r="P83" i="72"/>
  <c r="N83" i="54"/>
  <c r="T70" i="69"/>
  <c r="V70" i="69"/>
  <c r="T92" i="69"/>
  <c r="Z68" i="65"/>
  <c r="R68" i="65"/>
  <c r="J33" i="70"/>
  <c r="N33" i="70"/>
  <c r="T57" i="72"/>
  <c r="R26" i="73"/>
  <c r="J89" i="62"/>
  <c r="R89" i="62"/>
  <c r="L39" i="60"/>
  <c r="X64" i="72"/>
  <c r="R70" i="67"/>
  <c r="N70" i="67"/>
  <c r="R80" i="54"/>
  <c r="AD83" i="64"/>
  <c r="J70" i="56"/>
  <c r="Z70" i="71"/>
  <c r="P98" i="55"/>
  <c r="T98" i="55"/>
  <c r="X54" i="57"/>
  <c r="T63" i="58"/>
  <c r="X19" i="62"/>
  <c r="AD21" i="55"/>
  <c r="X21" i="55"/>
  <c r="V21" i="55"/>
  <c r="AD19" i="57"/>
  <c r="P19" i="57"/>
  <c r="X19" i="57"/>
  <c r="L19" i="57"/>
  <c r="Z19" i="57"/>
  <c r="L23" i="58"/>
  <c r="T23" i="58"/>
  <c r="V23" i="58"/>
  <c r="AD23" i="58"/>
  <c r="R45" i="55"/>
  <c r="L45" i="55"/>
  <c r="AD45" i="55"/>
  <c r="T45" i="55"/>
  <c r="AB45" i="55"/>
  <c r="X45" i="55"/>
  <c r="J45" i="55"/>
  <c r="V45" i="55"/>
  <c r="N45" i="55"/>
  <c r="P79" i="55"/>
  <c r="T79" i="55"/>
  <c r="J79" i="55"/>
  <c r="N79" i="55"/>
  <c r="AB79" i="55"/>
  <c r="Z87" i="55"/>
  <c r="T87" i="55"/>
  <c r="J87" i="55"/>
  <c r="N87" i="55"/>
  <c r="P87" i="55"/>
  <c r="X87" i="55"/>
  <c r="L87" i="55"/>
  <c r="AD87" i="55"/>
  <c r="Z33" i="70"/>
  <c r="T89" i="62"/>
  <c r="Z80" i="54"/>
  <c r="X51" i="59"/>
  <c r="Z51" i="59"/>
  <c r="L80" i="70"/>
  <c r="J83" i="72"/>
  <c r="T83" i="54"/>
  <c r="Z70" i="69"/>
  <c r="R70" i="69"/>
  <c r="J68" i="65"/>
  <c r="N68" i="65"/>
  <c r="V75" i="67"/>
  <c r="AB33" i="70"/>
  <c r="Z57" i="72"/>
  <c r="J57" i="72"/>
  <c r="T26" i="73"/>
  <c r="L89" i="62"/>
  <c r="P89" i="62"/>
  <c r="AD39" i="60"/>
  <c r="V64" i="72"/>
  <c r="Z70" i="67"/>
  <c r="L64" i="73"/>
  <c r="P80" i="54"/>
  <c r="P70" i="56"/>
  <c r="X70" i="71"/>
  <c r="L33" i="71"/>
  <c r="Z98" i="55"/>
  <c r="N98" i="55"/>
  <c r="V80" i="57"/>
  <c r="P24" i="60"/>
  <c r="J63" i="58"/>
  <c r="T19" i="62"/>
  <c r="J21" i="55"/>
  <c r="N46" i="56"/>
  <c r="V100" i="57"/>
  <c r="Z44" i="65"/>
  <c r="X72" i="68"/>
  <c r="T52" i="63"/>
  <c r="N19" i="57"/>
  <c r="R56" i="55"/>
  <c r="T70" i="67"/>
  <c r="J70" i="63"/>
  <c r="AB57" i="72"/>
  <c r="V39" i="60"/>
  <c r="AB70" i="71"/>
  <c r="AB98" i="55"/>
  <c r="Z34" i="73"/>
  <c r="R80" i="70"/>
  <c r="N83" i="72"/>
  <c r="AD83" i="72"/>
  <c r="J83" i="54"/>
  <c r="J70" i="69"/>
  <c r="N70" i="69"/>
  <c r="T68" i="65"/>
  <c r="AB75" i="67"/>
  <c r="R33" i="70"/>
  <c r="R57" i="72"/>
  <c r="V57" i="72"/>
  <c r="AD26" i="73"/>
  <c r="AB89" i="62"/>
  <c r="N89" i="62"/>
  <c r="N39" i="60"/>
  <c r="AD64" i="72"/>
  <c r="AB70" i="67"/>
  <c r="R55" i="69"/>
  <c r="AD80" i="54"/>
  <c r="V70" i="56"/>
  <c r="T70" i="56"/>
  <c r="L70" i="71"/>
  <c r="V57" i="70"/>
  <c r="AD98" i="55"/>
  <c r="J98" i="55"/>
  <c r="T70" i="73"/>
  <c r="N76" i="56"/>
  <c r="V40" i="54"/>
  <c r="N21" i="55"/>
  <c r="P46" i="56"/>
  <c r="J100" i="57"/>
  <c r="X29" i="65"/>
  <c r="V44" i="65"/>
  <c r="J72" i="68"/>
  <c r="N46" i="55"/>
  <c r="V46" i="55"/>
  <c r="AD46" i="55"/>
  <c r="AD46" i="59"/>
  <c r="X46" i="59"/>
  <c r="P46" i="59"/>
  <c r="AB78" i="72"/>
  <c r="AD78" i="72"/>
  <c r="X78" i="72"/>
  <c r="Z78" i="72"/>
  <c r="X66" i="56"/>
  <c r="T78" i="73"/>
  <c r="R78" i="73"/>
  <c r="AB78" i="73"/>
  <c r="P78" i="73"/>
  <c r="J78" i="73"/>
  <c r="N78" i="73"/>
  <c r="Z78" i="73"/>
  <c r="L85" i="73"/>
  <c r="N85" i="73"/>
  <c r="P85" i="73"/>
  <c r="AD85" i="73"/>
  <c r="X85" i="73"/>
  <c r="T85" i="73"/>
  <c r="J85" i="73"/>
  <c r="R85" i="73"/>
  <c r="AB85" i="73"/>
  <c r="N85" i="69"/>
  <c r="AB85" i="69"/>
  <c r="Z85" i="69"/>
  <c r="V85" i="69"/>
  <c r="R85" i="69"/>
  <c r="L85" i="69"/>
  <c r="AD85" i="69"/>
  <c r="X85" i="69"/>
  <c r="J85" i="69"/>
  <c r="R58" i="69"/>
  <c r="AD58" i="69"/>
  <c r="X74" i="57"/>
  <c r="J74" i="57"/>
  <c r="Z74" i="57"/>
  <c r="P60" i="55"/>
  <c r="J60" i="55"/>
  <c r="L60" i="55"/>
  <c r="T60" i="55"/>
  <c r="N60" i="55"/>
  <c r="AB68" i="65"/>
  <c r="N26" i="73"/>
  <c r="J70" i="67"/>
  <c r="N70" i="71"/>
  <c r="AB70" i="63"/>
  <c r="AB83" i="72"/>
  <c r="L83" i="72"/>
  <c r="Z83" i="54"/>
  <c r="AD70" i="69"/>
  <c r="X92" i="69"/>
  <c r="X68" i="65"/>
  <c r="V33" i="70"/>
  <c r="AD57" i="72"/>
  <c r="L57" i="72"/>
  <c r="Z26" i="73"/>
  <c r="X89" i="62"/>
  <c r="AB39" i="60"/>
  <c r="T39" i="60"/>
  <c r="N64" i="72"/>
  <c r="X70" i="67"/>
  <c r="Z55" i="69"/>
  <c r="AB80" i="54"/>
  <c r="L70" i="56"/>
  <c r="AB70" i="56"/>
  <c r="R70" i="71"/>
  <c r="R98" i="55"/>
  <c r="T70" i="63"/>
  <c r="AD75" i="60"/>
  <c r="AB45" i="56"/>
  <c r="X76" i="56"/>
  <c r="J40" i="54"/>
  <c r="AB21" i="55"/>
  <c r="R46" i="56"/>
  <c r="P38" i="60"/>
  <c r="AB38" i="60"/>
  <c r="N53" i="67"/>
  <c r="T53" i="67"/>
  <c r="Z67" i="69"/>
  <c r="P67" i="69"/>
  <c r="J87" i="59"/>
  <c r="AB34" i="62"/>
  <c r="L34" i="62"/>
  <c r="AD34" i="62"/>
  <c r="R34" i="62"/>
  <c r="N34" i="62"/>
  <c r="J34" i="62"/>
  <c r="P34" i="62"/>
  <c r="V34" i="62"/>
  <c r="P41" i="67"/>
  <c r="Z41" i="67"/>
  <c r="R41" i="67"/>
  <c r="P60" i="70"/>
  <c r="R60" i="70"/>
  <c r="Z60" i="70"/>
  <c r="V60" i="70"/>
  <c r="N60" i="70"/>
  <c r="AD60" i="70"/>
  <c r="L60" i="70"/>
  <c r="AB60" i="70"/>
  <c r="P87" i="68"/>
  <c r="L87" i="68"/>
  <c r="X87" i="68"/>
  <c r="V87" i="68"/>
  <c r="AD87" i="68"/>
  <c r="R87" i="68"/>
  <c r="AB87" i="68"/>
  <c r="T87" i="68"/>
  <c r="Z87" i="68"/>
  <c r="P46" i="58"/>
  <c r="Z46" i="58"/>
  <c r="P66" i="72"/>
  <c r="AB66" i="72"/>
  <c r="N66" i="72"/>
  <c r="Z66" i="72"/>
  <c r="V66" i="72"/>
  <c r="R66" i="72"/>
  <c r="T66" i="72"/>
  <c r="AD66" i="72"/>
  <c r="X66" i="72"/>
  <c r="N78" i="66"/>
  <c r="P78" i="66"/>
  <c r="L78" i="66"/>
  <c r="Z78" i="66"/>
  <c r="X78" i="66"/>
  <c r="X78" i="69"/>
  <c r="P78" i="69"/>
  <c r="L85" i="71"/>
  <c r="V85" i="71"/>
  <c r="N85" i="71"/>
  <c r="AD85" i="71"/>
  <c r="T85" i="65"/>
  <c r="Z85" i="65"/>
  <c r="X85" i="65"/>
  <c r="L82" i="57"/>
  <c r="R72" i="68"/>
  <c r="AB72" i="68"/>
  <c r="L72" i="68"/>
  <c r="V72" i="68"/>
  <c r="P72" i="68"/>
  <c r="Z72" i="68"/>
  <c r="AD72" i="68"/>
  <c r="T72" i="68"/>
  <c r="L83" i="54"/>
  <c r="J47" i="71"/>
  <c r="P26" i="73"/>
  <c r="R39" i="60"/>
  <c r="N34" i="71"/>
  <c r="L70" i="67"/>
  <c r="L80" i="54"/>
  <c r="J70" i="71"/>
  <c r="X98" i="55"/>
  <c r="L64" i="62"/>
  <c r="P76" i="56"/>
  <c r="R40" i="57"/>
  <c r="T40" i="54"/>
  <c r="X29" i="55"/>
  <c r="T29" i="67"/>
  <c r="N29" i="67"/>
  <c r="J29" i="67"/>
  <c r="L29" i="67"/>
  <c r="V29" i="67"/>
  <c r="AB29" i="67"/>
  <c r="P29" i="67"/>
  <c r="AD29" i="67"/>
  <c r="Z29" i="67"/>
  <c r="AB45" i="62"/>
  <c r="J45" i="62"/>
  <c r="L45" i="62"/>
  <c r="Z45" i="62"/>
  <c r="AD45" i="62"/>
  <c r="V45" i="62"/>
  <c r="R45" i="62"/>
  <c r="AD21" i="60"/>
  <c r="L21" i="60"/>
  <c r="X99" i="72"/>
  <c r="T99" i="72"/>
  <c r="AB99" i="72"/>
  <c r="N99" i="72"/>
  <c r="L99" i="72"/>
  <c r="R99" i="72"/>
  <c r="V99" i="72"/>
  <c r="Z19" i="69"/>
  <c r="N19" i="69"/>
  <c r="X19" i="69"/>
  <c r="P19" i="69"/>
  <c r="V19" i="69"/>
  <c r="AB19" i="69"/>
  <c r="L19" i="69"/>
  <c r="R19" i="69"/>
  <c r="AD19" i="69"/>
  <c r="X36" i="72"/>
  <c r="AD36" i="72"/>
  <c r="Z36" i="72"/>
  <c r="AB36" i="72"/>
  <c r="N36" i="72"/>
  <c r="T36" i="72"/>
  <c r="R36" i="72"/>
  <c r="V36" i="72"/>
  <c r="J36" i="72"/>
  <c r="V44" i="71"/>
  <c r="T44" i="71"/>
  <c r="J44" i="71"/>
  <c r="N44" i="71"/>
  <c r="X44" i="71"/>
  <c r="Z44" i="71"/>
  <c r="AB44" i="71"/>
  <c r="R44" i="71"/>
  <c r="P44" i="71"/>
  <c r="X44" i="60"/>
  <c r="J44" i="60"/>
  <c r="Z44" i="60"/>
  <c r="R44" i="60"/>
  <c r="N44" i="60"/>
  <c r="AD44" i="60"/>
  <c r="AB44" i="60"/>
  <c r="N52" i="67"/>
  <c r="P52" i="67"/>
  <c r="X52" i="67"/>
  <c r="L52" i="67"/>
  <c r="R52" i="67"/>
  <c r="Z52" i="67"/>
  <c r="T52" i="67"/>
  <c r="V52" i="67"/>
  <c r="N52" i="65"/>
  <c r="J52" i="65"/>
  <c r="AD52" i="65"/>
  <c r="P52" i="65"/>
  <c r="T52" i="65"/>
  <c r="R52" i="65"/>
  <c r="V52" i="65"/>
  <c r="L52" i="65"/>
  <c r="Z52" i="65"/>
  <c r="X52" i="65"/>
  <c r="AB55" i="61"/>
  <c r="L20" i="60"/>
  <c r="R20" i="60"/>
  <c r="V20" i="60"/>
  <c r="AB20" i="60"/>
  <c r="J20" i="60"/>
  <c r="T20" i="60"/>
  <c r="N20" i="60"/>
  <c r="P20" i="60"/>
  <c r="R29" i="65"/>
  <c r="Z29" i="65"/>
  <c r="P29" i="65"/>
  <c r="T29" i="65"/>
  <c r="AD29" i="65"/>
  <c r="AB29" i="65"/>
  <c r="V29" i="65"/>
  <c r="T45" i="65"/>
  <c r="Z45" i="65"/>
  <c r="T98" i="54"/>
  <c r="AB98" i="54"/>
  <c r="R77" i="68"/>
  <c r="V77" i="68"/>
  <c r="T77" i="68"/>
  <c r="Z77" i="68"/>
  <c r="P23" i="62"/>
  <c r="L23" i="62"/>
  <c r="V19" i="71"/>
  <c r="AB19" i="71"/>
  <c r="N19" i="62"/>
  <c r="L19" i="62"/>
  <c r="P19" i="62"/>
  <c r="T36" i="67"/>
  <c r="V44" i="72"/>
  <c r="Z44" i="72"/>
  <c r="AB44" i="72"/>
  <c r="N44" i="72"/>
  <c r="T44" i="72"/>
  <c r="P44" i="72"/>
  <c r="AD44" i="65"/>
  <c r="J44" i="65"/>
  <c r="P44" i="65"/>
  <c r="R44" i="65"/>
  <c r="X44" i="65"/>
  <c r="AB44" i="65"/>
  <c r="T44" i="65"/>
  <c r="AB52" i="66"/>
  <c r="AD52" i="66"/>
  <c r="Z52" i="66"/>
  <c r="X52" i="66"/>
  <c r="N52" i="66"/>
  <c r="V52" i="66"/>
  <c r="R52" i="66"/>
  <c r="J52" i="66"/>
  <c r="AB52" i="63"/>
  <c r="AD52" i="63"/>
  <c r="R52" i="63"/>
  <c r="N52" i="63"/>
  <c r="J52" i="63"/>
  <c r="L52" i="63"/>
  <c r="V52" i="63"/>
  <c r="T46" i="56"/>
  <c r="L46" i="56"/>
  <c r="V46" i="56"/>
  <c r="Z46" i="56"/>
  <c r="AB46" i="56"/>
  <c r="AD46" i="56"/>
  <c r="H38" i="64"/>
  <c r="H72" i="67"/>
  <c r="Z72" i="62"/>
  <c r="X79" i="72"/>
  <c r="J63" i="71"/>
  <c r="H38" i="61"/>
  <c r="H72" i="66"/>
  <c r="AD72" i="62"/>
  <c r="P79" i="72"/>
  <c r="AD79" i="72"/>
  <c r="H26" i="69"/>
  <c r="H38" i="65"/>
  <c r="H72" i="57"/>
  <c r="T72" i="62"/>
  <c r="H26" i="55"/>
  <c r="R26" i="55" s="1"/>
  <c r="H26" i="57"/>
  <c r="P26" i="57" s="1"/>
  <c r="AB79" i="72"/>
  <c r="H38" i="57"/>
  <c r="V38" i="57" s="1"/>
  <c r="H72" i="54"/>
  <c r="T72" i="54" s="1"/>
  <c r="H72" i="71"/>
  <c r="V72" i="71" s="1"/>
  <c r="H26" i="59"/>
  <c r="T79" i="72"/>
  <c r="L79" i="72"/>
  <c r="H38" i="63"/>
  <c r="V38" i="63" s="1"/>
  <c r="H72" i="60"/>
  <c r="T72" i="60" s="1"/>
  <c r="H72" i="59"/>
  <c r="N72" i="59" s="1"/>
  <c r="H99" i="56"/>
  <c r="P99" i="56" s="1"/>
  <c r="Z79" i="72"/>
  <c r="H38" i="58"/>
  <c r="Z38" i="58" s="1"/>
  <c r="H72" i="55"/>
  <c r="R72" i="55" s="1"/>
  <c r="H72" i="58"/>
  <c r="X72" i="58" s="1"/>
  <c r="AB79" i="66"/>
  <c r="P79" i="66"/>
  <c r="T70" i="60"/>
  <c r="L64" i="57"/>
  <c r="Z64" i="57"/>
  <c r="J55" i="70"/>
  <c r="X98" i="69"/>
  <c r="AD83" i="70"/>
  <c r="P83" i="70"/>
  <c r="Z70" i="70"/>
  <c r="AD24" i="63"/>
  <c r="T66" i="59"/>
  <c r="Z66" i="59"/>
  <c r="AB87" i="64"/>
  <c r="V87" i="64"/>
  <c r="Z85" i="62"/>
  <c r="P85" i="62"/>
  <c r="Z78" i="54"/>
  <c r="N46" i="63"/>
  <c r="T48" i="62"/>
  <c r="J85" i="64"/>
  <c r="V78" i="60"/>
  <c r="N78" i="60"/>
  <c r="T40" i="65"/>
  <c r="T92" i="60"/>
  <c r="L92" i="71"/>
  <c r="V92" i="71"/>
  <c r="V35" i="59"/>
  <c r="X48" i="58"/>
  <c r="L53" i="55"/>
  <c r="H38" i="56"/>
  <c r="Z38" i="56" s="1"/>
  <c r="L77" i="58"/>
  <c r="X63" i="73"/>
  <c r="R70" i="60"/>
  <c r="J64" i="57"/>
  <c r="N64" i="57"/>
  <c r="AB68" i="58"/>
  <c r="L55" i="70"/>
  <c r="P98" i="69"/>
  <c r="X83" i="70"/>
  <c r="J70" i="70"/>
  <c r="X70" i="70"/>
  <c r="V24" i="63"/>
  <c r="P48" i="58"/>
  <c r="X66" i="59"/>
  <c r="T46" i="65"/>
  <c r="N87" i="64"/>
  <c r="R87" i="64"/>
  <c r="V85" i="62"/>
  <c r="N85" i="62"/>
  <c r="R78" i="54"/>
  <c r="P46" i="63"/>
  <c r="L48" i="62"/>
  <c r="AB85" i="64"/>
  <c r="R78" i="60"/>
  <c r="P40" i="65"/>
  <c r="AB40" i="65"/>
  <c r="X92" i="60"/>
  <c r="AD92" i="71"/>
  <c r="N92" i="71"/>
  <c r="AD37" i="56"/>
  <c r="AD48" i="58"/>
  <c r="AB35" i="59"/>
  <c r="Z77" i="58"/>
  <c r="N85" i="58"/>
  <c r="V56" i="54"/>
  <c r="AD63" i="73"/>
  <c r="V63" i="73"/>
  <c r="H88" i="65"/>
  <c r="J88" i="65" s="1"/>
  <c r="J70" i="60"/>
  <c r="AD70" i="60"/>
  <c r="X64" i="57"/>
  <c r="P34" i="64"/>
  <c r="T75" i="66"/>
  <c r="Z55" i="70"/>
  <c r="X80" i="55"/>
  <c r="J98" i="69"/>
  <c r="Z83" i="70"/>
  <c r="N70" i="70"/>
  <c r="L70" i="70"/>
  <c r="AB24" i="63"/>
  <c r="P85" i="58"/>
  <c r="V66" i="59"/>
  <c r="L46" i="63"/>
  <c r="Z87" i="64"/>
  <c r="T99" i="63"/>
  <c r="N67" i="70"/>
  <c r="T87" i="64"/>
  <c r="R85" i="62"/>
  <c r="V78" i="54"/>
  <c r="J78" i="54"/>
  <c r="AB46" i="63"/>
  <c r="AD66" i="60"/>
  <c r="AD85" i="64"/>
  <c r="AB78" i="60"/>
  <c r="L40" i="65"/>
  <c r="N40" i="65"/>
  <c r="T99" i="67"/>
  <c r="Z92" i="71"/>
  <c r="T77" i="58"/>
  <c r="R37" i="56"/>
  <c r="R35" i="59"/>
  <c r="X85" i="58"/>
  <c r="T85" i="58"/>
  <c r="T63" i="73"/>
  <c r="AD47" i="61"/>
  <c r="X70" i="60"/>
  <c r="V70" i="60"/>
  <c r="P64" i="57"/>
  <c r="AD20" i="59"/>
  <c r="R55" i="70"/>
  <c r="AB98" i="69"/>
  <c r="AD98" i="69"/>
  <c r="N83" i="70"/>
  <c r="P70" i="70"/>
  <c r="AD70" i="70"/>
  <c r="Z24" i="63"/>
  <c r="AD85" i="58"/>
  <c r="R46" i="63"/>
  <c r="J87" i="64"/>
  <c r="X99" i="63"/>
  <c r="T53" i="62"/>
  <c r="AD85" i="62"/>
  <c r="X78" i="54"/>
  <c r="T78" i="54"/>
  <c r="AD46" i="63"/>
  <c r="P66" i="62"/>
  <c r="R85" i="64"/>
  <c r="Z78" i="60"/>
  <c r="AD40" i="65"/>
  <c r="AD92" i="60"/>
  <c r="AB92" i="71"/>
  <c r="N77" i="58"/>
  <c r="L37" i="56"/>
  <c r="R47" i="61"/>
  <c r="Z70" i="60"/>
  <c r="N70" i="60"/>
  <c r="AD64" i="57"/>
  <c r="J26" i="72"/>
  <c r="N55" i="70"/>
  <c r="N98" i="69"/>
  <c r="V98" i="69"/>
  <c r="J83" i="70"/>
  <c r="AB70" i="70"/>
  <c r="P24" i="63"/>
  <c r="L85" i="58"/>
  <c r="L60" i="58"/>
  <c r="R52" i="71"/>
  <c r="AB19" i="61"/>
  <c r="T46" i="63"/>
  <c r="X87" i="64"/>
  <c r="Z99" i="63"/>
  <c r="J53" i="62"/>
  <c r="L85" i="62"/>
  <c r="AB78" i="54"/>
  <c r="N78" i="54"/>
  <c r="J46" i="63"/>
  <c r="AB34" i="68"/>
  <c r="V85" i="64"/>
  <c r="P67" i="65"/>
  <c r="T78" i="60"/>
  <c r="R40" i="65"/>
  <c r="R92" i="71"/>
  <c r="P35" i="59"/>
  <c r="Z85" i="58"/>
  <c r="J77" i="58"/>
  <c r="R23" i="57"/>
  <c r="P20" i="55"/>
  <c r="L66" i="59"/>
  <c r="J63" i="73"/>
  <c r="AB63" i="73"/>
  <c r="X50" i="65"/>
  <c r="L70" i="60"/>
  <c r="T64" i="57"/>
  <c r="AD55" i="70"/>
  <c r="R98" i="69"/>
  <c r="L98" i="69"/>
  <c r="L83" i="70"/>
  <c r="R70" i="70"/>
  <c r="AD100" i="58"/>
  <c r="R44" i="70"/>
  <c r="N37" i="65"/>
  <c r="L87" i="64"/>
  <c r="L67" i="65"/>
  <c r="AD53" i="62"/>
  <c r="AD99" i="63"/>
  <c r="AB85" i="62"/>
  <c r="P78" i="54"/>
  <c r="Z46" i="63"/>
  <c r="V69" i="63"/>
  <c r="T85" i="64"/>
  <c r="N85" i="64"/>
  <c r="X67" i="65"/>
  <c r="AD78" i="60"/>
  <c r="Z40" i="65"/>
  <c r="P92" i="71"/>
  <c r="V85" i="58"/>
  <c r="AB77" i="58"/>
  <c r="H72" i="56"/>
  <c r="J72" i="56" s="1"/>
  <c r="R63" i="73"/>
  <c r="R83" i="70"/>
  <c r="T36" i="69"/>
  <c r="N46" i="65"/>
  <c r="Z67" i="65"/>
  <c r="X53" i="62"/>
  <c r="X85" i="64"/>
  <c r="J78" i="60"/>
  <c r="P92" i="60"/>
  <c r="R85" i="58"/>
  <c r="X77" i="58"/>
  <c r="P63" i="73"/>
  <c r="N71" i="63"/>
  <c r="J71" i="63"/>
  <c r="T71" i="63"/>
  <c r="V71" i="63"/>
  <c r="X71" i="63"/>
  <c r="Z71" i="63"/>
  <c r="AB71" i="63"/>
  <c r="AD71" i="63"/>
  <c r="R92" i="58"/>
  <c r="N92" i="58"/>
  <c r="T92" i="58"/>
  <c r="J92" i="58"/>
  <c r="L92" i="58"/>
  <c r="Z92" i="58"/>
  <c r="AD83" i="67"/>
  <c r="AB68" i="54"/>
  <c r="X75" i="61"/>
  <c r="R75" i="61"/>
  <c r="N33" i="61"/>
  <c r="P33" i="61"/>
  <c r="AD33" i="71"/>
  <c r="R57" i="70"/>
  <c r="J50" i="67"/>
  <c r="T50" i="67"/>
  <c r="AD89" i="59"/>
  <c r="T55" i="61"/>
  <c r="N47" i="57"/>
  <c r="L101" i="59"/>
  <c r="P52" i="69"/>
  <c r="Z52" i="71"/>
  <c r="P36" i="62"/>
  <c r="AD36" i="69"/>
  <c r="N19" i="61"/>
  <c r="L74" i="55"/>
  <c r="AD67" i="62"/>
  <c r="X67" i="62"/>
  <c r="T53" i="63"/>
  <c r="L47" i="64"/>
  <c r="J51" i="61"/>
  <c r="T51" i="61"/>
  <c r="N51" i="61"/>
  <c r="V51" i="61"/>
  <c r="AB51" i="61"/>
  <c r="P92" i="62"/>
  <c r="T92" i="62"/>
  <c r="P92" i="66"/>
  <c r="J92" i="66"/>
  <c r="AB47" i="57"/>
  <c r="J56" i="66"/>
  <c r="T83" i="67"/>
  <c r="L68" i="54"/>
  <c r="AD75" i="61"/>
  <c r="P75" i="61"/>
  <c r="P75" i="70"/>
  <c r="V33" i="71"/>
  <c r="T33" i="71"/>
  <c r="P57" i="70"/>
  <c r="R50" i="67"/>
  <c r="N50" i="67"/>
  <c r="P89" i="59"/>
  <c r="J64" i="62"/>
  <c r="T47" i="57"/>
  <c r="J52" i="59"/>
  <c r="T101" i="59"/>
  <c r="X52" i="69"/>
  <c r="J52" i="71"/>
  <c r="Z36" i="62"/>
  <c r="R36" i="69"/>
  <c r="J74" i="55"/>
  <c r="Z67" i="62"/>
  <c r="P53" i="63"/>
  <c r="J53" i="63"/>
  <c r="X84" i="69"/>
  <c r="AD84" i="69"/>
  <c r="J75" i="61"/>
  <c r="L33" i="61"/>
  <c r="L57" i="70"/>
  <c r="R89" i="59"/>
  <c r="V52" i="71"/>
  <c r="V67" i="62"/>
  <c r="AB53" i="63"/>
  <c r="R51" i="60"/>
  <c r="N51" i="60"/>
  <c r="X51" i="60"/>
  <c r="L51" i="60"/>
  <c r="J51" i="60"/>
  <c r="P79" i="64"/>
  <c r="R79" i="64"/>
  <c r="P92" i="61"/>
  <c r="Z98" i="54"/>
  <c r="N98" i="54"/>
  <c r="R98" i="54"/>
  <c r="V98" i="54"/>
  <c r="X98" i="54"/>
  <c r="J98" i="54"/>
  <c r="AD98" i="54"/>
  <c r="P98" i="54"/>
  <c r="L98" i="54"/>
  <c r="Z72" i="69"/>
  <c r="T72" i="69"/>
  <c r="X20" i="71"/>
  <c r="L20" i="71"/>
  <c r="R99" i="67"/>
  <c r="L99" i="67"/>
  <c r="AD99" i="67"/>
  <c r="Z99" i="67"/>
  <c r="AB99" i="67"/>
  <c r="AD99" i="56"/>
  <c r="Z52" i="69"/>
  <c r="J19" i="73"/>
  <c r="AD80" i="72"/>
  <c r="AD68" i="54"/>
  <c r="V75" i="61"/>
  <c r="L75" i="70"/>
  <c r="V75" i="70"/>
  <c r="X33" i="61"/>
  <c r="AB33" i="71"/>
  <c r="N33" i="71"/>
  <c r="AD57" i="70"/>
  <c r="L50" i="67"/>
  <c r="Z89" i="59"/>
  <c r="V89" i="59"/>
  <c r="V34" i="73"/>
  <c r="X47" i="57"/>
  <c r="P101" i="59"/>
  <c r="T52" i="69"/>
  <c r="X44" i="70"/>
  <c r="R36" i="62"/>
  <c r="AB19" i="73"/>
  <c r="R74" i="55"/>
  <c r="T74" i="55"/>
  <c r="Z53" i="63"/>
  <c r="R67" i="62"/>
  <c r="X53" i="63"/>
  <c r="X99" i="67"/>
  <c r="AD20" i="60"/>
  <c r="Z20" i="60"/>
  <c r="N29" i="65"/>
  <c r="J29" i="65"/>
  <c r="X45" i="65"/>
  <c r="N45" i="65"/>
  <c r="AB45" i="65"/>
  <c r="L45" i="65"/>
  <c r="P45" i="65"/>
  <c r="AD45" i="65"/>
  <c r="J45" i="65"/>
  <c r="R45" i="65"/>
  <c r="V45" i="65"/>
  <c r="T60" i="60"/>
  <c r="AD60" i="60"/>
  <c r="N60" i="60"/>
  <c r="L60" i="60"/>
  <c r="P60" i="60"/>
  <c r="X77" i="63"/>
  <c r="Z77" i="63"/>
  <c r="L77" i="63"/>
  <c r="R77" i="63"/>
  <c r="N77" i="63"/>
  <c r="AB77" i="63"/>
  <c r="P77" i="63"/>
  <c r="J77" i="63"/>
  <c r="T84" i="58"/>
  <c r="AB84" i="58"/>
  <c r="P84" i="58"/>
  <c r="J84" i="58"/>
  <c r="V84" i="58"/>
  <c r="X84" i="58"/>
  <c r="R84" i="58"/>
  <c r="L84" i="58"/>
  <c r="L23" i="65"/>
  <c r="P23" i="65"/>
  <c r="AD23" i="65"/>
  <c r="J23" i="65"/>
  <c r="R23" i="65"/>
  <c r="V23" i="65"/>
  <c r="X23" i="65"/>
  <c r="T23" i="70"/>
  <c r="AD23" i="70"/>
  <c r="P40" i="54"/>
  <c r="Z40" i="54"/>
  <c r="X40" i="54"/>
  <c r="AB40" i="54"/>
  <c r="P40" i="57"/>
  <c r="L40" i="57"/>
  <c r="T40" i="57"/>
  <c r="V40" i="57"/>
  <c r="J40" i="57"/>
  <c r="T35" i="72"/>
  <c r="Z35" i="72"/>
  <c r="L35" i="72"/>
  <c r="N35" i="72"/>
  <c r="R35" i="72"/>
  <c r="AB35" i="72"/>
  <c r="V35" i="72"/>
  <c r="V101" i="71"/>
  <c r="N75" i="61"/>
  <c r="P33" i="71"/>
  <c r="P50" i="67"/>
  <c r="N101" i="59"/>
  <c r="L36" i="62"/>
  <c r="V53" i="63"/>
  <c r="J83" i="67"/>
  <c r="Z68" i="54"/>
  <c r="AB75" i="61"/>
  <c r="J75" i="70"/>
  <c r="T75" i="70"/>
  <c r="AB33" i="61"/>
  <c r="Z33" i="71"/>
  <c r="X57" i="70"/>
  <c r="Z57" i="70"/>
  <c r="V50" i="67"/>
  <c r="L89" i="59"/>
  <c r="T89" i="59"/>
  <c r="V64" i="69"/>
  <c r="AD47" i="57"/>
  <c r="T44" i="70"/>
  <c r="N36" i="62"/>
  <c r="P19" i="73"/>
  <c r="AB74" i="55"/>
  <c r="X74" i="55"/>
  <c r="P67" i="62"/>
  <c r="J67" i="62"/>
  <c r="N53" i="63"/>
  <c r="V99" i="67"/>
  <c r="T98" i="63"/>
  <c r="Z98" i="63"/>
  <c r="AD98" i="63"/>
  <c r="J98" i="63"/>
  <c r="L98" i="63"/>
  <c r="AB98" i="63"/>
  <c r="R98" i="63"/>
  <c r="P98" i="63"/>
  <c r="T21" i="56"/>
  <c r="P29" i="73"/>
  <c r="AB29" i="73"/>
  <c r="AD29" i="73"/>
  <c r="J33" i="71"/>
  <c r="P83" i="67"/>
  <c r="Z55" i="63"/>
  <c r="R68" i="54"/>
  <c r="T68" i="54"/>
  <c r="T75" i="61"/>
  <c r="AD75" i="70"/>
  <c r="N75" i="70"/>
  <c r="J33" i="61"/>
  <c r="X33" i="71"/>
  <c r="J57" i="70"/>
  <c r="T57" i="70"/>
  <c r="AB50" i="67"/>
  <c r="X89" i="59"/>
  <c r="N89" i="59"/>
  <c r="T83" i="63"/>
  <c r="R64" i="69"/>
  <c r="V24" i="66"/>
  <c r="R47" i="57"/>
  <c r="AB52" i="71"/>
  <c r="V44" i="70"/>
  <c r="V36" i="62"/>
  <c r="V19" i="73"/>
  <c r="Z74" i="55"/>
  <c r="N74" i="55"/>
  <c r="N67" i="62"/>
  <c r="L53" i="63"/>
  <c r="L19" i="61"/>
  <c r="J99" i="67"/>
  <c r="AD53" i="57"/>
  <c r="J53" i="57"/>
  <c r="AB63" i="58"/>
  <c r="X63" i="58"/>
  <c r="V79" i="56"/>
  <c r="P79" i="56"/>
  <c r="Z79" i="56"/>
  <c r="N79" i="56"/>
  <c r="R71" i="63"/>
  <c r="P71" i="63"/>
  <c r="L71" i="63"/>
  <c r="X35" i="54"/>
  <c r="AD35" i="54"/>
  <c r="N35" i="54"/>
  <c r="R35" i="54"/>
  <c r="L35" i="54"/>
  <c r="V87" i="61"/>
  <c r="P87" i="61"/>
  <c r="R52" i="69"/>
  <c r="V52" i="69"/>
  <c r="Z52" i="59"/>
  <c r="V52" i="59"/>
  <c r="J68" i="54"/>
  <c r="Z75" i="70"/>
  <c r="L26" i="66"/>
  <c r="Z47" i="57"/>
  <c r="Z36" i="69"/>
  <c r="V74" i="55"/>
  <c r="V83" i="67"/>
  <c r="X68" i="54"/>
  <c r="T33" i="61"/>
  <c r="AB57" i="70"/>
  <c r="AD39" i="61"/>
  <c r="V80" i="73"/>
  <c r="L83" i="63"/>
  <c r="P64" i="54"/>
  <c r="J44" i="70"/>
  <c r="T19" i="73"/>
  <c r="P99" i="67"/>
  <c r="J79" i="64"/>
  <c r="H89" i="65"/>
  <c r="N89" i="65" s="1"/>
  <c r="H89" i="55"/>
  <c r="H89" i="56"/>
  <c r="H89" i="57"/>
  <c r="J89" i="57" s="1"/>
  <c r="H89" i="58"/>
  <c r="AB89" i="58" s="1"/>
  <c r="H73" i="54"/>
  <c r="H73" i="56"/>
  <c r="H73" i="57"/>
  <c r="J73" i="57" s="1"/>
  <c r="H73" i="61"/>
  <c r="H73" i="72"/>
  <c r="H73" i="58"/>
  <c r="L73" i="58" s="1"/>
  <c r="H73" i="60"/>
  <c r="P73" i="60" s="1"/>
  <c r="H73" i="67"/>
  <c r="AB73" i="67" s="1"/>
  <c r="H73" i="63"/>
  <c r="H73" i="69"/>
  <c r="H73" i="65"/>
  <c r="H73" i="73"/>
  <c r="H73" i="64"/>
  <c r="H73" i="66"/>
  <c r="H73" i="55"/>
  <c r="P73" i="55" s="1"/>
  <c r="H73" i="62"/>
  <c r="L73" i="62" s="1"/>
  <c r="H65" i="56"/>
  <c r="AB65" i="56" s="1"/>
  <c r="H65" i="57"/>
  <c r="H65" i="73"/>
  <c r="T65" i="73" s="1"/>
  <c r="H65" i="58"/>
  <c r="AB65" i="58" s="1"/>
  <c r="H65" i="61"/>
  <c r="H65" i="69"/>
  <c r="H65" i="59"/>
  <c r="H65" i="54"/>
  <c r="H65" i="60"/>
  <c r="H65" i="64"/>
  <c r="H65" i="62"/>
  <c r="H65" i="55"/>
  <c r="V65" i="55" s="1"/>
  <c r="H65" i="71"/>
  <c r="L65" i="71" s="1"/>
  <c r="H47" i="59"/>
  <c r="V47" i="59" s="1"/>
  <c r="H47" i="60"/>
  <c r="AD47" i="60" s="1"/>
  <c r="H47" i="55"/>
  <c r="H47" i="56"/>
  <c r="R47" i="56" s="1"/>
  <c r="H47" i="62"/>
  <c r="X47" i="62" s="1"/>
  <c r="H47" i="58"/>
  <c r="L47" i="58" s="1"/>
  <c r="H39" i="54"/>
  <c r="H39" i="56"/>
  <c r="H39" i="57"/>
  <c r="Z39" i="57" s="1"/>
  <c r="H39" i="58"/>
  <c r="H39" i="59"/>
  <c r="N39" i="59" s="1"/>
  <c r="H39" i="55"/>
  <c r="X39" i="55" s="1"/>
  <c r="H31" i="67"/>
  <c r="H31" i="71"/>
  <c r="H31" i="57"/>
  <c r="J31" i="57" s="1"/>
  <c r="H31" i="68"/>
  <c r="Z31" i="68" s="1"/>
  <c r="H31" i="70"/>
  <c r="H31" i="58"/>
  <c r="AB31" i="58" s="1"/>
  <c r="H31" i="59"/>
  <c r="T31" i="59" s="1"/>
  <c r="H31" i="69"/>
  <c r="X31" i="69" s="1"/>
  <c r="H31" i="73"/>
  <c r="H31" i="56"/>
  <c r="N31" i="56" s="1"/>
  <c r="T96" i="72"/>
  <c r="X96" i="72"/>
  <c r="R66" i="55"/>
  <c r="H98" i="65"/>
  <c r="P98" i="65" s="1"/>
  <c r="J19" i="2"/>
  <c r="L19" i="2" s="1"/>
  <c r="M19" i="2" s="1"/>
  <c r="X59" i="56"/>
  <c r="J33" i="69"/>
  <c r="J66" i="55"/>
  <c r="H98" i="66"/>
  <c r="H98" i="64"/>
  <c r="H98" i="61"/>
  <c r="N98" i="61" s="1"/>
  <c r="H96" i="61"/>
  <c r="P96" i="61" s="1"/>
  <c r="X66" i="55"/>
  <c r="P40" i="59"/>
  <c r="H98" i="73"/>
  <c r="V98" i="73" s="1"/>
  <c r="L59" i="56"/>
  <c r="R74" i="58"/>
  <c r="L66" i="55"/>
  <c r="H98" i="70"/>
  <c r="P98" i="70" s="1"/>
  <c r="J57" i="2"/>
  <c r="L57" i="2" s="1"/>
  <c r="M57" i="2" s="1"/>
  <c r="N59" i="56"/>
  <c r="AB66" i="55"/>
  <c r="H98" i="67"/>
  <c r="R98" i="67" s="1"/>
  <c r="H98" i="57"/>
  <c r="AB98" i="57" s="1"/>
  <c r="T66" i="55"/>
  <c r="H98" i="72"/>
  <c r="H25" i="56"/>
  <c r="AB25" i="56" s="1"/>
  <c r="V35" i="73"/>
  <c r="H25" i="55"/>
  <c r="J25" i="55" s="1"/>
  <c r="Z23" i="71"/>
  <c r="AD23" i="71"/>
  <c r="R23" i="71"/>
  <c r="L23" i="71"/>
  <c r="N23" i="71"/>
  <c r="V23" i="71"/>
  <c r="T23" i="71"/>
  <c r="X23" i="71"/>
  <c r="AB23" i="71"/>
  <c r="X99" i="61"/>
  <c r="V99" i="61"/>
  <c r="L99" i="61"/>
  <c r="T99" i="61"/>
  <c r="J99" i="61"/>
  <c r="Z99" i="61"/>
  <c r="AD99" i="61"/>
  <c r="P99" i="61"/>
  <c r="R99" i="61"/>
  <c r="L19" i="65"/>
  <c r="Z19" i="65"/>
  <c r="N19" i="65"/>
  <c r="P19" i="65"/>
  <c r="T19" i="65"/>
  <c r="X19" i="65"/>
  <c r="R19" i="65"/>
  <c r="J19" i="65"/>
  <c r="AD19" i="65"/>
  <c r="V19" i="65"/>
  <c r="N36" i="64"/>
  <c r="AD36" i="64"/>
  <c r="L36" i="64"/>
  <c r="J36" i="64"/>
  <c r="X36" i="64"/>
  <c r="Z36" i="64"/>
  <c r="V36" i="64"/>
  <c r="AB36" i="64"/>
  <c r="T36" i="64"/>
  <c r="P44" i="56"/>
  <c r="AD44" i="56"/>
  <c r="X44" i="56"/>
  <c r="L44" i="56"/>
  <c r="AB44" i="56"/>
  <c r="J44" i="56"/>
  <c r="R44" i="56"/>
  <c r="Z44" i="56"/>
  <c r="V44" i="56"/>
  <c r="V52" i="54"/>
  <c r="T52" i="54"/>
  <c r="N52" i="54"/>
  <c r="AB52" i="54"/>
  <c r="Z52" i="54"/>
  <c r="R52" i="54"/>
  <c r="AD52" i="54"/>
  <c r="P52" i="54"/>
  <c r="X52" i="54"/>
  <c r="L52" i="54"/>
  <c r="AB64" i="73"/>
  <c r="J55" i="69"/>
  <c r="N55" i="69"/>
  <c r="L24" i="57"/>
  <c r="X55" i="73"/>
  <c r="V55" i="73"/>
  <c r="AD55" i="73"/>
  <c r="P23" i="71"/>
  <c r="J52" i="54"/>
  <c r="N99" i="61"/>
  <c r="AB46" i="69"/>
  <c r="Z46" i="69"/>
  <c r="J66" i="69"/>
  <c r="R66" i="69"/>
  <c r="AD66" i="69"/>
  <c r="R66" i="54"/>
  <c r="N66" i="54"/>
  <c r="AB78" i="61"/>
  <c r="L78" i="61"/>
  <c r="X78" i="61"/>
  <c r="P78" i="61"/>
  <c r="Z78" i="61"/>
  <c r="AD78" i="61"/>
  <c r="N78" i="61"/>
  <c r="V78" i="61"/>
  <c r="J78" i="61"/>
  <c r="AD78" i="62"/>
  <c r="P78" i="62"/>
  <c r="V78" i="62"/>
  <c r="T78" i="62"/>
  <c r="N78" i="62"/>
  <c r="X78" i="62"/>
  <c r="J78" i="62"/>
  <c r="AB78" i="62"/>
  <c r="Z78" i="62"/>
  <c r="L78" i="62"/>
  <c r="AD85" i="54"/>
  <c r="R85" i="54"/>
  <c r="Z85" i="54"/>
  <c r="L85" i="54"/>
  <c r="V85" i="54"/>
  <c r="X85" i="54"/>
  <c r="AB85" i="54"/>
  <c r="P85" i="54"/>
  <c r="J85" i="54"/>
  <c r="N85" i="54"/>
  <c r="N85" i="60"/>
  <c r="X85" i="60"/>
  <c r="T85" i="60"/>
  <c r="J85" i="60"/>
  <c r="Z85" i="60"/>
  <c r="L85" i="60"/>
  <c r="P85" i="60"/>
  <c r="R85" i="60"/>
  <c r="V85" i="60"/>
  <c r="Z55" i="54"/>
  <c r="T55" i="54"/>
  <c r="J87" i="73"/>
  <c r="R23" i="62"/>
  <c r="Z64" i="73"/>
  <c r="AB55" i="69"/>
  <c r="J24" i="57"/>
  <c r="V24" i="57"/>
  <c r="V26" i="67"/>
  <c r="AB84" i="64"/>
  <c r="T44" i="56"/>
  <c r="T64" i="68"/>
  <c r="R64" i="68"/>
  <c r="P64" i="68"/>
  <c r="AB64" i="68"/>
  <c r="J64" i="68"/>
  <c r="X23" i="62"/>
  <c r="AB23" i="62"/>
  <c r="AD23" i="62"/>
  <c r="T23" i="62"/>
  <c r="V23" i="62"/>
  <c r="J23" i="62"/>
  <c r="Z23" i="62"/>
  <c r="N23" i="62"/>
  <c r="J44" i="54"/>
  <c r="V44" i="54"/>
  <c r="R44" i="54"/>
  <c r="AD44" i="54"/>
  <c r="T44" i="54"/>
  <c r="X44" i="54"/>
  <c r="Z44" i="54"/>
  <c r="N44" i="54"/>
  <c r="L44" i="54"/>
  <c r="N44" i="56"/>
  <c r="X64" i="73"/>
  <c r="T64" i="73"/>
  <c r="AD55" i="69"/>
  <c r="AD24" i="57"/>
  <c r="N24" i="57"/>
  <c r="V64" i="68"/>
  <c r="R55" i="54"/>
  <c r="N51" i="55"/>
  <c r="T24" i="59"/>
  <c r="R24" i="59"/>
  <c r="P24" i="59"/>
  <c r="V24" i="59"/>
  <c r="X24" i="59"/>
  <c r="J24" i="59"/>
  <c r="V55" i="69"/>
  <c r="V64" i="73"/>
  <c r="R64" i="73"/>
  <c r="T55" i="69"/>
  <c r="T24" i="57"/>
  <c r="N24" i="59"/>
  <c r="R50" i="61"/>
  <c r="T50" i="61"/>
  <c r="L50" i="61"/>
  <c r="R75" i="62"/>
  <c r="AB75" i="62"/>
  <c r="R36" i="64"/>
  <c r="J64" i="73"/>
  <c r="Z24" i="57"/>
  <c r="AB24" i="57"/>
  <c r="P64" i="73"/>
  <c r="X55" i="69"/>
  <c r="AD74" i="60"/>
  <c r="V74" i="60"/>
  <c r="AB26" i="60"/>
  <c r="J26" i="60"/>
  <c r="R33" i="72"/>
  <c r="AD33" i="72"/>
  <c r="R75" i="73"/>
  <c r="J75" i="73"/>
  <c r="T70" i="66"/>
  <c r="N70" i="66"/>
  <c r="N83" i="67"/>
  <c r="R83" i="67"/>
  <c r="P36" i="64"/>
  <c r="Z22" i="57"/>
  <c r="L22" i="57"/>
  <c r="P53" i="68"/>
  <c r="T53" i="68"/>
  <c r="Z53" i="68"/>
  <c r="T67" i="59"/>
  <c r="Z67" i="59"/>
  <c r="AD67" i="59"/>
  <c r="Z34" i="66"/>
  <c r="V34" i="66"/>
  <c r="V87" i="63"/>
  <c r="X87" i="63"/>
  <c r="AB87" i="63"/>
  <c r="P84" i="64"/>
  <c r="Z84" i="64"/>
  <c r="AD84" i="64"/>
  <c r="R84" i="64"/>
  <c r="N84" i="64"/>
  <c r="J84" i="64"/>
  <c r="V84" i="64"/>
  <c r="L84" i="64"/>
  <c r="T84" i="64"/>
  <c r="N64" i="73"/>
  <c r="P24" i="57"/>
  <c r="L55" i="69"/>
  <c r="AB83" i="67"/>
  <c r="L83" i="67"/>
  <c r="AB19" i="65"/>
  <c r="AB44" i="54"/>
  <c r="J23" i="71"/>
  <c r="AB99" i="55"/>
  <c r="P99" i="55"/>
  <c r="V99" i="55"/>
  <c r="N99" i="55"/>
  <c r="T99" i="55"/>
  <c r="L99" i="55"/>
  <c r="R99" i="55"/>
  <c r="X99" i="55"/>
  <c r="J99" i="55"/>
  <c r="AD99" i="55"/>
  <c r="R36" i="70"/>
  <c r="T36" i="70"/>
  <c r="L36" i="70"/>
  <c r="AB36" i="70"/>
  <c r="AD36" i="70"/>
  <c r="X36" i="70"/>
  <c r="J51" i="55"/>
  <c r="R51" i="55"/>
  <c r="L51" i="55"/>
  <c r="V51" i="55"/>
  <c r="AD51" i="55"/>
  <c r="T51" i="55"/>
  <c r="X51" i="55"/>
  <c r="Z67" i="61"/>
  <c r="P48" i="63"/>
  <c r="J34" i="58"/>
  <c r="R34" i="58"/>
  <c r="J34" i="67"/>
  <c r="R53" i="69"/>
  <c r="L46" i="59"/>
  <c r="Z46" i="55"/>
  <c r="X101" i="60"/>
  <c r="L101" i="60"/>
  <c r="P24" i="55"/>
  <c r="AB24" i="55"/>
  <c r="AD24" i="55"/>
  <c r="J24" i="55"/>
  <c r="V24" i="55"/>
  <c r="Z24" i="55"/>
  <c r="R79" i="56"/>
  <c r="J79" i="56"/>
  <c r="AD79" i="56"/>
  <c r="J37" i="2"/>
  <c r="L37" i="2" s="1"/>
  <c r="M37" i="2" s="1"/>
  <c r="AD67" i="61"/>
  <c r="R48" i="63"/>
  <c r="AB34" i="58"/>
  <c r="X34" i="58"/>
  <c r="V34" i="67"/>
  <c r="L53" i="69"/>
  <c r="R46" i="59"/>
  <c r="T46" i="59"/>
  <c r="R46" i="55"/>
  <c r="J85" i="55"/>
  <c r="X92" i="59"/>
  <c r="V92" i="59"/>
  <c r="R92" i="59"/>
  <c r="N82" i="58"/>
  <c r="V82" i="58"/>
  <c r="P82" i="58"/>
  <c r="AD82" i="58"/>
  <c r="T19" i="58"/>
  <c r="AD19" i="58"/>
  <c r="P19" i="58"/>
  <c r="X19" i="58"/>
  <c r="Z19" i="58"/>
  <c r="N19" i="58"/>
  <c r="L75" i="56"/>
  <c r="J46" i="2"/>
  <c r="L25" i="57"/>
  <c r="R25" i="57"/>
  <c r="AB25" i="57"/>
  <c r="L67" i="61"/>
  <c r="AD48" i="63"/>
  <c r="AD34" i="58"/>
  <c r="P34" i="58"/>
  <c r="X34" i="67"/>
  <c r="J46" i="59"/>
  <c r="Z46" i="59"/>
  <c r="J46" i="55"/>
  <c r="T44" i="73"/>
  <c r="T51" i="63"/>
  <c r="Z51" i="63"/>
  <c r="AD51" i="63"/>
  <c r="J51" i="63"/>
  <c r="V48" i="63"/>
  <c r="T34" i="58"/>
  <c r="T34" i="67"/>
  <c r="Z34" i="67"/>
  <c r="AB46" i="59"/>
  <c r="N46" i="59"/>
  <c r="P46" i="55"/>
  <c r="V19" i="72"/>
  <c r="J84" i="69"/>
  <c r="R48" i="57"/>
  <c r="J48" i="57"/>
  <c r="V48" i="57"/>
  <c r="T48" i="57"/>
  <c r="J35" i="57"/>
  <c r="V35" i="57"/>
  <c r="V63" i="55"/>
  <c r="J63" i="55"/>
  <c r="X48" i="63"/>
  <c r="V34" i="58"/>
  <c r="L34" i="67"/>
  <c r="AB34" i="67"/>
  <c r="V46" i="59"/>
  <c r="L46" i="55"/>
  <c r="T46" i="55"/>
  <c r="T84" i="69"/>
  <c r="Z82" i="58"/>
  <c r="L40" i="55"/>
  <c r="Z40" i="55"/>
  <c r="R40" i="55"/>
  <c r="R92" i="55"/>
  <c r="V92" i="55"/>
  <c r="AB92" i="55"/>
  <c r="L92" i="55"/>
  <c r="P92" i="55"/>
  <c r="AD92" i="55"/>
  <c r="R59" i="58"/>
  <c r="P59" i="58"/>
  <c r="Z59" i="58"/>
  <c r="V59" i="58"/>
  <c r="N21" i="66"/>
  <c r="P21" i="66"/>
  <c r="J21" i="66"/>
  <c r="V21" i="66"/>
  <c r="L21" i="66"/>
  <c r="R21" i="66"/>
  <c r="AB21" i="66"/>
  <c r="Z21" i="66"/>
  <c r="AD21" i="66"/>
  <c r="V85" i="55"/>
  <c r="X85" i="55"/>
  <c r="AB85" i="55"/>
  <c r="L85" i="55"/>
  <c r="Z85" i="55"/>
  <c r="P85" i="55"/>
  <c r="T85" i="55"/>
  <c r="R85" i="55"/>
  <c r="AB56" i="72"/>
  <c r="AD56" i="72"/>
  <c r="J56" i="72"/>
  <c r="P56" i="72"/>
  <c r="H84" i="71"/>
  <c r="H84" i="66"/>
  <c r="H84" i="72"/>
  <c r="H84" i="70"/>
  <c r="H84" i="59"/>
  <c r="T84" i="59" s="1"/>
  <c r="H84" i="73"/>
  <c r="T84" i="73" s="1"/>
  <c r="H84" i="60"/>
  <c r="J84" i="60" s="1"/>
  <c r="H84" i="54"/>
  <c r="V84" i="54" s="1"/>
  <c r="H84" i="65"/>
  <c r="H84" i="55"/>
  <c r="Z84" i="55" s="1"/>
  <c r="H84" i="68"/>
  <c r="L84" i="68" s="1"/>
  <c r="H84" i="61"/>
  <c r="L84" i="61" s="1"/>
  <c r="H84" i="57"/>
  <c r="N84" i="57" s="1"/>
  <c r="H84" i="63"/>
  <c r="L84" i="63" s="1"/>
  <c r="H76" i="67"/>
  <c r="R76" i="67" s="1"/>
  <c r="H76" i="63"/>
  <c r="L76" i="63" s="1"/>
  <c r="H76" i="69"/>
  <c r="T76" i="69" s="1"/>
  <c r="H76" i="71"/>
  <c r="L76" i="71" s="1"/>
  <c r="H76" i="54"/>
  <c r="H76" i="73"/>
  <c r="T76" i="73" s="1"/>
  <c r="H76" i="58"/>
  <c r="H76" i="59"/>
  <c r="T76" i="59" s="1"/>
  <c r="H76" i="61"/>
  <c r="J76" i="61" s="1"/>
  <c r="H76" i="64"/>
  <c r="X76" i="64" s="1"/>
  <c r="H58" i="61"/>
  <c r="H58" i="58"/>
  <c r="H58" i="72"/>
  <c r="H58" i="56"/>
  <c r="AB58" i="56" s="1"/>
  <c r="H58" i="65"/>
  <c r="H58" i="59"/>
  <c r="H58" i="66"/>
  <c r="T58" i="66" s="1"/>
  <c r="H58" i="64"/>
  <c r="AD58" i="64" s="1"/>
  <c r="H58" i="67"/>
  <c r="H58" i="70"/>
  <c r="N58" i="70" s="1"/>
  <c r="H50" i="66"/>
  <c r="H50" i="69"/>
  <c r="H50" i="68"/>
  <c r="AB50" i="68" s="1"/>
  <c r="H50" i="56"/>
  <c r="H50" i="63"/>
  <c r="X50" i="63" s="1"/>
  <c r="H50" i="70"/>
  <c r="H50" i="71"/>
  <c r="N50" i="71" s="1"/>
  <c r="H34" i="55"/>
  <c r="V34" i="55" s="1"/>
  <c r="H34" i="56"/>
  <c r="T48" i="63"/>
  <c r="X24" i="55"/>
  <c r="N50" i="54"/>
  <c r="J50" i="54"/>
  <c r="L50" i="54"/>
  <c r="R50" i="54"/>
  <c r="T50" i="54"/>
  <c r="N37" i="69"/>
  <c r="J37" i="69"/>
  <c r="R37" i="69"/>
  <c r="T37" i="69"/>
  <c r="V37" i="69"/>
  <c r="X37" i="69"/>
  <c r="L37" i="69"/>
  <c r="Z37" i="69"/>
  <c r="AB37" i="69"/>
  <c r="P37" i="69"/>
  <c r="AD37" i="69"/>
  <c r="R37" i="54"/>
  <c r="H75" i="55"/>
  <c r="T75" i="55" s="1"/>
  <c r="T35" i="73"/>
  <c r="P35" i="73"/>
  <c r="H25" i="68"/>
  <c r="Z25" i="68" s="1"/>
  <c r="V37" i="54"/>
  <c r="H98" i="62"/>
  <c r="L98" i="62" s="1"/>
  <c r="H17" i="59"/>
  <c r="H49" i="58"/>
  <c r="AD49" i="58" s="1"/>
  <c r="H83" i="58"/>
  <c r="V83" i="58" s="1"/>
  <c r="Z35" i="73"/>
  <c r="H17" i="68"/>
  <c r="J44" i="2"/>
  <c r="L44" i="2" s="1"/>
  <c r="M44" i="2" s="1"/>
  <c r="J89" i="2"/>
  <c r="L89" i="2" s="1"/>
  <c r="M89" i="2" s="1"/>
  <c r="AD96" i="56"/>
  <c r="L37" i="54"/>
  <c r="H17" i="58"/>
  <c r="T17" i="58" s="1"/>
  <c r="H33" i="58"/>
  <c r="N33" i="58" s="1"/>
  <c r="H49" i="56"/>
  <c r="T49" i="56" s="1"/>
  <c r="H83" i="56"/>
  <c r="H98" i="58"/>
  <c r="Z98" i="58" s="1"/>
  <c r="J35" i="73"/>
  <c r="L35" i="73"/>
  <c r="L96" i="56"/>
  <c r="N37" i="54"/>
  <c r="H98" i="60"/>
  <c r="H17" i="57"/>
  <c r="V17" i="57" s="1"/>
  <c r="H25" i="59"/>
  <c r="Z25" i="59" s="1"/>
  <c r="H33" i="57"/>
  <c r="H49" i="55"/>
  <c r="H67" i="58"/>
  <c r="AD37" i="54"/>
  <c r="P37" i="54"/>
  <c r="AB35" i="73"/>
  <c r="T37" i="54"/>
  <c r="H17" i="56"/>
  <c r="H25" i="58"/>
  <c r="H33" i="56"/>
  <c r="X33" i="56" s="1"/>
  <c r="H41" i="58"/>
  <c r="L41" i="58" s="1"/>
  <c r="H57" i="58"/>
  <c r="P57" i="58" s="1"/>
  <c r="H67" i="56"/>
  <c r="H98" i="56"/>
  <c r="L98" i="56" s="1"/>
  <c r="J53" i="72"/>
  <c r="X35" i="73"/>
  <c r="AD56" i="65"/>
  <c r="H25" i="70"/>
  <c r="V25" i="70" s="1"/>
  <c r="H41" i="57"/>
  <c r="N41" i="57" s="1"/>
  <c r="H67" i="55"/>
  <c r="J67" i="55" s="1"/>
  <c r="H98" i="59"/>
  <c r="R35" i="73"/>
  <c r="R33" i="69"/>
  <c r="J54" i="2"/>
  <c r="L54" i="2" s="1"/>
  <c r="M54" i="2" s="1"/>
  <c r="J52" i="2"/>
  <c r="L52" i="2" s="1"/>
  <c r="M52" i="2" s="1"/>
  <c r="R34" i="72"/>
  <c r="L20" i="70"/>
  <c r="T20" i="70"/>
  <c r="L47" i="69"/>
  <c r="T47" i="69"/>
  <c r="J64" i="63"/>
  <c r="J55" i="68"/>
  <c r="R24" i="72"/>
  <c r="N24" i="70"/>
  <c r="AD24" i="70"/>
  <c r="L24" i="70"/>
  <c r="X24" i="70"/>
  <c r="V24" i="67"/>
  <c r="Z24" i="67"/>
  <c r="X24" i="67"/>
  <c r="Z34" i="70"/>
  <c r="AD34" i="70"/>
  <c r="J34" i="70"/>
  <c r="P34" i="70"/>
  <c r="Z55" i="59"/>
  <c r="AD55" i="59"/>
  <c r="Z55" i="64"/>
  <c r="R55" i="64"/>
  <c r="T55" i="64"/>
  <c r="X55" i="64"/>
  <c r="L64" i="65"/>
  <c r="X64" i="65"/>
  <c r="V64" i="64"/>
  <c r="N64" i="64"/>
  <c r="T64" i="64"/>
  <c r="X64" i="64"/>
  <c r="V20" i="57"/>
  <c r="AB20" i="57"/>
  <c r="R20" i="57"/>
  <c r="J20" i="57"/>
  <c r="L20" i="57"/>
  <c r="V37" i="65"/>
  <c r="X37" i="65"/>
  <c r="AB37" i="65"/>
  <c r="L21" i="65"/>
  <c r="P21" i="65"/>
  <c r="P54" i="55"/>
  <c r="T54" i="55"/>
  <c r="V54" i="55"/>
  <c r="AD54" i="55"/>
  <c r="N57" i="59"/>
  <c r="J92" i="64"/>
  <c r="L92" i="64"/>
  <c r="N92" i="64"/>
  <c r="AB92" i="64"/>
  <c r="V92" i="64"/>
  <c r="AD92" i="64"/>
  <c r="R92" i="64"/>
  <c r="T92" i="64"/>
  <c r="X92" i="64"/>
  <c r="AD77" i="72"/>
  <c r="P77" i="72"/>
  <c r="R77" i="72"/>
  <c r="L77" i="72"/>
  <c r="AB77" i="72"/>
  <c r="J77" i="72"/>
  <c r="T77" i="72"/>
  <c r="V77" i="72"/>
  <c r="AD77" i="66"/>
  <c r="X77" i="66"/>
  <c r="R77" i="66"/>
  <c r="T77" i="66"/>
  <c r="AB77" i="66"/>
  <c r="N77" i="66"/>
  <c r="P77" i="66"/>
  <c r="R84" i="63"/>
  <c r="J84" i="57"/>
  <c r="Z25" i="61"/>
  <c r="V25" i="61"/>
  <c r="L25" i="61"/>
  <c r="N25" i="61"/>
  <c r="T25" i="61"/>
  <c r="P25" i="61"/>
  <c r="AB26" i="62"/>
  <c r="X26" i="62"/>
  <c r="X50" i="60"/>
  <c r="L50" i="60"/>
  <c r="V50" i="60"/>
  <c r="T50" i="60"/>
  <c r="R50" i="60"/>
  <c r="P50" i="60"/>
  <c r="AD50" i="60"/>
  <c r="AB47" i="63"/>
  <c r="T47" i="63"/>
  <c r="V47" i="63"/>
  <c r="R47" i="63"/>
  <c r="L47" i="63"/>
  <c r="J47" i="63"/>
  <c r="X47" i="63"/>
  <c r="R68" i="62"/>
  <c r="L68" i="62"/>
  <c r="V68" i="62"/>
  <c r="Z68" i="62"/>
  <c r="AD68" i="62"/>
  <c r="N68" i="62"/>
  <c r="T68" i="62"/>
  <c r="L70" i="72"/>
  <c r="R70" i="72"/>
  <c r="P70" i="72"/>
  <c r="X70" i="72"/>
  <c r="T70" i="72"/>
  <c r="AD70" i="72"/>
  <c r="N70" i="65"/>
  <c r="L70" i="65"/>
  <c r="T70" i="65"/>
  <c r="J70" i="65"/>
  <c r="X70" i="65"/>
  <c r="Z70" i="65"/>
  <c r="AB70" i="65"/>
  <c r="AD83" i="71"/>
  <c r="L83" i="71"/>
  <c r="J83" i="71"/>
  <c r="X83" i="71"/>
  <c r="P83" i="71"/>
  <c r="Z83" i="71"/>
  <c r="N83" i="71"/>
  <c r="AD83" i="61"/>
  <c r="AB83" i="61"/>
  <c r="L83" i="61"/>
  <c r="T83" i="61"/>
  <c r="V83" i="61"/>
  <c r="X83" i="61"/>
  <c r="R83" i="61"/>
  <c r="L80" i="62"/>
  <c r="J80" i="62"/>
  <c r="R80" i="62"/>
  <c r="AD80" i="62"/>
  <c r="Z80" i="62"/>
  <c r="T80" i="62"/>
  <c r="V80" i="62"/>
  <c r="L54" i="57"/>
  <c r="T54" i="57"/>
  <c r="R54" i="57"/>
  <c r="V54" i="57"/>
  <c r="J54" i="57"/>
  <c r="Z54" i="57"/>
  <c r="N54" i="57"/>
  <c r="J33" i="68"/>
  <c r="T33" i="68"/>
  <c r="L68" i="59"/>
  <c r="AB68" i="59"/>
  <c r="AD70" i="63"/>
  <c r="X70" i="63"/>
  <c r="R70" i="63"/>
  <c r="Z70" i="63"/>
  <c r="L70" i="63"/>
  <c r="V70" i="63"/>
  <c r="N80" i="57"/>
  <c r="T80" i="57"/>
  <c r="AB80" i="57"/>
  <c r="J80" i="57"/>
  <c r="AD80" i="57"/>
  <c r="R22" i="57"/>
  <c r="J22" i="57"/>
  <c r="V22" i="57"/>
  <c r="AD22" i="57"/>
  <c r="X22" i="57"/>
  <c r="P22" i="57"/>
  <c r="N22" i="57"/>
  <c r="AB22" i="57"/>
  <c r="L53" i="68"/>
  <c r="V53" i="68"/>
  <c r="AD53" i="68"/>
  <c r="J53" i="68"/>
  <c r="R53" i="68"/>
  <c r="X53" i="68"/>
  <c r="N53" i="68"/>
  <c r="AB53" i="68"/>
  <c r="V67" i="59"/>
  <c r="X67" i="59"/>
  <c r="L67" i="59"/>
  <c r="AB67" i="59"/>
  <c r="P67" i="59"/>
  <c r="J67" i="59"/>
  <c r="R67" i="59"/>
  <c r="N67" i="59"/>
  <c r="X86" i="63"/>
  <c r="N80" i="69"/>
  <c r="T80" i="69"/>
  <c r="P80" i="69"/>
  <c r="Z80" i="69"/>
  <c r="AD80" i="69"/>
  <c r="V80" i="69"/>
  <c r="J80" i="69"/>
  <c r="AD34" i="66"/>
  <c r="P34" i="66"/>
  <c r="X34" i="66"/>
  <c r="L34" i="66"/>
  <c r="T34" i="66"/>
  <c r="N34" i="66"/>
  <c r="AB34" i="66"/>
  <c r="J34" i="66"/>
  <c r="R34" i="66"/>
  <c r="N41" i="69"/>
  <c r="T48" i="60"/>
  <c r="AD87" i="63"/>
  <c r="N87" i="63"/>
  <c r="J87" i="63"/>
  <c r="T87" i="63"/>
  <c r="Z87" i="63"/>
  <c r="R87" i="63"/>
  <c r="P87" i="63"/>
  <c r="L87" i="63"/>
  <c r="V24" i="61"/>
  <c r="L24" i="61"/>
  <c r="Z24" i="61"/>
  <c r="L55" i="71"/>
  <c r="AD55" i="71"/>
  <c r="T64" i="70"/>
  <c r="P64" i="70"/>
  <c r="AB64" i="60"/>
  <c r="X64" i="60"/>
  <c r="X66" i="63"/>
  <c r="V66" i="63"/>
  <c r="L66" i="63"/>
  <c r="T66" i="63"/>
  <c r="N66" i="63"/>
  <c r="J66" i="63"/>
  <c r="AB66" i="63"/>
  <c r="AD66" i="63"/>
  <c r="AD66" i="56"/>
  <c r="R38" i="56"/>
  <c r="L38" i="56"/>
  <c r="X48" i="57"/>
  <c r="P48" i="57"/>
  <c r="Z48" i="57"/>
  <c r="AD48" i="57"/>
  <c r="Z25" i="57"/>
  <c r="V25" i="57"/>
  <c r="AD25" i="57"/>
  <c r="P25" i="57"/>
  <c r="T25" i="57"/>
  <c r="J25" i="57"/>
  <c r="J35" i="59"/>
  <c r="AD35" i="59"/>
  <c r="L35" i="59"/>
  <c r="T35" i="59"/>
  <c r="Z37" i="56"/>
  <c r="X37" i="56"/>
  <c r="J37" i="56"/>
  <c r="V37" i="56"/>
  <c r="N37" i="56"/>
  <c r="P37" i="56"/>
  <c r="T37" i="56"/>
  <c r="J73" i="55"/>
  <c r="Z100" i="56"/>
  <c r="L100" i="56"/>
  <c r="P100" i="56"/>
  <c r="R100" i="56"/>
  <c r="T100" i="56"/>
  <c r="X100" i="56"/>
  <c r="AD100" i="56"/>
  <c r="N98" i="59"/>
  <c r="X98" i="59"/>
  <c r="L98" i="59"/>
  <c r="J72" i="62"/>
  <c r="V72" i="62"/>
  <c r="AB72" i="62"/>
  <c r="P72" i="62"/>
  <c r="R72" i="62"/>
  <c r="N72" i="62"/>
  <c r="L72" i="62"/>
  <c r="AB99" i="63"/>
  <c r="AB67" i="65"/>
  <c r="J67" i="70"/>
  <c r="AB53" i="62"/>
  <c r="L60" i="56"/>
  <c r="P60" i="56"/>
  <c r="P53" i="62"/>
  <c r="AD87" i="65"/>
  <c r="Z41" i="64"/>
  <c r="J34" i="69"/>
  <c r="AD34" i="69"/>
  <c r="L46" i="71"/>
  <c r="N46" i="71"/>
  <c r="J66" i="62"/>
  <c r="P34" i="61"/>
  <c r="AD46" i="70"/>
  <c r="R46" i="70"/>
  <c r="T40" i="63"/>
  <c r="J40" i="63"/>
  <c r="X65" i="71"/>
  <c r="P65" i="71"/>
  <c r="N65" i="71"/>
  <c r="T65" i="71"/>
  <c r="Z36" i="70"/>
  <c r="J36" i="70"/>
  <c r="N36" i="70"/>
  <c r="V36" i="70"/>
  <c r="P35" i="58"/>
  <c r="X35" i="58"/>
  <c r="N63" i="55"/>
  <c r="Z63" i="55"/>
  <c r="AD63" i="55"/>
  <c r="J85" i="56"/>
  <c r="L85" i="56"/>
  <c r="AB85" i="56"/>
  <c r="Z60" i="56"/>
  <c r="X60" i="56"/>
  <c r="N53" i="62"/>
  <c r="Z87" i="65"/>
  <c r="T41" i="64"/>
  <c r="Z34" i="69"/>
  <c r="R34" i="69"/>
  <c r="AD46" i="71"/>
  <c r="N66" i="62"/>
  <c r="T34" i="61"/>
  <c r="V46" i="70"/>
  <c r="P46" i="70"/>
  <c r="T48" i="55"/>
  <c r="P99" i="63"/>
  <c r="AD67" i="65"/>
  <c r="Z67" i="70"/>
  <c r="Z53" i="62"/>
  <c r="N60" i="56"/>
  <c r="AB60" i="56"/>
  <c r="V53" i="62"/>
  <c r="P87" i="65"/>
  <c r="L41" i="64"/>
  <c r="L34" i="69"/>
  <c r="N34" i="69"/>
  <c r="P46" i="71"/>
  <c r="R66" i="62"/>
  <c r="AD34" i="61"/>
  <c r="X46" i="70"/>
  <c r="N46" i="70"/>
  <c r="L40" i="71"/>
  <c r="N40" i="71"/>
  <c r="AD40" i="71"/>
  <c r="P40" i="71"/>
  <c r="AB40" i="71"/>
  <c r="T40" i="66"/>
  <c r="Z40" i="66"/>
  <c r="R40" i="66"/>
  <c r="J98" i="59"/>
  <c r="N99" i="63"/>
  <c r="AB67" i="70"/>
  <c r="P67" i="70"/>
  <c r="AD60" i="56"/>
  <c r="R87" i="65"/>
  <c r="AB41" i="64"/>
  <c r="AB34" i="69"/>
  <c r="Z46" i="71"/>
  <c r="L34" i="61"/>
  <c r="T67" i="70"/>
  <c r="L46" i="70"/>
  <c r="V30" i="60"/>
  <c r="AB30" i="60"/>
  <c r="AB60" i="60"/>
  <c r="J60" i="60"/>
  <c r="Z60" i="60"/>
  <c r="Z51" i="60"/>
  <c r="T51" i="60"/>
  <c r="AB51" i="60"/>
  <c r="V51" i="60"/>
  <c r="AB100" i="56"/>
  <c r="V99" i="63"/>
  <c r="N67" i="65"/>
  <c r="X67" i="70"/>
  <c r="R53" i="62"/>
  <c r="R60" i="56"/>
  <c r="J99" i="63"/>
  <c r="AB87" i="65"/>
  <c r="V87" i="65"/>
  <c r="X41" i="64"/>
  <c r="R41" i="64"/>
  <c r="P34" i="69"/>
  <c r="J46" i="71"/>
  <c r="T66" i="60"/>
  <c r="Z34" i="61"/>
  <c r="R34" i="61"/>
  <c r="T46" i="70"/>
  <c r="J67" i="65"/>
  <c r="N65" i="61"/>
  <c r="P65" i="61"/>
  <c r="R65" i="61"/>
  <c r="AB72" i="57"/>
  <c r="N72" i="57"/>
  <c r="R72" i="57"/>
  <c r="AD19" i="71"/>
  <c r="N19" i="71"/>
  <c r="P19" i="71"/>
  <c r="AD19" i="62"/>
  <c r="R19" i="62"/>
  <c r="R44" i="72"/>
  <c r="AD44" i="72"/>
  <c r="L44" i="72"/>
  <c r="Z52" i="63"/>
  <c r="P52" i="63"/>
  <c r="R99" i="63"/>
  <c r="R67" i="65"/>
  <c r="L87" i="65"/>
  <c r="P41" i="64"/>
  <c r="V46" i="71"/>
  <c r="J34" i="61"/>
  <c r="P20" i="66"/>
  <c r="L20" i="66"/>
  <c r="J20" i="66"/>
  <c r="Z37" i="63"/>
  <c r="L37" i="63"/>
  <c r="AD37" i="63"/>
  <c r="AB37" i="63"/>
  <c r="L40" i="62"/>
  <c r="Z40" i="62"/>
  <c r="V99" i="64"/>
  <c r="Z99" i="64"/>
  <c r="L36" i="63"/>
  <c r="J36" i="63"/>
  <c r="V36" i="63"/>
  <c r="P36" i="63"/>
  <c r="T36" i="63"/>
  <c r="Z52" i="60"/>
  <c r="AD52" i="60"/>
  <c r="R22" i="59"/>
  <c r="AB22" i="59"/>
  <c r="X59" i="55"/>
  <c r="P92" i="58"/>
  <c r="J53" i="58"/>
  <c r="J59" i="55"/>
  <c r="AB79" i="56"/>
  <c r="T59" i="58"/>
  <c r="Z23" i="58"/>
  <c r="L45" i="57"/>
  <c r="T45" i="57"/>
  <c r="R45" i="57"/>
  <c r="V45" i="57"/>
  <c r="J53" i="70"/>
  <c r="R53" i="70"/>
  <c r="N31" i="68"/>
  <c r="J31" i="68"/>
  <c r="L31" i="68"/>
  <c r="J99" i="2"/>
  <c r="L99" i="2" s="1"/>
  <c r="M99" i="2" s="1"/>
  <c r="J91" i="2"/>
  <c r="L91" i="2" s="1"/>
  <c r="M91" i="2" s="1"/>
  <c r="J83" i="2"/>
  <c r="L83" i="2" s="1"/>
  <c r="M83" i="2" s="1"/>
  <c r="J38" i="2"/>
  <c r="L38" i="2" s="1"/>
  <c r="M38" i="2" s="1"/>
  <c r="H23" i="55"/>
  <c r="H23" i="69"/>
  <c r="P23" i="69" s="1"/>
  <c r="H23" i="59"/>
  <c r="V23" i="59" s="1"/>
  <c r="H96" i="64"/>
  <c r="H96" i="71"/>
  <c r="J96" i="71" s="1"/>
  <c r="H96" i="62"/>
  <c r="H96" i="63"/>
  <c r="H96" i="66"/>
  <c r="J96" i="66" s="1"/>
  <c r="H96" i="59"/>
  <c r="T96" i="59" s="1"/>
  <c r="H96" i="57"/>
  <c r="X96" i="57" s="1"/>
  <c r="H96" i="65"/>
  <c r="H96" i="67"/>
  <c r="AB96" i="67" s="1"/>
  <c r="H96" i="69"/>
  <c r="P96" i="69" s="1"/>
  <c r="H96" i="68"/>
  <c r="Z96" i="68" s="1"/>
  <c r="H96" i="54"/>
  <c r="L96" i="54" s="1"/>
  <c r="H96" i="58"/>
  <c r="R53" i="56"/>
  <c r="J53" i="56"/>
  <c r="P35" i="54"/>
  <c r="Z35" i="54"/>
  <c r="J65" i="55"/>
  <c r="AB92" i="58"/>
  <c r="AD92" i="58"/>
  <c r="X60" i="55"/>
  <c r="J45" i="58"/>
  <c r="X48" i="59"/>
  <c r="X92" i="58"/>
  <c r="Z79" i="55"/>
  <c r="AD85" i="55"/>
  <c r="T59" i="55"/>
  <c r="R66" i="59"/>
  <c r="AB66" i="59"/>
  <c r="AD100" i="54"/>
  <c r="N37" i="71"/>
  <c r="T37" i="71"/>
  <c r="AD37" i="71"/>
  <c r="P37" i="71"/>
  <c r="AB37" i="71"/>
  <c r="R37" i="71"/>
  <c r="V37" i="71"/>
  <c r="L37" i="71"/>
  <c r="Z37" i="71"/>
  <c r="N35" i="63"/>
  <c r="P35" i="63"/>
  <c r="Z35" i="63"/>
  <c r="R35" i="63"/>
  <c r="T35" i="63"/>
  <c r="AB35" i="63"/>
  <c r="J35" i="63"/>
  <c r="AD35" i="63"/>
  <c r="V35" i="63"/>
  <c r="V92" i="58"/>
  <c r="AD60" i="55"/>
  <c r="J60" i="59"/>
  <c r="AB59" i="55"/>
  <c r="R59" i="55"/>
  <c r="Z59" i="55"/>
  <c r="L79" i="56"/>
  <c r="T84" i="56"/>
  <c r="L84" i="56"/>
  <c r="AD29" i="72"/>
  <c r="P29" i="72"/>
  <c r="V29" i="72"/>
  <c r="J29" i="72"/>
  <c r="R29" i="72"/>
  <c r="L100" i="71"/>
  <c r="V100" i="71"/>
  <c r="X100" i="71"/>
  <c r="AD100" i="71"/>
  <c r="J100" i="71"/>
  <c r="Z100" i="71"/>
  <c r="P20" i="73"/>
  <c r="J96" i="56"/>
  <c r="V96" i="56"/>
  <c r="R96" i="56"/>
  <c r="H83" i="59"/>
  <c r="H83" i="57"/>
  <c r="H57" i="66"/>
  <c r="AB57" i="66" s="1"/>
  <c r="H57" i="57"/>
  <c r="T57" i="57" s="1"/>
  <c r="H88" i="71"/>
  <c r="N20" i="71"/>
  <c r="AB20" i="71"/>
  <c r="R20" i="71"/>
  <c r="V20" i="71"/>
  <c r="Z20" i="71"/>
  <c r="J20" i="71"/>
  <c r="T20" i="71"/>
  <c r="AD20" i="71"/>
  <c r="P20" i="71"/>
  <c r="N96" i="70"/>
  <c r="R96" i="70"/>
  <c r="T96" i="70"/>
  <c r="V96" i="70"/>
  <c r="X96" i="70"/>
  <c r="Z96" i="70"/>
  <c r="AD96" i="70"/>
  <c r="J96" i="70"/>
  <c r="L96" i="70"/>
  <c r="P96" i="70"/>
  <c r="Z50" i="68"/>
  <c r="AB29" i="61"/>
  <c r="L29" i="61"/>
  <c r="J29" i="61"/>
  <c r="H88" i="60"/>
  <c r="T88" i="60" s="1"/>
  <c r="X53" i="56"/>
  <c r="L59" i="58"/>
  <c r="AD59" i="58"/>
  <c r="X79" i="56"/>
  <c r="T79" i="56"/>
  <c r="N56" i="54"/>
  <c r="AB56" i="54"/>
  <c r="V76" i="69"/>
  <c r="AB76" i="69"/>
  <c r="L76" i="69"/>
  <c r="J76" i="69"/>
  <c r="L89" i="65"/>
  <c r="T89" i="65"/>
  <c r="X23" i="58"/>
  <c r="R23" i="58"/>
  <c r="X29" i="59"/>
  <c r="P29" i="59"/>
  <c r="V29" i="59"/>
  <c r="N75" i="55"/>
  <c r="H88" i="62"/>
  <c r="X88" i="62" s="1"/>
  <c r="H88" i="63"/>
  <c r="P88" i="63" s="1"/>
  <c r="H88" i="58"/>
  <c r="L88" i="58" s="1"/>
  <c r="H88" i="69"/>
  <c r="N88" i="69" s="1"/>
  <c r="H88" i="56"/>
  <c r="P88" i="56" s="1"/>
  <c r="H88" i="61"/>
  <c r="H88" i="70"/>
  <c r="V88" i="70" s="1"/>
  <c r="H88" i="73"/>
  <c r="H72" i="65"/>
  <c r="N72" i="65" s="1"/>
  <c r="H72" i="72"/>
  <c r="H72" i="70"/>
  <c r="AB72" i="70" s="1"/>
  <c r="H72" i="63"/>
  <c r="T72" i="63" s="1"/>
  <c r="H31" i="62"/>
  <c r="N31" i="62" s="1"/>
  <c r="H33" i="55"/>
  <c r="H41" i="59"/>
  <c r="H31" i="66"/>
  <c r="L31" i="66" s="1"/>
  <c r="H31" i="64"/>
  <c r="Z31" i="64" s="1"/>
  <c r="H31" i="61"/>
  <c r="V31" i="61" s="1"/>
  <c r="H33" i="59"/>
  <c r="X33" i="59" s="1"/>
  <c r="X75" i="62"/>
  <c r="Z50" i="61"/>
  <c r="P50" i="61"/>
  <c r="AD55" i="72"/>
  <c r="P68" i="63"/>
  <c r="J20" i="70"/>
  <c r="J26" i="67"/>
  <c r="AD64" i="64"/>
  <c r="V64" i="65"/>
  <c r="J55" i="64"/>
  <c r="V55" i="64"/>
  <c r="X55" i="59"/>
  <c r="V34" i="70"/>
  <c r="J24" i="67"/>
  <c r="AD24" i="67"/>
  <c r="AB24" i="70"/>
  <c r="V47" i="69"/>
  <c r="AD65" i="67"/>
  <c r="V75" i="62"/>
  <c r="J50" i="61"/>
  <c r="Z34" i="59"/>
  <c r="AD68" i="63"/>
  <c r="X20" i="70"/>
  <c r="Z26" i="67"/>
  <c r="J64" i="64"/>
  <c r="AB64" i="64"/>
  <c r="Z64" i="65"/>
  <c r="AB55" i="64"/>
  <c r="N55" i="64"/>
  <c r="L55" i="59"/>
  <c r="R34" i="70"/>
  <c r="P24" i="67"/>
  <c r="AB24" i="67"/>
  <c r="R24" i="70"/>
  <c r="Z26" i="61"/>
  <c r="T100" i="57"/>
  <c r="AB100" i="57"/>
  <c r="Z100" i="57"/>
  <c r="L100" i="57"/>
  <c r="N100" i="57"/>
  <c r="AD100" i="57"/>
  <c r="R100" i="57"/>
  <c r="T75" i="62"/>
  <c r="AD50" i="61"/>
  <c r="N24" i="64"/>
  <c r="X68" i="63"/>
  <c r="Z20" i="70"/>
  <c r="X26" i="67"/>
  <c r="R64" i="64"/>
  <c r="L64" i="64"/>
  <c r="AB64" i="65"/>
  <c r="P55" i="64"/>
  <c r="P55" i="59"/>
  <c r="V55" i="59"/>
  <c r="T34" i="70"/>
  <c r="L24" i="67"/>
  <c r="N24" i="67"/>
  <c r="P24" i="70"/>
  <c r="X92" i="68"/>
  <c r="AD26" i="61"/>
  <c r="Z66" i="69"/>
  <c r="V66" i="69"/>
  <c r="P66" i="69"/>
  <c r="AB66" i="69"/>
  <c r="N66" i="69"/>
  <c r="X66" i="69"/>
  <c r="L66" i="69"/>
  <c r="T66" i="69"/>
  <c r="L66" i="54"/>
  <c r="T66" i="54"/>
  <c r="AD66" i="54"/>
  <c r="AB66" i="54"/>
  <c r="J66" i="54"/>
  <c r="Z66" i="54"/>
  <c r="V66" i="54"/>
  <c r="X66" i="54"/>
  <c r="P66" i="54"/>
  <c r="P78" i="64"/>
  <c r="V78" i="64"/>
  <c r="AB78" i="64"/>
  <c r="T78" i="64"/>
  <c r="X78" i="64"/>
  <c r="J78" i="64"/>
  <c r="N78" i="64"/>
  <c r="Z78" i="64"/>
  <c r="R85" i="66"/>
  <c r="P85" i="66"/>
  <c r="L85" i="66"/>
  <c r="V85" i="66"/>
  <c r="N85" i="66"/>
  <c r="T85" i="66"/>
  <c r="AB85" i="66"/>
  <c r="Z85" i="66"/>
  <c r="N85" i="72"/>
  <c r="T85" i="72"/>
  <c r="AD85" i="72"/>
  <c r="X85" i="72"/>
  <c r="Z85" i="72"/>
  <c r="P85" i="72"/>
  <c r="J85" i="72"/>
  <c r="V85" i="72"/>
  <c r="L85" i="72"/>
  <c r="Z58" i="64"/>
  <c r="L58" i="66"/>
  <c r="P58" i="66"/>
  <c r="X58" i="66"/>
  <c r="X51" i="56"/>
  <c r="V51" i="56"/>
  <c r="R63" i="56"/>
  <c r="Z87" i="56"/>
  <c r="V87" i="56"/>
  <c r="N87" i="56"/>
  <c r="J75" i="62"/>
  <c r="P75" i="62"/>
  <c r="AB50" i="61"/>
  <c r="P24" i="64"/>
  <c r="N68" i="63"/>
  <c r="V20" i="70"/>
  <c r="R26" i="67"/>
  <c r="N74" i="62"/>
  <c r="J98" i="67"/>
  <c r="AD72" i="59"/>
  <c r="L33" i="2"/>
  <c r="L32" i="2"/>
  <c r="M32" i="2" s="1"/>
  <c r="Z75" i="62"/>
  <c r="L75" i="62"/>
  <c r="V50" i="61"/>
  <c r="Z64" i="61"/>
  <c r="T24" i="68"/>
  <c r="Z68" i="63"/>
  <c r="AB20" i="70"/>
  <c r="AD26" i="67"/>
  <c r="P64" i="64"/>
  <c r="P64" i="65"/>
  <c r="AD64" i="65"/>
  <c r="AD55" i="64"/>
  <c r="R55" i="59"/>
  <c r="J55" i="59"/>
  <c r="L34" i="70"/>
  <c r="R24" i="67"/>
  <c r="J24" i="70"/>
  <c r="Z24" i="70"/>
  <c r="R68" i="68"/>
  <c r="J78" i="58"/>
  <c r="AD78" i="58"/>
  <c r="Z78" i="58"/>
  <c r="T78" i="58"/>
  <c r="V78" i="58"/>
  <c r="N78" i="58"/>
  <c r="AB78" i="58"/>
  <c r="P78" i="58"/>
  <c r="X78" i="58"/>
  <c r="AD75" i="62"/>
  <c r="N75" i="62"/>
  <c r="N50" i="61"/>
  <c r="T64" i="66"/>
  <c r="V68" i="63"/>
  <c r="P20" i="70"/>
  <c r="L26" i="67"/>
  <c r="J64" i="65"/>
  <c r="X34" i="70"/>
  <c r="V24" i="70"/>
  <c r="N68" i="68"/>
  <c r="N37" i="68"/>
  <c r="V37" i="68"/>
  <c r="P37" i="68"/>
  <c r="T37" i="68"/>
  <c r="AD37" i="68"/>
  <c r="L37" i="68"/>
  <c r="J37" i="68"/>
  <c r="X37" i="68"/>
  <c r="R37" i="68"/>
  <c r="AB37" i="68"/>
  <c r="Z37" i="68"/>
  <c r="X50" i="61"/>
  <c r="T55" i="63"/>
  <c r="AB68" i="63"/>
  <c r="N20" i="70"/>
  <c r="X47" i="69"/>
  <c r="Z38" i="60"/>
  <c r="R38" i="60"/>
  <c r="N38" i="60"/>
  <c r="X38" i="60"/>
  <c r="L38" i="60"/>
  <c r="V38" i="60"/>
  <c r="J38" i="60"/>
  <c r="T38" i="60"/>
  <c r="AD38" i="60"/>
  <c r="L53" i="67"/>
  <c r="R53" i="67"/>
  <c r="AB53" i="67"/>
  <c r="P53" i="67"/>
  <c r="J53" i="67"/>
  <c r="V53" i="67"/>
  <c r="X67" i="69"/>
  <c r="R67" i="69"/>
  <c r="AD67" i="69"/>
  <c r="L67" i="69"/>
  <c r="AB67" i="69"/>
  <c r="X93" i="69"/>
  <c r="N93" i="69"/>
  <c r="AD94" i="66"/>
  <c r="T94" i="66"/>
  <c r="Z94" i="66"/>
  <c r="AB94" i="66"/>
  <c r="V94" i="66"/>
  <c r="J94" i="66"/>
  <c r="L94" i="66"/>
  <c r="N94" i="66"/>
  <c r="P94" i="66"/>
  <c r="V34" i="65"/>
  <c r="N34" i="65"/>
  <c r="L34" i="65"/>
  <c r="Z34" i="65"/>
  <c r="T34" i="65"/>
  <c r="R34" i="65"/>
  <c r="P34" i="65"/>
  <c r="AB34" i="65"/>
  <c r="J34" i="65"/>
  <c r="AD34" i="65"/>
  <c r="J41" i="68"/>
  <c r="P41" i="68"/>
  <c r="T41" i="68"/>
  <c r="Z41" i="68"/>
  <c r="R41" i="68"/>
  <c r="AB41" i="68"/>
  <c r="L41" i="68"/>
  <c r="N41" i="68"/>
  <c r="V41" i="68"/>
  <c r="AD41" i="68"/>
  <c r="AD48" i="56"/>
  <c r="AB48" i="56"/>
  <c r="J48" i="56"/>
  <c r="R48" i="56"/>
  <c r="X48" i="56"/>
  <c r="P48" i="56"/>
  <c r="Z48" i="56"/>
  <c r="L48" i="56"/>
  <c r="T48" i="56"/>
  <c r="N48" i="56"/>
  <c r="AB87" i="69"/>
  <c r="N87" i="69"/>
  <c r="R87" i="69"/>
  <c r="T87" i="69"/>
  <c r="Z87" i="69"/>
  <c r="AD87" i="69"/>
  <c r="J87" i="69"/>
  <c r="L87" i="69"/>
  <c r="X87" i="69"/>
  <c r="P87" i="69"/>
  <c r="P46" i="69"/>
  <c r="AD46" i="69"/>
  <c r="J46" i="69"/>
  <c r="X46" i="69"/>
  <c r="N46" i="69"/>
  <c r="R46" i="69"/>
  <c r="L46" i="58"/>
  <c r="V46" i="58"/>
  <c r="J46" i="58"/>
  <c r="X46" i="58"/>
  <c r="N46" i="58"/>
  <c r="T46" i="58"/>
  <c r="R46" i="58"/>
  <c r="AB46" i="58"/>
  <c r="AD46" i="58"/>
  <c r="P20" i="67"/>
  <c r="J20" i="67"/>
  <c r="R20" i="67"/>
  <c r="AD37" i="61"/>
  <c r="P37" i="61"/>
  <c r="J37" i="61"/>
  <c r="N21" i="64"/>
  <c r="P21" i="64"/>
  <c r="T21" i="64"/>
  <c r="AD51" i="62"/>
  <c r="N51" i="62"/>
  <c r="AB51" i="62"/>
  <c r="L51" i="62"/>
  <c r="T51" i="62"/>
  <c r="R51" i="62"/>
  <c r="J51" i="62"/>
  <c r="V51" i="62"/>
  <c r="X51" i="62"/>
  <c r="Z51" i="62"/>
  <c r="AD57" i="61"/>
  <c r="R57" i="61"/>
  <c r="AB57" i="61"/>
  <c r="X57" i="61"/>
  <c r="T57" i="61"/>
  <c r="N57" i="61"/>
  <c r="V57" i="61"/>
  <c r="J57" i="61"/>
  <c r="P57" i="61"/>
  <c r="L57" i="61"/>
  <c r="AB92" i="65"/>
  <c r="X92" i="65"/>
  <c r="AD92" i="65"/>
  <c r="N92" i="65"/>
  <c r="R92" i="65"/>
  <c r="P92" i="65"/>
  <c r="V92" i="65"/>
  <c r="L92" i="65"/>
  <c r="J92" i="65"/>
  <c r="T92" i="65"/>
  <c r="P98" i="67"/>
  <c r="T98" i="67"/>
  <c r="L98" i="67"/>
  <c r="AD98" i="67"/>
  <c r="Z98" i="67"/>
  <c r="AB98" i="67"/>
  <c r="X98" i="67"/>
  <c r="N98" i="67"/>
  <c r="V98" i="67"/>
  <c r="X77" i="69"/>
  <c r="N77" i="69"/>
  <c r="R77" i="69"/>
  <c r="P77" i="69"/>
  <c r="AB77" i="69"/>
  <c r="T77" i="69"/>
  <c r="V77" i="69"/>
  <c r="Z77" i="69"/>
  <c r="AD77" i="69"/>
  <c r="L77" i="69"/>
  <c r="AB77" i="62"/>
  <c r="V77" i="62"/>
  <c r="Z77" i="62"/>
  <c r="R77" i="62"/>
  <c r="N77" i="62"/>
  <c r="AD77" i="62"/>
  <c r="P77" i="62"/>
  <c r="X77" i="62"/>
  <c r="L77" i="62"/>
  <c r="J77" i="62"/>
  <c r="N84" i="68"/>
  <c r="AB84" i="68"/>
  <c r="X84" i="68"/>
  <c r="Z84" i="68"/>
  <c r="J84" i="68"/>
  <c r="P23" i="66"/>
  <c r="J23" i="66"/>
  <c r="R23" i="66"/>
  <c r="AB23" i="66"/>
  <c r="AD23" i="66"/>
  <c r="Z23" i="66"/>
  <c r="N23" i="66"/>
  <c r="V23" i="66"/>
  <c r="L23" i="66"/>
  <c r="X23" i="66"/>
  <c r="N40" i="70"/>
  <c r="J40" i="70"/>
  <c r="N65" i="67"/>
  <c r="AB65" i="67"/>
  <c r="V65" i="67"/>
  <c r="J65" i="67"/>
  <c r="P65" i="67"/>
  <c r="R65" i="67"/>
  <c r="T65" i="67"/>
  <c r="L65" i="67"/>
  <c r="Z65" i="67"/>
  <c r="R72" i="60"/>
  <c r="J72" i="60"/>
  <c r="AB72" i="60"/>
  <c r="V72" i="60"/>
  <c r="P72" i="60"/>
  <c r="Z72" i="60"/>
  <c r="X72" i="60"/>
  <c r="AD72" i="60"/>
  <c r="N72" i="60"/>
  <c r="L72" i="60"/>
  <c r="X72" i="59"/>
  <c r="T72" i="59"/>
  <c r="Z72" i="59"/>
  <c r="V72" i="59"/>
  <c r="J72" i="59"/>
  <c r="AB72" i="59"/>
  <c r="L72" i="59"/>
  <c r="P72" i="59"/>
  <c r="R72" i="59"/>
  <c r="P73" i="70"/>
  <c r="N73" i="70"/>
  <c r="R73" i="70"/>
  <c r="V73" i="70"/>
  <c r="AB73" i="70"/>
  <c r="J73" i="70"/>
  <c r="Z73" i="70"/>
  <c r="L73" i="70"/>
  <c r="T73" i="70"/>
  <c r="AD73" i="70"/>
  <c r="J87" i="72"/>
  <c r="X87" i="72"/>
  <c r="L87" i="72"/>
  <c r="P87" i="72"/>
  <c r="N87" i="72"/>
  <c r="Z87" i="72"/>
  <c r="R87" i="72"/>
  <c r="T87" i="72"/>
  <c r="N99" i="73"/>
  <c r="Z99" i="73"/>
  <c r="X99" i="73"/>
  <c r="R99" i="73"/>
  <c r="AB99" i="73"/>
  <c r="T99" i="73"/>
  <c r="J99" i="73"/>
  <c r="P99" i="73"/>
  <c r="L99" i="73"/>
  <c r="AD99" i="73"/>
  <c r="R99" i="66"/>
  <c r="AD99" i="66"/>
  <c r="Z99" i="66"/>
  <c r="V99" i="66"/>
  <c r="N99" i="66"/>
  <c r="T99" i="66"/>
  <c r="L99" i="66"/>
  <c r="J99" i="66"/>
  <c r="P99" i="66"/>
  <c r="X99" i="66"/>
  <c r="V19" i="60"/>
  <c r="T19" i="60"/>
  <c r="P19" i="60"/>
  <c r="L19" i="60"/>
  <c r="AD19" i="60"/>
  <c r="N19" i="60"/>
  <c r="AB19" i="60"/>
  <c r="R19" i="60"/>
  <c r="J19" i="60"/>
  <c r="X19" i="60"/>
  <c r="AD19" i="72"/>
  <c r="T19" i="72"/>
  <c r="L19" i="72"/>
  <c r="P19" i="72"/>
  <c r="X19" i="72"/>
  <c r="N19" i="72"/>
  <c r="R19" i="72"/>
  <c r="J19" i="72"/>
  <c r="Z19" i="72"/>
  <c r="L36" i="54"/>
  <c r="X36" i="71"/>
  <c r="N36" i="71"/>
  <c r="AD36" i="71"/>
  <c r="R36" i="71"/>
  <c r="P36" i="71"/>
  <c r="V36" i="71"/>
  <c r="Z36" i="71"/>
  <c r="J36" i="71"/>
  <c r="L36" i="71"/>
  <c r="T36" i="71"/>
  <c r="Z44" i="73"/>
  <c r="R44" i="73"/>
  <c r="AD44" i="73"/>
  <c r="X44" i="73"/>
  <c r="J44" i="73"/>
  <c r="V44" i="73"/>
  <c r="P44" i="73"/>
  <c r="N44" i="73"/>
  <c r="L44" i="73"/>
  <c r="Z44" i="61"/>
  <c r="AB44" i="61"/>
  <c r="N44" i="61"/>
  <c r="X44" i="61"/>
  <c r="P44" i="61"/>
  <c r="AD44" i="61"/>
  <c r="T44" i="61"/>
  <c r="J44" i="61"/>
  <c r="L44" i="61"/>
  <c r="R44" i="61"/>
  <c r="X52" i="62"/>
  <c r="N52" i="62"/>
  <c r="AD52" i="62"/>
  <c r="T52" i="62"/>
  <c r="P52" i="62"/>
  <c r="AB52" i="62"/>
  <c r="J52" i="62"/>
  <c r="L52" i="62"/>
  <c r="R52" i="62"/>
  <c r="V52" i="62"/>
  <c r="X38" i="56"/>
  <c r="N38" i="56"/>
  <c r="T74" i="57"/>
  <c r="N74" i="57"/>
  <c r="V74" i="57"/>
  <c r="R74" i="57"/>
  <c r="AB74" i="57"/>
  <c r="P74" i="57"/>
  <c r="X56" i="58"/>
  <c r="AB56" i="58"/>
  <c r="AD56" i="58"/>
  <c r="Z56" i="58"/>
  <c r="L56" i="58"/>
  <c r="T56" i="58"/>
  <c r="J56" i="58"/>
  <c r="T29" i="73"/>
  <c r="P35" i="70"/>
  <c r="L35" i="70"/>
  <c r="J35" i="70"/>
  <c r="N35" i="70"/>
  <c r="R35" i="70"/>
  <c r="V35" i="70"/>
  <c r="AD35" i="70"/>
  <c r="Z35" i="70"/>
  <c r="T35" i="70"/>
  <c r="R101" i="68"/>
  <c r="AB101" i="68"/>
  <c r="J101" i="68"/>
  <c r="P101" i="68"/>
  <c r="J88" i="70"/>
  <c r="V29" i="73"/>
  <c r="R53" i="72"/>
  <c r="T53" i="72"/>
  <c r="AB53" i="72"/>
  <c r="P53" i="72"/>
  <c r="X53" i="72"/>
  <c r="AD52" i="58"/>
  <c r="T52" i="58"/>
  <c r="N44" i="67"/>
  <c r="L44" i="67"/>
  <c r="AB44" i="67"/>
  <c r="V44" i="67"/>
  <c r="X44" i="67"/>
  <c r="T44" i="67"/>
  <c r="J44" i="67"/>
  <c r="P44" i="67"/>
  <c r="Z44" i="67"/>
  <c r="T52" i="59"/>
  <c r="L52" i="59"/>
  <c r="N29" i="73"/>
  <c r="Z29" i="73"/>
  <c r="R29" i="73"/>
  <c r="X29" i="73"/>
  <c r="L29" i="73"/>
  <c r="J29" i="73"/>
  <c r="R22" i="55"/>
  <c r="T22" i="55"/>
  <c r="AB22" i="55"/>
  <c r="P22" i="55"/>
  <c r="V22" i="55"/>
  <c r="Z35" i="57"/>
  <c r="T35" i="57"/>
  <c r="AD51" i="58"/>
  <c r="AB51" i="58"/>
  <c r="J51" i="58"/>
  <c r="N51" i="58"/>
  <c r="L57" i="58"/>
  <c r="V100" i="59"/>
  <c r="Z100" i="59"/>
  <c r="P100" i="59"/>
  <c r="R100" i="59"/>
  <c r="J100" i="59"/>
  <c r="L100" i="59"/>
  <c r="N100" i="59"/>
  <c r="V59" i="54"/>
  <c r="N60" i="59"/>
  <c r="X60" i="59"/>
  <c r="V60" i="59"/>
  <c r="AB60" i="59"/>
  <c r="N22" i="54"/>
  <c r="J22" i="54"/>
  <c r="Z22" i="54"/>
  <c r="R22" i="54"/>
  <c r="P22" i="54"/>
  <c r="X22" i="54"/>
  <c r="V22" i="54"/>
  <c r="T22" i="54"/>
  <c r="AB22" i="54"/>
  <c r="L22" i="54"/>
  <c r="AD22" i="54"/>
  <c r="H44" i="57"/>
  <c r="H78" i="57"/>
  <c r="H86" i="58"/>
  <c r="V96" i="72"/>
  <c r="N35" i="59"/>
  <c r="J50" i="71"/>
  <c r="J86" i="67"/>
  <c r="V21" i="69"/>
  <c r="L26" i="69"/>
  <c r="AD96" i="68"/>
  <c r="P31" i="68"/>
  <c r="AB31" i="67"/>
  <c r="H86" i="72"/>
  <c r="H86" i="68"/>
  <c r="H86" i="66"/>
  <c r="AD86" i="66" s="1"/>
  <c r="H95" i="60"/>
  <c r="AD95" i="60" s="1"/>
  <c r="Z84" i="56"/>
  <c r="H44" i="55"/>
  <c r="AB44" i="55" s="1"/>
  <c r="H78" i="55"/>
  <c r="H70" i="59"/>
  <c r="P70" i="59" s="1"/>
  <c r="H36" i="57"/>
  <c r="AD36" i="57" s="1"/>
  <c r="L96" i="72"/>
  <c r="J35" i="72"/>
  <c r="V50" i="54"/>
  <c r="AD53" i="73"/>
  <c r="AB53" i="73"/>
  <c r="T53" i="73"/>
  <c r="L53" i="73"/>
  <c r="X35" i="72"/>
  <c r="AD101" i="71"/>
  <c r="Z26" i="69"/>
  <c r="L21" i="69"/>
  <c r="V31" i="68"/>
  <c r="Z37" i="67"/>
  <c r="T86" i="67"/>
  <c r="P50" i="63"/>
  <c r="H70" i="68"/>
  <c r="R70" i="68" s="1"/>
  <c r="X50" i="71"/>
  <c r="H52" i="57"/>
  <c r="L52" i="57" s="1"/>
  <c r="H86" i="57"/>
  <c r="T86" i="57" s="1"/>
  <c r="H36" i="58"/>
  <c r="Z96" i="72"/>
  <c r="J96" i="72"/>
  <c r="J37" i="67"/>
  <c r="X50" i="54"/>
  <c r="P50" i="54"/>
  <c r="V53" i="73"/>
  <c r="R53" i="73"/>
  <c r="P53" i="73"/>
  <c r="AB96" i="72"/>
  <c r="AB26" i="69"/>
  <c r="Z21" i="69"/>
  <c r="R26" i="69"/>
  <c r="Z31" i="67"/>
  <c r="X86" i="67"/>
  <c r="V86" i="67"/>
  <c r="H86" i="54"/>
  <c r="H86" i="60"/>
  <c r="T50" i="71"/>
  <c r="H52" i="55"/>
  <c r="J52" i="55" s="1"/>
  <c r="H86" i="55"/>
  <c r="H44" i="58"/>
  <c r="H78" i="59"/>
  <c r="AD78" i="59" s="1"/>
  <c r="H36" i="59"/>
  <c r="AD36" i="59" s="1"/>
  <c r="R96" i="72"/>
  <c r="J20" i="73"/>
  <c r="J26" i="69"/>
  <c r="J31" i="67"/>
  <c r="Z53" i="73"/>
  <c r="X53" i="73"/>
  <c r="AB50" i="71"/>
  <c r="T26" i="69"/>
  <c r="R21" i="69"/>
  <c r="AB31" i="68"/>
  <c r="R31" i="68"/>
  <c r="X31" i="67"/>
  <c r="T37" i="67"/>
  <c r="L50" i="63"/>
  <c r="N86" i="67"/>
  <c r="J84" i="2"/>
  <c r="L84" i="2" s="1"/>
  <c r="M84" i="2" s="1"/>
  <c r="H44" i="59"/>
  <c r="N96" i="72"/>
  <c r="AD50" i="54"/>
  <c r="AB21" i="69"/>
  <c r="X26" i="69"/>
  <c r="X31" i="68"/>
  <c r="AD86" i="67"/>
  <c r="T31" i="67"/>
  <c r="R86" i="67"/>
  <c r="H70" i="54"/>
  <c r="H70" i="64"/>
  <c r="T70" i="64" s="1"/>
  <c r="J65" i="2"/>
  <c r="L65" i="2" s="1"/>
  <c r="M65" i="2" s="1"/>
  <c r="J76" i="2"/>
  <c r="L76" i="2" s="1"/>
  <c r="M76" i="2" s="1"/>
  <c r="H70" i="57"/>
  <c r="Z70" i="57" s="1"/>
  <c r="P96" i="72"/>
  <c r="AB23" i="58"/>
  <c r="J53" i="73"/>
  <c r="AB50" i="54"/>
  <c r="L20" i="73"/>
  <c r="AD26" i="69"/>
  <c r="P21" i="69"/>
  <c r="AD31" i="68"/>
  <c r="T31" i="68"/>
  <c r="AD31" i="67"/>
  <c r="H86" i="70"/>
  <c r="L95" i="2"/>
  <c r="M95" i="2" s="1"/>
  <c r="L23" i="2"/>
  <c r="M23" i="2" s="1"/>
  <c r="T47" i="61"/>
  <c r="AD50" i="65"/>
  <c r="V68" i="58"/>
  <c r="L75" i="66"/>
  <c r="AB20" i="59"/>
  <c r="V26" i="72"/>
  <c r="P70" i="61"/>
  <c r="AB25" i="60"/>
  <c r="P83" i="63"/>
  <c r="Z64" i="60"/>
  <c r="J64" i="70"/>
  <c r="X64" i="70"/>
  <c r="AB55" i="71"/>
  <c r="AB34" i="72"/>
  <c r="N34" i="72"/>
  <c r="R24" i="61"/>
  <c r="Z24" i="60"/>
  <c r="AD58" i="57"/>
  <c r="X58" i="69"/>
  <c r="R58" i="73"/>
  <c r="Z56" i="57"/>
  <c r="P56" i="57"/>
  <c r="V56" i="57"/>
  <c r="AB92" i="57"/>
  <c r="T92" i="57"/>
  <c r="X92" i="57"/>
  <c r="X40" i="59"/>
  <c r="R40" i="59"/>
  <c r="V40" i="59"/>
  <c r="L40" i="59"/>
  <c r="AD40" i="59"/>
  <c r="AB40" i="59"/>
  <c r="J40" i="59"/>
  <c r="V40" i="58"/>
  <c r="N40" i="58"/>
  <c r="A44" i="45"/>
  <c r="A60" i="45"/>
  <c r="T23" i="40"/>
  <c r="V23" i="40"/>
  <c r="Z23" i="40" s="1"/>
  <c r="U23" i="40"/>
  <c r="Y23" i="40" s="1"/>
  <c r="W23" i="40"/>
  <c r="AA23" i="40" s="1"/>
  <c r="J32" i="27"/>
  <c r="B32" i="27"/>
  <c r="F32" i="27"/>
  <c r="AB47" i="61"/>
  <c r="Z50" i="65"/>
  <c r="L68" i="58"/>
  <c r="V75" i="66"/>
  <c r="T20" i="59"/>
  <c r="R26" i="72"/>
  <c r="Z80" i="73"/>
  <c r="L70" i="73"/>
  <c r="AD25" i="60"/>
  <c r="J83" i="63"/>
  <c r="V83" i="63"/>
  <c r="R64" i="60"/>
  <c r="R64" i="70"/>
  <c r="V64" i="70"/>
  <c r="Z55" i="71"/>
  <c r="AD34" i="72"/>
  <c r="AB24" i="61"/>
  <c r="P24" i="61"/>
  <c r="R24" i="60"/>
  <c r="P58" i="57"/>
  <c r="N58" i="69"/>
  <c r="T58" i="73"/>
  <c r="T28" i="40"/>
  <c r="U28" i="40"/>
  <c r="Y28" i="40" s="1"/>
  <c r="AH28" i="40" s="1"/>
  <c r="AI28" i="40" s="1"/>
  <c r="U27" i="40"/>
  <c r="Y27" i="40" s="1"/>
  <c r="T27" i="40"/>
  <c r="T24" i="40"/>
  <c r="U24" i="40"/>
  <c r="Y24" i="40" s="1"/>
  <c r="AH24" i="40" s="1"/>
  <c r="AI24" i="40" s="1"/>
  <c r="L64" i="56"/>
  <c r="P64" i="56"/>
  <c r="AD64" i="56"/>
  <c r="R64" i="56"/>
  <c r="X47" i="61"/>
  <c r="V47" i="61"/>
  <c r="V50" i="65"/>
  <c r="R68" i="58"/>
  <c r="X68" i="58"/>
  <c r="X75" i="66"/>
  <c r="R20" i="59"/>
  <c r="AB26" i="72"/>
  <c r="J83" i="66"/>
  <c r="Z33" i="63"/>
  <c r="R83" i="63"/>
  <c r="N83" i="63"/>
  <c r="V64" i="60"/>
  <c r="J64" i="60"/>
  <c r="AD64" i="70"/>
  <c r="V55" i="71"/>
  <c r="P55" i="71"/>
  <c r="Z34" i="72"/>
  <c r="J24" i="61"/>
  <c r="N24" i="61"/>
  <c r="AD24" i="60"/>
  <c r="AB58" i="57"/>
  <c r="T58" i="69"/>
  <c r="N58" i="73"/>
  <c r="R58" i="57"/>
  <c r="J58" i="69"/>
  <c r="A41" i="46"/>
  <c r="A57" i="46"/>
  <c r="U22" i="43"/>
  <c r="Y22" i="43" s="1"/>
  <c r="W22" i="43"/>
  <c r="AA22" i="43" s="1"/>
  <c r="T22" i="43"/>
  <c r="A41" i="42"/>
  <c r="A57" i="42"/>
  <c r="V19" i="42"/>
  <c r="Z19" i="42" s="1"/>
  <c r="W19" i="42"/>
  <c r="AA19" i="42" s="1"/>
  <c r="A60" i="41"/>
  <c r="A44" i="41"/>
  <c r="A56" i="29"/>
  <c r="A40" i="29"/>
  <c r="L47" i="61"/>
  <c r="J47" i="61"/>
  <c r="R50" i="65"/>
  <c r="N68" i="58"/>
  <c r="P68" i="58"/>
  <c r="AB75" i="66"/>
  <c r="P20" i="59"/>
  <c r="AD26" i="72"/>
  <c r="P83" i="66"/>
  <c r="V33" i="63"/>
  <c r="X83" i="63"/>
  <c r="L64" i="60"/>
  <c r="N64" i="60"/>
  <c r="AB64" i="70"/>
  <c r="J55" i="71"/>
  <c r="T55" i="71"/>
  <c r="V34" i="72"/>
  <c r="AD24" i="61"/>
  <c r="L24" i="60"/>
  <c r="V24" i="60"/>
  <c r="X58" i="57"/>
  <c r="Z58" i="69"/>
  <c r="J58" i="73"/>
  <c r="Z58" i="57"/>
  <c r="AB58" i="69"/>
  <c r="A53" i="45"/>
  <c r="A60" i="30"/>
  <c r="A44" i="30"/>
  <c r="A53" i="30"/>
  <c r="A37" i="30"/>
  <c r="P47" i="61"/>
  <c r="L50" i="65"/>
  <c r="P50" i="65"/>
  <c r="J68" i="58"/>
  <c r="J75" i="66"/>
  <c r="AD75" i="66"/>
  <c r="X20" i="59"/>
  <c r="Z26" i="72"/>
  <c r="N83" i="66"/>
  <c r="AD83" i="63"/>
  <c r="P64" i="60"/>
  <c r="AB64" i="59"/>
  <c r="L64" i="70"/>
  <c r="X55" i="71"/>
  <c r="N55" i="71"/>
  <c r="P34" i="72"/>
  <c r="X24" i="61"/>
  <c r="J24" i="60"/>
  <c r="X24" i="60"/>
  <c r="J58" i="57"/>
  <c r="V58" i="69"/>
  <c r="P58" i="73"/>
  <c r="A53" i="38"/>
  <c r="A37" i="38"/>
  <c r="A59" i="35"/>
  <c r="A43" i="35"/>
  <c r="A60" i="34"/>
  <c r="A44" i="34"/>
  <c r="A52" i="34"/>
  <c r="A36" i="34"/>
  <c r="A54" i="33"/>
  <c r="A38" i="33"/>
  <c r="A57" i="31"/>
  <c r="A41" i="31"/>
  <c r="Z47" i="61"/>
  <c r="AB50" i="65"/>
  <c r="N50" i="65"/>
  <c r="T68" i="58"/>
  <c r="R75" i="66"/>
  <c r="N75" i="66"/>
  <c r="V20" i="59"/>
  <c r="J70" i="61"/>
  <c r="Z83" i="63"/>
  <c r="AD64" i="60"/>
  <c r="Z64" i="70"/>
  <c r="R55" i="71"/>
  <c r="T34" i="72"/>
  <c r="X34" i="72"/>
  <c r="T24" i="61"/>
  <c r="N24" i="60"/>
  <c r="T24" i="60"/>
  <c r="V58" i="73"/>
  <c r="Z58" i="73"/>
  <c r="A58" i="39"/>
  <c r="A42" i="39"/>
  <c r="A56" i="37"/>
  <c r="A40" i="37"/>
  <c r="A57" i="36"/>
  <c r="A41" i="36"/>
  <c r="J50" i="65"/>
  <c r="Z68" i="58"/>
  <c r="Z75" i="66"/>
  <c r="L20" i="59"/>
  <c r="Z70" i="61"/>
  <c r="X64" i="59"/>
  <c r="J34" i="72"/>
  <c r="AB21" i="57"/>
  <c r="L21" i="57"/>
  <c r="P21" i="57"/>
  <c r="AD21" i="57"/>
  <c r="Z21" i="57"/>
  <c r="AB29" i="56"/>
  <c r="N29" i="56"/>
  <c r="X39" i="57"/>
  <c r="AB39" i="57"/>
  <c r="L45" i="59"/>
  <c r="X45" i="59"/>
  <c r="J45" i="59"/>
  <c r="Z45" i="59"/>
  <c r="N45" i="59"/>
  <c r="AD45" i="59"/>
  <c r="T45" i="59"/>
  <c r="V45" i="59"/>
  <c r="AB45" i="59"/>
  <c r="P45" i="59"/>
  <c r="R51" i="56"/>
  <c r="Z51" i="56"/>
  <c r="P51" i="56"/>
  <c r="AD51" i="56"/>
  <c r="J51" i="56"/>
  <c r="L51" i="56"/>
  <c r="AB51" i="56"/>
  <c r="T51" i="56"/>
  <c r="N51" i="56"/>
  <c r="AB57" i="56"/>
  <c r="N57" i="56"/>
  <c r="T57" i="56"/>
  <c r="L57" i="56"/>
  <c r="P57" i="56"/>
  <c r="X57" i="56"/>
  <c r="T73" i="56"/>
  <c r="AD73" i="56"/>
  <c r="V73" i="56"/>
  <c r="L73" i="56"/>
  <c r="J73" i="56"/>
  <c r="P73" i="56"/>
  <c r="R73" i="56"/>
  <c r="X73" i="56"/>
  <c r="N73" i="56"/>
  <c r="N77" i="56"/>
  <c r="V77" i="56"/>
  <c r="L83" i="56"/>
  <c r="V83" i="56"/>
  <c r="Z83" i="56"/>
  <c r="J87" i="56"/>
  <c r="AD87" i="56"/>
  <c r="R87" i="56"/>
  <c r="AB87" i="56"/>
  <c r="P87" i="56"/>
  <c r="T87" i="56"/>
  <c r="X87" i="56"/>
  <c r="L87" i="56"/>
  <c r="A56" i="28"/>
  <c r="A40" i="28"/>
  <c r="AH26" i="32"/>
  <c r="AH24" i="28"/>
  <c r="AI24" i="28" s="1"/>
  <c r="AH26" i="38"/>
  <c r="AI26" i="38" s="1"/>
  <c r="M44" i="30"/>
  <c r="M40" i="30"/>
  <c r="W27" i="41"/>
  <c r="AA27" i="41" s="1"/>
  <c r="T27" i="39"/>
  <c r="T26" i="39"/>
  <c r="T19" i="39"/>
  <c r="M44" i="38"/>
  <c r="N53" i="70"/>
  <c r="T53" i="70"/>
  <c r="V53" i="70"/>
  <c r="Z53" i="70"/>
  <c r="L53" i="70"/>
  <c r="X53" i="70"/>
  <c r="AD53" i="70"/>
  <c r="P53" i="70"/>
  <c r="AB53" i="70"/>
  <c r="L96" i="67"/>
  <c r="AD96" i="67"/>
  <c r="T96" i="67"/>
  <c r="V96" i="67"/>
  <c r="T56" i="65"/>
  <c r="P56" i="65"/>
  <c r="L56" i="65"/>
  <c r="N20" i="72"/>
  <c r="L20" i="72"/>
  <c r="R20" i="72"/>
  <c r="X20" i="72"/>
  <c r="P20" i="72"/>
  <c r="AH21" i="38"/>
  <c r="AI21" i="38" s="1"/>
  <c r="R84" i="56"/>
  <c r="M35" i="33"/>
  <c r="M39" i="30"/>
  <c r="W28" i="47"/>
  <c r="AA28" i="47" s="1"/>
  <c r="AH28" i="47" s="1"/>
  <c r="AI28" i="47" s="1"/>
  <c r="W27" i="47"/>
  <c r="AA27" i="47" s="1"/>
  <c r="W25" i="47"/>
  <c r="AA25" i="47" s="1"/>
  <c r="M38" i="29"/>
  <c r="A50" i="46"/>
  <c r="T27" i="43"/>
  <c r="M43" i="39"/>
  <c r="M39" i="28"/>
  <c r="N56" i="66"/>
  <c r="AD56" i="66"/>
  <c r="R56" i="66"/>
  <c r="L56" i="66"/>
  <c r="X56" i="66"/>
  <c r="AB56" i="66"/>
  <c r="P56" i="66"/>
  <c r="Z56" i="66"/>
  <c r="V56" i="66"/>
  <c r="N21" i="63"/>
  <c r="V21" i="63"/>
  <c r="R21" i="63"/>
  <c r="L21" i="63"/>
  <c r="X21" i="63"/>
  <c r="AB21" i="63"/>
  <c r="P21" i="63"/>
  <c r="Z21" i="63"/>
  <c r="AD21" i="63"/>
  <c r="X96" i="56"/>
  <c r="AB96" i="56"/>
  <c r="P96" i="56"/>
  <c r="H67" i="72"/>
  <c r="H67" i="73"/>
  <c r="H49" i="66"/>
  <c r="H49" i="62"/>
  <c r="J49" i="62" s="1"/>
  <c r="H49" i="70"/>
  <c r="X49" i="70" s="1"/>
  <c r="H49" i="67"/>
  <c r="R49" i="67" s="1"/>
  <c r="H41" i="71"/>
  <c r="H41" i="72"/>
  <c r="N33" i="69"/>
  <c r="V33" i="69"/>
  <c r="AD33" i="69"/>
  <c r="L33" i="69"/>
  <c r="P33" i="69"/>
  <c r="X33" i="69"/>
  <c r="T33" i="69"/>
  <c r="AB33" i="69"/>
  <c r="M41" i="32"/>
  <c r="AH22" i="45"/>
  <c r="AI22" i="45" s="1"/>
  <c r="AK22" i="45" s="1"/>
  <c r="L22" i="45" s="1"/>
  <c r="W25" i="44"/>
  <c r="AA25" i="44" s="1"/>
  <c r="T28" i="42"/>
  <c r="W27" i="42"/>
  <c r="AA27" i="42" s="1"/>
  <c r="AE106" i="73"/>
  <c r="N56" i="72"/>
  <c r="Z56" i="72"/>
  <c r="T56" i="72"/>
  <c r="R56" i="72"/>
  <c r="V56" i="72"/>
  <c r="X56" i="72"/>
  <c r="L56" i="72"/>
  <c r="H82" i="69"/>
  <c r="H82" i="66"/>
  <c r="H82" i="68"/>
  <c r="H82" i="70"/>
  <c r="H82" i="54"/>
  <c r="AB82" i="54" s="1"/>
  <c r="H82" i="67"/>
  <c r="H82" i="71"/>
  <c r="H82" i="72"/>
  <c r="H82" i="62"/>
  <c r="H82" i="60"/>
  <c r="AB82" i="60" s="1"/>
  <c r="H82" i="61"/>
  <c r="R82" i="61" s="1"/>
  <c r="H82" i="65"/>
  <c r="H74" i="70"/>
  <c r="AB74" i="70" s="1"/>
  <c r="H74" i="71"/>
  <c r="H74" i="72"/>
  <c r="H74" i="67"/>
  <c r="H74" i="73"/>
  <c r="H74" i="63"/>
  <c r="Z74" i="63" s="1"/>
  <c r="H74" i="66"/>
  <c r="Z74" i="66" s="1"/>
  <c r="H74" i="64"/>
  <c r="R74" i="64" s="1"/>
  <c r="H74" i="68"/>
  <c r="H74" i="54"/>
  <c r="H66" i="65"/>
  <c r="H66" i="70"/>
  <c r="H56" i="67"/>
  <c r="H56" i="62"/>
  <c r="N56" i="62" s="1"/>
  <c r="H56" i="69"/>
  <c r="P56" i="69" s="1"/>
  <c r="H56" i="61"/>
  <c r="X56" i="61" s="1"/>
  <c r="H56" i="71"/>
  <c r="H48" i="67"/>
  <c r="L48" i="67" s="1"/>
  <c r="H48" i="69"/>
  <c r="H48" i="68"/>
  <c r="H48" i="54"/>
  <c r="H48" i="64"/>
  <c r="H48" i="65"/>
  <c r="H48" i="71"/>
  <c r="L48" i="71" s="1"/>
  <c r="H48" i="72"/>
  <c r="T48" i="72" s="1"/>
  <c r="H40" i="61"/>
  <c r="H40" i="73"/>
  <c r="J98" i="2"/>
  <c r="L98" i="2" s="1"/>
  <c r="M98" i="2" s="1"/>
  <c r="J90" i="2"/>
  <c r="L90" i="2" s="1"/>
  <c r="M90" i="2" s="1"/>
  <c r="H24" i="65"/>
  <c r="H24" i="73"/>
  <c r="M38" i="47"/>
  <c r="T28" i="47"/>
  <c r="U25" i="47"/>
  <c r="Y25" i="47" s="1"/>
  <c r="M38" i="46"/>
  <c r="M37" i="44"/>
  <c r="M39" i="43"/>
  <c r="W27" i="40"/>
  <c r="AA27" i="40" s="1"/>
  <c r="W26" i="40"/>
  <c r="AA26" i="40" s="1"/>
  <c r="M42" i="28"/>
  <c r="M38" i="28"/>
  <c r="L53" i="72"/>
  <c r="V53" i="72"/>
  <c r="N88" i="70"/>
  <c r="R88" i="70"/>
  <c r="X88" i="70"/>
  <c r="AD88" i="70"/>
  <c r="P88" i="70"/>
  <c r="AB88" i="70"/>
  <c r="L88" i="70"/>
  <c r="T88" i="70"/>
  <c r="Z88" i="70"/>
  <c r="N101" i="68"/>
  <c r="V101" i="68"/>
  <c r="AD101" i="68"/>
  <c r="X101" i="68"/>
  <c r="L101" i="68"/>
  <c r="Z101" i="68"/>
  <c r="T101" i="68"/>
  <c r="N37" i="67"/>
  <c r="P37" i="67"/>
  <c r="V37" i="67"/>
  <c r="AD37" i="67"/>
  <c r="L37" i="67"/>
  <c r="R37" i="67"/>
  <c r="X37" i="67"/>
  <c r="J55" i="2"/>
  <c r="L55" i="2" s="1"/>
  <c r="M55" i="2" s="1"/>
  <c r="H17" i="65"/>
  <c r="H17" i="63"/>
  <c r="R17" i="63" s="1"/>
  <c r="H25" i="64"/>
  <c r="T25" i="64" s="1"/>
  <c r="H25" i="65"/>
  <c r="N25" i="65" s="1"/>
  <c r="H25" i="67"/>
  <c r="H25" i="69"/>
  <c r="Z25" i="69" s="1"/>
  <c r="H25" i="72"/>
  <c r="H25" i="54"/>
  <c r="H25" i="73"/>
  <c r="AH28" i="35"/>
  <c r="AH28" i="41"/>
  <c r="AI28" i="41" s="1"/>
  <c r="AH25" i="38"/>
  <c r="AI25" i="38" s="1"/>
  <c r="AL25" i="38" s="1"/>
  <c r="M25" i="38" s="1"/>
  <c r="AH26" i="42"/>
  <c r="AI26" i="42" s="1"/>
  <c r="AK26" i="42" s="1"/>
  <c r="L26" i="42" s="1"/>
  <c r="T19" i="42"/>
  <c r="T22" i="38"/>
  <c r="U19" i="38"/>
  <c r="Y19" i="38" s="1"/>
  <c r="AH19" i="38" s="1"/>
  <c r="AI19" i="38" s="1"/>
  <c r="AL19" i="38" s="1"/>
  <c r="M19" i="38" s="1"/>
  <c r="N29" i="69"/>
  <c r="V29" i="69"/>
  <c r="AD29" i="69"/>
  <c r="L29" i="69"/>
  <c r="P29" i="69"/>
  <c r="X29" i="69"/>
  <c r="T29" i="69"/>
  <c r="AB29" i="69"/>
  <c r="AD56" i="64"/>
  <c r="R56" i="64"/>
  <c r="M44" i="35"/>
  <c r="AE106" i="72"/>
  <c r="AE106" i="56"/>
  <c r="V50" i="71"/>
  <c r="P50" i="71"/>
  <c r="Z50" i="71"/>
  <c r="AD50" i="71"/>
  <c r="R50" i="71"/>
  <c r="L50" i="71"/>
  <c r="U18" i="31"/>
  <c r="Y18" i="31" s="1"/>
  <c r="M37" i="35"/>
  <c r="M41" i="33"/>
  <c r="M44" i="31"/>
  <c r="T21" i="46"/>
  <c r="W20" i="46"/>
  <c r="AA20" i="46" s="1"/>
  <c r="M39" i="46"/>
  <c r="W28" i="45"/>
  <c r="AA28" i="45" s="1"/>
  <c r="T26" i="45"/>
  <c r="W25" i="45"/>
  <c r="AA25" i="45" s="1"/>
  <c r="AH25" i="45" s="1"/>
  <c r="AI25" i="45" s="1"/>
  <c r="M38" i="43"/>
  <c r="U22" i="42"/>
  <c r="Y22" i="42" s="1"/>
  <c r="AH22" i="42" s="1"/>
  <c r="AI22" i="42" s="1"/>
  <c r="U22" i="41"/>
  <c r="Y22" i="41" s="1"/>
  <c r="T21" i="41"/>
  <c r="W22" i="39"/>
  <c r="AA22" i="39" s="1"/>
  <c r="AH22" i="39" s="1"/>
  <c r="AI22" i="39" s="1"/>
  <c r="W18" i="39"/>
  <c r="AA18" i="39" s="1"/>
  <c r="M40" i="37"/>
  <c r="AE105" i="73"/>
  <c r="T96" i="56"/>
  <c r="H49" i="73"/>
  <c r="L25" i="70"/>
  <c r="N96" i="69"/>
  <c r="A34" i="34"/>
  <c r="M38" i="45"/>
  <c r="M34" i="44"/>
  <c r="T21" i="43"/>
  <c r="U19" i="43"/>
  <c r="Y19" i="43" s="1"/>
  <c r="AH19" i="43" s="1"/>
  <c r="AI19" i="43" s="1"/>
  <c r="AK19" i="43" s="1"/>
  <c r="L19" i="43" s="1"/>
  <c r="T18" i="43"/>
  <c r="M36" i="43"/>
  <c r="M42" i="39"/>
  <c r="V56" i="70"/>
  <c r="P56" i="70"/>
  <c r="T21" i="34"/>
  <c r="W21" i="34" s="1"/>
  <c r="AA21" i="34" s="1"/>
  <c r="U28" i="33"/>
  <c r="Y28" i="33" s="1"/>
  <c r="AH28" i="33" s="1"/>
  <c r="AI28" i="33" s="1"/>
  <c r="T25" i="33"/>
  <c r="U22" i="33"/>
  <c r="Y22" i="33" s="1"/>
  <c r="W28" i="31"/>
  <c r="AA28" i="31" s="1"/>
  <c r="AH28" i="31" s="1"/>
  <c r="AI28" i="31" s="1"/>
  <c r="U19" i="30"/>
  <c r="Y19" i="30" s="1"/>
  <c r="W23" i="29"/>
  <c r="AA23" i="29" s="1"/>
  <c r="W21" i="29"/>
  <c r="AA21" i="29" s="1"/>
  <c r="AE108" i="71"/>
  <c r="AE105" i="70"/>
  <c r="AE105" i="63"/>
  <c r="AE106" i="61"/>
  <c r="M43" i="37"/>
  <c r="U21" i="37"/>
  <c r="Y21" i="37" s="1"/>
  <c r="M40" i="33"/>
  <c r="W27" i="31"/>
  <c r="AA27" i="31" s="1"/>
  <c r="W26" i="31"/>
  <c r="AA26" i="31" s="1"/>
  <c r="W25" i="31"/>
  <c r="AA25" i="31" s="1"/>
  <c r="AH25" i="31" s="1"/>
  <c r="AI25" i="31" s="1"/>
  <c r="W23" i="31"/>
  <c r="AA23" i="31" s="1"/>
  <c r="W21" i="31"/>
  <c r="AA21" i="31" s="1"/>
  <c r="AH21" i="31" s="1"/>
  <c r="AI21" i="31" s="1"/>
  <c r="AE106" i="65"/>
  <c r="AE107" i="65"/>
  <c r="AE109" i="71"/>
  <c r="AE108" i="66"/>
  <c r="U28" i="36"/>
  <c r="Y28" i="36" s="1"/>
  <c r="W25" i="36"/>
  <c r="AA25" i="36" s="1"/>
  <c r="AH25" i="36" s="1"/>
  <c r="AI25" i="36" s="1"/>
  <c r="AL25" i="36" s="1"/>
  <c r="M25" i="36" s="1"/>
  <c r="W27" i="37"/>
  <c r="AA27" i="37" s="1"/>
  <c r="W25" i="37"/>
  <c r="AA25" i="37" s="1"/>
  <c r="AH25" i="37" s="1"/>
  <c r="AI25" i="37" s="1"/>
  <c r="W24" i="33"/>
  <c r="AA24" i="33" s="1"/>
  <c r="AH24" i="33" s="1"/>
  <c r="AI24" i="33" s="1"/>
  <c r="W22" i="33"/>
  <c r="AA22" i="33" s="1"/>
  <c r="W23" i="37"/>
  <c r="AA23" i="37" s="1"/>
  <c r="W21" i="37"/>
  <c r="AA21" i="37" s="1"/>
  <c r="B28" i="27"/>
  <c r="J28" i="27"/>
  <c r="F28" i="27"/>
  <c r="A36" i="36"/>
  <c r="A36" i="29"/>
  <c r="A51" i="43"/>
  <c r="A35" i="35"/>
  <c r="W20" i="28"/>
  <c r="AA20" i="28" s="1"/>
  <c r="U20" i="28"/>
  <c r="Y20" i="28" s="1"/>
  <c r="W19" i="28"/>
  <c r="AA19" i="28" s="1"/>
  <c r="T19" i="28"/>
  <c r="V19" i="28" s="1"/>
  <c r="Z19" i="28" s="1"/>
  <c r="W18" i="28"/>
  <c r="AA18" i="28" s="1"/>
  <c r="A36" i="43"/>
  <c r="A36" i="44"/>
  <c r="A36" i="30"/>
  <c r="A35" i="34"/>
  <c r="AE108" i="73"/>
  <c r="AH23" i="47"/>
  <c r="AI23" i="47" s="1"/>
  <c r="AK23" i="47" s="1"/>
  <c r="L23" i="47" s="1"/>
  <c r="W21" i="47"/>
  <c r="AA21" i="47" s="1"/>
  <c r="M39" i="47"/>
  <c r="AH18" i="47"/>
  <c r="AI18" i="47" s="1"/>
  <c r="AL18" i="47" s="1"/>
  <c r="M18" i="47" s="1"/>
  <c r="U21" i="47"/>
  <c r="Y21" i="47" s="1"/>
  <c r="U25" i="46"/>
  <c r="Y25" i="46" s="1"/>
  <c r="M37" i="46"/>
  <c r="W21" i="46"/>
  <c r="AA21" i="46" s="1"/>
  <c r="AI24" i="46"/>
  <c r="W26" i="46"/>
  <c r="AA26" i="46" s="1"/>
  <c r="U26" i="46"/>
  <c r="Y26" i="46" s="1"/>
  <c r="U28" i="46"/>
  <c r="Y28" i="46" s="1"/>
  <c r="T25" i="46"/>
  <c r="T28" i="46"/>
  <c r="T20" i="46"/>
  <c r="M41" i="46"/>
  <c r="AH23" i="45"/>
  <c r="AI23" i="45" s="1"/>
  <c r="W21" i="45"/>
  <c r="AA21" i="45" s="1"/>
  <c r="AH21" i="45" s="1"/>
  <c r="AI21" i="45" s="1"/>
  <c r="W18" i="45"/>
  <c r="AA18" i="45" s="1"/>
  <c r="V27" i="45"/>
  <c r="Z27" i="45" s="1"/>
  <c r="U27" i="45"/>
  <c r="Y27" i="45" s="1"/>
  <c r="T24" i="45"/>
  <c r="U24" i="45"/>
  <c r="Y24" i="45" s="1"/>
  <c r="W24" i="45"/>
  <c r="AA24" i="45" s="1"/>
  <c r="T27" i="44"/>
  <c r="W20" i="44"/>
  <c r="AA20" i="44" s="1"/>
  <c r="T20" i="44"/>
  <c r="W21" i="44"/>
  <c r="AA21" i="44" s="1"/>
  <c r="U27" i="44"/>
  <c r="Y27" i="44" s="1"/>
  <c r="AH27" i="44" s="1"/>
  <c r="AI27" i="44" s="1"/>
  <c r="U24" i="44"/>
  <c r="Y24" i="44" s="1"/>
  <c r="T24" i="44"/>
  <c r="W22" i="44"/>
  <c r="AA22" i="44" s="1"/>
  <c r="AH22" i="44" s="1"/>
  <c r="AI22" i="44" s="1"/>
  <c r="AE107" i="70"/>
  <c r="AE109" i="69"/>
  <c r="AE107" i="69"/>
  <c r="AH26" i="43"/>
  <c r="AI26" i="43" s="1"/>
  <c r="T19" i="43"/>
  <c r="W28" i="43"/>
  <c r="AA28" i="43" s="1"/>
  <c r="AH28" i="43" s="1"/>
  <c r="AI28" i="43" s="1"/>
  <c r="U27" i="43"/>
  <c r="Y27" i="43" s="1"/>
  <c r="U24" i="42"/>
  <c r="Y24" i="42" s="1"/>
  <c r="U27" i="42"/>
  <c r="Y27" i="42" s="1"/>
  <c r="W21" i="42"/>
  <c r="AA21" i="42" s="1"/>
  <c r="U28" i="42"/>
  <c r="Y28" i="42" s="1"/>
  <c r="V27" i="42"/>
  <c r="Z27" i="42" s="1"/>
  <c r="T23" i="42"/>
  <c r="T24" i="42"/>
  <c r="W24" i="42"/>
  <c r="AA24" i="42" s="1"/>
  <c r="U18" i="41"/>
  <c r="Y18" i="41" s="1"/>
  <c r="U21" i="41"/>
  <c r="Y21" i="41" s="1"/>
  <c r="W25" i="41"/>
  <c r="AA25" i="41" s="1"/>
  <c r="V18" i="41"/>
  <c r="Z18" i="41" s="1"/>
  <c r="AE105" i="66"/>
  <c r="AE109" i="66"/>
  <c r="AK19" i="40"/>
  <c r="L19" i="40" s="1"/>
  <c r="T18" i="40"/>
  <c r="M38" i="40"/>
  <c r="M34" i="40"/>
  <c r="T26" i="40"/>
  <c r="M41" i="40"/>
  <c r="U26" i="40"/>
  <c r="Y26" i="40" s="1"/>
  <c r="W23" i="39"/>
  <c r="AA23" i="39" s="1"/>
  <c r="AH23" i="39" s="1"/>
  <c r="AI23" i="39" s="1"/>
  <c r="U21" i="39"/>
  <c r="Y21" i="39" s="1"/>
  <c r="U23" i="39"/>
  <c r="Y23" i="39" s="1"/>
  <c r="W26" i="39"/>
  <c r="AA26" i="39" s="1"/>
  <c r="U19" i="39"/>
  <c r="Y19" i="39" s="1"/>
  <c r="AH19" i="39" s="1"/>
  <c r="AI19" i="39" s="1"/>
  <c r="U26" i="39"/>
  <c r="Y26" i="39" s="1"/>
  <c r="M44" i="39"/>
  <c r="U25" i="39"/>
  <c r="Y25" i="39" s="1"/>
  <c r="AH25" i="39" s="1"/>
  <c r="AI25" i="39" s="1"/>
  <c r="U20" i="39"/>
  <c r="Y20" i="39" s="1"/>
  <c r="AH20" i="39" s="1"/>
  <c r="AI20" i="39" s="1"/>
  <c r="AH28" i="38"/>
  <c r="AI28" i="38" s="1"/>
  <c r="T19" i="38"/>
  <c r="AE107" i="64"/>
  <c r="AE106" i="64"/>
  <c r="U19" i="37"/>
  <c r="Y19" i="37" s="1"/>
  <c r="AH19" i="37" s="1"/>
  <c r="AI19" i="37" s="1"/>
  <c r="U27" i="37"/>
  <c r="Y27" i="37" s="1"/>
  <c r="T23" i="37"/>
  <c r="T27" i="37"/>
  <c r="M35" i="37"/>
  <c r="AH28" i="37"/>
  <c r="AI28" i="37" s="1"/>
  <c r="AL28" i="37" s="1"/>
  <c r="M28" i="37" s="1"/>
  <c r="V23" i="37"/>
  <c r="Z23" i="37" s="1"/>
  <c r="T19" i="37"/>
  <c r="M34" i="37"/>
  <c r="W27" i="36"/>
  <c r="AA27" i="36" s="1"/>
  <c r="W24" i="36"/>
  <c r="AA24" i="36" s="1"/>
  <c r="W18" i="36"/>
  <c r="AA18" i="36" s="1"/>
  <c r="AH18" i="36" s="1"/>
  <c r="AI18" i="36" s="1"/>
  <c r="M40" i="35"/>
  <c r="AH22" i="35"/>
  <c r="AI22" i="35" s="1"/>
  <c r="T19" i="35"/>
  <c r="W26" i="35"/>
  <c r="AA26" i="35" s="1"/>
  <c r="AH20" i="35"/>
  <c r="AI20" i="35" s="1"/>
  <c r="AL20" i="35" s="1"/>
  <c r="M20" i="35" s="1"/>
  <c r="M36" i="35"/>
  <c r="U26" i="35"/>
  <c r="Y26" i="35" s="1"/>
  <c r="AI28" i="35"/>
  <c r="W19" i="35"/>
  <c r="AA19" i="35" s="1"/>
  <c r="AE105" i="61"/>
  <c r="AE58" i="60"/>
  <c r="AE105" i="60"/>
  <c r="U18" i="34"/>
  <c r="Y18" i="34" s="1"/>
  <c r="U19" i="34"/>
  <c r="Y19" i="34" s="1"/>
  <c r="AH19" i="34" s="1"/>
  <c r="AI19" i="34" s="1"/>
  <c r="T18" i="34"/>
  <c r="W18" i="34" s="1"/>
  <c r="AA18" i="34" s="1"/>
  <c r="U22" i="34"/>
  <c r="Y22" i="34" s="1"/>
  <c r="AH25" i="34"/>
  <c r="AI25" i="34" s="1"/>
  <c r="AK25" i="34" s="1"/>
  <c r="L25" i="34" s="1"/>
  <c r="U27" i="34"/>
  <c r="Y27" i="34" s="1"/>
  <c r="U19" i="33"/>
  <c r="Y19" i="33" s="1"/>
  <c r="U25" i="33"/>
  <c r="Y25" i="33" s="1"/>
  <c r="T22" i="33"/>
  <c r="U18" i="33"/>
  <c r="Y18" i="33" s="1"/>
  <c r="AH18" i="33" s="1"/>
  <c r="AI18" i="33" s="1"/>
  <c r="AE107" i="59"/>
  <c r="AE106" i="58"/>
  <c r="AE108" i="58"/>
  <c r="U28" i="32"/>
  <c r="Y28" i="32" s="1"/>
  <c r="AH28" i="32" s="1"/>
  <c r="AI28" i="32" s="1"/>
  <c r="AL28" i="32" s="1"/>
  <c r="M28" i="32" s="1"/>
  <c r="T21" i="32"/>
  <c r="W21" i="32" s="1"/>
  <c r="AA21" i="32" s="1"/>
  <c r="W22" i="32"/>
  <c r="AA22" i="32" s="1"/>
  <c r="AH22" i="32" s="1"/>
  <c r="AI22" i="32" s="1"/>
  <c r="AK22" i="32" s="1"/>
  <c r="L22" i="32" s="1"/>
  <c r="M42" i="32"/>
  <c r="T24" i="32"/>
  <c r="T27" i="32"/>
  <c r="AI26" i="32"/>
  <c r="W27" i="32"/>
  <c r="AA27" i="32" s="1"/>
  <c r="U24" i="32"/>
  <c r="Y24" i="32" s="1"/>
  <c r="M38" i="32"/>
  <c r="U26" i="31"/>
  <c r="Y26" i="31" s="1"/>
  <c r="T22" i="31"/>
  <c r="M39" i="31"/>
  <c r="AH23" i="31"/>
  <c r="AI23" i="31" s="1"/>
  <c r="AK23" i="31" s="1"/>
  <c r="L23" i="31" s="1"/>
  <c r="U27" i="31"/>
  <c r="Y27" i="31" s="1"/>
  <c r="AH19" i="31"/>
  <c r="AI19" i="31" s="1"/>
  <c r="AL19" i="31" s="1"/>
  <c r="M19" i="31" s="1"/>
  <c r="T18" i="31"/>
  <c r="W18" i="31" s="1"/>
  <c r="AA18" i="31" s="1"/>
  <c r="AE107" i="56"/>
  <c r="AE109" i="56"/>
  <c r="W26" i="30"/>
  <c r="AA26" i="30" s="1"/>
  <c r="U22" i="30"/>
  <c r="Y22" i="30" s="1"/>
  <c r="W24" i="30"/>
  <c r="AA24" i="30" s="1"/>
  <c r="AH24" i="30" s="1"/>
  <c r="AI24" i="30" s="1"/>
  <c r="AE107" i="55"/>
  <c r="AH20" i="29"/>
  <c r="AI20" i="29" s="1"/>
  <c r="U18" i="29"/>
  <c r="Y18" i="29" s="1"/>
  <c r="A36" i="40"/>
  <c r="A35" i="30"/>
  <c r="AB93" i="72"/>
  <c r="Z93" i="72"/>
  <c r="V93" i="72"/>
  <c r="P93" i="72"/>
  <c r="T93" i="72"/>
  <c r="N93" i="72"/>
  <c r="R93" i="72"/>
  <c r="L93" i="72"/>
  <c r="AD93" i="72"/>
  <c r="N100" i="58"/>
  <c r="AD93" i="69"/>
  <c r="AD96" i="59"/>
  <c r="H93" i="54"/>
  <c r="V100" i="58"/>
  <c r="AB100" i="58"/>
  <c r="R93" i="69"/>
  <c r="H93" i="62"/>
  <c r="Z93" i="62" s="1"/>
  <c r="Z96" i="59"/>
  <c r="H93" i="71"/>
  <c r="V93" i="71" s="1"/>
  <c r="T100" i="58"/>
  <c r="AD100" i="70"/>
  <c r="T100" i="70"/>
  <c r="Z100" i="58"/>
  <c r="H93" i="68"/>
  <c r="V101" i="60"/>
  <c r="N96" i="59"/>
  <c r="H93" i="60"/>
  <c r="Z93" i="60" s="1"/>
  <c r="R100" i="70"/>
  <c r="P100" i="58"/>
  <c r="T93" i="69"/>
  <c r="H93" i="67"/>
  <c r="J96" i="59"/>
  <c r="J100" i="70"/>
  <c r="AB100" i="70"/>
  <c r="J93" i="69"/>
  <c r="N92" i="63"/>
  <c r="H93" i="66"/>
  <c r="R96" i="59"/>
  <c r="H93" i="58"/>
  <c r="N93" i="58" s="1"/>
  <c r="Z93" i="69"/>
  <c r="H93" i="65"/>
  <c r="P96" i="59"/>
  <c r="H93" i="57"/>
  <c r="Z93" i="57" s="1"/>
  <c r="Z100" i="70"/>
  <c r="P100" i="70"/>
  <c r="L93" i="69"/>
  <c r="H93" i="64"/>
  <c r="AB93" i="64" s="1"/>
  <c r="H93" i="56"/>
  <c r="AB93" i="69"/>
  <c r="H93" i="63"/>
  <c r="H93" i="55"/>
  <c r="X100" i="70"/>
  <c r="L100" i="70"/>
  <c r="T101" i="60"/>
  <c r="P93" i="69"/>
  <c r="J93" i="61"/>
  <c r="H93" i="59"/>
  <c r="P93" i="59" s="1"/>
  <c r="L96" i="59"/>
  <c r="H93" i="73"/>
  <c r="V100" i="70"/>
  <c r="J100" i="58"/>
  <c r="Z101" i="60"/>
  <c r="V93" i="69"/>
  <c r="L100" i="55"/>
  <c r="X96" i="59"/>
  <c r="H93" i="70"/>
  <c r="X100" i="58"/>
  <c r="R100" i="58"/>
  <c r="P101" i="60"/>
  <c r="V96" i="59"/>
  <c r="V15" i="63"/>
  <c r="R15" i="63"/>
  <c r="P15" i="63"/>
  <c r="AD15" i="63"/>
  <c r="T15" i="63"/>
  <c r="Z15" i="63"/>
  <c r="X15" i="63"/>
  <c r="AB15" i="63"/>
  <c r="J15" i="63"/>
  <c r="N15" i="63"/>
  <c r="L15" i="63"/>
  <c r="N26" i="66"/>
  <c r="AB25" i="63"/>
  <c r="T24" i="71"/>
  <c r="P21" i="60"/>
  <c r="P23" i="70"/>
  <c r="Z20" i="62"/>
  <c r="AB23" i="57"/>
  <c r="AD20" i="55"/>
  <c r="H15" i="64"/>
  <c r="R15" i="64" s="1"/>
  <c r="T23" i="57"/>
  <c r="J23" i="70"/>
  <c r="AB19" i="66"/>
  <c r="L15" i="62"/>
  <c r="L20" i="62"/>
  <c r="L20" i="55"/>
  <c r="H15" i="73"/>
  <c r="H15" i="67"/>
  <c r="P23" i="57"/>
  <c r="H15" i="59"/>
  <c r="X26" i="66"/>
  <c r="R23" i="70"/>
  <c r="AB15" i="62"/>
  <c r="AB20" i="62"/>
  <c r="H15" i="71"/>
  <c r="J23" i="57"/>
  <c r="X19" i="59"/>
  <c r="V23" i="57"/>
  <c r="H15" i="58"/>
  <c r="N15" i="58" s="1"/>
  <c r="J26" i="66"/>
  <c r="Z23" i="70"/>
  <c r="X20" i="62"/>
  <c r="H15" i="65"/>
  <c r="AB15" i="65" s="1"/>
  <c r="J19" i="59"/>
  <c r="H15" i="57"/>
  <c r="AB15" i="57" s="1"/>
  <c r="P26" i="66"/>
  <c r="X23" i="70"/>
  <c r="V20" i="62"/>
  <c r="H15" i="54"/>
  <c r="L15" i="54" s="1"/>
  <c r="H15" i="56"/>
  <c r="AB15" i="56" s="1"/>
  <c r="V26" i="66"/>
  <c r="V21" i="60"/>
  <c r="V23" i="70"/>
  <c r="Z21" i="60"/>
  <c r="R20" i="62"/>
  <c r="AD23" i="57"/>
  <c r="H15" i="68"/>
  <c r="H15" i="55"/>
  <c r="X15" i="55" s="1"/>
  <c r="AD26" i="66"/>
  <c r="J21" i="60"/>
  <c r="AB23" i="70"/>
  <c r="T21" i="60"/>
  <c r="N20" i="62"/>
  <c r="AB20" i="55"/>
  <c r="H15" i="69"/>
  <c r="AD19" i="59"/>
  <c r="AB26" i="66"/>
  <c r="Z23" i="57"/>
  <c r="X21" i="60"/>
  <c r="N23" i="70"/>
  <c r="N21" i="60"/>
  <c r="V20" i="55"/>
  <c r="H15" i="61"/>
  <c r="P19" i="59"/>
  <c r="N19" i="59"/>
  <c r="R19" i="59"/>
  <c r="R26" i="66"/>
  <c r="L23" i="57"/>
  <c r="R21" i="60"/>
  <c r="J20" i="62"/>
  <c r="N20" i="55"/>
  <c r="H15" i="60"/>
  <c r="T19" i="59"/>
  <c r="Z19" i="59"/>
  <c r="V19" i="59"/>
  <c r="T26" i="66"/>
  <c r="AB21" i="60"/>
  <c r="L23" i="70"/>
  <c r="P20" i="62"/>
  <c r="J20" i="55"/>
  <c r="H15" i="66"/>
  <c r="AB19" i="59"/>
  <c r="X23" i="57"/>
  <c r="R20" i="55"/>
  <c r="AB38" i="58"/>
  <c r="N29" i="70"/>
  <c r="P29" i="70"/>
  <c r="T29" i="70"/>
  <c r="AB29" i="70"/>
  <c r="X29" i="70"/>
  <c r="L29" i="70"/>
  <c r="J29" i="70"/>
  <c r="V29" i="70"/>
  <c r="Z29" i="70"/>
  <c r="AD29" i="70"/>
  <c r="N68" i="69"/>
  <c r="R47" i="71"/>
  <c r="X50" i="59"/>
  <c r="X79" i="62"/>
  <c r="Z34" i="64"/>
  <c r="Z80" i="72"/>
  <c r="N20" i="61"/>
  <c r="P70" i="66"/>
  <c r="T83" i="69"/>
  <c r="AD26" i="62"/>
  <c r="V64" i="71"/>
  <c r="X38" i="58"/>
  <c r="AD98" i="62"/>
  <c r="AB47" i="71"/>
  <c r="V50" i="59"/>
  <c r="T79" i="62"/>
  <c r="X34" i="64"/>
  <c r="T80" i="72"/>
  <c r="X70" i="66"/>
  <c r="X83" i="69"/>
  <c r="L75" i="69"/>
  <c r="L26" i="62"/>
  <c r="L64" i="71"/>
  <c r="T38" i="58"/>
  <c r="V24" i="56"/>
  <c r="R24" i="56"/>
  <c r="T24" i="56"/>
  <c r="J24" i="56"/>
  <c r="X24" i="56"/>
  <c r="AD24" i="56"/>
  <c r="L96" i="55"/>
  <c r="T96" i="55"/>
  <c r="AD96" i="55"/>
  <c r="AB96" i="55"/>
  <c r="Z96" i="55"/>
  <c r="N96" i="55"/>
  <c r="R96" i="55"/>
  <c r="J96" i="55"/>
  <c r="P96" i="55"/>
  <c r="X96" i="55"/>
  <c r="N74" i="59"/>
  <c r="AD74" i="59"/>
  <c r="Z74" i="59"/>
  <c r="AB74" i="59"/>
  <c r="T66" i="58"/>
  <c r="R68" i="69"/>
  <c r="Z47" i="71"/>
  <c r="L50" i="59"/>
  <c r="N79" i="62"/>
  <c r="AD34" i="64"/>
  <c r="AB80" i="72"/>
  <c r="J20" i="61"/>
  <c r="Z70" i="66"/>
  <c r="J83" i="69"/>
  <c r="J75" i="69"/>
  <c r="Z26" i="62"/>
  <c r="P38" i="58"/>
  <c r="V15" i="55"/>
  <c r="V21" i="58"/>
  <c r="X21" i="58"/>
  <c r="P21" i="58"/>
  <c r="N21" i="58"/>
  <c r="R21" i="58"/>
  <c r="Z21" i="58"/>
  <c r="L21" i="58"/>
  <c r="AB21" i="58"/>
  <c r="T21" i="58"/>
  <c r="L25" i="56"/>
  <c r="V25" i="56"/>
  <c r="Z41" i="55"/>
  <c r="T41" i="55"/>
  <c r="N41" i="55"/>
  <c r="J41" i="55"/>
  <c r="X41" i="55"/>
  <c r="R41" i="55"/>
  <c r="V41" i="55"/>
  <c r="AD41" i="55"/>
  <c r="L41" i="55"/>
  <c r="P41" i="55"/>
  <c r="AB41" i="55"/>
  <c r="N87" i="57"/>
  <c r="AB87" i="57"/>
  <c r="L87" i="57"/>
  <c r="P87" i="57"/>
  <c r="J98" i="57"/>
  <c r="P20" i="64"/>
  <c r="Z20" i="64"/>
  <c r="L20" i="64"/>
  <c r="J20" i="64"/>
  <c r="T20" i="64"/>
  <c r="AD20" i="64"/>
  <c r="R20" i="64"/>
  <c r="T68" i="69"/>
  <c r="L47" i="71"/>
  <c r="AD50" i="59"/>
  <c r="V79" i="62"/>
  <c r="L34" i="64"/>
  <c r="X80" i="72"/>
  <c r="AD20" i="61"/>
  <c r="V70" i="66"/>
  <c r="P83" i="69"/>
  <c r="AB75" i="69"/>
  <c r="T26" i="62"/>
  <c r="N38" i="58"/>
  <c r="P99" i="60"/>
  <c r="V99" i="60"/>
  <c r="Z99" i="60"/>
  <c r="T99" i="60"/>
  <c r="R99" i="60"/>
  <c r="J99" i="60"/>
  <c r="J60" i="2"/>
  <c r="L60" i="2" s="1"/>
  <c r="M60" i="2" s="1"/>
  <c r="J41" i="2"/>
  <c r="L41" i="2" s="1"/>
  <c r="M41" i="2" s="1"/>
  <c r="J108" i="2"/>
  <c r="L108" i="2" s="1"/>
  <c r="M108" i="2" s="1"/>
  <c r="J93" i="2"/>
  <c r="L93" i="2" s="1"/>
  <c r="M93" i="2" s="1"/>
  <c r="J81" i="2"/>
  <c r="L81" i="2" s="1"/>
  <c r="M81" i="2" s="1"/>
  <c r="J68" i="69"/>
  <c r="N47" i="71"/>
  <c r="AB50" i="59"/>
  <c r="R79" i="62"/>
  <c r="AB34" i="64"/>
  <c r="L80" i="72"/>
  <c r="V20" i="61"/>
  <c r="V55" i="62"/>
  <c r="V83" i="69"/>
  <c r="R75" i="69"/>
  <c r="P26" i="62"/>
  <c r="V96" i="55"/>
  <c r="J67" i="71"/>
  <c r="X67" i="71"/>
  <c r="T67" i="71"/>
  <c r="AB67" i="71"/>
  <c r="AD67" i="71"/>
  <c r="N67" i="71"/>
  <c r="P67" i="71"/>
  <c r="R67" i="71"/>
  <c r="Z67" i="71"/>
  <c r="V67" i="71"/>
  <c r="N51" i="71"/>
  <c r="L51" i="71"/>
  <c r="Z51" i="71"/>
  <c r="V51" i="71"/>
  <c r="X51" i="71"/>
  <c r="J51" i="71"/>
  <c r="T51" i="71"/>
  <c r="P51" i="71"/>
  <c r="AB51" i="71"/>
  <c r="AD51" i="71"/>
  <c r="T31" i="66"/>
  <c r="V31" i="66"/>
  <c r="J31" i="66"/>
  <c r="R31" i="66"/>
  <c r="P50" i="59"/>
  <c r="L79" i="62"/>
  <c r="R34" i="64"/>
  <c r="N80" i="72"/>
  <c r="P20" i="61"/>
  <c r="L55" i="62"/>
  <c r="R83" i="69"/>
  <c r="Z75" i="69"/>
  <c r="N26" i="62"/>
  <c r="J38" i="58"/>
  <c r="P30" i="60"/>
  <c r="AD30" i="60"/>
  <c r="T30" i="60"/>
  <c r="Z30" i="60"/>
  <c r="L30" i="60"/>
  <c r="R30" i="60"/>
  <c r="J30" i="60"/>
  <c r="X30" i="60"/>
  <c r="N30" i="60"/>
  <c r="V79" i="64"/>
  <c r="T79" i="64"/>
  <c r="AB79" i="64"/>
  <c r="L79" i="64"/>
  <c r="Z79" i="64"/>
  <c r="AD79" i="64"/>
  <c r="N79" i="64"/>
  <c r="N101" i="66"/>
  <c r="AB68" i="69"/>
  <c r="X68" i="69"/>
  <c r="T47" i="71"/>
  <c r="N50" i="59"/>
  <c r="J79" i="62"/>
  <c r="N34" i="64"/>
  <c r="L20" i="61"/>
  <c r="N83" i="69"/>
  <c r="T75" i="69"/>
  <c r="J26" i="62"/>
  <c r="L38" i="58"/>
  <c r="AD49" i="67"/>
  <c r="J49" i="67"/>
  <c r="AD47" i="71"/>
  <c r="P68" i="69"/>
  <c r="P47" i="71"/>
  <c r="AB79" i="62"/>
  <c r="V80" i="72"/>
  <c r="Z20" i="61"/>
  <c r="AD75" i="69"/>
  <c r="R26" i="62"/>
  <c r="R38" i="58"/>
  <c r="N37" i="73"/>
  <c r="L37" i="73"/>
  <c r="P37" i="73"/>
  <c r="AD37" i="73"/>
  <c r="J37" i="73"/>
  <c r="R37" i="73"/>
  <c r="T37" i="73"/>
  <c r="V37" i="73"/>
  <c r="X37" i="73"/>
  <c r="Z37" i="73"/>
  <c r="AB37" i="73"/>
  <c r="H94" i="57"/>
  <c r="H94" i="56"/>
  <c r="H94" i="60"/>
  <c r="V94" i="60" s="1"/>
  <c r="H94" i="63"/>
  <c r="H94" i="64"/>
  <c r="H94" i="65"/>
  <c r="H94" i="67"/>
  <c r="H94" i="68"/>
  <c r="H94" i="69"/>
  <c r="H80" i="60"/>
  <c r="H80" i="61"/>
  <c r="T80" i="61" s="1"/>
  <c r="H80" i="64"/>
  <c r="H80" i="65"/>
  <c r="H80" i="66"/>
  <c r="H80" i="67"/>
  <c r="H80" i="56"/>
  <c r="L80" i="56" s="1"/>
  <c r="H80" i="68"/>
  <c r="H80" i="63"/>
  <c r="H80" i="58"/>
  <c r="H80" i="59"/>
  <c r="V80" i="59" s="1"/>
  <c r="AD68" i="56"/>
  <c r="T68" i="56"/>
  <c r="P68" i="56"/>
  <c r="J68" i="56"/>
  <c r="R68" i="56"/>
  <c r="X68" i="56"/>
  <c r="H54" i="68"/>
  <c r="H54" i="56"/>
  <c r="H54" i="60"/>
  <c r="H54" i="54"/>
  <c r="H54" i="65"/>
  <c r="H54" i="73"/>
  <c r="H54" i="63"/>
  <c r="H54" i="70"/>
  <c r="H54" i="69"/>
  <c r="H54" i="64"/>
  <c r="X54" i="64" s="1"/>
  <c r="H54" i="72"/>
  <c r="H54" i="66"/>
  <c r="H54" i="58"/>
  <c r="H54" i="59"/>
  <c r="H42" i="69"/>
  <c r="H42" i="63"/>
  <c r="V42" i="63" s="1"/>
  <c r="H42" i="68"/>
  <c r="V42" i="68" s="1"/>
  <c r="H42" i="57"/>
  <c r="H42" i="56"/>
  <c r="AB42" i="56" s="1"/>
  <c r="H42" i="55"/>
  <c r="H42" i="71"/>
  <c r="H42" i="59"/>
  <c r="H42" i="67"/>
  <c r="H42" i="60"/>
  <c r="H42" i="72"/>
  <c r="H42" i="61"/>
  <c r="H42" i="62"/>
  <c r="V42" i="62" s="1"/>
  <c r="H42" i="73"/>
  <c r="H42" i="66"/>
  <c r="T42" i="66" s="1"/>
  <c r="H42" i="54"/>
  <c r="AD42" i="54" s="1"/>
  <c r="H42" i="70"/>
  <c r="H30" i="64"/>
  <c r="H30" i="69"/>
  <c r="H30" i="71"/>
  <c r="AD30" i="71" s="1"/>
  <c r="H30" i="57"/>
  <c r="H30" i="72"/>
  <c r="H30" i="61"/>
  <c r="P30" i="61" s="1"/>
  <c r="H30" i="62"/>
  <c r="H30" i="65"/>
  <c r="Z30" i="65" s="1"/>
  <c r="H30" i="67"/>
  <c r="L30" i="67" s="1"/>
  <c r="H30" i="66"/>
  <c r="H30" i="59"/>
  <c r="H30" i="58"/>
  <c r="H30" i="63"/>
  <c r="H30" i="55"/>
  <c r="L30" i="55" s="1"/>
  <c r="H30" i="56"/>
  <c r="H16" i="58"/>
  <c r="R16" i="58" s="1"/>
  <c r="H16" i="61"/>
  <c r="Z16" i="61" s="1"/>
  <c r="H16" i="66"/>
  <c r="H16" i="69"/>
  <c r="H16" i="55"/>
  <c r="H16" i="71"/>
  <c r="H16" i="56"/>
  <c r="T16" i="56" s="1"/>
  <c r="V68" i="69"/>
  <c r="X47" i="71"/>
  <c r="R50" i="59"/>
  <c r="P79" i="62"/>
  <c r="J34" i="64"/>
  <c r="R80" i="72"/>
  <c r="X20" i="61"/>
  <c r="V75" i="69"/>
  <c r="V26" i="62"/>
  <c r="V38" i="58"/>
  <c r="N59" i="68"/>
  <c r="AB59" i="68"/>
  <c r="V59" i="68"/>
  <c r="J59" i="68"/>
  <c r="P59" i="68"/>
  <c r="Z59" i="68"/>
  <c r="T59" i="68"/>
  <c r="L59" i="68"/>
  <c r="AD59" i="68"/>
  <c r="X59" i="68"/>
  <c r="R59" i="68"/>
  <c r="L76" i="59"/>
  <c r="AD68" i="69"/>
  <c r="Z50" i="59"/>
  <c r="T34" i="64"/>
  <c r="P80" i="72"/>
  <c r="AB20" i="61"/>
  <c r="J70" i="66"/>
  <c r="X75" i="69"/>
  <c r="J64" i="71"/>
  <c r="AD38" i="58"/>
  <c r="AD21" i="58"/>
  <c r="N79" i="73"/>
  <c r="P79" i="73"/>
  <c r="AD79" i="73"/>
  <c r="J79" i="73"/>
  <c r="R79" i="73"/>
  <c r="T79" i="73"/>
  <c r="V79" i="73"/>
  <c r="X79" i="73"/>
  <c r="AB79" i="73"/>
  <c r="L79" i="73"/>
  <c r="V88" i="60"/>
  <c r="P88" i="60"/>
  <c r="R88" i="60"/>
  <c r="R29" i="70"/>
  <c r="J29" i="54"/>
  <c r="T29" i="54"/>
  <c r="N29" i="54"/>
  <c r="Z29" i="54"/>
  <c r="L29" i="54"/>
  <c r="V29" i="54"/>
  <c r="R29" i="54"/>
  <c r="AD29" i="54"/>
  <c r="P29" i="54"/>
  <c r="X29" i="54"/>
  <c r="AB29" i="54"/>
  <c r="AD84" i="56"/>
  <c r="H72" i="61"/>
  <c r="L72" i="61" s="1"/>
  <c r="X84" i="56"/>
  <c r="V66" i="55"/>
  <c r="H49" i="59"/>
  <c r="R49" i="59" s="1"/>
  <c r="H37" i="60"/>
  <c r="J21" i="2"/>
  <c r="L21" i="2" s="1"/>
  <c r="AE109" i="61"/>
  <c r="J97" i="2"/>
  <c r="L97" i="2" s="1"/>
  <c r="M97" i="2" s="1"/>
  <c r="J50" i="2"/>
  <c r="L50" i="2" s="1"/>
  <c r="M50" i="2" s="1"/>
  <c r="AB102" i="60"/>
  <c r="N77" i="57"/>
  <c r="V77" i="57"/>
  <c r="Z77" i="57"/>
  <c r="AD77" i="57"/>
  <c r="P77" i="57"/>
  <c r="T77" i="57"/>
  <c r="L77" i="57"/>
  <c r="X77" i="57"/>
  <c r="AE109" i="68"/>
  <c r="J86" i="66"/>
  <c r="N96" i="64"/>
  <c r="R96" i="64"/>
  <c r="J96" i="64"/>
  <c r="P96" i="64"/>
  <c r="L96" i="64"/>
  <c r="X98" i="73"/>
  <c r="J98" i="73"/>
  <c r="AD98" i="73"/>
  <c r="R98" i="73"/>
  <c r="T98" i="73"/>
  <c r="N98" i="73"/>
  <c r="P98" i="73"/>
  <c r="L98" i="73"/>
  <c r="Z98" i="73"/>
  <c r="AB98" i="73"/>
  <c r="J19" i="56"/>
  <c r="R19" i="56"/>
  <c r="P19" i="56"/>
  <c r="Z19" i="56"/>
  <c r="V19" i="56"/>
  <c r="N19" i="56"/>
  <c r="AB19" i="56"/>
  <c r="L19" i="56"/>
  <c r="AD19" i="56"/>
  <c r="T19" i="56"/>
  <c r="AB25" i="59"/>
  <c r="AD25" i="59"/>
  <c r="P25" i="59"/>
  <c r="J25" i="59"/>
  <c r="R25" i="59"/>
  <c r="T25" i="59"/>
  <c r="V25" i="59"/>
  <c r="N25" i="59"/>
  <c r="L25" i="59"/>
  <c r="X25" i="59"/>
  <c r="N31" i="57"/>
  <c r="L31" i="57"/>
  <c r="R31" i="57"/>
  <c r="T31" i="57"/>
  <c r="X31" i="57"/>
  <c r="AD31" i="57"/>
  <c r="AB35" i="55"/>
  <c r="V35" i="55"/>
  <c r="N35" i="55"/>
  <c r="Z35" i="55"/>
  <c r="J35" i="55"/>
  <c r="N35" i="67"/>
  <c r="P35" i="67"/>
  <c r="T35" i="67"/>
  <c r="X35" i="67"/>
  <c r="AB35" i="67"/>
  <c r="R35" i="67"/>
  <c r="L35" i="67"/>
  <c r="V35" i="67"/>
  <c r="Z35" i="67"/>
  <c r="AD35" i="67"/>
  <c r="J35" i="67"/>
  <c r="L101" i="67"/>
  <c r="V101" i="67"/>
  <c r="V83" i="71"/>
  <c r="X102" i="56"/>
  <c r="L102" i="56"/>
  <c r="AD102" i="56"/>
  <c r="P102" i="56"/>
  <c r="J102" i="56"/>
  <c r="Z102" i="56"/>
  <c r="R102" i="56"/>
  <c r="N102" i="56"/>
  <c r="AB102" i="56"/>
  <c r="V102" i="56"/>
  <c r="AE109" i="54"/>
  <c r="T37" i="62"/>
  <c r="AD37" i="62"/>
  <c r="P37" i="62"/>
  <c r="AB37" i="62"/>
  <c r="L37" i="62"/>
  <c r="Z37" i="62"/>
  <c r="X37" i="62"/>
  <c r="V37" i="62"/>
  <c r="AB65" i="57"/>
  <c r="P65" i="57"/>
  <c r="V65" i="57"/>
  <c r="X65" i="57"/>
  <c r="V95" i="70"/>
  <c r="Z95" i="70"/>
  <c r="J95" i="70"/>
  <c r="T95" i="70"/>
  <c r="AB95" i="70"/>
  <c r="P95" i="70"/>
  <c r="X95" i="70"/>
  <c r="L95" i="70"/>
  <c r="AD95" i="70"/>
  <c r="N95" i="70"/>
  <c r="J49" i="70"/>
  <c r="T49" i="70"/>
  <c r="V49" i="70"/>
  <c r="R49" i="70"/>
  <c r="N100" i="69"/>
  <c r="J100" i="69"/>
  <c r="L100" i="69"/>
  <c r="P100" i="69"/>
  <c r="R100" i="69"/>
  <c r="T100" i="69"/>
  <c r="V100" i="69"/>
  <c r="X100" i="69"/>
  <c r="Z100" i="69"/>
  <c r="AB100" i="69"/>
  <c r="AD100" i="69"/>
  <c r="V63" i="72"/>
  <c r="J63" i="72"/>
  <c r="N63" i="72"/>
  <c r="R63" i="72"/>
  <c r="AD63" i="72"/>
  <c r="Z63" i="72"/>
  <c r="T63" i="72"/>
  <c r="AB63" i="72"/>
  <c r="L63" i="72"/>
  <c r="P63" i="72"/>
  <c r="X63" i="72"/>
  <c r="N21" i="72"/>
  <c r="P21" i="72"/>
  <c r="J21" i="72"/>
  <c r="V21" i="72"/>
  <c r="Z21" i="72"/>
  <c r="T21" i="72"/>
  <c r="X21" i="72"/>
  <c r="AD21" i="72"/>
  <c r="R21" i="72"/>
  <c r="V20" i="66"/>
  <c r="T20" i="66"/>
  <c r="N20" i="66"/>
  <c r="R20" i="66"/>
  <c r="AD20" i="66"/>
  <c r="AB20" i="66"/>
  <c r="Z20" i="66"/>
  <c r="X20" i="66"/>
  <c r="AE107" i="72"/>
  <c r="J42" i="54"/>
  <c r="AB96" i="73"/>
  <c r="V96" i="73"/>
  <c r="J96" i="73"/>
  <c r="L96" i="73"/>
  <c r="R96" i="73"/>
  <c r="T96" i="73"/>
  <c r="P96" i="73"/>
  <c r="N96" i="73"/>
  <c r="X96" i="73"/>
  <c r="AD96" i="73"/>
  <c r="N46" i="73"/>
  <c r="R46" i="73"/>
  <c r="AD46" i="73"/>
  <c r="Z46" i="73"/>
  <c r="J46" i="73"/>
  <c r="T46" i="73"/>
  <c r="L46" i="73"/>
  <c r="V46" i="73"/>
  <c r="AB46" i="73"/>
  <c r="P46" i="73"/>
  <c r="X46" i="73"/>
  <c r="R20" i="56"/>
  <c r="Z20" i="56"/>
  <c r="V20" i="56"/>
  <c r="P20" i="56"/>
  <c r="AD20" i="56"/>
  <c r="N96" i="54"/>
  <c r="T96" i="54"/>
  <c r="Z96" i="54"/>
  <c r="R96" i="54"/>
  <c r="AD96" i="54"/>
  <c r="J96" i="54"/>
  <c r="P96" i="54"/>
  <c r="V36" i="57"/>
  <c r="Z36" i="57"/>
  <c r="L36" i="57"/>
  <c r="AD51" i="57"/>
  <c r="L51" i="57"/>
  <c r="R51" i="57"/>
  <c r="V51" i="57"/>
  <c r="T51" i="57"/>
  <c r="X51" i="57"/>
  <c r="Z51" i="57"/>
  <c r="AB51" i="57"/>
  <c r="J51" i="57"/>
  <c r="N51" i="57"/>
  <c r="J83" i="57"/>
  <c r="T83" i="57"/>
  <c r="AE105" i="69"/>
  <c r="H32" i="61"/>
  <c r="V32" i="61" s="1"/>
  <c r="H32" i="55"/>
  <c r="H32" i="63"/>
  <c r="H32" i="68"/>
  <c r="H32" i="60"/>
  <c r="H32" i="69"/>
  <c r="H32" i="70"/>
  <c r="H32" i="59"/>
  <c r="T32" i="59" s="1"/>
  <c r="H32" i="73"/>
  <c r="H32" i="62"/>
  <c r="H32" i="66"/>
  <c r="H32" i="54"/>
  <c r="J32" i="54" s="1"/>
  <c r="H32" i="64"/>
  <c r="L32" i="64" s="1"/>
  <c r="H32" i="65"/>
  <c r="H32" i="58"/>
  <c r="Z32" i="58" s="1"/>
  <c r="H32" i="71"/>
  <c r="H32" i="56"/>
  <c r="H32" i="67"/>
  <c r="H32" i="57"/>
  <c r="H18" i="59"/>
  <c r="V18" i="59" s="1"/>
  <c r="H18" i="57"/>
  <c r="L18" i="57" s="1"/>
  <c r="H18" i="58"/>
  <c r="N18" i="58" s="1"/>
  <c r="H18" i="55"/>
  <c r="Z18" i="55" s="1"/>
  <c r="V20" i="69"/>
  <c r="AE107" i="66"/>
  <c r="AD72" i="61"/>
  <c r="L88" i="59"/>
  <c r="X88" i="59"/>
  <c r="R88" i="59"/>
  <c r="V88" i="59"/>
  <c r="P88" i="59"/>
  <c r="Z88" i="59"/>
  <c r="J88" i="59"/>
  <c r="T88" i="59"/>
  <c r="H95" i="73"/>
  <c r="P95" i="73" s="1"/>
  <c r="H95" i="66"/>
  <c r="H95" i="55"/>
  <c r="H95" i="63"/>
  <c r="H95" i="56"/>
  <c r="Z95" i="56" s="1"/>
  <c r="H95" i="57"/>
  <c r="H95" i="61"/>
  <c r="N95" i="61" s="1"/>
  <c r="H95" i="58"/>
  <c r="H95" i="72"/>
  <c r="H95" i="67"/>
  <c r="H95" i="69"/>
  <c r="H95" i="68"/>
  <c r="H95" i="64"/>
  <c r="H95" i="54"/>
  <c r="H81" i="55"/>
  <c r="H81" i="56"/>
  <c r="J81" i="56" s="1"/>
  <c r="H81" i="57"/>
  <c r="J81" i="57" s="1"/>
  <c r="H81" i="58"/>
  <c r="H69" i="55"/>
  <c r="H69" i="56"/>
  <c r="H69" i="57"/>
  <c r="X69" i="57" s="1"/>
  <c r="H69" i="58"/>
  <c r="H69" i="62"/>
  <c r="R69" i="62" s="1"/>
  <c r="H69" i="65"/>
  <c r="H69" i="59"/>
  <c r="T69" i="59" s="1"/>
  <c r="H69" i="60"/>
  <c r="H55" i="55"/>
  <c r="H55" i="56"/>
  <c r="V55" i="56" s="1"/>
  <c r="H55" i="57"/>
  <c r="H55" i="58"/>
  <c r="AD55" i="58" s="1"/>
  <c r="H43" i="61"/>
  <c r="AB43" i="61" s="1"/>
  <c r="H43" i="55"/>
  <c r="H43" i="56"/>
  <c r="H43" i="57"/>
  <c r="L43" i="57" s="1"/>
  <c r="H43" i="58"/>
  <c r="AD43" i="58" s="1"/>
  <c r="H43" i="59"/>
  <c r="R43" i="59" s="1"/>
  <c r="H43" i="65"/>
  <c r="H43" i="60"/>
  <c r="H43" i="63"/>
  <c r="X43" i="63" s="1"/>
  <c r="AD22" i="55"/>
  <c r="AE105" i="56"/>
  <c r="AE108" i="65"/>
  <c r="AE109" i="63"/>
  <c r="X56" i="64"/>
  <c r="AD76" i="56"/>
  <c r="AE105" i="65"/>
  <c r="AE109" i="58"/>
  <c r="Z17" i="68"/>
  <c r="AE106" i="68"/>
  <c r="AE108" i="59"/>
  <c r="AE108" i="62"/>
  <c r="AE108" i="60"/>
  <c r="A36" i="32"/>
  <c r="A51" i="46"/>
  <c r="A51" i="31"/>
  <c r="X64" i="61"/>
  <c r="P64" i="66"/>
  <c r="R34" i="59"/>
  <c r="X24" i="64"/>
  <c r="V64" i="61"/>
  <c r="R64" i="66"/>
  <c r="N64" i="66"/>
  <c r="R55" i="63"/>
  <c r="L55" i="72"/>
  <c r="T34" i="59"/>
  <c r="AB34" i="59"/>
  <c r="AB24" i="64"/>
  <c r="V24" i="68"/>
  <c r="P39" i="61"/>
  <c r="X47" i="66"/>
  <c r="N26" i="71"/>
  <c r="AB74" i="60"/>
  <c r="AE52" i="72"/>
  <c r="J64" i="66"/>
  <c r="P55" i="72"/>
  <c r="L34" i="59"/>
  <c r="AB24" i="68"/>
  <c r="N24" i="68"/>
  <c r="L64" i="61"/>
  <c r="X64" i="66"/>
  <c r="AB55" i="63"/>
  <c r="AD55" i="63"/>
  <c r="V55" i="72"/>
  <c r="J34" i="59"/>
  <c r="N34" i="59"/>
  <c r="V24" i="64"/>
  <c r="X24" i="68"/>
  <c r="L39" i="61"/>
  <c r="Z89" i="60"/>
  <c r="N72" i="54"/>
  <c r="Z72" i="54"/>
  <c r="J72" i="54"/>
  <c r="AB72" i="54"/>
  <c r="L72" i="54"/>
  <c r="V72" i="54"/>
  <c r="AD72" i="54"/>
  <c r="P72" i="54"/>
  <c r="R72" i="54"/>
  <c r="X72" i="54"/>
  <c r="N72" i="71"/>
  <c r="P64" i="61"/>
  <c r="N55" i="63"/>
  <c r="T24" i="64"/>
  <c r="J39" i="61"/>
  <c r="T68" i="59"/>
  <c r="L33" i="68"/>
  <c r="X80" i="71"/>
  <c r="P80" i="71"/>
  <c r="Z64" i="66"/>
  <c r="AB55" i="72"/>
  <c r="X34" i="59"/>
  <c r="J24" i="64"/>
  <c r="Z24" i="68"/>
  <c r="J64" i="61"/>
  <c r="R64" i="61"/>
  <c r="L64" i="66"/>
  <c r="X55" i="63"/>
  <c r="J55" i="72"/>
  <c r="T55" i="72"/>
  <c r="V34" i="59"/>
  <c r="AD24" i="64"/>
  <c r="Z24" i="64"/>
  <c r="P24" i="68"/>
  <c r="X39" i="61"/>
  <c r="AB39" i="61"/>
  <c r="R68" i="64"/>
  <c r="Z57" i="69"/>
  <c r="P25" i="63"/>
  <c r="V25" i="63"/>
  <c r="J25" i="63"/>
  <c r="Z25" i="63"/>
  <c r="AD25" i="63"/>
  <c r="N25" i="63"/>
  <c r="T25" i="63"/>
  <c r="R25" i="63"/>
  <c r="T26" i="68"/>
  <c r="X26" i="68"/>
  <c r="R26" i="68"/>
  <c r="J26" i="68"/>
  <c r="N26" i="68"/>
  <c r="P26" i="68"/>
  <c r="AB26" i="68"/>
  <c r="X26" i="56"/>
  <c r="AD26" i="56"/>
  <c r="P26" i="56"/>
  <c r="R26" i="56"/>
  <c r="AB26" i="56"/>
  <c r="T26" i="56"/>
  <c r="V26" i="56"/>
  <c r="X50" i="57"/>
  <c r="T50" i="57"/>
  <c r="J50" i="57"/>
  <c r="R50" i="57"/>
  <c r="V50" i="57"/>
  <c r="N50" i="57"/>
  <c r="AB50" i="57"/>
  <c r="AB20" i="68"/>
  <c r="V20" i="68"/>
  <c r="AD20" i="68"/>
  <c r="P20" i="68"/>
  <c r="Z20" i="68"/>
  <c r="T20" i="68"/>
  <c r="N20" i="68"/>
  <c r="Z33" i="64"/>
  <c r="L33" i="64"/>
  <c r="AD33" i="64"/>
  <c r="T33" i="64"/>
  <c r="V33" i="64"/>
  <c r="AB33" i="64"/>
  <c r="N33" i="64"/>
  <c r="J33" i="64"/>
  <c r="AD47" i="65"/>
  <c r="AB47" i="65"/>
  <c r="R47" i="65"/>
  <c r="V47" i="65"/>
  <c r="X47" i="65"/>
  <c r="P47" i="65"/>
  <c r="Z47" i="65"/>
  <c r="T75" i="71"/>
  <c r="N75" i="71"/>
  <c r="Z75" i="71"/>
  <c r="AB75" i="71"/>
  <c r="P75" i="71"/>
  <c r="J75" i="71"/>
  <c r="AD75" i="71"/>
  <c r="P68" i="55"/>
  <c r="X68" i="55"/>
  <c r="Z68" i="55"/>
  <c r="AB68" i="55"/>
  <c r="J68" i="55"/>
  <c r="N68" i="55"/>
  <c r="V68" i="55"/>
  <c r="AD68" i="55"/>
  <c r="N68" i="70"/>
  <c r="AD68" i="70"/>
  <c r="X68" i="70"/>
  <c r="AB68" i="70"/>
  <c r="T68" i="70"/>
  <c r="L68" i="70"/>
  <c r="Z68" i="70"/>
  <c r="J68" i="70"/>
  <c r="P58" i="54"/>
  <c r="Z58" i="54"/>
  <c r="R58" i="54"/>
  <c r="L58" i="54"/>
  <c r="X58" i="54"/>
  <c r="AB58" i="54"/>
  <c r="AD58" i="54"/>
  <c r="J58" i="54"/>
  <c r="N58" i="54"/>
  <c r="V58" i="54"/>
  <c r="AD58" i="68"/>
  <c r="J58" i="68"/>
  <c r="N58" i="68"/>
  <c r="P58" i="68"/>
  <c r="Z58" i="68"/>
  <c r="R58" i="68"/>
  <c r="X58" i="68"/>
  <c r="AB58" i="68"/>
  <c r="T58" i="68"/>
  <c r="L58" i="68"/>
  <c r="X74" i="60"/>
  <c r="J74" i="60"/>
  <c r="L74" i="60"/>
  <c r="Z74" i="60"/>
  <c r="R74" i="60"/>
  <c r="P74" i="60"/>
  <c r="N74" i="60"/>
  <c r="T74" i="60"/>
  <c r="N64" i="61"/>
  <c r="J55" i="63"/>
  <c r="AD64" i="61"/>
  <c r="T64" i="61"/>
  <c r="AB64" i="66"/>
  <c r="V55" i="63"/>
  <c r="Z55" i="72"/>
  <c r="R55" i="72"/>
  <c r="P34" i="59"/>
  <c r="R24" i="64"/>
  <c r="AD24" i="68"/>
  <c r="L24" i="68"/>
  <c r="N39" i="61"/>
  <c r="Z39" i="61"/>
  <c r="Z68" i="64"/>
  <c r="R57" i="69"/>
  <c r="AB24" i="66"/>
  <c r="T24" i="66"/>
  <c r="Z24" i="66"/>
  <c r="AD24" i="66"/>
  <c r="X24" i="66"/>
  <c r="R24" i="66"/>
  <c r="L24" i="66"/>
  <c r="N24" i="66"/>
  <c r="J24" i="66"/>
  <c r="V24" i="58"/>
  <c r="Z24" i="58"/>
  <c r="X24" i="58"/>
  <c r="T24" i="58"/>
  <c r="AB24" i="58"/>
  <c r="AD24" i="58"/>
  <c r="N24" i="58"/>
  <c r="P24" i="58"/>
  <c r="AB34" i="73"/>
  <c r="AD34" i="73"/>
  <c r="J34" i="73"/>
  <c r="R34" i="73"/>
  <c r="X34" i="73"/>
  <c r="T34" i="73"/>
  <c r="L34" i="73"/>
  <c r="P34" i="73"/>
  <c r="R55" i="61"/>
  <c r="Z55" i="61"/>
  <c r="P55" i="61"/>
  <c r="V55" i="61"/>
  <c r="L55" i="61"/>
  <c r="AD55" i="61"/>
  <c r="N55" i="61"/>
  <c r="X55" i="61"/>
  <c r="V64" i="54"/>
  <c r="J64" i="54"/>
  <c r="AB64" i="54"/>
  <c r="R64" i="54"/>
  <c r="X64" i="54"/>
  <c r="N64" i="54"/>
  <c r="T64" i="54"/>
  <c r="L64" i="54"/>
  <c r="Z64" i="54"/>
  <c r="X64" i="69"/>
  <c r="L64" i="69"/>
  <c r="N64" i="69"/>
  <c r="Z64" i="69"/>
  <c r="J64" i="69"/>
  <c r="AD64" i="69"/>
  <c r="AB64" i="69"/>
  <c r="P64" i="69"/>
  <c r="Z64" i="62"/>
  <c r="AD64" i="62"/>
  <c r="T64" i="62"/>
  <c r="N64" i="62"/>
  <c r="AB64" i="62"/>
  <c r="V64" i="62"/>
  <c r="P64" i="62"/>
  <c r="X64" i="62"/>
  <c r="V64" i="66"/>
  <c r="P55" i="63"/>
  <c r="X55" i="72"/>
  <c r="J24" i="68"/>
  <c r="V39" i="61"/>
  <c r="T75" i="60"/>
  <c r="T50" i="64"/>
  <c r="L24" i="58"/>
  <c r="L99" i="65"/>
  <c r="N99" i="65"/>
  <c r="P99" i="65"/>
  <c r="AD99" i="65"/>
  <c r="R99" i="65"/>
  <c r="AB99" i="65"/>
  <c r="J99" i="65"/>
  <c r="T99" i="65"/>
  <c r="X99" i="65"/>
  <c r="Z99" i="65"/>
  <c r="P100" i="55"/>
  <c r="L57" i="59"/>
  <c r="L52" i="61"/>
  <c r="AB52" i="61"/>
  <c r="J52" i="61"/>
  <c r="X52" i="61"/>
  <c r="V52" i="61"/>
  <c r="P60" i="57"/>
  <c r="X60" i="57"/>
  <c r="N60" i="57"/>
  <c r="L60" i="57"/>
  <c r="N96" i="57"/>
  <c r="R48" i="55"/>
  <c r="AB82" i="55"/>
  <c r="AD70" i="58"/>
  <c r="P70" i="58"/>
  <c r="J70" i="58"/>
  <c r="L70" i="58"/>
  <c r="V70" i="58"/>
  <c r="P52" i="59"/>
  <c r="N52" i="59"/>
  <c r="X52" i="59"/>
  <c r="AB52" i="59"/>
  <c r="R52" i="59"/>
  <c r="J86" i="59"/>
  <c r="N86" i="59"/>
  <c r="AB86" i="59"/>
  <c r="X86" i="59"/>
  <c r="L86" i="59"/>
  <c r="V86" i="59"/>
  <c r="T86" i="59"/>
  <c r="Z86" i="59"/>
  <c r="R40" i="58"/>
  <c r="P40" i="58"/>
  <c r="AB40" i="58"/>
  <c r="Z40" i="58"/>
  <c r="X40" i="58"/>
  <c r="J40" i="58"/>
  <c r="T40" i="58"/>
  <c r="AE17" i="55"/>
  <c r="R60" i="62"/>
  <c r="X92" i="54"/>
  <c r="P92" i="54"/>
  <c r="Z92" i="54"/>
  <c r="R92" i="54"/>
  <c r="V92" i="54"/>
  <c r="P84" i="69"/>
  <c r="N84" i="69"/>
  <c r="L84" i="69"/>
  <c r="R84" i="69"/>
  <c r="Z84" i="69"/>
  <c r="AB84" i="69"/>
  <c r="J93" i="72"/>
  <c r="X93" i="72"/>
  <c r="R100" i="55"/>
  <c r="T100" i="55"/>
  <c r="AD100" i="55"/>
  <c r="V100" i="55"/>
  <c r="AB100" i="55"/>
  <c r="Z100" i="55"/>
  <c r="X100" i="55"/>
  <c r="T98" i="56"/>
  <c r="P98" i="56"/>
  <c r="AD98" i="56"/>
  <c r="N98" i="56"/>
  <c r="N102" i="58"/>
  <c r="L102" i="58"/>
  <c r="P102" i="58"/>
  <c r="AB102" i="58"/>
  <c r="X102" i="58"/>
  <c r="T102" i="58"/>
  <c r="J102" i="58"/>
  <c r="Z102" i="58"/>
  <c r="R102" i="58"/>
  <c r="AD102" i="58"/>
  <c r="V102" i="58"/>
  <c r="X45" i="62"/>
  <c r="L77" i="66"/>
  <c r="J77" i="66"/>
  <c r="Z77" i="66"/>
  <c r="R84" i="57"/>
  <c r="V84" i="57"/>
  <c r="AD84" i="57"/>
  <c r="P84" i="57"/>
  <c r="J71" i="58"/>
  <c r="AB71" i="58"/>
  <c r="X71" i="58"/>
  <c r="T71" i="58"/>
  <c r="N71" i="58"/>
  <c r="P71" i="58"/>
  <c r="L71" i="58"/>
  <c r="AD71" i="58"/>
  <c r="V71" i="58"/>
  <c r="Z71" i="58"/>
  <c r="T75" i="58"/>
  <c r="Z75" i="58"/>
  <c r="R75" i="58"/>
  <c r="AD75" i="58"/>
  <c r="V75" i="58"/>
  <c r="L75" i="58"/>
  <c r="P75" i="58"/>
  <c r="X75" i="58"/>
  <c r="J75" i="58"/>
  <c r="N75" i="58"/>
  <c r="N100" i="55"/>
  <c r="AB45" i="61"/>
  <c r="V45" i="61"/>
  <c r="N45" i="61"/>
  <c r="T45" i="61"/>
  <c r="J45" i="61"/>
  <c r="X60" i="65"/>
  <c r="AB60" i="65"/>
  <c r="Z60" i="65"/>
  <c r="P60" i="65"/>
  <c r="L51" i="61"/>
  <c r="AD51" i="61"/>
  <c r="Z51" i="61"/>
  <c r="X51" i="61"/>
  <c r="J73" i="61"/>
  <c r="AB73" i="61"/>
  <c r="X43" i="59"/>
  <c r="AD43" i="59"/>
  <c r="Z43" i="59"/>
  <c r="J43" i="59"/>
  <c r="L45" i="56"/>
  <c r="P45" i="56"/>
  <c r="J45" i="56"/>
  <c r="Z49" i="57"/>
  <c r="L49" i="57"/>
  <c r="X49" i="57"/>
  <c r="P49" i="57"/>
  <c r="J49" i="57"/>
  <c r="R49" i="57"/>
  <c r="V49" i="57"/>
  <c r="N49" i="57"/>
  <c r="V53" i="57"/>
  <c r="X53" i="57"/>
  <c r="Z53" i="57"/>
  <c r="T53" i="57"/>
  <c r="AB53" i="57"/>
  <c r="L53" i="57"/>
  <c r="P53" i="57"/>
  <c r="R53" i="57"/>
  <c r="N53" i="57"/>
  <c r="N63" i="57"/>
  <c r="Z63" i="57"/>
  <c r="R67" i="57"/>
  <c r="J67" i="57"/>
  <c r="V67" i="57"/>
  <c r="X67" i="57"/>
  <c r="Z60" i="59"/>
  <c r="T77" i="56"/>
  <c r="J77" i="56"/>
  <c r="V102" i="66"/>
  <c r="AD102" i="66"/>
  <c r="J102" i="66"/>
  <c r="P76" i="67"/>
  <c r="AB76" i="67"/>
  <c r="V76" i="67"/>
  <c r="AD76" i="67"/>
  <c r="X76" i="67"/>
  <c r="N50" i="66"/>
  <c r="T50" i="66"/>
  <c r="V50" i="66"/>
  <c r="P50" i="66"/>
  <c r="R50" i="66"/>
  <c r="X50" i="66"/>
  <c r="L50" i="66"/>
  <c r="Z50" i="66"/>
  <c r="AB50" i="66"/>
  <c r="AD50" i="66"/>
  <c r="J50" i="66"/>
  <c r="N35" i="64"/>
  <c r="AD35" i="64"/>
  <c r="R35" i="64"/>
  <c r="X35" i="64"/>
  <c r="V35" i="64"/>
  <c r="Z35" i="64"/>
  <c r="AB35" i="64"/>
  <c r="L35" i="64"/>
  <c r="P35" i="64"/>
  <c r="T35" i="64"/>
  <c r="J35" i="64"/>
  <c r="N17" i="63"/>
  <c r="AB17" i="63"/>
  <c r="J22" i="55"/>
  <c r="V56" i="58"/>
  <c r="R56" i="58"/>
  <c r="X25" i="57"/>
  <c r="T24" i="55"/>
  <c r="R24" i="55"/>
  <c r="R102" i="61"/>
  <c r="Z86" i="57"/>
  <c r="R78" i="58"/>
  <c r="N63" i="58"/>
  <c r="AD63" i="58"/>
  <c r="V63" i="58"/>
  <c r="P63" i="58"/>
  <c r="L63" i="58"/>
  <c r="Z63" i="58"/>
  <c r="Z89" i="55"/>
  <c r="R89" i="55"/>
  <c r="AD89" i="55"/>
  <c r="N25" i="57"/>
  <c r="AB37" i="58"/>
  <c r="N37" i="59"/>
  <c r="J37" i="59"/>
  <c r="X37" i="59"/>
  <c r="AD37" i="59"/>
  <c r="P37" i="59"/>
  <c r="AB37" i="59"/>
  <c r="L37" i="59"/>
  <c r="T37" i="59"/>
  <c r="Z43" i="58"/>
  <c r="L53" i="56"/>
  <c r="N53" i="56"/>
  <c r="T53" i="56"/>
  <c r="AB53" i="56"/>
  <c r="AD53" i="56"/>
  <c r="V53" i="56"/>
  <c r="Z53" i="56"/>
  <c r="J57" i="56"/>
  <c r="Z57" i="56"/>
  <c r="AD57" i="56"/>
  <c r="R57" i="56"/>
  <c r="V57" i="56"/>
  <c r="L102" i="61"/>
  <c r="P102" i="61"/>
  <c r="N102" i="61"/>
  <c r="T102" i="61"/>
  <c r="AB22" i="58"/>
  <c r="X37" i="58"/>
  <c r="AD66" i="55"/>
  <c r="L24" i="55"/>
  <c r="AD85" i="56"/>
  <c r="T85" i="56"/>
  <c r="Z85" i="56"/>
  <c r="T95" i="56"/>
  <c r="AE108" i="67"/>
  <c r="Z76" i="64"/>
  <c r="AB72" i="63"/>
  <c r="T76" i="61"/>
  <c r="Z76" i="61"/>
  <c r="L76" i="61"/>
  <c r="AB76" i="61"/>
  <c r="V76" i="61"/>
  <c r="AE105" i="71"/>
  <c r="AE106" i="70"/>
  <c r="Z35" i="66"/>
  <c r="N20" i="64"/>
  <c r="X20" i="64"/>
  <c r="V20" i="64"/>
  <c r="AB20" i="64"/>
  <c r="H99" i="58"/>
  <c r="H99" i="54"/>
  <c r="H99" i="70"/>
  <c r="H89" i="66"/>
  <c r="H89" i="68"/>
  <c r="H89" i="64"/>
  <c r="H89" i="67"/>
  <c r="H89" i="61"/>
  <c r="J89" i="61" s="1"/>
  <c r="H89" i="73"/>
  <c r="H89" i="63"/>
  <c r="AB89" i="63" s="1"/>
  <c r="H89" i="54"/>
  <c r="H89" i="72"/>
  <c r="H89" i="69"/>
  <c r="H89" i="70"/>
  <c r="H89" i="71"/>
  <c r="H73" i="59"/>
  <c r="H73" i="68"/>
  <c r="H65" i="65"/>
  <c r="H65" i="66"/>
  <c r="H65" i="72"/>
  <c r="H65" i="68"/>
  <c r="H65" i="70"/>
  <c r="H55" i="66"/>
  <c r="AB55" i="66" s="1"/>
  <c r="H55" i="65"/>
  <c r="J55" i="65" s="1"/>
  <c r="H55" i="67"/>
  <c r="H47" i="72"/>
  <c r="H47" i="54"/>
  <c r="H47" i="70"/>
  <c r="H39" i="62"/>
  <c r="H39" i="70"/>
  <c r="H39" i="72"/>
  <c r="H39" i="73"/>
  <c r="H39" i="66"/>
  <c r="H39" i="67"/>
  <c r="H39" i="65"/>
  <c r="H39" i="69"/>
  <c r="H39" i="71"/>
  <c r="H39" i="68"/>
  <c r="H39" i="64"/>
  <c r="H39" i="63"/>
  <c r="T39" i="63" s="1"/>
  <c r="H22" i="56"/>
  <c r="H22" i="66"/>
  <c r="H22" i="64"/>
  <c r="H22" i="60"/>
  <c r="H22" i="70"/>
  <c r="AD22" i="70" s="1"/>
  <c r="H22" i="73"/>
  <c r="H22" i="69"/>
  <c r="H22" i="72"/>
  <c r="H22" i="62"/>
  <c r="H22" i="63"/>
  <c r="X22" i="63" s="1"/>
  <c r="H22" i="71"/>
  <c r="H22" i="61"/>
  <c r="H22" i="67"/>
  <c r="H22" i="68"/>
  <c r="H22" i="65"/>
  <c r="AE107" i="67"/>
  <c r="L35" i="66"/>
  <c r="P89" i="65"/>
  <c r="R35" i="66"/>
  <c r="R76" i="58"/>
  <c r="H53" i="54"/>
  <c r="H20" i="54"/>
  <c r="H84" i="67"/>
  <c r="H101" i="64"/>
  <c r="H42" i="64"/>
  <c r="H35" i="62"/>
  <c r="H76" i="60"/>
  <c r="H53" i="59"/>
  <c r="H88" i="57"/>
  <c r="X88" i="57" s="1"/>
  <c r="H88" i="54"/>
  <c r="H31" i="60"/>
  <c r="H31" i="63"/>
  <c r="H31" i="72"/>
  <c r="H21" i="70"/>
  <c r="H21" i="71"/>
  <c r="N21" i="71" s="1"/>
  <c r="H21" i="54"/>
  <c r="AD21" i="54" s="1"/>
  <c r="P29" i="61"/>
  <c r="R29" i="61"/>
  <c r="H79" i="63"/>
  <c r="H79" i="61"/>
  <c r="H71" i="60"/>
  <c r="H71" i="68"/>
  <c r="H71" i="70"/>
  <c r="H71" i="54"/>
  <c r="H63" i="59"/>
  <c r="H63" i="67"/>
  <c r="N37" i="62"/>
  <c r="R37" i="62"/>
  <c r="H49" i="54"/>
  <c r="H31" i="54"/>
  <c r="H72" i="73"/>
  <c r="H48" i="73"/>
  <c r="H30" i="73"/>
  <c r="H88" i="72"/>
  <c r="AB88" i="72" s="1"/>
  <c r="H71" i="72"/>
  <c r="H49" i="72"/>
  <c r="H54" i="71"/>
  <c r="H25" i="71"/>
  <c r="H48" i="70"/>
  <c r="H30" i="70"/>
  <c r="H49" i="69"/>
  <c r="H88" i="68"/>
  <c r="H21" i="68"/>
  <c r="H79" i="67"/>
  <c r="H100" i="66"/>
  <c r="H76" i="66"/>
  <c r="H25" i="66"/>
  <c r="H76" i="65"/>
  <c r="R76" i="65" s="1"/>
  <c r="H42" i="65"/>
  <c r="H16" i="65"/>
  <c r="H63" i="63"/>
  <c r="H71" i="62"/>
  <c r="H25" i="62"/>
  <c r="P25" i="62" s="1"/>
  <c r="H71" i="61"/>
  <c r="H63" i="60"/>
  <c r="H42" i="58"/>
  <c r="H87" i="54"/>
  <c r="H63" i="54"/>
  <c r="H30" i="54"/>
  <c r="H71" i="73"/>
  <c r="H53" i="71"/>
  <c r="H63" i="70"/>
  <c r="H101" i="69"/>
  <c r="H79" i="69"/>
  <c r="H63" i="68"/>
  <c r="H63" i="64"/>
  <c r="H63" i="62"/>
  <c r="J63" i="62" s="1"/>
  <c r="H63" i="61"/>
  <c r="H95" i="59"/>
  <c r="V95" i="59" s="1"/>
  <c r="H95" i="71"/>
  <c r="H71" i="66"/>
  <c r="H71" i="65"/>
  <c r="N88" i="59"/>
  <c r="AB88" i="59"/>
  <c r="AD88" i="59"/>
  <c r="H76" i="57"/>
  <c r="N76" i="57" s="1"/>
  <c r="H76" i="62"/>
  <c r="H68" i="66"/>
  <c r="H68" i="71"/>
  <c r="H68" i="72"/>
  <c r="H50" i="55"/>
  <c r="V50" i="55" s="1"/>
  <c r="H50" i="72"/>
  <c r="H35" i="61"/>
  <c r="H35" i="60"/>
  <c r="H35" i="71"/>
  <c r="H79" i="70"/>
  <c r="H71" i="69"/>
  <c r="H79" i="68"/>
  <c r="H71" i="67"/>
  <c r="H53" i="64"/>
  <c r="H101" i="62"/>
  <c r="N101" i="62" s="1"/>
  <c r="H101" i="70"/>
  <c r="H101" i="54"/>
  <c r="H49" i="61"/>
  <c r="J49" i="61" s="1"/>
  <c r="H49" i="65"/>
  <c r="H49" i="68"/>
  <c r="H49" i="71"/>
  <c r="H41" i="63"/>
  <c r="H41" i="73"/>
  <c r="N16" i="58"/>
  <c r="Z76" i="58"/>
  <c r="T76" i="58"/>
  <c r="H79" i="54"/>
  <c r="H41" i="54"/>
  <c r="H24" i="54"/>
  <c r="H101" i="73"/>
  <c r="H83" i="73"/>
  <c r="H76" i="72"/>
  <c r="H71" i="71"/>
  <c r="H76" i="70"/>
  <c r="V76" i="70" s="1"/>
  <c r="H41" i="70"/>
  <c r="AB41" i="70" s="1"/>
  <c r="H63" i="69"/>
  <c r="H35" i="69"/>
  <c r="H17" i="69"/>
  <c r="H76" i="68"/>
  <c r="H30" i="68"/>
  <c r="N30" i="68" s="1"/>
  <c r="H88" i="67"/>
  <c r="AB88" i="67" s="1"/>
  <c r="H68" i="67"/>
  <c r="R68" i="67" s="1"/>
  <c r="H88" i="66"/>
  <c r="H63" i="66"/>
  <c r="H95" i="65"/>
  <c r="H63" i="65"/>
  <c r="H31" i="65"/>
  <c r="T31" i="65" s="1"/>
  <c r="H88" i="64"/>
  <c r="H49" i="64"/>
  <c r="H49" i="63"/>
  <c r="H95" i="62"/>
  <c r="H83" i="60"/>
  <c r="H82" i="56"/>
  <c r="H82" i="63"/>
  <c r="H82" i="64"/>
  <c r="H82" i="73"/>
  <c r="H74" i="56"/>
  <c r="R74" i="56" s="1"/>
  <c r="H74" i="69"/>
  <c r="H56" i="56"/>
  <c r="H56" i="63"/>
  <c r="J56" i="63" s="1"/>
  <c r="H56" i="73"/>
  <c r="H48" i="61"/>
  <c r="H48" i="66"/>
  <c r="AD57" i="69"/>
  <c r="V25" i="60"/>
  <c r="P25" i="60"/>
  <c r="L25" i="60"/>
  <c r="L26" i="72"/>
  <c r="N26" i="72"/>
  <c r="X26" i="72"/>
  <c r="T50" i="62"/>
  <c r="L50" i="62"/>
  <c r="X33" i="63"/>
  <c r="R33" i="63"/>
  <c r="X68" i="73"/>
  <c r="AD68" i="73"/>
  <c r="N68" i="73"/>
  <c r="V92" i="68"/>
  <c r="AB92" i="68"/>
  <c r="Z92" i="68"/>
  <c r="L70" i="66"/>
  <c r="AB70" i="66"/>
  <c r="AD70" i="66"/>
  <c r="Z24" i="59"/>
  <c r="AD24" i="59"/>
  <c r="AB24" i="59"/>
  <c r="V55" i="54"/>
  <c r="P55" i="54"/>
  <c r="X64" i="68"/>
  <c r="L64" i="68"/>
  <c r="AD68" i="64"/>
  <c r="J68" i="64"/>
  <c r="X68" i="64"/>
  <c r="T89" i="60"/>
  <c r="X89" i="60"/>
  <c r="V50" i="64"/>
  <c r="AB50" i="64"/>
  <c r="X33" i="68"/>
  <c r="N33" i="68"/>
  <c r="V47" i="66"/>
  <c r="AB47" i="66"/>
  <c r="L75" i="60"/>
  <c r="J75" i="60"/>
  <c r="Z68" i="59"/>
  <c r="V68" i="59"/>
  <c r="Z70" i="62"/>
  <c r="AD70" i="62"/>
  <c r="V70" i="62"/>
  <c r="X68" i="59"/>
  <c r="L68" i="64"/>
  <c r="X75" i="60"/>
  <c r="AB33" i="68"/>
  <c r="T26" i="71"/>
  <c r="R89" i="60"/>
  <c r="N33" i="63"/>
  <c r="N25" i="60"/>
  <c r="AB55" i="54"/>
  <c r="Z68" i="68"/>
  <c r="N47" i="69"/>
  <c r="T57" i="69"/>
  <c r="N57" i="69"/>
  <c r="AB92" i="67"/>
  <c r="AD92" i="67"/>
  <c r="X83" i="62"/>
  <c r="T83" i="62"/>
  <c r="AD83" i="65"/>
  <c r="Z83" i="65"/>
  <c r="AB83" i="65"/>
  <c r="AD80" i="71"/>
  <c r="Z80" i="71"/>
  <c r="J20" i="59"/>
  <c r="Z20" i="59"/>
  <c r="P26" i="72"/>
  <c r="AD64" i="68"/>
  <c r="N64" i="68"/>
  <c r="L24" i="59"/>
  <c r="R70" i="66"/>
  <c r="J68" i="59"/>
  <c r="N68" i="59"/>
  <c r="AB68" i="64"/>
  <c r="J47" i="66"/>
  <c r="V33" i="68"/>
  <c r="N50" i="64"/>
  <c r="P26" i="71"/>
  <c r="P89" i="60"/>
  <c r="Z68" i="73"/>
  <c r="AD50" i="62"/>
  <c r="J55" i="54"/>
  <c r="J83" i="62"/>
  <c r="R68" i="59"/>
  <c r="V68" i="64"/>
  <c r="V75" i="60"/>
  <c r="AD47" i="66"/>
  <c r="Z33" i="68"/>
  <c r="J50" i="64"/>
  <c r="L89" i="60"/>
  <c r="R83" i="62"/>
  <c r="P26" i="67"/>
  <c r="N26" i="67"/>
  <c r="T26" i="67"/>
  <c r="P26" i="61"/>
  <c r="X26" i="61"/>
  <c r="J26" i="61"/>
  <c r="AB26" i="61"/>
  <c r="N26" i="61"/>
  <c r="R26" i="61"/>
  <c r="AD20" i="70"/>
  <c r="R20" i="70"/>
  <c r="AB47" i="69"/>
  <c r="AD47" i="69"/>
  <c r="R47" i="69"/>
  <c r="P47" i="69"/>
  <c r="Z47" i="69"/>
  <c r="J47" i="69"/>
  <c r="L68" i="63"/>
  <c r="R68" i="63"/>
  <c r="J68" i="63"/>
  <c r="T68" i="68"/>
  <c r="L68" i="68"/>
  <c r="AB68" i="68"/>
  <c r="J68" i="68"/>
  <c r="AD68" i="68"/>
  <c r="Z83" i="69"/>
  <c r="AB83" i="69"/>
  <c r="X80" i="57"/>
  <c r="P80" i="57"/>
  <c r="Z80" i="57"/>
  <c r="X26" i="71"/>
  <c r="Z26" i="71"/>
  <c r="AD68" i="59"/>
  <c r="T68" i="64"/>
  <c r="Z75" i="60"/>
  <c r="T47" i="66"/>
  <c r="R33" i="62"/>
  <c r="J57" i="69"/>
  <c r="R50" i="64"/>
  <c r="V26" i="71"/>
  <c r="N89" i="60"/>
  <c r="L68" i="73"/>
  <c r="AB50" i="62"/>
  <c r="V68" i="68"/>
  <c r="T26" i="61"/>
  <c r="P70" i="62"/>
  <c r="Z24" i="71"/>
  <c r="V24" i="71"/>
  <c r="X24" i="71"/>
  <c r="N24" i="71"/>
  <c r="AB24" i="71"/>
  <c r="T24" i="63"/>
  <c r="N24" i="63"/>
  <c r="J24" i="63"/>
  <c r="X24" i="63"/>
  <c r="R24" i="63"/>
  <c r="P55" i="70"/>
  <c r="V55" i="70"/>
  <c r="X55" i="70"/>
  <c r="R64" i="71"/>
  <c r="X64" i="71"/>
  <c r="N64" i="71"/>
  <c r="P64" i="71"/>
  <c r="AD64" i="71"/>
  <c r="T64" i="71"/>
  <c r="P68" i="59"/>
  <c r="P68" i="64"/>
  <c r="AB75" i="60"/>
  <c r="Z47" i="66"/>
  <c r="T33" i="62"/>
  <c r="P57" i="69"/>
  <c r="X50" i="64"/>
  <c r="R26" i="71"/>
  <c r="R80" i="57"/>
  <c r="L83" i="69"/>
  <c r="L33" i="63"/>
  <c r="R50" i="62"/>
  <c r="P68" i="68"/>
  <c r="V26" i="61"/>
  <c r="T92" i="67"/>
  <c r="AB75" i="73"/>
  <c r="J46" i="72"/>
  <c r="P41" i="58"/>
  <c r="J58" i="67"/>
  <c r="P58" i="67"/>
  <c r="N58" i="67"/>
  <c r="R58" i="67"/>
  <c r="AB58" i="67"/>
  <c r="T58" i="67"/>
  <c r="V58" i="67"/>
  <c r="AD58" i="67"/>
  <c r="AE58" i="63"/>
  <c r="X53" i="69"/>
  <c r="AB53" i="69"/>
  <c r="J53" i="69"/>
  <c r="N53" i="69"/>
  <c r="V53" i="69"/>
  <c r="Z53" i="69"/>
  <c r="P53" i="69"/>
  <c r="AB67" i="61"/>
  <c r="V67" i="61"/>
  <c r="R67" i="61"/>
  <c r="X67" i="61"/>
  <c r="N67" i="61"/>
  <c r="T67" i="61"/>
  <c r="AB86" i="62"/>
  <c r="P47" i="64"/>
  <c r="N47" i="64"/>
  <c r="X47" i="64"/>
  <c r="V47" i="64"/>
  <c r="AD47" i="64"/>
  <c r="T47" i="64"/>
  <c r="J47" i="64"/>
  <c r="AB47" i="64"/>
  <c r="Z47" i="64"/>
  <c r="X34" i="68"/>
  <c r="R34" i="68"/>
  <c r="V34" i="68"/>
  <c r="T34" i="68"/>
  <c r="J34" i="68"/>
  <c r="N34" i="68"/>
  <c r="AD34" i="68"/>
  <c r="Z34" i="68"/>
  <c r="P34" i="68"/>
  <c r="X34" i="60"/>
  <c r="N34" i="60"/>
  <c r="R34" i="60"/>
  <c r="P34" i="60"/>
  <c r="AB34" i="60"/>
  <c r="T34" i="60"/>
  <c r="J34" i="60"/>
  <c r="V34" i="60"/>
  <c r="AD34" i="60"/>
  <c r="Z48" i="62"/>
  <c r="AD48" i="62"/>
  <c r="X48" i="62"/>
  <c r="AB48" i="62"/>
  <c r="R48" i="62"/>
  <c r="P48" i="62"/>
  <c r="V48" i="62"/>
  <c r="R69" i="63"/>
  <c r="T69" i="63"/>
  <c r="P69" i="63"/>
  <c r="J69" i="63"/>
  <c r="L69" i="63"/>
  <c r="AD69" i="63"/>
  <c r="X69" i="63"/>
  <c r="N69" i="63"/>
  <c r="Z69" i="63"/>
  <c r="V87" i="66"/>
  <c r="Z87" i="66"/>
  <c r="N87" i="66"/>
  <c r="X87" i="66"/>
  <c r="T87" i="66"/>
  <c r="AB87" i="66"/>
  <c r="L87" i="66"/>
  <c r="AD87" i="66"/>
  <c r="AD66" i="71"/>
  <c r="P66" i="71"/>
  <c r="T66" i="71"/>
  <c r="AB66" i="71"/>
  <c r="J66" i="71"/>
  <c r="N66" i="71"/>
  <c r="X66" i="71"/>
  <c r="V66" i="71"/>
  <c r="L66" i="71"/>
  <c r="R66" i="64"/>
  <c r="N66" i="64"/>
  <c r="X66" i="64"/>
  <c r="V66" i="64"/>
  <c r="L66" i="64"/>
  <c r="T66" i="64"/>
  <c r="J66" i="64"/>
  <c r="P66" i="64"/>
  <c r="Z66" i="64"/>
  <c r="P78" i="71"/>
  <c r="L78" i="71"/>
  <c r="X78" i="71"/>
  <c r="V78" i="71"/>
  <c r="AD78" i="71"/>
  <c r="AB78" i="71"/>
  <c r="Z78" i="71"/>
  <c r="T78" i="65"/>
  <c r="AB78" i="65"/>
  <c r="R78" i="65"/>
  <c r="Z78" i="65"/>
  <c r="P78" i="65"/>
  <c r="L78" i="65"/>
  <c r="J78" i="65"/>
  <c r="N78" i="65"/>
  <c r="V78" i="65"/>
  <c r="T85" i="67"/>
  <c r="P85" i="67"/>
  <c r="N85" i="67"/>
  <c r="R85" i="67"/>
  <c r="L85" i="67"/>
  <c r="J85" i="67"/>
  <c r="Z85" i="67"/>
  <c r="X85" i="67"/>
  <c r="J85" i="70"/>
  <c r="X85" i="70"/>
  <c r="N85" i="70"/>
  <c r="AB85" i="70"/>
  <c r="V85" i="70"/>
  <c r="R85" i="70"/>
  <c r="AD85" i="70"/>
  <c r="Z85" i="70"/>
  <c r="T20" i="57"/>
  <c r="AD20" i="57"/>
  <c r="N20" i="57"/>
  <c r="X20" i="57"/>
  <c r="Z37" i="65"/>
  <c r="R37" i="65"/>
  <c r="AD37" i="65"/>
  <c r="J37" i="65"/>
  <c r="P37" i="65"/>
  <c r="L37" i="65"/>
  <c r="Z21" i="65"/>
  <c r="AB21" i="65"/>
  <c r="T21" i="65"/>
  <c r="R21" i="65"/>
  <c r="V21" i="65"/>
  <c r="J21" i="65"/>
  <c r="X21" i="65"/>
  <c r="N38" i="57"/>
  <c r="P38" i="57"/>
  <c r="T38" i="57"/>
  <c r="L38" i="57"/>
  <c r="X38" i="57"/>
  <c r="Z38" i="57"/>
  <c r="AB38" i="57"/>
  <c r="AD38" i="57"/>
  <c r="J38" i="57"/>
  <c r="R54" i="55"/>
  <c r="Z54" i="55"/>
  <c r="N54" i="55"/>
  <c r="AB54" i="55"/>
  <c r="L54" i="55"/>
  <c r="X54" i="55"/>
  <c r="J54" i="55"/>
  <c r="R51" i="59"/>
  <c r="AB51" i="59"/>
  <c r="T51" i="59"/>
  <c r="L51" i="59"/>
  <c r="V51" i="59"/>
  <c r="N51" i="59"/>
  <c r="AD51" i="59"/>
  <c r="P51" i="59"/>
  <c r="J51" i="59"/>
  <c r="V86" i="56"/>
  <c r="P86" i="56"/>
  <c r="AD86" i="56"/>
  <c r="T86" i="56"/>
  <c r="R86" i="56"/>
  <c r="X86" i="56"/>
  <c r="Z86" i="56"/>
  <c r="N86" i="56"/>
  <c r="L86" i="56"/>
  <c r="N92" i="62"/>
  <c r="X92" i="62"/>
  <c r="L92" i="62"/>
  <c r="AB92" i="62"/>
  <c r="R92" i="62"/>
  <c r="J92" i="62"/>
  <c r="AD92" i="62"/>
  <c r="V92" i="62"/>
  <c r="Z92" i="62"/>
  <c r="T92" i="66"/>
  <c r="AB92" i="66"/>
  <c r="AD92" i="66"/>
  <c r="N92" i="66"/>
  <c r="Z92" i="66"/>
  <c r="X92" i="66"/>
  <c r="V92" i="66"/>
  <c r="L98" i="71"/>
  <c r="X98" i="71"/>
  <c r="P98" i="71"/>
  <c r="T98" i="71"/>
  <c r="V98" i="71"/>
  <c r="N98" i="71"/>
  <c r="J98" i="71"/>
  <c r="R98" i="71"/>
  <c r="AB98" i="71"/>
  <c r="J77" i="60"/>
  <c r="P77" i="60"/>
  <c r="AB77" i="60"/>
  <c r="L77" i="60"/>
  <c r="R77" i="60"/>
  <c r="N77" i="60"/>
  <c r="V77" i="60"/>
  <c r="T77" i="60"/>
  <c r="Z77" i="60"/>
  <c r="X77" i="60"/>
  <c r="P84" i="54"/>
  <c r="R84" i="60"/>
  <c r="AD84" i="60"/>
  <c r="X84" i="60"/>
  <c r="P84" i="60"/>
  <c r="AD15" i="62"/>
  <c r="R15" i="62"/>
  <c r="V15" i="62"/>
  <c r="Z15" i="62"/>
  <c r="P15" i="62"/>
  <c r="X15" i="62"/>
  <c r="T15" i="62"/>
  <c r="J15" i="62"/>
  <c r="X23" i="54"/>
  <c r="J23" i="54"/>
  <c r="AB23" i="54"/>
  <c r="T23" i="54"/>
  <c r="Z23" i="54"/>
  <c r="N23" i="54"/>
  <c r="L23" i="54"/>
  <c r="R23" i="54"/>
  <c r="AD23" i="54"/>
  <c r="P23" i="54"/>
  <c r="P23" i="61"/>
  <c r="L23" i="61"/>
  <c r="R23" i="61"/>
  <c r="J23" i="61"/>
  <c r="T23" i="61"/>
  <c r="V23" i="61"/>
  <c r="X23" i="61"/>
  <c r="N23" i="61"/>
  <c r="AD23" i="61"/>
  <c r="AB32" i="64"/>
  <c r="P40" i="70"/>
  <c r="T40" i="70"/>
  <c r="R40" i="70"/>
  <c r="X40" i="70"/>
  <c r="V40" i="70"/>
  <c r="L40" i="70"/>
  <c r="Z40" i="70"/>
  <c r="AD40" i="70"/>
  <c r="N40" i="60"/>
  <c r="V40" i="60"/>
  <c r="P40" i="60"/>
  <c r="R40" i="60"/>
  <c r="AD40" i="60"/>
  <c r="J40" i="60"/>
  <c r="T40" i="60"/>
  <c r="L40" i="60"/>
  <c r="Z40" i="60"/>
  <c r="AD77" i="60"/>
  <c r="R24" i="58"/>
  <c r="T53" i="69"/>
  <c r="R87" i="66"/>
  <c r="Z34" i="60"/>
  <c r="R92" i="66"/>
  <c r="J86" i="56"/>
  <c r="AD21" i="65"/>
  <c r="AB40" i="60"/>
  <c r="V23" i="54"/>
  <c r="L46" i="72"/>
  <c r="P46" i="72"/>
  <c r="Z46" i="72"/>
  <c r="V46" i="72"/>
  <c r="R46" i="72"/>
  <c r="T46" i="72"/>
  <c r="AB46" i="72"/>
  <c r="X46" i="64"/>
  <c r="J46" i="64"/>
  <c r="N46" i="64"/>
  <c r="AB46" i="64"/>
  <c r="V46" i="64"/>
  <c r="L46" i="64"/>
  <c r="P46" i="64"/>
  <c r="Z46" i="64"/>
  <c r="AE98" i="68"/>
  <c r="AD46" i="64"/>
  <c r="X46" i="72"/>
  <c r="L101" i="58"/>
  <c r="N47" i="59"/>
  <c r="R47" i="59"/>
  <c r="AD47" i="59"/>
  <c r="T49" i="55"/>
  <c r="X49" i="55"/>
  <c r="V49" i="55"/>
  <c r="N49" i="55"/>
  <c r="R49" i="55"/>
  <c r="Z49" i="55"/>
  <c r="J49" i="55"/>
  <c r="P49" i="55"/>
  <c r="X53" i="55"/>
  <c r="T53" i="55"/>
  <c r="AD53" i="55"/>
  <c r="R53" i="55"/>
  <c r="J53" i="55"/>
  <c r="V53" i="55"/>
  <c r="P53" i="55"/>
  <c r="Z53" i="55"/>
  <c r="AB53" i="55"/>
  <c r="P57" i="55"/>
  <c r="J57" i="55"/>
  <c r="N57" i="55"/>
  <c r="X57" i="55"/>
  <c r="AB57" i="55"/>
  <c r="L57" i="55"/>
  <c r="V57" i="55"/>
  <c r="AD57" i="55"/>
  <c r="N67" i="56"/>
  <c r="X67" i="56"/>
  <c r="P67" i="56"/>
  <c r="AB67" i="56"/>
  <c r="R67" i="56"/>
  <c r="T67" i="56"/>
  <c r="L67" i="56"/>
  <c r="AD67" i="56"/>
  <c r="V67" i="56"/>
  <c r="Z67" i="56"/>
  <c r="J67" i="56"/>
  <c r="P71" i="57"/>
  <c r="J71" i="57"/>
  <c r="AB71" i="57"/>
  <c r="L71" i="57"/>
  <c r="AD71" i="57"/>
  <c r="Z71" i="57"/>
  <c r="T71" i="57"/>
  <c r="N71" i="57"/>
  <c r="V75" i="57"/>
  <c r="T79" i="58"/>
  <c r="Z79" i="58"/>
  <c r="X79" i="58"/>
  <c r="AD79" i="58"/>
  <c r="V79" i="58"/>
  <c r="T83" i="58"/>
  <c r="P83" i="58"/>
  <c r="Z83" i="58"/>
  <c r="X83" i="58"/>
  <c r="L87" i="58"/>
  <c r="AB87" i="58"/>
  <c r="P87" i="58"/>
  <c r="V66" i="57"/>
  <c r="Z66" i="57"/>
  <c r="J66" i="57"/>
  <c r="T86" i="55"/>
  <c r="N86" i="55"/>
  <c r="V60" i="58"/>
  <c r="T48" i="59"/>
  <c r="N48" i="59"/>
  <c r="V48" i="59"/>
  <c r="L48" i="59"/>
  <c r="AD48" i="59"/>
  <c r="J48" i="59"/>
  <c r="R48" i="59"/>
  <c r="Z48" i="59"/>
  <c r="P82" i="59"/>
  <c r="X82" i="59"/>
  <c r="Z82" i="59"/>
  <c r="T82" i="59"/>
  <c r="N82" i="59"/>
  <c r="V82" i="59"/>
  <c r="AB82" i="59"/>
  <c r="J82" i="59"/>
  <c r="L82" i="59"/>
  <c r="Z101" i="58"/>
  <c r="AB101" i="58"/>
  <c r="N101" i="58"/>
  <c r="J101" i="58"/>
  <c r="P101" i="58"/>
  <c r="V101" i="58"/>
  <c r="R101" i="58"/>
  <c r="X101" i="58"/>
  <c r="P37" i="55"/>
  <c r="Z37" i="55"/>
  <c r="N102" i="59"/>
  <c r="AB102" i="59"/>
  <c r="Z102" i="59"/>
  <c r="X102" i="59"/>
  <c r="T102" i="59"/>
  <c r="P102" i="59"/>
  <c r="AD102" i="59"/>
  <c r="V102" i="59"/>
  <c r="L102" i="59"/>
  <c r="P48" i="59"/>
  <c r="AD86" i="55"/>
  <c r="V100" i="61"/>
  <c r="L102" i="57"/>
  <c r="J102" i="57"/>
  <c r="Z102" i="57"/>
  <c r="AD102" i="57"/>
  <c r="X102" i="57"/>
  <c r="R102" i="57"/>
  <c r="N102" i="57"/>
  <c r="P102" i="57"/>
  <c r="AB102" i="57"/>
  <c r="T102" i="57"/>
  <c r="R66" i="57"/>
  <c r="AB38" i="56"/>
  <c r="V86" i="57"/>
  <c r="J85" i="57"/>
  <c r="AE85" i="57" s="1"/>
  <c r="J77" i="57"/>
  <c r="V51" i="70"/>
  <c r="J51" i="70"/>
  <c r="AD51" i="70"/>
  <c r="J112" i="2"/>
  <c r="L112" i="2" s="1"/>
  <c r="M112" i="2" s="1"/>
  <c r="J85" i="2"/>
  <c r="L85" i="2" s="1"/>
  <c r="M85" i="2" s="1"/>
  <c r="J77" i="2"/>
  <c r="L77" i="2" s="1"/>
  <c r="V38" i="56"/>
  <c r="X86" i="57"/>
  <c r="T22" i="59"/>
  <c r="AB102" i="62"/>
  <c r="AB35" i="54"/>
  <c r="V35" i="54"/>
  <c r="J35" i="54"/>
  <c r="T35" i="54"/>
  <c r="J64" i="2"/>
  <c r="L64" i="2" s="1"/>
  <c r="M64" i="2" s="1"/>
  <c r="AB86" i="57"/>
  <c r="N102" i="62"/>
  <c r="N86" i="57"/>
  <c r="T102" i="62"/>
  <c r="Z101" i="56"/>
  <c r="V40" i="55"/>
  <c r="T40" i="55"/>
  <c r="R74" i="66"/>
  <c r="T95" i="60"/>
  <c r="Z102" i="66"/>
  <c r="R102" i="66"/>
  <c r="T89" i="66"/>
  <c r="N77" i="65"/>
  <c r="T77" i="65"/>
  <c r="X77" i="65"/>
  <c r="V77" i="65"/>
  <c r="N101" i="65"/>
  <c r="X101" i="65"/>
  <c r="P101" i="65"/>
  <c r="AD101" i="65"/>
  <c r="V101" i="65"/>
  <c r="AB101" i="65"/>
  <c r="R101" i="65"/>
  <c r="L101" i="65"/>
  <c r="Z101" i="65"/>
  <c r="N51" i="63"/>
  <c r="P51" i="63"/>
  <c r="V51" i="63"/>
  <c r="AB51" i="63"/>
  <c r="R51" i="63"/>
  <c r="L51" i="63"/>
  <c r="X51" i="63"/>
  <c r="N29" i="63"/>
  <c r="Z29" i="63"/>
  <c r="AD29" i="63"/>
  <c r="P29" i="63"/>
  <c r="T29" i="63"/>
  <c r="V29" i="63"/>
  <c r="AB29" i="63"/>
  <c r="L29" i="63"/>
  <c r="R29" i="63"/>
  <c r="X29" i="63"/>
  <c r="H77" i="73"/>
  <c r="H77" i="70"/>
  <c r="H77" i="71"/>
  <c r="J77" i="71" s="1"/>
  <c r="H59" i="62"/>
  <c r="H59" i="63"/>
  <c r="H59" i="65"/>
  <c r="H59" i="69"/>
  <c r="H59" i="66"/>
  <c r="H59" i="72"/>
  <c r="H59" i="61"/>
  <c r="P59" i="61" s="1"/>
  <c r="H59" i="73"/>
  <c r="H59" i="64"/>
  <c r="H59" i="70"/>
  <c r="H59" i="67"/>
  <c r="H59" i="71"/>
  <c r="H59" i="59"/>
  <c r="H51" i="64"/>
  <c r="H51" i="67"/>
  <c r="H51" i="54"/>
  <c r="H51" i="68"/>
  <c r="H51" i="69"/>
  <c r="H51" i="72"/>
  <c r="H51" i="66"/>
  <c r="H43" i="68"/>
  <c r="H43" i="69"/>
  <c r="H43" i="72"/>
  <c r="H43" i="66"/>
  <c r="H43" i="70"/>
  <c r="H43" i="71"/>
  <c r="H43" i="73"/>
  <c r="H43" i="64"/>
  <c r="H43" i="54"/>
  <c r="H43" i="62"/>
  <c r="H43" i="67"/>
  <c r="H26" i="54"/>
  <c r="H26" i="64"/>
  <c r="H26" i="63"/>
  <c r="H26" i="65"/>
  <c r="H18" i="56"/>
  <c r="H18" i="64"/>
  <c r="H18" i="61"/>
  <c r="H18" i="63"/>
  <c r="H18" i="65"/>
  <c r="H18" i="71"/>
  <c r="H18" i="60"/>
  <c r="R18" i="60" s="1"/>
  <c r="H18" i="69"/>
  <c r="H18" i="68"/>
  <c r="H18" i="72"/>
  <c r="H18" i="73"/>
  <c r="H18" i="62"/>
  <c r="H18" i="67"/>
  <c r="H18" i="70"/>
  <c r="H18" i="54"/>
  <c r="N102" i="66"/>
  <c r="T102" i="66"/>
  <c r="X102" i="66"/>
  <c r="P102" i="66"/>
  <c r="L102" i="66"/>
  <c r="AB102" i="66"/>
  <c r="N18" i="66"/>
  <c r="L18" i="66"/>
  <c r="V18" i="66"/>
  <c r="Z18" i="66"/>
  <c r="R18" i="66"/>
  <c r="P18" i="66"/>
  <c r="T18" i="66"/>
  <c r="X18" i="66"/>
  <c r="AB18" i="66"/>
  <c r="N74" i="61"/>
  <c r="R74" i="61"/>
  <c r="AB74" i="61"/>
  <c r="P74" i="61"/>
  <c r="V74" i="61"/>
  <c r="X74" i="61"/>
  <c r="T74" i="61"/>
  <c r="L74" i="61"/>
  <c r="AD74" i="61"/>
  <c r="H102" i="55"/>
  <c r="H102" i="65"/>
  <c r="H102" i="63"/>
  <c r="H102" i="64"/>
  <c r="H102" i="68"/>
  <c r="H102" i="70"/>
  <c r="H102" i="67"/>
  <c r="X102" i="67" s="1"/>
  <c r="H102" i="54"/>
  <c r="H102" i="71"/>
  <c r="H102" i="72"/>
  <c r="H94" i="61"/>
  <c r="H94" i="62"/>
  <c r="H94" i="72"/>
  <c r="H94" i="73"/>
  <c r="H94" i="59"/>
  <c r="J94" i="59" s="1"/>
  <c r="H94" i="70"/>
  <c r="H94" i="54"/>
  <c r="AE108" i="64"/>
  <c r="AD18" i="66"/>
  <c r="N37" i="66"/>
  <c r="X37" i="66"/>
  <c r="P37" i="66"/>
  <c r="T37" i="66"/>
  <c r="AB37" i="66"/>
  <c r="L37" i="66"/>
  <c r="R37" i="66"/>
  <c r="V37" i="66"/>
  <c r="Z37" i="66"/>
  <c r="V96" i="64"/>
  <c r="AD96" i="64"/>
  <c r="AB96" i="64"/>
  <c r="X96" i="64"/>
  <c r="T96" i="64"/>
  <c r="N71" i="64"/>
  <c r="R71" i="64"/>
  <c r="T71" i="64"/>
  <c r="Z71" i="64"/>
  <c r="L71" i="64"/>
  <c r="V71" i="64"/>
  <c r="AD71" i="64"/>
  <c r="P71" i="64"/>
  <c r="AD37" i="66"/>
  <c r="Z74" i="61"/>
  <c r="AB71" i="59"/>
  <c r="V71" i="59"/>
  <c r="Z96" i="64"/>
  <c r="H102" i="73"/>
  <c r="H102" i="69"/>
  <c r="N49" i="62"/>
  <c r="AB49" i="62"/>
  <c r="T49" i="62"/>
  <c r="H88" i="55"/>
  <c r="J74" i="62"/>
  <c r="X64" i="67"/>
  <c r="V64" i="67"/>
  <c r="N64" i="67"/>
  <c r="T64" i="72"/>
  <c r="AB34" i="71"/>
  <c r="R55" i="73"/>
  <c r="N55" i="73"/>
  <c r="J80" i="73"/>
  <c r="T83" i="66"/>
  <c r="R83" i="66"/>
  <c r="V70" i="61"/>
  <c r="J70" i="73"/>
  <c r="N70" i="73"/>
  <c r="AD55" i="62"/>
  <c r="X24" i="69"/>
  <c r="J68" i="73"/>
  <c r="R68" i="73"/>
  <c r="P33" i="63"/>
  <c r="J50" i="62"/>
  <c r="N50" i="62"/>
  <c r="X25" i="60"/>
  <c r="J92" i="68"/>
  <c r="T92" i="68"/>
  <c r="Z74" i="62"/>
  <c r="J68" i="61"/>
  <c r="L47" i="68"/>
  <c r="T50" i="58"/>
  <c r="N26" i="60"/>
  <c r="V26" i="60"/>
  <c r="AB64" i="72"/>
  <c r="R64" i="67"/>
  <c r="J64" i="72"/>
  <c r="L64" i="72"/>
  <c r="Z34" i="71"/>
  <c r="J55" i="73"/>
  <c r="L80" i="73"/>
  <c r="AB83" i="66"/>
  <c r="L83" i="66"/>
  <c r="X70" i="61"/>
  <c r="V70" i="73"/>
  <c r="Z55" i="62"/>
  <c r="N24" i="69"/>
  <c r="T68" i="73"/>
  <c r="AB68" i="73"/>
  <c r="AB33" i="63"/>
  <c r="P50" i="62"/>
  <c r="Z25" i="60"/>
  <c r="T25" i="60"/>
  <c r="AD92" i="68"/>
  <c r="N92" i="68"/>
  <c r="V74" i="62"/>
  <c r="T68" i="61"/>
  <c r="P33" i="72"/>
  <c r="Z68" i="57"/>
  <c r="N68" i="57"/>
  <c r="Z64" i="67"/>
  <c r="R64" i="72"/>
  <c r="V34" i="71"/>
  <c r="AD34" i="71"/>
  <c r="P55" i="73"/>
  <c r="R80" i="73"/>
  <c r="AD83" i="66"/>
  <c r="T70" i="61"/>
  <c r="L70" i="61"/>
  <c r="AB70" i="73"/>
  <c r="N55" i="62"/>
  <c r="T24" i="69"/>
  <c r="P68" i="73"/>
  <c r="J33" i="63"/>
  <c r="AD33" i="63"/>
  <c r="Z50" i="62"/>
  <c r="R25" i="60"/>
  <c r="P92" i="68"/>
  <c r="R74" i="62"/>
  <c r="P74" i="62"/>
  <c r="AB68" i="57"/>
  <c r="L20" i="69"/>
  <c r="J26" i="70"/>
  <c r="X79" i="59"/>
  <c r="AB79" i="59"/>
  <c r="AB64" i="67"/>
  <c r="P64" i="72"/>
  <c r="J34" i="71"/>
  <c r="T34" i="71"/>
  <c r="L55" i="73"/>
  <c r="X80" i="73"/>
  <c r="AB80" i="73"/>
  <c r="X83" i="66"/>
  <c r="R70" i="61"/>
  <c r="N70" i="61"/>
  <c r="P70" i="73"/>
  <c r="P55" i="62"/>
  <c r="Z24" i="69"/>
  <c r="AB74" i="62"/>
  <c r="X74" i="62"/>
  <c r="L68" i="57"/>
  <c r="J47" i="68"/>
  <c r="P26" i="70"/>
  <c r="J20" i="69"/>
  <c r="AB20" i="69"/>
  <c r="Z75" i="73"/>
  <c r="P75" i="73"/>
  <c r="Z55" i="73"/>
  <c r="AB55" i="73"/>
  <c r="AD80" i="73"/>
  <c r="P80" i="73"/>
  <c r="Z83" i="66"/>
  <c r="AD70" i="61"/>
  <c r="X70" i="73"/>
  <c r="AD70" i="73"/>
  <c r="J55" i="62"/>
  <c r="AB24" i="69"/>
  <c r="AD74" i="62"/>
  <c r="T74" i="62"/>
  <c r="AD68" i="57"/>
  <c r="N20" i="69"/>
  <c r="R26" i="70"/>
  <c r="Z83" i="68"/>
  <c r="AD50" i="58"/>
  <c r="R50" i="58"/>
  <c r="R47" i="68"/>
  <c r="X47" i="68"/>
  <c r="T64" i="67"/>
  <c r="R34" i="71"/>
  <c r="P34" i="71"/>
  <c r="J64" i="67"/>
  <c r="T55" i="73"/>
  <c r="T80" i="73"/>
  <c r="R70" i="73"/>
  <c r="X50" i="62"/>
  <c r="R92" i="68"/>
  <c r="V68" i="61"/>
  <c r="P47" i="68"/>
  <c r="V50" i="58"/>
  <c r="Z26" i="70"/>
  <c r="Z92" i="67"/>
  <c r="V92" i="67"/>
  <c r="X70" i="62"/>
  <c r="AB70" i="62"/>
  <c r="Z83" i="62"/>
  <c r="N83" i="62"/>
  <c r="V83" i="62"/>
  <c r="N83" i="65"/>
  <c r="L83" i="65"/>
  <c r="R80" i="71"/>
  <c r="J80" i="71"/>
  <c r="N80" i="71"/>
  <c r="AD24" i="71"/>
  <c r="J24" i="71"/>
  <c r="R24" i="71"/>
  <c r="L24" i="71"/>
  <c r="AD93" i="60"/>
  <c r="X93" i="60"/>
  <c r="P93" i="60"/>
  <c r="R93" i="60"/>
  <c r="T93" i="60"/>
  <c r="J93" i="60"/>
  <c r="L93" i="60"/>
  <c r="R80" i="69"/>
  <c r="Z53" i="67"/>
  <c r="AD15" i="64"/>
  <c r="P68" i="70"/>
  <c r="R68" i="55"/>
  <c r="L75" i="71"/>
  <c r="R75" i="71"/>
  <c r="T47" i="65"/>
  <c r="R33" i="64"/>
  <c r="X20" i="68"/>
  <c r="R20" i="68"/>
  <c r="P50" i="57"/>
  <c r="N26" i="56"/>
  <c r="J26" i="56"/>
  <c r="AD26" i="68"/>
  <c r="X25" i="63"/>
  <c r="N78" i="72"/>
  <c r="V78" i="72"/>
  <c r="L78" i="72"/>
  <c r="J78" i="72"/>
  <c r="R78" i="72"/>
  <c r="P78" i="72"/>
  <c r="T78" i="72"/>
  <c r="AD58" i="73"/>
  <c r="X58" i="73"/>
  <c r="P58" i="69"/>
  <c r="L58" i="69"/>
  <c r="V58" i="57"/>
  <c r="L58" i="57"/>
  <c r="T67" i="69"/>
  <c r="AB92" i="63"/>
  <c r="R29" i="66"/>
  <c r="X99" i="71"/>
  <c r="L47" i="65"/>
  <c r="Z50" i="57"/>
  <c r="Z26" i="68"/>
  <c r="V66" i="62"/>
  <c r="T66" i="62"/>
  <c r="Z66" i="62"/>
  <c r="AD66" i="62"/>
  <c r="X66" i="62"/>
  <c r="AB66" i="62"/>
  <c r="N66" i="60"/>
  <c r="P66" i="60"/>
  <c r="X66" i="60"/>
  <c r="V66" i="60"/>
  <c r="J66" i="60"/>
  <c r="L66" i="60"/>
  <c r="Z66" i="60"/>
  <c r="R66" i="60"/>
  <c r="AD78" i="66"/>
  <c r="AB78" i="66"/>
  <c r="V78" i="66"/>
  <c r="T78" i="66"/>
  <c r="R78" i="66"/>
  <c r="J78" i="66"/>
  <c r="T78" i="69"/>
  <c r="AB78" i="69"/>
  <c r="Z78" i="69"/>
  <c r="V78" i="69"/>
  <c r="R78" i="69"/>
  <c r="AD78" i="69"/>
  <c r="J78" i="69"/>
  <c r="T85" i="71"/>
  <c r="J85" i="71"/>
  <c r="Z85" i="71"/>
  <c r="AB85" i="71"/>
  <c r="P85" i="71"/>
  <c r="R85" i="71"/>
  <c r="X85" i="71"/>
  <c r="L85" i="65"/>
  <c r="AD85" i="65"/>
  <c r="AB85" i="65"/>
  <c r="V85" i="65"/>
  <c r="N85" i="65"/>
  <c r="J85" i="65"/>
  <c r="X53" i="67"/>
  <c r="AD53" i="67"/>
  <c r="J67" i="69"/>
  <c r="N67" i="69"/>
  <c r="V67" i="69"/>
  <c r="AB80" i="69"/>
  <c r="L80" i="69"/>
  <c r="X80" i="69"/>
  <c r="L46" i="69"/>
  <c r="T46" i="69"/>
  <c r="V46" i="69"/>
  <c r="L20" i="67"/>
  <c r="T20" i="67"/>
  <c r="AB20" i="67"/>
  <c r="AD20" i="67"/>
  <c r="Z20" i="67"/>
  <c r="V20" i="67"/>
  <c r="X20" i="67"/>
  <c r="L29" i="66"/>
  <c r="N29" i="66"/>
  <c r="J29" i="66"/>
  <c r="T29" i="66"/>
  <c r="AD29" i="66"/>
  <c r="Z29" i="66"/>
  <c r="AB29" i="66"/>
  <c r="X29" i="66"/>
  <c r="V29" i="66"/>
  <c r="X37" i="61"/>
  <c r="T37" i="61"/>
  <c r="L37" i="61"/>
  <c r="R37" i="61"/>
  <c r="N37" i="61"/>
  <c r="Z37" i="61"/>
  <c r="V37" i="61"/>
  <c r="AB37" i="61"/>
  <c r="V21" i="64"/>
  <c r="X21" i="64"/>
  <c r="AD21" i="64"/>
  <c r="J21" i="64"/>
  <c r="R21" i="64"/>
  <c r="Z21" i="64"/>
  <c r="AB21" i="64"/>
  <c r="L21" i="64"/>
  <c r="R86" i="64"/>
  <c r="P86" i="64"/>
  <c r="L86" i="64"/>
  <c r="AD86" i="64"/>
  <c r="T86" i="64"/>
  <c r="AB86" i="64"/>
  <c r="V86" i="64"/>
  <c r="Z86" i="64"/>
  <c r="T92" i="73"/>
  <c r="R92" i="63"/>
  <c r="X92" i="63"/>
  <c r="Z92" i="63"/>
  <c r="J92" i="63"/>
  <c r="L92" i="63"/>
  <c r="P92" i="63"/>
  <c r="AD92" i="63"/>
  <c r="T92" i="63"/>
  <c r="L77" i="68"/>
  <c r="X77" i="68"/>
  <c r="AB77" i="68"/>
  <c r="AD77" i="68"/>
  <c r="J77" i="68"/>
  <c r="N77" i="68"/>
  <c r="P77" i="68"/>
  <c r="L84" i="73"/>
  <c r="AD84" i="59"/>
  <c r="N84" i="59"/>
  <c r="R84" i="59"/>
  <c r="AB84" i="59"/>
  <c r="V84" i="59"/>
  <c r="X84" i="59"/>
  <c r="P84" i="59"/>
  <c r="Z84" i="59"/>
  <c r="L84" i="59"/>
  <c r="J84" i="59"/>
  <c r="V15" i="54"/>
  <c r="R15" i="54"/>
  <c r="X15" i="54"/>
  <c r="T15" i="54"/>
  <c r="P15" i="54"/>
  <c r="J15" i="54"/>
  <c r="AB15" i="54"/>
  <c r="AD15" i="54"/>
  <c r="N15" i="64"/>
  <c r="P15" i="64"/>
  <c r="X23" i="68"/>
  <c r="R23" i="68"/>
  <c r="T23" i="68"/>
  <c r="Z23" i="68"/>
  <c r="AB23" i="68"/>
  <c r="AD23" i="68"/>
  <c r="L23" i="68"/>
  <c r="N23" i="68"/>
  <c r="P23" i="68"/>
  <c r="V40" i="69"/>
  <c r="Z40" i="69"/>
  <c r="N40" i="69"/>
  <c r="P40" i="69"/>
  <c r="R40" i="69"/>
  <c r="L40" i="69"/>
  <c r="AB40" i="69"/>
  <c r="X40" i="69"/>
  <c r="AD40" i="69"/>
  <c r="T40" i="69"/>
  <c r="AB40" i="63"/>
  <c r="P40" i="63"/>
  <c r="R40" i="63"/>
  <c r="V40" i="63"/>
  <c r="X40" i="63"/>
  <c r="N40" i="63"/>
  <c r="Z40" i="63"/>
  <c r="L40" i="63"/>
  <c r="AD40" i="63"/>
  <c r="AD65" i="63"/>
  <c r="AB65" i="63"/>
  <c r="N65" i="63"/>
  <c r="R65" i="63"/>
  <c r="V65" i="63"/>
  <c r="J65" i="63"/>
  <c r="T65" i="63"/>
  <c r="L65" i="63"/>
  <c r="X65" i="63"/>
  <c r="Z65" i="63"/>
  <c r="V72" i="69"/>
  <c r="L72" i="69"/>
  <c r="J72" i="69"/>
  <c r="P72" i="69"/>
  <c r="X72" i="69"/>
  <c r="N72" i="69"/>
  <c r="AD72" i="69"/>
  <c r="R72" i="69"/>
  <c r="AB72" i="69"/>
  <c r="N72" i="64"/>
  <c r="L72" i="64"/>
  <c r="AB72" i="64"/>
  <c r="V72" i="64"/>
  <c r="T72" i="64"/>
  <c r="J72" i="64"/>
  <c r="X72" i="64"/>
  <c r="Z72" i="64"/>
  <c r="R72" i="64"/>
  <c r="AD72" i="64"/>
  <c r="P73" i="71"/>
  <c r="Z73" i="71"/>
  <c r="T73" i="71"/>
  <c r="N73" i="71"/>
  <c r="V73" i="71"/>
  <c r="J73" i="71"/>
  <c r="R73" i="71"/>
  <c r="L73" i="71"/>
  <c r="AB73" i="71"/>
  <c r="X73" i="71"/>
  <c r="T87" i="61"/>
  <c r="J87" i="61"/>
  <c r="Z87" i="61"/>
  <c r="AB87" i="61"/>
  <c r="AD87" i="61"/>
  <c r="L87" i="61"/>
  <c r="R87" i="61"/>
  <c r="N87" i="61"/>
  <c r="X87" i="61"/>
  <c r="T99" i="71"/>
  <c r="P99" i="71"/>
  <c r="R99" i="71"/>
  <c r="J99" i="71"/>
  <c r="AB99" i="71"/>
  <c r="V99" i="71"/>
  <c r="Z99" i="71"/>
  <c r="AD99" i="71"/>
  <c r="L99" i="71"/>
  <c r="Z19" i="61"/>
  <c r="J19" i="61"/>
  <c r="AD19" i="61"/>
  <c r="R19" i="61"/>
  <c r="X19" i="61"/>
  <c r="P19" i="61"/>
  <c r="T19" i="61"/>
  <c r="R19" i="73"/>
  <c r="X19" i="73"/>
  <c r="L19" i="73"/>
  <c r="N19" i="73"/>
  <c r="Z19" i="73"/>
  <c r="N36" i="69"/>
  <c r="P36" i="69"/>
  <c r="V36" i="69"/>
  <c r="J36" i="69"/>
  <c r="L36" i="69"/>
  <c r="AB36" i="69"/>
  <c r="AB36" i="62"/>
  <c r="X36" i="62"/>
  <c r="AD36" i="62"/>
  <c r="J36" i="62"/>
  <c r="AB44" i="70"/>
  <c r="Z44" i="70"/>
  <c r="N44" i="70"/>
  <c r="AD44" i="70"/>
  <c r="L44" i="70"/>
  <c r="N52" i="71"/>
  <c r="L52" i="71"/>
  <c r="X52" i="71"/>
  <c r="T52" i="71"/>
  <c r="P52" i="71"/>
  <c r="AD52" i="69"/>
  <c r="AB52" i="69"/>
  <c r="L52" i="69"/>
  <c r="J52" i="69"/>
  <c r="Z20" i="55"/>
  <c r="N24" i="55"/>
  <c r="N66" i="55"/>
  <c r="X40" i="55"/>
  <c r="P40" i="55"/>
  <c r="X102" i="62"/>
  <c r="AE105" i="72"/>
  <c r="X99" i="57"/>
  <c r="L41" i="59"/>
  <c r="V99" i="57"/>
  <c r="T92" i="55"/>
  <c r="V36" i="55"/>
  <c r="AB36" i="57"/>
  <c r="N99" i="57"/>
  <c r="N92" i="55"/>
  <c r="T36" i="55"/>
  <c r="R36" i="57"/>
  <c r="AE107" i="71"/>
  <c r="J40" i="55"/>
  <c r="P36" i="57"/>
  <c r="AE109" i="72"/>
  <c r="AB40" i="55"/>
  <c r="N36" i="57"/>
  <c r="R102" i="62"/>
  <c r="J102" i="62"/>
  <c r="AE108" i="70"/>
  <c r="J79" i="59"/>
  <c r="X26" i="70"/>
  <c r="L26" i="70"/>
  <c r="T26" i="70"/>
  <c r="N26" i="70"/>
  <c r="AB26" i="70"/>
  <c r="L26" i="60"/>
  <c r="P26" i="60"/>
  <c r="T26" i="60"/>
  <c r="Z26" i="60"/>
  <c r="X26" i="60"/>
  <c r="AD26" i="60"/>
  <c r="P50" i="58"/>
  <c r="Z50" i="58"/>
  <c r="AB50" i="58"/>
  <c r="N50" i="58"/>
  <c r="L50" i="58"/>
  <c r="J50" i="58"/>
  <c r="AD20" i="69"/>
  <c r="P20" i="69"/>
  <c r="X20" i="69"/>
  <c r="R20" i="69"/>
  <c r="L33" i="72"/>
  <c r="AB33" i="72"/>
  <c r="V33" i="72"/>
  <c r="T33" i="72"/>
  <c r="J33" i="72"/>
  <c r="X33" i="72"/>
  <c r="N33" i="72"/>
  <c r="Z47" i="68"/>
  <c r="AD47" i="68"/>
  <c r="AB47" i="68"/>
  <c r="N47" i="68"/>
  <c r="V47" i="68"/>
  <c r="T75" i="73"/>
  <c r="AD75" i="73"/>
  <c r="L75" i="73"/>
  <c r="V75" i="73"/>
  <c r="X75" i="73"/>
  <c r="L68" i="61"/>
  <c r="P68" i="61"/>
  <c r="AB68" i="61"/>
  <c r="AD68" i="61"/>
  <c r="N68" i="61"/>
  <c r="Z68" i="61"/>
  <c r="V68" i="57"/>
  <c r="X68" i="57"/>
  <c r="R68" i="57"/>
  <c r="P68" i="57"/>
  <c r="T68" i="57"/>
  <c r="R79" i="59"/>
  <c r="AD79" i="59"/>
  <c r="L79" i="59"/>
  <c r="N79" i="59"/>
  <c r="V79" i="59"/>
  <c r="Z79" i="59"/>
  <c r="L55" i="54"/>
  <c r="X55" i="54"/>
  <c r="AD55" i="54"/>
  <c r="N55" i="54"/>
  <c r="J68" i="57"/>
  <c r="R68" i="61"/>
  <c r="N75" i="73"/>
  <c r="Z33" i="72"/>
  <c r="Z20" i="69"/>
  <c r="R26" i="60"/>
  <c r="AD26" i="70"/>
  <c r="L24" i="69"/>
  <c r="AD24" i="69"/>
  <c r="P24" i="69"/>
  <c r="J24" i="69"/>
  <c r="V24" i="69"/>
  <c r="T55" i="62"/>
  <c r="X55" i="62"/>
  <c r="AB55" i="62"/>
  <c r="AE34" i="57"/>
  <c r="AD89" i="60"/>
  <c r="J89" i="60"/>
  <c r="V89" i="60"/>
  <c r="J26" i="71"/>
  <c r="AB26" i="71"/>
  <c r="AD26" i="71"/>
  <c r="Z50" i="64"/>
  <c r="P50" i="64"/>
  <c r="V57" i="69"/>
  <c r="X57" i="69"/>
  <c r="L57" i="69"/>
  <c r="AD33" i="68"/>
  <c r="P33" i="68"/>
  <c r="R33" i="68"/>
  <c r="V33" i="62"/>
  <c r="N47" i="66"/>
  <c r="P47" i="66"/>
  <c r="L47" i="66"/>
  <c r="R75" i="60"/>
  <c r="N75" i="60"/>
  <c r="AB80" i="71"/>
  <c r="T80" i="71"/>
  <c r="P83" i="65"/>
  <c r="L83" i="62"/>
  <c r="L70" i="62"/>
  <c r="R70" i="62"/>
  <c r="P92" i="67"/>
  <c r="AL21" i="38"/>
  <c r="M21" i="38" s="1"/>
  <c r="AK21" i="38"/>
  <c r="L21" i="38" s="1"/>
  <c r="AK28" i="38"/>
  <c r="L28" i="38" s="1"/>
  <c r="AL28" i="38"/>
  <c r="M28" i="38" s="1"/>
  <c r="AK18" i="47"/>
  <c r="L18" i="47" s="1"/>
  <c r="AL23" i="47"/>
  <c r="M23" i="47" s="1"/>
  <c r="L80" i="71"/>
  <c r="X83" i="65"/>
  <c r="T83" i="65"/>
  <c r="AD83" i="62"/>
  <c r="J70" i="62"/>
  <c r="N70" i="62"/>
  <c r="X92" i="67"/>
  <c r="V80" i="71"/>
  <c r="J83" i="65"/>
  <c r="R83" i="65"/>
  <c r="AB83" i="62"/>
  <c r="T70" i="62"/>
  <c r="L92" i="67"/>
  <c r="R92" i="67"/>
  <c r="V83" i="65"/>
  <c r="J92" i="67"/>
  <c r="R26" i="58"/>
  <c r="Z26" i="58"/>
  <c r="N26" i="58"/>
  <c r="T26" i="58"/>
  <c r="X26" i="58"/>
  <c r="J26" i="58"/>
  <c r="V26" i="58"/>
  <c r="AD26" i="58"/>
  <c r="Z48" i="58"/>
  <c r="V48" i="58"/>
  <c r="N48" i="58"/>
  <c r="AB48" i="58"/>
  <c r="J26" i="59"/>
  <c r="L26" i="59"/>
  <c r="Z26" i="59"/>
  <c r="AB26" i="59"/>
  <c r="AD26" i="59"/>
  <c r="P26" i="59"/>
  <c r="AD51" i="60"/>
  <c r="R52" i="61"/>
  <c r="J101" i="60"/>
  <c r="J48" i="58"/>
  <c r="X26" i="59"/>
  <c r="AH21" i="46"/>
  <c r="AI21" i="46" s="1"/>
  <c r="V26" i="59"/>
  <c r="N64" i="56"/>
  <c r="J64" i="56"/>
  <c r="V64" i="56"/>
  <c r="T64" i="56"/>
  <c r="AB64" i="56"/>
  <c r="AB35" i="58"/>
  <c r="AD35" i="58"/>
  <c r="V35" i="58"/>
  <c r="T35" i="58"/>
  <c r="L35" i="58"/>
  <c r="R35" i="58"/>
  <c r="J35" i="58"/>
  <c r="Z35" i="58"/>
  <c r="AH21" i="30"/>
  <c r="AI21" i="30" s="1"/>
  <c r="AD101" i="60"/>
  <c r="N101" i="60"/>
  <c r="R101" i="60"/>
  <c r="AD17" i="57"/>
  <c r="AD21" i="59"/>
  <c r="R21" i="59"/>
  <c r="T21" i="59"/>
  <c r="N31" i="55"/>
  <c r="J31" i="55"/>
  <c r="AB31" i="55"/>
  <c r="A51" i="47"/>
  <c r="A35" i="47"/>
  <c r="W22" i="47"/>
  <c r="AA22" i="47" s="1"/>
  <c r="T22" i="47"/>
  <c r="A41" i="44"/>
  <c r="A57" i="44"/>
  <c r="W22" i="40"/>
  <c r="AA22" i="40" s="1"/>
  <c r="T22" i="40"/>
  <c r="AH26" i="39"/>
  <c r="AI26" i="39" s="1"/>
  <c r="R31" i="55"/>
  <c r="A54" i="43"/>
  <c r="J99" i="56"/>
  <c r="L99" i="56"/>
  <c r="AB99" i="56"/>
  <c r="T99" i="56"/>
  <c r="V99" i="56"/>
  <c r="N99" i="56"/>
  <c r="AE99" i="69"/>
  <c r="R99" i="56"/>
  <c r="AB26" i="58"/>
  <c r="J70" i="55"/>
  <c r="P70" i="55"/>
  <c r="R98" i="61"/>
  <c r="T29" i="58"/>
  <c r="X21" i="59"/>
  <c r="T52" i="61"/>
  <c r="R26" i="59"/>
  <c r="AB20" i="56"/>
  <c r="X20" i="56"/>
  <c r="T20" i="56"/>
  <c r="J20" i="56"/>
  <c r="L20" i="56"/>
  <c r="N20" i="56"/>
  <c r="L26" i="58"/>
  <c r="X56" i="57"/>
  <c r="T56" i="57"/>
  <c r="AB56" i="57"/>
  <c r="X63" i="55"/>
  <c r="R63" i="55"/>
  <c r="V79" i="57"/>
  <c r="X79" i="57"/>
  <c r="Z83" i="57"/>
  <c r="L83" i="57"/>
  <c r="AD83" i="57"/>
  <c r="P83" i="57"/>
  <c r="N83" i="57"/>
  <c r="R83" i="57"/>
  <c r="V83" i="57"/>
  <c r="AD87" i="57"/>
  <c r="J87" i="57"/>
  <c r="V87" i="57"/>
  <c r="Z87" i="57"/>
  <c r="X87" i="57"/>
  <c r="R87" i="57"/>
  <c r="R93" i="57"/>
  <c r="AE85" i="59"/>
  <c r="AH24" i="34"/>
  <c r="AI24" i="34" s="1"/>
  <c r="AK24" i="34" s="1"/>
  <c r="L24" i="34" s="1"/>
  <c r="P51" i="60"/>
  <c r="P52" i="61"/>
  <c r="AH27" i="29"/>
  <c r="AI27" i="29" s="1"/>
  <c r="AK27" i="29" s="1"/>
  <c r="L27" i="29" s="1"/>
  <c r="AH25" i="40"/>
  <c r="AI25" i="40" s="1"/>
  <c r="AB24" i="56"/>
  <c r="N24" i="56"/>
  <c r="P24" i="56"/>
  <c r="Z24" i="56"/>
  <c r="L24" i="56"/>
  <c r="P26" i="58"/>
  <c r="X47" i="56"/>
  <c r="AH25" i="42"/>
  <c r="AI25" i="42" s="1"/>
  <c r="V43" i="59"/>
  <c r="AH28" i="46"/>
  <c r="AI28" i="46" s="1"/>
  <c r="AL28" i="46" s="1"/>
  <c r="M28" i="46" s="1"/>
  <c r="L66" i="57"/>
  <c r="AB66" i="57"/>
  <c r="X66" i="57"/>
  <c r="N66" i="57"/>
  <c r="P66" i="57"/>
  <c r="T66" i="57"/>
  <c r="AD60" i="59"/>
  <c r="P60" i="59"/>
  <c r="T60" i="59"/>
  <c r="L60" i="59"/>
  <c r="P51" i="55"/>
  <c r="J65" i="57"/>
  <c r="Z65" i="57"/>
  <c r="P83" i="55"/>
  <c r="J99" i="57"/>
  <c r="P36" i="55"/>
  <c r="N93" i="55"/>
  <c r="V101" i="56"/>
  <c r="N37" i="58"/>
  <c r="A50" i="36"/>
  <c r="A34" i="36"/>
  <c r="N98" i="60"/>
  <c r="AD102" i="62"/>
  <c r="N101" i="56"/>
  <c r="U25" i="44"/>
  <c r="Y25" i="44" s="1"/>
  <c r="AH25" i="44" s="1"/>
  <c r="AI25" i="44" s="1"/>
  <c r="T25" i="44"/>
  <c r="AD65" i="57"/>
  <c r="T55" i="56"/>
  <c r="T83" i="55"/>
  <c r="P23" i="55"/>
  <c r="AD23" i="55"/>
  <c r="X65" i="58"/>
  <c r="L65" i="58"/>
  <c r="J100" i="56"/>
  <c r="V100" i="56"/>
  <c r="U19" i="44"/>
  <c r="Y19" i="44" s="1"/>
  <c r="T19" i="44"/>
  <c r="W19" i="44"/>
  <c r="AA19" i="44" s="1"/>
  <c r="P93" i="55"/>
  <c r="R93" i="55"/>
  <c r="T26" i="47"/>
  <c r="W26" i="47"/>
  <c r="AA26" i="47" s="1"/>
  <c r="A55" i="40"/>
  <c r="A39" i="40"/>
  <c r="N65" i="57"/>
  <c r="L79" i="55"/>
  <c r="R55" i="56"/>
  <c r="L93" i="55"/>
  <c r="T65" i="57"/>
  <c r="J101" i="56"/>
  <c r="L23" i="55"/>
  <c r="AB49" i="57"/>
  <c r="AD49" i="57"/>
  <c r="P55" i="56"/>
  <c r="AB51" i="55"/>
  <c r="L65" i="57"/>
  <c r="X79" i="55"/>
  <c r="X20" i="55"/>
  <c r="AB93" i="55"/>
  <c r="R65" i="57"/>
  <c r="L59" i="55"/>
  <c r="V59" i="55"/>
  <c r="T20" i="43"/>
  <c r="U20" i="43"/>
  <c r="Y20" i="43" s="1"/>
  <c r="L86" i="57"/>
  <c r="R36" i="55"/>
  <c r="J74" i="59"/>
  <c r="T93" i="55"/>
  <c r="X101" i="56"/>
  <c r="A52" i="45"/>
  <c r="A36" i="45"/>
  <c r="W23" i="44"/>
  <c r="AA23" i="44" s="1"/>
  <c r="AH23" i="44" s="1"/>
  <c r="AI23" i="44" s="1"/>
  <c r="T57" i="55"/>
  <c r="A41" i="45"/>
  <c r="M37" i="36"/>
  <c r="M37" i="34"/>
  <c r="M35" i="31"/>
  <c r="V20" i="46"/>
  <c r="Z20" i="46" s="1"/>
  <c r="W26" i="45"/>
  <c r="AA26" i="45" s="1"/>
  <c r="AH26" i="45" s="1"/>
  <c r="AI26" i="45" s="1"/>
  <c r="M36" i="45"/>
  <c r="M43" i="44"/>
  <c r="W27" i="43"/>
  <c r="AA27" i="43" s="1"/>
  <c r="AH27" i="43" s="1"/>
  <c r="AI27" i="43" s="1"/>
  <c r="W25" i="43"/>
  <c r="AA25" i="43" s="1"/>
  <c r="M40" i="42"/>
  <c r="W23" i="42"/>
  <c r="AA23" i="42" s="1"/>
  <c r="AH23" i="42" s="1"/>
  <c r="AI23" i="42" s="1"/>
  <c r="T22" i="41"/>
  <c r="W21" i="41"/>
  <c r="AA21" i="41" s="1"/>
  <c r="AH21" i="41" s="1"/>
  <c r="AI21" i="41" s="1"/>
  <c r="M44" i="41"/>
  <c r="M41" i="41"/>
  <c r="M38" i="41"/>
  <c r="M37" i="41"/>
  <c r="U18" i="40"/>
  <c r="Y18" i="40" s="1"/>
  <c r="AH18" i="40" s="1"/>
  <c r="AI18" i="40" s="1"/>
  <c r="M34" i="43"/>
  <c r="AH21" i="42"/>
  <c r="AI21" i="42" s="1"/>
  <c r="T24" i="41"/>
  <c r="M39" i="34"/>
  <c r="M40" i="45"/>
  <c r="W20" i="43"/>
  <c r="AA20" i="43" s="1"/>
  <c r="W18" i="43"/>
  <c r="AA18" i="43" s="1"/>
  <c r="M38" i="42"/>
  <c r="M43" i="40"/>
  <c r="M34" i="32"/>
  <c r="U23" i="46"/>
  <c r="Y23" i="46" s="1"/>
  <c r="AH23" i="46" s="1"/>
  <c r="AI23" i="46" s="1"/>
  <c r="M43" i="45"/>
  <c r="U20" i="44"/>
  <c r="Y20" i="44" s="1"/>
  <c r="U18" i="43"/>
  <c r="Y18" i="43" s="1"/>
  <c r="M41" i="42"/>
  <c r="W23" i="41"/>
  <c r="AA23" i="41" s="1"/>
  <c r="AH23" i="41" s="1"/>
  <c r="AI23" i="41" s="1"/>
  <c r="M42" i="41"/>
  <c r="M34" i="39"/>
  <c r="M41" i="36"/>
  <c r="M38" i="36"/>
  <c r="M38" i="34"/>
  <c r="M43" i="32"/>
  <c r="T27" i="47"/>
  <c r="U22" i="47"/>
  <c r="Y22" i="47" s="1"/>
  <c r="M42" i="46"/>
  <c r="M41" i="45"/>
  <c r="M40" i="43"/>
  <c r="M42" i="42"/>
  <c r="M43" i="41"/>
  <c r="M36" i="41"/>
  <c r="M44" i="40"/>
  <c r="AH21" i="40"/>
  <c r="AI21" i="40" s="1"/>
  <c r="AH27" i="42"/>
  <c r="AI27" i="42" s="1"/>
  <c r="M43" i="35"/>
  <c r="M34" i="34"/>
  <c r="M43" i="31"/>
  <c r="M37" i="47"/>
  <c r="U26" i="47"/>
  <c r="Y26" i="47" s="1"/>
  <c r="T25" i="47"/>
  <c r="U24" i="47"/>
  <c r="Y24" i="47" s="1"/>
  <c r="AH24" i="47" s="1"/>
  <c r="AI24" i="47" s="1"/>
  <c r="AL24" i="47" s="1"/>
  <c r="M24" i="47" s="1"/>
  <c r="U20" i="47"/>
  <c r="Y20" i="47" s="1"/>
  <c r="M44" i="29"/>
  <c r="M34" i="46"/>
  <c r="M44" i="45"/>
  <c r="A34" i="44"/>
  <c r="M35" i="42"/>
  <c r="U22" i="40"/>
  <c r="Y22" i="40" s="1"/>
  <c r="AH22" i="40" s="1"/>
  <c r="AI22" i="40" s="1"/>
  <c r="M40" i="39"/>
  <c r="M36" i="36"/>
  <c r="M36" i="34"/>
  <c r="M37" i="31"/>
  <c r="M40" i="47"/>
  <c r="M39" i="45"/>
  <c r="M34" i="45"/>
  <c r="M40" i="44"/>
  <c r="W21" i="43"/>
  <c r="AA21" i="43" s="1"/>
  <c r="AH21" i="43" s="1"/>
  <c r="AI21" i="43" s="1"/>
  <c r="M35" i="43"/>
  <c r="T21" i="42"/>
  <c r="T21" i="40"/>
  <c r="U20" i="40"/>
  <c r="Y20" i="40" s="1"/>
  <c r="AB56" i="70"/>
  <c r="Z56" i="70"/>
  <c r="R96" i="63"/>
  <c r="P96" i="63"/>
  <c r="L96" i="63"/>
  <c r="X96" i="63"/>
  <c r="Z96" i="63"/>
  <c r="AB96" i="63"/>
  <c r="AD96" i="63"/>
  <c r="N96" i="63"/>
  <c r="T96" i="63"/>
  <c r="AE108" i="56"/>
  <c r="M38" i="38"/>
  <c r="M39" i="37"/>
  <c r="Z56" i="64"/>
  <c r="AB56" i="64"/>
  <c r="V56" i="64"/>
  <c r="P56" i="64"/>
  <c r="N56" i="64"/>
  <c r="T56" i="64"/>
  <c r="L56" i="64"/>
  <c r="AE108" i="61"/>
  <c r="V23" i="28"/>
  <c r="Z23" i="28" s="1"/>
  <c r="W23" i="28"/>
  <c r="AA23" i="28" s="1"/>
  <c r="J63" i="2"/>
  <c r="L63" i="2" s="1"/>
  <c r="M37" i="39"/>
  <c r="M42" i="37"/>
  <c r="M38" i="37"/>
  <c r="AE105" i="67"/>
  <c r="AE106" i="54"/>
  <c r="R79" i="66"/>
  <c r="L79" i="66"/>
  <c r="AE106" i="62"/>
  <c r="H15" i="70"/>
  <c r="H15" i="72"/>
  <c r="Z78" i="70"/>
  <c r="AE78" i="70" s="1"/>
  <c r="Z79" i="66"/>
  <c r="V79" i="66"/>
  <c r="T79" i="66"/>
  <c r="AB101" i="62"/>
  <c r="H38" i="62"/>
  <c r="H38" i="66"/>
  <c r="H38" i="67"/>
  <c r="H38" i="73"/>
  <c r="H38" i="72"/>
  <c r="H38" i="59"/>
  <c r="H38" i="68"/>
  <c r="H38" i="70"/>
  <c r="H38" i="54"/>
  <c r="H38" i="69"/>
  <c r="H38" i="71"/>
  <c r="W21" i="39"/>
  <c r="AA21" i="39" s="1"/>
  <c r="M36" i="39"/>
  <c r="X79" i="66"/>
  <c r="P39" i="63"/>
  <c r="AB39" i="63"/>
  <c r="X59" i="61"/>
  <c r="H60" i="66"/>
  <c r="Z60" i="66" s="1"/>
  <c r="H60" i="67"/>
  <c r="H60" i="54"/>
  <c r="H60" i="68"/>
  <c r="AB60" i="68" s="1"/>
  <c r="T21" i="39"/>
  <c r="AE107" i="73"/>
  <c r="AE105" i="54"/>
  <c r="X74" i="64"/>
  <c r="P76" i="63"/>
  <c r="N95" i="59"/>
  <c r="H75" i="54"/>
  <c r="H75" i="72"/>
  <c r="H75" i="63"/>
  <c r="H75" i="65"/>
  <c r="H75" i="68"/>
  <c r="H75" i="59"/>
  <c r="H75" i="64"/>
  <c r="H69" i="64"/>
  <c r="R69" i="64" s="1"/>
  <c r="H69" i="54"/>
  <c r="H69" i="66"/>
  <c r="T25" i="39"/>
  <c r="AD79" i="66"/>
  <c r="AE109" i="65"/>
  <c r="H81" i="59"/>
  <c r="H81" i="63"/>
  <c r="H81" i="65"/>
  <c r="H81" i="67"/>
  <c r="H81" i="68"/>
  <c r="H81" i="70"/>
  <c r="H81" i="61"/>
  <c r="H81" i="64"/>
  <c r="H81" i="62"/>
  <c r="H81" i="71"/>
  <c r="H81" i="73"/>
  <c r="H81" i="69"/>
  <c r="H81" i="54"/>
  <c r="H81" i="60"/>
  <c r="H81" i="66"/>
  <c r="H81" i="72"/>
  <c r="AE105" i="62"/>
  <c r="AE107" i="61"/>
  <c r="H41" i="61"/>
  <c r="H96" i="60"/>
  <c r="H56" i="60"/>
  <c r="W21" i="28"/>
  <c r="AA21" i="28" s="1"/>
  <c r="U19" i="28"/>
  <c r="Y19" i="28" s="1"/>
  <c r="U27" i="36"/>
  <c r="Y27" i="36" s="1"/>
  <c r="W20" i="34"/>
  <c r="AA20" i="34" s="1"/>
  <c r="H49" i="60"/>
  <c r="H41" i="62"/>
  <c r="H41" i="60"/>
  <c r="W20" i="33"/>
  <c r="AA20" i="33" s="1"/>
  <c r="AH20" i="33" s="1"/>
  <c r="AI20" i="33" s="1"/>
  <c r="AE106" i="63"/>
  <c r="AE105" i="59"/>
  <c r="AE107" i="58"/>
  <c r="W28" i="28"/>
  <c r="AA28" i="28" s="1"/>
  <c r="AH28" i="28" s="1"/>
  <c r="AI28" i="28" s="1"/>
  <c r="U18" i="37"/>
  <c r="Y18" i="37" s="1"/>
  <c r="U23" i="36"/>
  <c r="Y23" i="36" s="1"/>
  <c r="U18" i="35"/>
  <c r="Y18" i="35" s="1"/>
  <c r="AH18" i="35" s="1"/>
  <c r="AI18" i="35" s="1"/>
  <c r="U28" i="34"/>
  <c r="Y28" i="34" s="1"/>
  <c r="W26" i="33"/>
  <c r="AA26" i="33" s="1"/>
  <c r="AH26" i="33" s="1"/>
  <c r="AI26" i="33" s="1"/>
  <c r="W25" i="32"/>
  <c r="AA25" i="32" s="1"/>
  <c r="W24" i="31"/>
  <c r="AA24" i="31" s="1"/>
  <c r="AH24" i="31" s="1"/>
  <c r="AI24" i="31" s="1"/>
  <c r="T18" i="30"/>
  <c r="W25" i="28"/>
  <c r="AA25" i="28" s="1"/>
  <c r="U19" i="35"/>
  <c r="Y19" i="35" s="1"/>
  <c r="AH19" i="35" s="1"/>
  <c r="AI19" i="35" s="1"/>
  <c r="W24" i="32"/>
  <c r="AA24" i="32" s="1"/>
  <c r="U20" i="31"/>
  <c r="Y20" i="31" s="1"/>
  <c r="W28" i="30"/>
  <c r="AA28" i="30" s="1"/>
  <c r="AH28" i="30" s="1"/>
  <c r="AI28" i="30" s="1"/>
  <c r="W27" i="30"/>
  <c r="AA27" i="30" s="1"/>
  <c r="AH27" i="30" s="1"/>
  <c r="AI27" i="30" s="1"/>
  <c r="W18" i="30"/>
  <c r="AA18" i="30" s="1"/>
  <c r="U21" i="29"/>
  <c r="Y21" i="29" s="1"/>
  <c r="AH21" i="29" s="1"/>
  <c r="AI21" i="29" s="1"/>
  <c r="W20" i="36"/>
  <c r="AA20" i="36" s="1"/>
  <c r="U20" i="36"/>
  <c r="Y20" i="36" s="1"/>
  <c r="W19" i="36"/>
  <c r="AA19" i="36" s="1"/>
  <c r="U25" i="32"/>
  <c r="Y25" i="32" s="1"/>
  <c r="W20" i="32"/>
  <c r="AA20" i="32" s="1"/>
  <c r="W18" i="37"/>
  <c r="AA18" i="37" s="1"/>
  <c r="U23" i="35"/>
  <c r="Y23" i="35" s="1"/>
  <c r="AH23" i="35" s="1"/>
  <c r="AI23" i="35" s="1"/>
  <c r="U20" i="32"/>
  <c r="Y20" i="32" s="1"/>
  <c r="W22" i="37"/>
  <c r="AA22" i="37" s="1"/>
  <c r="U21" i="36"/>
  <c r="Y21" i="36" s="1"/>
  <c r="U27" i="35"/>
  <c r="Y27" i="35" s="1"/>
  <c r="AH27" i="35" s="1"/>
  <c r="AI27" i="35" s="1"/>
  <c r="AL27" i="35" s="1"/>
  <c r="M27" i="35" s="1"/>
  <c r="U20" i="34"/>
  <c r="Y20" i="34" s="1"/>
  <c r="W19" i="33"/>
  <c r="AA19" i="33" s="1"/>
  <c r="W25" i="30"/>
  <c r="AA25" i="30" s="1"/>
  <c r="AH25" i="30" s="1"/>
  <c r="AI25" i="30" s="1"/>
  <c r="W22" i="30"/>
  <c r="AA22" i="30" s="1"/>
  <c r="U24" i="29"/>
  <c r="Y24" i="29" s="1"/>
  <c r="U23" i="29"/>
  <c r="Y23" i="29" s="1"/>
  <c r="U22" i="37"/>
  <c r="Y22" i="37" s="1"/>
  <c r="U21" i="35"/>
  <c r="Y21" i="35" s="1"/>
  <c r="AH21" i="35" s="1"/>
  <c r="AI21" i="35" s="1"/>
  <c r="U26" i="30"/>
  <c r="Y26" i="30" s="1"/>
  <c r="U22" i="29"/>
  <c r="Y22" i="29" s="1"/>
  <c r="AH22" i="29" s="1"/>
  <c r="AI22" i="29" s="1"/>
  <c r="A52" i="47"/>
  <c r="A35" i="33"/>
  <c r="A35" i="42"/>
  <c r="A51" i="41"/>
  <c r="A36" i="42"/>
  <c r="A36" i="37"/>
  <c r="A36" i="41"/>
  <c r="A37" i="34"/>
  <c r="A54" i="41"/>
  <c r="A38" i="44"/>
  <c r="A54" i="40"/>
  <c r="J29" i="27"/>
  <c r="F29" i="27"/>
  <c r="B29" i="27"/>
  <c r="A37" i="39"/>
  <c r="A37" i="46"/>
  <c r="A37" i="35"/>
  <c r="A53" i="43"/>
  <c r="A53" i="40"/>
  <c r="A37" i="33"/>
  <c r="A52" i="46"/>
  <c r="B27" i="27"/>
  <c r="J27" i="27"/>
  <c r="F27" i="27"/>
  <c r="A35" i="40"/>
  <c r="A35" i="36"/>
  <c r="A35" i="39"/>
  <c r="A35" i="28"/>
  <c r="M107" i="2"/>
  <c r="AH25" i="29"/>
  <c r="AI25" i="29" s="1"/>
  <c r="AH27" i="34"/>
  <c r="AI27" i="34" s="1"/>
  <c r="AK28" i="37"/>
  <c r="L28" i="37" s="1"/>
  <c r="AL28" i="35"/>
  <c r="M28" i="35" s="1"/>
  <c r="AK28" i="35"/>
  <c r="L28" i="35" s="1"/>
  <c r="AK24" i="47"/>
  <c r="L24" i="47" s="1"/>
  <c r="AH18" i="32"/>
  <c r="AI18" i="32" s="1"/>
  <c r="AL26" i="38"/>
  <c r="M26" i="38" s="1"/>
  <c r="AK26" i="38"/>
  <c r="L26" i="38" s="1"/>
  <c r="AL26" i="32"/>
  <c r="M26" i="32" s="1"/>
  <c r="AK26" i="32"/>
  <c r="L26" i="32" s="1"/>
  <c r="AK23" i="45"/>
  <c r="L23" i="45" s="1"/>
  <c r="AL23" i="45"/>
  <c r="M23" i="45" s="1"/>
  <c r="AH22" i="36"/>
  <c r="AI22" i="36" s="1"/>
  <c r="AK24" i="46"/>
  <c r="L24" i="46" s="1"/>
  <c r="AL24" i="46"/>
  <c r="M24" i="46" s="1"/>
  <c r="AH28" i="29"/>
  <c r="AI28" i="29" s="1"/>
  <c r="AL24" i="38"/>
  <c r="M24" i="38" s="1"/>
  <c r="AK24" i="38"/>
  <c r="L24" i="38" s="1"/>
  <c r="AK20" i="35"/>
  <c r="L20" i="35" s="1"/>
  <c r="X80" i="56"/>
  <c r="V80" i="56"/>
  <c r="AH24" i="39"/>
  <c r="AI24" i="39" s="1"/>
  <c r="X19" i="64"/>
  <c r="Z19" i="64"/>
  <c r="N19" i="64"/>
  <c r="X52" i="56"/>
  <c r="T52" i="56"/>
  <c r="P52" i="56"/>
  <c r="R101" i="59"/>
  <c r="V101" i="59"/>
  <c r="AD101" i="59"/>
  <c r="J101" i="59"/>
  <c r="AB101" i="59"/>
  <c r="L101" i="57"/>
  <c r="Z101" i="57"/>
  <c r="AD101" i="57"/>
  <c r="N101" i="57"/>
  <c r="R101" i="57"/>
  <c r="V101" i="57"/>
  <c r="J101" i="57"/>
  <c r="T101" i="57"/>
  <c r="X101" i="57"/>
  <c r="P101" i="57"/>
  <c r="AD92" i="59"/>
  <c r="L92" i="59"/>
  <c r="R60" i="55"/>
  <c r="V60" i="55"/>
  <c r="Z60" i="55"/>
  <c r="AB60" i="55"/>
  <c r="J47" i="57"/>
  <c r="L47" i="57"/>
  <c r="V47" i="57"/>
  <c r="L70" i="59"/>
  <c r="L37" i="57"/>
  <c r="T37" i="57"/>
  <c r="N43" i="59"/>
  <c r="V92" i="57"/>
  <c r="N92" i="57"/>
  <c r="R92" i="57"/>
  <c r="Z92" i="57"/>
  <c r="Z40" i="59"/>
  <c r="N40" i="59"/>
  <c r="L76" i="56"/>
  <c r="J76" i="56"/>
  <c r="V76" i="56"/>
  <c r="N70" i="58"/>
  <c r="R70" i="58"/>
  <c r="X70" i="58"/>
  <c r="Z70" i="58"/>
  <c r="AB70" i="58"/>
  <c r="L74" i="58"/>
  <c r="T74" i="58"/>
  <c r="AB74" i="58"/>
  <c r="P74" i="58"/>
  <c r="X74" i="58"/>
  <c r="X74" i="59"/>
  <c r="J84" i="56"/>
  <c r="X70" i="55"/>
  <c r="J86" i="57"/>
  <c r="P86" i="57"/>
  <c r="P44" i="55"/>
  <c r="X66" i="58"/>
  <c r="R48" i="58"/>
  <c r="N66" i="59"/>
  <c r="T74" i="59"/>
  <c r="AD40" i="58"/>
  <c r="AB82" i="58"/>
  <c r="Z41" i="58"/>
  <c r="R19" i="57"/>
  <c r="T19" i="57"/>
  <c r="V19" i="57"/>
  <c r="J43" i="58"/>
  <c r="N43" i="58"/>
  <c r="V43" i="58"/>
  <c r="P45" i="57"/>
  <c r="X45" i="57"/>
  <c r="J45" i="57"/>
  <c r="T67" i="57"/>
  <c r="AD67" i="57"/>
  <c r="AH19" i="30"/>
  <c r="AI19" i="30" s="1"/>
  <c r="W24" i="44"/>
  <c r="AA24" i="44" s="1"/>
  <c r="AH24" i="44" s="1"/>
  <c r="AI24" i="44" s="1"/>
  <c r="W23" i="43"/>
  <c r="AA23" i="43" s="1"/>
  <c r="L37" i="55"/>
  <c r="AD37" i="55"/>
  <c r="T89" i="55"/>
  <c r="J89" i="55"/>
  <c r="AB89" i="55"/>
  <c r="L89" i="55"/>
  <c r="V89" i="55"/>
  <c r="A35" i="44"/>
  <c r="A51" i="44"/>
  <c r="T21" i="44"/>
  <c r="U21" i="44"/>
  <c r="Y21" i="44" s="1"/>
  <c r="T23" i="43"/>
  <c r="V23" i="43"/>
  <c r="Z23" i="43" s="1"/>
  <c r="U23" i="43"/>
  <c r="Y23" i="43" s="1"/>
  <c r="AB34" i="56"/>
  <c r="J34" i="56"/>
  <c r="Z34" i="56"/>
  <c r="AD70" i="55"/>
  <c r="N70" i="55"/>
  <c r="J82" i="58"/>
  <c r="V74" i="59"/>
  <c r="X89" i="55"/>
  <c r="T93" i="58"/>
  <c r="X100" i="59"/>
  <c r="AB100" i="59"/>
  <c r="AD100" i="59"/>
  <c r="X34" i="56"/>
  <c r="T34" i="56"/>
  <c r="L70" i="55"/>
  <c r="AB70" i="55"/>
  <c r="X82" i="58"/>
  <c r="R74" i="59"/>
  <c r="J95" i="55"/>
  <c r="P89" i="55"/>
  <c r="V21" i="59"/>
  <c r="Z21" i="59"/>
  <c r="N21" i="59"/>
  <c r="AB21" i="59"/>
  <c r="P21" i="59"/>
  <c r="J21" i="59"/>
  <c r="X83" i="57"/>
  <c r="AB83" i="57"/>
  <c r="M42" i="31"/>
  <c r="U19" i="47"/>
  <c r="Y19" i="47" s="1"/>
  <c r="L82" i="58"/>
  <c r="L74" i="59"/>
  <c r="N34" i="56"/>
  <c r="L40" i="58"/>
  <c r="P34" i="56"/>
  <c r="AB84" i="56"/>
  <c r="P84" i="56"/>
  <c r="Z64" i="56"/>
  <c r="AB101" i="60"/>
  <c r="T99" i="57"/>
  <c r="R70" i="55"/>
  <c r="T70" i="55"/>
  <c r="R86" i="57"/>
  <c r="AD56" i="57"/>
  <c r="AB48" i="57"/>
  <c r="R82" i="58"/>
  <c r="P74" i="59"/>
  <c r="AD66" i="59"/>
  <c r="AB95" i="55"/>
  <c r="N89" i="55"/>
  <c r="T87" i="57"/>
  <c r="L21" i="59"/>
  <c r="R15" i="56"/>
  <c r="V84" i="56"/>
  <c r="N84" i="56"/>
  <c r="X64" i="56"/>
  <c r="V70" i="55"/>
  <c r="T82" i="58"/>
  <c r="T95" i="55"/>
  <c r="V49" i="56"/>
  <c r="U26" i="41"/>
  <c r="Y26" i="41" s="1"/>
  <c r="AH26" i="41" s="1"/>
  <c r="AI26" i="41" s="1"/>
  <c r="T26" i="41"/>
  <c r="V20" i="41"/>
  <c r="Z20" i="41" s="1"/>
  <c r="T20" i="41"/>
  <c r="U20" i="41"/>
  <c r="Y20" i="41" s="1"/>
  <c r="W20" i="41"/>
  <c r="AA20" i="41" s="1"/>
  <c r="U19" i="41"/>
  <c r="Y19" i="41" s="1"/>
  <c r="V19" i="41"/>
  <c r="Z19" i="41" s="1"/>
  <c r="T19" i="41"/>
  <c r="W19" i="41"/>
  <c r="AA19" i="41" s="1"/>
  <c r="AD86" i="57"/>
  <c r="AB63" i="55"/>
  <c r="L101" i="56"/>
  <c r="AB101" i="56"/>
  <c r="P101" i="56"/>
  <c r="AD101" i="56"/>
  <c r="T101" i="56"/>
  <c r="P15" i="55"/>
  <c r="AB73" i="56"/>
  <c r="Z73" i="56"/>
  <c r="V77" i="58"/>
  <c r="P77" i="58"/>
  <c r="AD83" i="58"/>
  <c r="J21" i="58"/>
  <c r="AB85" i="58"/>
  <c r="J93" i="55"/>
  <c r="X93" i="55"/>
  <c r="R79" i="57"/>
  <c r="V71" i="57"/>
  <c r="Z57" i="55"/>
  <c r="X85" i="56"/>
  <c r="Z45" i="56"/>
  <c r="AD59" i="55"/>
  <c r="J65" i="58"/>
  <c r="M36" i="33"/>
  <c r="M40" i="46"/>
  <c r="U24" i="43"/>
  <c r="Y24" i="43" s="1"/>
  <c r="M44" i="43"/>
  <c r="M39" i="40"/>
  <c r="A54" i="38"/>
  <c r="A38" i="38"/>
  <c r="M43" i="46"/>
  <c r="T25" i="41"/>
  <c r="U25" i="41"/>
  <c r="Y25" i="41" s="1"/>
  <c r="V65" i="58"/>
  <c r="L29" i="59"/>
  <c r="Z65" i="58"/>
  <c r="V85" i="56"/>
  <c r="V37" i="59"/>
  <c r="Z93" i="55"/>
  <c r="R71" i="57"/>
  <c r="V63" i="57"/>
  <c r="AD45" i="56"/>
  <c r="T33" i="56"/>
  <c r="P85" i="56"/>
  <c r="Z37" i="59"/>
  <c r="T18" i="45"/>
  <c r="M42" i="34"/>
  <c r="M44" i="33"/>
  <c r="A57" i="47"/>
  <c r="A41" i="47"/>
  <c r="M42" i="45"/>
  <c r="M43" i="42"/>
  <c r="M37" i="38"/>
  <c r="X45" i="56"/>
  <c r="N85" i="56"/>
  <c r="R85" i="56"/>
  <c r="U18" i="45"/>
  <c r="Y18" i="45" s="1"/>
  <c r="AH18" i="45" s="1"/>
  <c r="AI18" i="45" s="1"/>
  <c r="A59" i="45"/>
  <c r="A43" i="45"/>
  <c r="M38" i="39"/>
  <c r="W19" i="47"/>
  <c r="AA19" i="47" s="1"/>
  <c r="V26" i="44"/>
  <c r="Z26" i="44" s="1"/>
  <c r="T26" i="44"/>
  <c r="W26" i="44"/>
  <c r="AA26" i="44" s="1"/>
  <c r="U26" i="44"/>
  <c r="Y26" i="44" s="1"/>
  <c r="W24" i="43"/>
  <c r="AA24" i="43" s="1"/>
  <c r="T24" i="43"/>
  <c r="M44" i="42"/>
  <c r="U23" i="38"/>
  <c r="Y23" i="38" s="1"/>
  <c r="W23" i="38"/>
  <c r="AA23" i="38" s="1"/>
  <c r="T23" i="38"/>
  <c r="V23" i="38"/>
  <c r="Z23" i="38" s="1"/>
  <c r="A55" i="41"/>
  <c r="A39" i="41"/>
  <c r="V22" i="41"/>
  <c r="Z22" i="41" s="1"/>
  <c r="W22" i="41"/>
  <c r="AA22" i="41" s="1"/>
  <c r="A43" i="36"/>
  <c r="U27" i="47"/>
  <c r="Y27" i="47" s="1"/>
  <c r="AH27" i="47" s="1"/>
  <c r="AI27" i="47" s="1"/>
  <c r="A55" i="46"/>
  <c r="T18" i="41"/>
  <c r="B30" i="75"/>
  <c r="AE109" i="73"/>
  <c r="A36" i="35"/>
  <c r="A44" i="35"/>
  <c r="V22" i="47"/>
  <c r="Z22" i="47" s="1"/>
  <c r="A41" i="28"/>
  <c r="A54" i="28"/>
  <c r="A51" i="37"/>
  <c r="A51" i="32"/>
  <c r="A55" i="36"/>
  <c r="A56" i="35"/>
  <c r="A56" i="34"/>
  <c r="T89" i="61"/>
  <c r="X89" i="61"/>
  <c r="H52" i="73"/>
  <c r="H52" i="68"/>
  <c r="H45" i="66"/>
  <c r="H45" i="67"/>
  <c r="H45" i="71"/>
  <c r="H45" i="68"/>
  <c r="H45" i="70"/>
  <c r="H45" i="54"/>
  <c r="H45" i="60"/>
  <c r="H45" i="73"/>
  <c r="H45" i="72"/>
  <c r="V18" i="43"/>
  <c r="Z18" i="43" s="1"/>
  <c r="A54" i="42"/>
  <c r="W28" i="42"/>
  <c r="AA28" i="42" s="1"/>
  <c r="V18" i="38"/>
  <c r="Z18" i="38" s="1"/>
  <c r="AH18" i="38" s="1"/>
  <c r="AI18" i="38" s="1"/>
  <c r="W18" i="44"/>
  <c r="AA18" i="44" s="1"/>
  <c r="AH18" i="44" s="1"/>
  <c r="AI18" i="44" s="1"/>
  <c r="P63" i="71"/>
  <c r="X63" i="71"/>
  <c r="AD63" i="71"/>
  <c r="H45" i="69"/>
  <c r="P25" i="69"/>
  <c r="T25" i="69"/>
  <c r="AD25" i="69"/>
  <c r="R25" i="69"/>
  <c r="V25" i="69"/>
  <c r="J25" i="69"/>
  <c r="V20" i="40"/>
  <c r="Z20" i="40" s="1"/>
  <c r="AE108" i="63"/>
  <c r="N87" i="70"/>
  <c r="P87" i="70"/>
  <c r="AD87" i="70"/>
  <c r="Z87" i="70"/>
  <c r="L87" i="70"/>
  <c r="T87" i="70"/>
  <c r="V87" i="70"/>
  <c r="X87" i="70"/>
  <c r="R87" i="70"/>
  <c r="AB74" i="67"/>
  <c r="AD74" i="67"/>
  <c r="AE107" i="63"/>
  <c r="AE106" i="59"/>
  <c r="AD76" i="65"/>
  <c r="AE106" i="71"/>
  <c r="AE107" i="68"/>
  <c r="AE106" i="66"/>
  <c r="AE109" i="64"/>
  <c r="R88" i="65"/>
  <c r="T88" i="65"/>
  <c r="AE105" i="68"/>
  <c r="AE107" i="60"/>
  <c r="N17" i="68"/>
  <c r="AB17" i="68"/>
  <c r="P17" i="68"/>
  <c r="R17" i="68"/>
  <c r="T17" i="68"/>
  <c r="V17" i="68"/>
  <c r="AD17" i="68"/>
  <c r="X17" i="68"/>
  <c r="N56" i="63"/>
  <c r="L56" i="63"/>
  <c r="T56" i="63"/>
  <c r="AB56" i="63"/>
  <c r="P56" i="63"/>
  <c r="V56" i="63"/>
  <c r="X56" i="63"/>
  <c r="R56" i="63"/>
  <c r="Z56" i="63"/>
  <c r="AD56" i="63"/>
  <c r="AE107" i="62"/>
  <c r="N37" i="64"/>
  <c r="T37" i="64"/>
  <c r="Z37" i="64"/>
  <c r="V37" i="64"/>
  <c r="L37" i="64"/>
  <c r="X37" i="64"/>
  <c r="P37" i="64"/>
  <c r="R37" i="64"/>
  <c r="AB37" i="64"/>
  <c r="AE106" i="67"/>
  <c r="AE109" i="60"/>
  <c r="AE109" i="59"/>
  <c r="AE109" i="57"/>
  <c r="N56" i="70"/>
  <c r="L56" i="70"/>
  <c r="T56" i="70"/>
  <c r="R56" i="70"/>
  <c r="AD56" i="70"/>
  <c r="X56" i="70"/>
  <c r="AE106" i="55"/>
  <c r="H44" i="64"/>
  <c r="H44" i="68"/>
  <c r="V22" i="28"/>
  <c r="Z22" i="28" s="1"/>
  <c r="W22" i="28"/>
  <c r="AA22" i="28" s="1"/>
  <c r="U22" i="28"/>
  <c r="Y22" i="28" s="1"/>
  <c r="AE105" i="55"/>
  <c r="H57" i="64"/>
  <c r="H57" i="67"/>
  <c r="H57" i="71"/>
  <c r="H57" i="73"/>
  <c r="H57" i="54"/>
  <c r="H57" i="63"/>
  <c r="H57" i="68"/>
  <c r="H17" i="61"/>
  <c r="H17" i="66"/>
  <c r="H17" i="60"/>
  <c r="H17" i="64"/>
  <c r="H17" i="73"/>
  <c r="H17" i="71"/>
  <c r="H17" i="54"/>
  <c r="H17" i="62"/>
  <c r="H17" i="67"/>
  <c r="H17" i="70"/>
  <c r="H17" i="72"/>
  <c r="U18" i="28"/>
  <c r="Y18" i="28" s="1"/>
  <c r="H33" i="54"/>
  <c r="H33" i="66"/>
  <c r="H33" i="73"/>
  <c r="H33" i="65"/>
  <c r="H16" i="57"/>
  <c r="H16" i="60"/>
  <c r="H16" i="64"/>
  <c r="H16" i="73"/>
  <c r="H16" i="54"/>
  <c r="H16" i="62"/>
  <c r="H16" i="67"/>
  <c r="H16" i="70"/>
  <c r="H16" i="72"/>
  <c r="H16" i="59"/>
  <c r="H16" i="63"/>
  <c r="H16" i="68"/>
  <c r="H60" i="73"/>
  <c r="H100" i="72"/>
  <c r="H60" i="71"/>
  <c r="H86" i="69"/>
  <c r="H69" i="68"/>
  <c r="H40" i="68"/>
  <c r="H54" i="67"/>
  <c r="H47" i="67"/>
  <c r="H86" i="65"/>
  <c r="H60" i="69"/>
  <c r="H100" i="64"/>
  <c r="H86" i="61"/>
  <c r="H94" i="58"/>
  <c r="V26" i="28"/>
  <c r="Z26" i="28" s="1"/>
  <c r="W26" i="28"/>
  <c r="AA26" i="28" s="1"/>
  <c r="V23" i="33"/>
  <c r="Z23" i="33" s="1"/>
  <c r="W23" i="33"/>
  <c r="AA23" i="33" s="1"/>
  <c r="H86" i="73"/>
  <c r="H79" i="71"/>
  <c r="H100" i="68"/>
  <c r="H100" i="67"/>
  <c r="H69" i="67"/>
  <c r="U26" i="28"/>
  <c r="Y26" i="28" s="1"/>
  <c r="U21" i="28"/>
  <c r="Y21" i="28" s="1"/>
  <c r="V21" i="28"/>
  <c r="Z21" i="28" s="1"/>
  <c r="H69" i="73"/>
  <c r="H47" i="73"/>
  <c r="H69" i="72"/>
  <c r="H60" i="72"/>
  <c r="H86" i="71"/>
  <c r="H69" i="71"/>
  <c r="H54" i="62"/>
  <c r="H79" i="60"/>
  <c r="H94" i="55"/>
  <c r="H69" i="61"/>
  <c r="H54" i="61"/>
  <c r="U25" i="28"/>
  <c r="Y25" i="28" s="1"/>
  <c r="V25" i="28"/>
  <c r="Z25" i="28" s="1"/>
  <c r="H94" i="71"/>
  <c r="H69" i="70"/>
  <c r="H69" i="69"/>
  <c r="V24" i="35"/>
  <c r="Z24" i="35" s="1"/>
  <c r="U24" i="35"/>
  <c r="Y24" i="35" s="1"/>
  <c r="W24" i="35"/>
  <c r="AA24" i="35" s="1"/>
  <c r="W26" i="34"/>
  <c r="AA26" i="34" s="1"/>
  <c r="V21" i="33"/>
  <c r="Z21" i="33" s="1"/>
  <c r="W21" i="33"/>
  <c r="AA21" i="33" s="1"/>
  <c r="U22" i="31"/>
  <c r="Y22" i="31" s="1"/>
  <c r="W22" i="31"/>
  <c r="AA22" i="31" s="1"/>
  <c r="U24" i="37"/>
  <c r="Y24" i="37" s="1"/>
  <c r="AH24" i="37" s="1"/>
  <c r="AI24" i="37" s="1"/>
  <c r="W26" i="36"/>
  <c r="AA26" i="36" s="1"/>
  <c r="AH26" i="36" s="1"/>
  <c r="AI26" i="36" s="1"/>
  <c r="U26" i="37"/>
  <c r="Y26" i="37" s="1"/>
  <c r="U26" i="34"/>
  <c r="Y26" i="34" s="1"/>
  <c r="W26" i="29"/>
  <c r="AA26" i="29" s="1"/>
  <c r="W24" i="29"/>
  <c r="AA24" i="29" s="1"/>
  <c r="U24" i="36"/>
  <c r="Y24" i="36" s="1"/>
  <c r="V24" i="36"/>
  <c r="Z24" i="36" s="1"/>
  <c r="W28" i="34"/>
  <c r="AA28" i="34" s="1"/>
  <c r="U21" i="34"/>
  <c r="Y21" i="34" s="1"/>
  <c r="V26" i="29"/>
  <c r="Z26" i="29" s="1"/>
  <c r="U26" i="29"/>
  <c r="Y26" i="29" s="1"/>
  <c r="W28" i="36"/>
  <c r="AA28" i="36" s="1"/>
  <c r="W23" i="36"/>
  <c r="AA23" i="36" s="1"/>
  <c r="W21" i="36"/>
  <c r="AA21" i="36" s="1"/>
  <c r="V27" i="33"/>
  <c r="Z27" i="33" s="1"/>
  <c r="W27" i="33"/>
  <c r="AA27" i="33" s="1"/>
  <c r="U20" i="30"/>
  <c r="Y20" i="30" s="1"/>
  <c r="W20" i="30"/>
  <c r="AA20" i="30" s="1"/>
  <c r="W26" i="37"/>
  <c r="AA26" i="37" s="1"/>
  <c r="V25" i="33"/>
  <c r="Z25" i="33" s="1"/>
  <c r="W25" i="33"/>
  <c r="AA25" i="33" s="1"/>
  <c r="U27" i="32"/>
  <c r="Y27" i="32" s="1"/>
  <c r="U19" i="36"/>
  <c r="Y19" i="36" s="1"/>
  <c r="AH19" i="36" s="1"/>
  <c r="AI19" i="36" s="1"/>
  <c r="V22" i="30"/>
  <c r="Z22" i="30" s="1"/>
  <c r="T18" i="29"/>
  <c r="W18" i="29" s="1"/>
  <c r="AA18" i="29" s="1"/>
  <c r="AH18" i="29" s="1"/>
  <c r="AI18" i="29" s="1"/>
  <c r="W20" i="31"/>
  <c r="AA20" i="31" s="1"/>
  <c r="U18" i="30"/>
  <c r="Y18" i="30" s="1"/>
  <c r="AH18" i="30" s="1"/>
  <c r="AI18" i="30" s="1"/>
  <c r="V23" i="29"/>
  <c r="Z23" i="29" s="1"/>
  <c r="AL19" i="32" l="1"/>
  <c r="M19" i="32" s="1"/>
  <c r="AK19" i="32"/>
  <c r="L19" i="32" s="1"/>
  <c r="AK19" i="34"/>
  <c r="L19" i="34" s="1"/>
  <c r="AL19" i="34"/>
  <c r="M19" i="34" s="1"/>
  <c r="AL28" i="33"/>
  <c r="M28" i="33" s="1"/>
  <c r="AK28" i="33"/>
  <c r="L28" i="33" s="1"/>
  <c r="R20" i="65"/>
  <c r="AD20" i="65"/>
  <c r="J20" i="65"/>
  <c r="X20" i="65"/>
  <c r="T20" i="65"/>
  <c r="P20" i="65"/>
  <c r="V20" i="65"/>
  <c r="N20" i="65"/>
  <c r="J45" i="64"/>
  <c r="P45" i="64"/>
  <c r="V45" i="64"/>
  <c r="T45" i="64"/>
  <c r="R45" i="64"/>
  <c r="Z45" i="64"/>
  <c r="X45" i="64"/>
  <c r="V53" i="61"/>
  <c r="AB53" i="61"/>
  <c r="AD53" i="61"/>
  <c r="J53" i="61"/>
  <c r="X53" i="61"/>
  <c r="R53" i="61"/>
  <c r="N53" i="61"/>
  <c r="P53" i="61"/>
  <c r="Z53" i="61"/>
  <c r="T53" i="61"/>
  <c r="L53" i="61"/>
  <c r="AB79" i="57"/>
  <c r="L79" i="57"/>
  <c r="AD79" i="57"/>
  <c r="Z79" i="57"/>
  <c r="T79" i="57"/>
  <c r="N79" i="57"/>
  <c r="P88" i="65"/>
  <c r="AD21" i="56"/>
  <c r="P101" i="55"/>
  <c r="V37" i="57"/>
  <c r="AH27" i="36"/>
  <c r="AI27" i="36" s="1"/>
  <c r="V63" i="62"/>
  <c r="V39" i="63"/>
  <c r="X101" i="62"/>
  <c r="AH25" i="43"/>
  <c r="AI25" i="43" s="1"/>
  <c r="R102" i="60"/>
  <c r="P79" i="57"/>
  <c r="V93" i="60"/>
  <c r="T64" i="58"/>
  <c r="T37" i="55"/>
  <c r="X86" i="62"/>
  <c r="Z33" i="67"/>
  <c r="R57" i="59"/>
  <c r="AD82" i="55"/>
  <c r="J72" i="71"/>
  <c r="X33" i="67"/>
  <c r="L36" i="59"/>
  <c r="J102" i="60"/>
  <c r="N66" i="58"/>
  <c r="X92" i="56"/>
  <c r="AH25" i="46"/>
  <c r="AI25" i="46" s="1"/>
  <c r="N96" i="67"/>
  <c r="AD29" i="56"/>
  <c r="J29" i="56"/>
  <c r="L100" i="54"/>
  <c r="T100" i="54"/>
  <c r="P59" i="54"/>
  <c r="N36" i="54"/>
  <c r="P84" i="68"/>
  <c r="AD63" i="56"/>
  <c r="J58" i="64"/>
  <c r="R100" i="54"/>
  <c r="L71" i="56"/>
  <c r="V101" i="55"/>
  <c r="P21" i="56"/>
  <c r="Z66" i="56"/>
  <c r="R48" i="60"/>
  <c r="AD57" i="59"/>
  <c r="L82" i="55"/>
  <c r="AB87" i="73"/>
  <c r="L92" i="61"/>
  <c r="Z67" i="64"/>
  <c r="J46" i="65"/>
  <c r="X63" i="56"/>
  <c r="R80" i="55"/>
  <c r="P80" i="55"/>
  <c r="R36" i="67"/>
  <c r="P87" i="59"/>
  <c r="P83" i="64"/>
  <c r="R92" i="69"/>
  <c r="AB66" i="56"/>
  <c r="AB80" i="70"/>
  <c r="T83" i="64"/>
  <c r="Z83" i="64"/>
  <c r="N97" i="56"/>
  <c r="M103" i="22"/>
  <c r="N45" i="64"/>
  <c r="L20" i="65"/>
  <c r="J46" i="67"/>
  <c r="AB92" i="69"/>
  <c r="L46" i="67"/>
  <c r="L53" i="58"/>
  <c r="V71" i="56"/>
  <c r="AD86" i="62"/>
  <c r="L53" i="60"/>
  <c r="X53" i="60"/>
  <c r="AD21" i="73"/>
  <c r="AE21" i="67"/>
  <c r="AE23" i="60"/>
  <c r="T37" i="63"/>
  <c r="AH22" i="38"/>
  <c r="AI22" i="38" s="1"/>
  <c r="AE23" i="64"/>
  <c r="N21" i="69"/>
  <c r="T21" i="69"/>
  <c r="J21" i="69"/>
  <c r="X21" i="69"/>
  <c r="AD21" i="69"/>
  <c r="AB102" i="61"/>
  <c r="Z102" i="61"/>
  <c r="X102" i="61"/>
  <c r="R53" i="66"/>
  <c r="N53" i="66"/>
  <c r="T53" i="66"/>
  <c r="AB53" i="66"/>
  <c r="J53" i="66"/>
  <c r="R31" i="59"/>
  <c r="N64" i="58"/>
  <c r="T67" i="63"/>
  <c r="X37" i="55"/>
  <c r="T63" i="56"/>
  <c r="J86" i="62"/>
  <c r="J33" i="67"/>
  <c r="AB57" i="59"/>
  <c r="R82" i="55"/>
  <c r="X57" i="59"/>
  <c r="R72" i="71"/>
  <c r="AB72" i="71"/>
  <c r="AD102" i="60"/>
  <c r="P66" i="58"/>
  <c r="Z93" i="61"/>
  <c r="AD93" i="61"/>
  <c r="AH21" i="32"/>
  <c r="AI21" i="32" s="1"/>
  <c r="AH28" i="45"/>
  <c r="AI28" i="45" s="1"/>
  <c r="Z29" i="56"/>
  <c r="AH27" i="40"/>
  <c r="AI27" i="40" s="1"/>
  <c r="J100" i="54"/>
  <c r="AD59" i="54"/>
  <c r="X36" i="54"/>
  <c r="AB63" i="56"/>
  <c r="X100" i="54"/>
  <c r="T53" i="58"/>
  <c r="J101" i="55"/>
  <c r="J21" i="56"/>
  <c r="R66" i="56"/>
  <c r="P64" i="59"/>
  <c r="AB48" i="60"/>
  <c r="Z57" i="59"/>
  <c r="X82" i="55"/>
  <c r="V87" i="73"/>
  <c r="L67" i="64"/>
  <c r="X92" i="61"/>
  <c r="AB67" i="64"/>
  <c r="R67" i="64"/>
  <c r="L80" i="55"/>
  <c r="J64" i="58"/>
  <c r="V80" i="55"/>
  <c r="AB46" i="65"/>
  <c r="V36" i="67"/>
  <c r="AD87" i="59"/>
  <c r="L92" i="69"/>
  <c r="AD45" i="64"/>
  <c r="AB20" i="65"/>
  <c r="AD46" i="67"/>
  <c r="J80" i="70"/>
  <c r="N71" i="56"/>
  <c r="L86" i="62"/>
  <c r="P53" i="60"/>
  <c r="R53" i="60"/>
  <c r="P46" i="65"/>
  <c r="N37" i="57"/>
  <c r="Z37" i="57"/>
  <c r="X87" i="59"/>
  <c r="J101" i="61"/>
  <c r="AD101" i="61"/>
  <c r="N101" i="61"/>
  <c r="AB101" i="61"/>
  <c r="V101" i="61"/>
  <c r="P101" i="61"/>
  <c r="X101" i="61"/>
  <c r="L101" i="61"/>
  <c r="Z101" i="61"/>
  <c r="T101" i="61"/>
  <c r="R101" i="61"/>
  <c r="L46" i="62"/>
  <c r="T46" i="62"/>
  <c r="R46" i="62"/>
  <c r="J46" i="62"/>
  <c r="V46" i="62"/>
  <c r="AB46" i="62"/>
  <c r="N46" i="62"/>
  <c r="P46" i="62"/>
  <c r="X46" i="62"/>
  <c r="AD46" i="62"/>
  <c r="Z46" i="62"/>
  <c r="R71" i="59"/>
  <c r="X71" i="59"/>
  <c r="AD71" i="59"/>
  <c r="AD63" i="57"/>
  <c r="AB63" i="57"/>
  <c r="L63" i="57"/>
  <c r="J87" i="70"/>
  <c r="AB87" i="70"/>
  <c r="R101" i="62"/>
  <c r="AD70" i="57"/>
  <c r="J79" i="57"/>
  <c r="N88" i="65"/>
  <c r="AD101" i="55"/>
  <c r="N101" i="55"/>
  <c r="R63" i="62"/>
  <c r="L66" i="58"/>
  <c r="X64" i="58"/>
  <c r="R67" i="63"/>
  <c r="R37" i="55"/>
  <c r="P63" i="56"/>
  <c r="V86" i="62"/>
  <c r="T86" i="62"/>
  <c r="L64" i="58"/>
  <c r="T33" i="67"/>
  <c r="T82" i="55"/>
  <c r="J57" i="59"/>
  <c r="X72" i="71"/>
  <c r="L72" i="71"/>
  <c r="R56" i="69"/>
  <c r="V33" i="67"/>
  <c r="Z102" i="60"/>
  <c r="AD66" i="58"/>
  <c r="AB93" i="61"/>
  <c r="T92" i="56"/>
  <c r="AB92" i="56"/>
  <c r="T29" i="56"/>
  <c r="P100" i="54"/>
  <c r="V100" i="54"/>
  <c r="L59" i="54"/>
  <c r="J36" i="54"/>
  <c r="T36" i="54"/>
  <c r="N100" i="54"/>
  <c r="AD71" i="56"/>
  <c r="J36" i="67"/>
  <c r="AB21" i="56"/>
  <c r="P87" i="73"/>
  <c r="J66" i="56"/>
  <c r="T64" i="59"/>
  <c r="V48" i="60"/>
  <c r="N48" i="60"/>
  <c r="P82" i="55"/>
  <c r="Z87" i="73"/>
  <c r="Z92" i="61"/>
  <c r="J92" i="61"/>
  <c r="R38" i="57"/>
  <c r="N80" i="55"/>
  <c r="X46" i="65"/>
  <c r="P64" i="58"/>
  <c r="Z36" i="67"/>
  <c r="L87" i="59"/>
  <c r="R83" i="64"/>
  <c r="N83" i="64"/>
  <c r="AD92" i="69"/>
  <c r="P92" i="69"/>
  <c r="Z71" i="56"/>
  <c r="N53" i="60"/>
  <c r="AB64" i="57"/>
  <c r="V21" i="73"/>
  <c r="AE21" i="73" s="1"/>
  <c r="X48" i="60"/>
  <c r="N60" i="63"/>
  <c r="R37" i="57"/>
  <c r="P37" i="63"/>
  <c r="P63" i="57"/>
  <c r="T63" i="57"/>
  <c r="L21" i="73"/>
  <c r="N80" i="70"/>
  <c r="Z46" i="66"/>
  <c r="L46" i="66"/>
  <c r="AD46" i="66"/>
  <c r="N46" i="66"/>
  <c r="X46" i="66"/>
  <c r="R46" i="66"/>
  <c r="P46" i="66"/>
  <c r="V46" i="66"/>
  <c r="AB46" i="66"/>
  <c r="J46" i="66"/>
  <c r="T46" i="66"/>
  <c r="X88" i="65"/>
  <c r="L101" i="55"/>
  <c r="T101" i="55"/>
  <c r="AB101" i="55"/>
  <c r="P37" i="57"/>
  <c r="AB63" i="62"/>
  <c r="AB93" i="60"/>
  <c r="N93" i="60"/>
  <c r="V64" i="58"/>
  <c r="P86" i="62"/>
  <c r="Z64" i="58"/>
  <c r="L33" i="67"/>
  <c r="N82" i="55"/>
  <c r="P72" i="71"/>
  <c r="P33" i="67"/>
  <c r="AD88" i="65"/>
  <c r="Z66" i="58"/>
  <c r="P19" i="66"/>
  <c r="V93" i="61"/>
  <c r="X93" i="61"/>
  <c r="T93" i="61"/>
  <c r="Z96" i="67"/>
  <c r="X29" i="56"/>
  <c r="L64" i="59"/>
  <c r="AB100" i="54"/>
  <c r="J59" i="54"/>
  <c r="AB36" i="54"/>
  <c r="P36" i="54"/>
  <c r="J63" i="56"/>
  <c r="P53" i="58"/>
  <c r="X36" i="67"/>
  <c r="V21" i="56"/>
  <c r="L87" i="73"/>
  <c r="N66" i="56"/>
  <c r="AD48" i="60"/>
  <c r="N98" i="70"/>
  <c r="X87" i="73"/>
  <c r="AB92" i="61"/>
  <c r="P67" i="64"/>
  <c r="AB87" i="59"/>
  <c r="J83" i="64"/>
  <c r="V97" i="73"/>
  <c r="N46" i="67"/>
  <c r="Z53" i="58"/>
  <c r="AB71" i="56"/>
  <c r="V53" i="60"/>
  <c r="N48" i="57"/>
  <c r="AE29" i="71"/>
  <c r="AE52" i="64"/>
  <c r="AE44" i="69"/>
  <c r="V36" i="73"/>
  <c r="AB46" i="67"/>
  <c r="P21" i="73"/>
  <c r="R46" i="60"/>
  <c r="X46" i="60"/>
  <c r="AD46" i="60"/>
  <c r="N46" i="60"/>
  <c r="T46" i="60"/>
  <c r="L46" i="60"/>
  <c r="Z46" i="60"/>
  <c r="J46" i="60"/>
  <c r="P46" i="60"/>
  <c r="V46" i="60"/>
  <c r="AB46" i="60"/>
  <c r="Z38" i="55"/>
  <c r="AB38" i="55"/>
  <c r="P38" i="55"/>
  <c r="AD38" i="55"/>
  <c r="L38" i="55"/>
  <c r="X38" i="55"/>
  <c r="J38" i="55"/>
  <c r="N38" i="55"/>
  <c r="T38" i="55"/>
  <c r="V38" i="55"/>
  <c r="R38" i="55"/>
  <c r="P79" i="65"/>
  <c r="N79" i="65"/>
  <c r="N29" i="59"/>
  <c r="R29" i="59"/>
  <c r="J29" i="59"/>
  <c r="AD29" i="59"/>
  <c r="AB29" i="59"/>
  <c r="T29" i="59"/>
  <c r="Z29" i="59"/>
  <c r="T79" i="59"/>
  <c r="P79" i="59"/>
  <c r="L88" i="65"/>
  <c r="L21" i="56"/>
  <c r="T63" i="62"/>
  <c r="AB88" i="65"/>
  <c r="X101" i="55"/>
  <c r="N37" i="55"/>
  <c r="AD37" i="57"/>
  <c r="Z63" i="62"/>
  <c r="V37" i="55"/>
  <c r="R86" i="62"/>
  <c r="AD33" i="67"/>
  <c r="AD64" i="58"/>
  <c r="R33" i="67"/>
  <c r="N57" i="57"/>
  <c r="J82" i="55"/>
  <c r="AD72" i="71"/>
  <c r="X102" i="60"/>
  <c r="Z88" i="65"/>
  <c r="V66" i="58"/>
  <c r="N19" i="66"/>
  <c r="P92" i="56"/>
  <c r="R93" i="61"/>
  <c r="AH27" i="31"/>
  <c r="AI27" i="31" s="1"/>
  <c r="R29" i="56"/>
  <c r="V64" i="59"/>
  <c r="Z64" i="59"/>
  <c r="Z59" i="54"/>
  <c r="L39" i="59"/>
  <c r="AD36" i="54"/>
  <c r="Z63" i="56"/>
  <c r="AD25" i="55"/>
  <c r="P36" i="67"/>
  <c r="Z21" i="56"/>
  <c r="T87" i="73"/>
  <c r="T66" i="56"/>
  <c r="Z48" i="60"/>
  <c r="Z98" i="70"/>
  <c r="AB25" i="55"/>
  <c r="AD87" i="73"/>
  <c r="L19" i="54"/>
  <c r="AD67" i="64"/>
  <c r="V92" i="61"/>
  <c r="V67" i="64"/>
  <c r="R46" i="65"/>
  <c r="T80" i="55"/>
  <c r="N87" i="59"/>
  <c r="AD92" i="61"/>
  <c r="X75" i="67"/>
  <c r="T75" i="67"/>
  <c r="X80" i="70"/>
  <c r="AB97" i="60"/>
  <c r="X46" i="67"/>
  <c r="T83" i="72"/>
  <c r="P46" i="67"/>
  <c r="AD80" i="70"/>
  <c r="V53" i="58"/>
  <c r="J71" i="56"/>
  <c r="N67" i="64"/>
  <c r="J53" i="60"/>
  <c r="X37" i="57"/>
  <c r="V21" i="57"/>
  <c r="J21" i="57"/>
  <c r="AB46" i="68"/>
  <c r="V46" i="68"/>
  <c r="T46" i="68"/>
  <c r="N46" i="68"/>
  <c r="Z46" i="68"/>
  <c r="L46" i="68"/>
  <c r="AD46" i="68"/>
  <c r="AE46" i="68" s="1"/>
  <c r="R46" i="68"/>
  <c r="P46" i="68"/>
  <c r="X46" i="68"/>
  <c r="J46" i="68"/>
  <c r="V88" i="65"/>
  <c r="Z101" i="55"/>
  <c r="AB37" i="55"/>
  <c r="AB66" i="58"/>
  <c r="AB37" i="57"/>
  <c r="L63" i="62"/>
  <c r="AH20" i="47"/>
  <c r="AI20" i="47" s="1"/>
  <c r="AB32" i="54"/>
  <c r="N86" i="62"/>
  <c r="AB64" i="58"/>
  <c r="AB33" i="67"/>
  <c r="P57" i="59"/>
  <c r="Z82" i="55"/>
  <c r="Z72" i="71"/>
  <c r="T102" i="60"/>
  <c r="L102" i="60"/>
  <c r="J19" i="66"/>
  <c r="J92" i="56"/>
  <c r="P93" i="61"/>
  <c r="L92" i="56"/>
  <c r="AD92" i="56"/>
  <c r="V29" i="56"/>
  <c r="AD64" i="59"/>
  <c r="N64" i="59"/>
  <c r="AB59" i="54"/>
  <c r="Z36" i="54"/>
  <c r="N63" i="56"/>
  <c r="AB53" i="58"/>
  <c r="N36" i="67"/>
  <c r="X21" i="56"/>
  <c r="R87" i="73"/>
  <c r="L66" i="56"/>
  <c r="P48" i="60"/>
  <c r="N21" i="56"/>
  <c r="N92" i="61"/>
  <c r="Z46" i="65"/>
  <c r="Z80" i="55"/>
  <c r="V46" i="65"/>
  <c r="AD80" i="55"/>
  <c r="AD36" i="67"/>
  <c r="T19" i="66"/>
  <c r="T87" i="59"/>
  <c r="Z87" i="59"/>
  <c r="N75" i="67"/>
  <c r="P80" i="70"/>
  <c r="T80" i="70"/>
  <c r="Z97" i="56"/>
  <c r="R53" i="58"/>
  <c r="R71" i="56"/>
  <c r="X67" i="64"/>
  <c r="AD53" i="60"/>
  <c r="AE53" i="60" s="1"/>
  <c r="J79" i="66"/>
  <c r="L46" i="65"/>
  <c r="X21" i="61"/>
  <c r="L21" i="61"/>
  <c r="AB21" i="61"/>
  <c r="N21" i="61"/>
  <c r="P21" i="61"/>
  <c r="R21" i="61"/>
  <c r="V21" i="61"/>
  <c r="T21" i="61"/>
  <c r="Z21" i="61"/>
  <c r="X46" i="57"/>
  <c r="V46" i="57"/>
  <c r="Z46" i="57"/>
  <c r="AD46" i="57"/>
  <c r="N46" i="57"/>
  <c r="J46" i="57"/>
  <c r="L46" i="57"/>
  <c r="P46" i="57"/>
  <c r="R46" i="57"/>
  <c r="AB46" i="57"/>
  <c r="T46" i="57"/>
  <c r="N87" i="65"/>
  <c r="J87" i="65"/>
  <c r="T87" i="65"/>
  <c r="X87" i="65"/>
  <c r="P102" i="60"/>
  <c r="V57" i="59"/>
  <c r="T72" i="71"/>
  <c r="J66" i="58"/>
  <c r="V102" i="60"/>
  <c r="Z19" i="66"/>
  <c r="Z92" i="56"/>
  <c r="L93" i="61"/>
  <c r="AH27" i="41"/>
  <c r="AI27" i="41" s="1"/>
  <c r="L29" i="56"/>
  <c r="R64" i="59"/>
  <c r="V36" i="54"/>
  <c r="L63" i="56"/>
  <c r="AB36" i="67"/>
  <c r="P66" i="56"/>
  <c r="J48" i="60"/>
  <c r="T67" i="64"/>
  <c r="T92" i="61"/>
  <c r="R87" i="59"/>
  <c r="P75" i="67"/>
  <c r="AB45" i="64"/>
  <c r="X83" i="72"/>
  <c r="R46" i="67"/>
  <c r="N53" i="58"/>
  <c r="T71" i="56"/>
  <c r="N21" i="62"/>
  <c r="P21" i="62"/>
  <c r="V21" i="62"/>
  <c r="Z21" i="62"/>
  <c r="AD21" i="62"/>
  <c r="AB21" i="62"/>
  <c r="L21" i="62"/>
  <c r="AD29" i="64"/>
  <c r="AE29" i="64" s="1"/>
  <c r="L29" i="64"/>
  <c r="V29" i="64"/>
  <c r="P29" i="64"/>
  <c r="AB29" i="64"/>
  <c r="T29" i="64"/>
  <c r="T87" i="71"/>
  <c r="V87" i="71"/>
  <c r="AE87" i="71" s="1"/>
  <c r="T87" i="67"/>
  <c r="N87" i="67"/>
  <c r="Z87" i="67"/>
  <c r="R87" i="67"/>
  <c r="X87" i="67"/>
  <c r="AD87" i="67"/>
  <c r="AB87" i="67"/>
  <c r="V87" i="67"/>
  <c r="P87" i="67"/>
  <c r="L87" i="67"/>
  <c r="J87" i="67"/>
  <c r="AH18" i="39"/>
  <c r="AI18" i="39" s="1"/>
  <c r="AL21" i="32"/>
  <c r="M21" i="32" s="1"/>
  <c r="AK21" i="32"/>
  <c r="L21" i="32" s="1"/>
  <c r="AL21" i="31"/>
  <c r="M21" i="31" s="1"/>
  <c r="AK21" i="31"/>
  <c r="L21" i="31" s="1"/>
  <c r="AH18" i="31"/>
  <c r="AI18" i="31" s="1"/>
  <c r="AE36" i="61"/>
  <c r="AE68" i="60"/>
  <c r="AE64" i="55"/>
  <c r="AE44" i="66"/>
  <c r="AE52" i="70"/>
  <c r="AE51" i="65"/>
  <c r="AE66" i="61"/>
  <c r="T36" i="73"/>
  <c r="J36" i="73"/>
  <c r="R29" i="68"/>
  <c r="N29" i="68"/>
  <c r="V29" i="68"/>
  <c r="X29" i="68"/>
  <c r="T29" i="68"/>
  <c r="L29" i="68"/>
  <c r="Z29" i="68"/>
  <c r="AB29" i="68"/>
  <c r="J29" i="68"/>
  <c r="AD29" i="68"/>
  <c r="P29" i="68"/>
  <c r="AE87" i="62"/>
  <c r="AE34" i="54"/>
  <c r="AE36" i="66"/>
  <c r="AE45" i="58"/>
  <c r="AE58" i="62"/>
  <c r="AE78" i="68"/>
  <c r="AE77" i="61"/>
  <c r="AE77" i="54"/>
  <c r="AE85" i="63"/>
  <c r="AE84" i="62"/>
  <c r="J66" i="72"/>
  <c r="L66" i="72"/>
  <c r="R29" i="69"/>
  <c r="Z29" i="69"/>
  <c r="L29" i="72"/>
  <c r="Z29" i="72"/>
  <c r="T29" i="72"/>
  <c r="AB29" i="72"/>
  <c r="X29" i="72"/>
  <c r="N29" i="72"/>
  <c r="AB37" i="70"/>
  <c r="AD37" i="70"/>
  <c r="J37" i="70"/>
  <c r="Z37" i="70"/>
  <c r="R37" i="70"/>
  <c r="V37" i="70"/>
  <c r="N37" i="70"/>
  <c r="L37" i="70"/>
  <c r="X37" i="70"/>
  <c r="P37" i="70"/>
  <c r="T37" i="70"/>
  <c r="AE77" i="64"/>
  <c r="Z36" i="73"/>
  <c r="AE36" i="73" s="1"/>
  <c r="AD74" i="55"/>
  <c r="AE74" i="55" s="1"/>
  <c r="AD36" i="60"/>
  <c r="V63" i="71"/>
  <c r="R63" i="71"/>
  <c r="T63" i="71"/>
  <c r="Z63" i="71"/>
  <c r="AB63" i="71"/>
  <c r="N63" i="71"/>
  <c r="L63" i="71"/>
  <c r="AE87" i="64"/>
  <c r="AD37" i="72"/>
  <c r="N37" i="72"/>
  <c r="R37" i="72"/>
  <c r="Z37" i="72"/>
  <c r="T37" i="72"/>
  <c r="AB37" i="72"/>
  <c r="L37" i="72"/>
  <c r="P37" i="72"/>
  <c r="X37" i="72"/>
  <c r="Z53" i="72"/>
  <c r="N53" i="72"/>
  <c r="AD53" i="72"/>
  <c r="AE58" i="55"/>
  <c r="AE66" i="67"/>
  <c r="AE36" i="60"/>
  <c r="J66" i="73"/>
  <c r="Z66" i="73"/>
  <c r="AB66" i="73"/>
  <c r="P66" i="73"/>
  <c r="L66" i="73"/>
  <c r="R66" i="73"/>
  <c r="J37" i="54"/>
  <c r="X37" i="54"/>
  <c r="AE50" i="73"/>
  <c r="V66" i="66"/>
  <c r="R66" i="66"/>
  <c r="X66" i="66"/>
  <c r="AB66" i="66"/>
  <c r="J66" i="66"/>
  <c r="Z66" i="66"/>
  <c r="R66" i="68"/>
  <c r="AE66" i="68" s="1"/>
  <c r="P66" i="68"/>
  <c r="AL25" i="37"/>
  <c r="M25" i="37" s="1"/>
  <c r="AK25" i="37"/>
  <c r="L25" i="37" s="1"/>
  <c r="AL24" i="41"/>
  <c r="M24" i="41" s="1"/>
  <c r="AK24" i="41"/>
  <c r="L24" i="41" s="1"/>
  <c r="AK22" i="38"/>
  <c r="L22" i="38" s="1"/>
  <c r="AL22" i="38"/>
  <c r="M22" i="38" s="1"/>
  <c r="AL27" i="40"/>
  <c r="M27" i="40" s="1"/>
  <c r="AK27" i="40"/>
  <c r="L27" i="40" s="1"/>
  <c r="Z98" i="57"/>
  <c r="R95" i="59"/>
  <c r="AH21" i="39"/>
  <c r="AI21" i="39" s="1"/>
  <c r="Z92" i="73"/>
  <c r="T57" i="65"/>
  <c r="L83" i="68"/>
  <c r="L42" i="68"/>
  <c r="L95" i="60"/>
  <c r="Z100" i="61"/>
  <c r="N60" i="58"/>
  <c r="J75" i="57"/>
  <c r="AD41" i="58"/>
  <c r="AB33" i="62"/>
  <c r="AE33" i="62" s="1"/>
  <c r="L42" i="62"/>
  <c r="AB48" i="55"/>
  <c r="AB88" i="60"/>
  <c r="L56" i="69"/>
  <c r="R98" i="57"/>
  <c r="V19" i="54"/>
  <c r="AL26" i="42"/>
  <c r="M26" i="42" s="1"/>
  <c r="AD88" i="69"/>
  <c r="T100" i="61"/>
  <c r="V96" i="68"/>
  <c r="T41" i="69"/>
  <c r="P86" i="63"/>
  <c r="T75" i="56"/>
  <c r="X60" i="58"/>
  <c r="P60" i="58"/>
  <c r="T60" i="58"/>
  <c r="R82" i="57"/>
  <c r="N92" i="70"/>
  <c r="AD56" i="55"/>
  <c r="N97" i="60"/>
  <c r="T97" i="73"/>
  <c r="X35" i="66"/>
  <c r="V36" i="68"/>
  <c r="AB40" i="62"/>
  <c r="AB60" i="63"/>
  <c r="V60" i="61"/>
  <c r="Z60" i="61"/>
  <c r="J83" i="68"/>
  <c r="L19" i="66"/>
  <c r="R19" i="54"/>
  <c r="AB19" i="54"/>
  <c r="V88" i="69"/>
  <c r="J100" i="61"/>
  <c r="AD41" i="69"/>
  <c r="R86" i="63"/>
  <c r="AE24" i="72"/>
  <c r="AB75" i="56"/>
  <c r="J92" i="73"/>
  <c r="L86" i="63"/>
  <c r="V82" i="57"/>
  <c r="AE82" i="57" s="1"/>
  <c r="J82" i="57"/>
  <c r="L92" i="70"/>
  <c r="T56" i="55"/>
  <c r="L60" i="63"/>
  <c r="P60" i="61"/>
  <c r="AE29" i="58"/>
  <c r="L57" i="65"/>
  <c r="N52" i="57"/>
  <c r="P100" i="61"/>
  <c r="R60" i="58"/>
  <c r="N75" i="57"/>
  <c r="AB41" i="58"/>
  <c r="N98" i="57"/>
  <c r="T52" i="57"/>
  <c r="AL23" i="31"/>
  <c r="M23" i="31" s="1"/>
  <c r="M45" i="29"/>
  <c r="M45" i="35"/>
  <c r="X92" i="73"/>
  <c r="Z57" i="65"/>
  <c r="L94" i="60"/>
  <c r="N83" i="68"/>
  <c r="R42" i="68"/>
  <c r="X42" i="68"/>
  <c r="N74" i="66"/>
  <c r="X100" i="61"/>
  <c r="AD75" i="57"/>
  <c r="J80" i="61"/>
  <c r="J33" i="62"/>
  <c r="R81" i="56"/>
  <c r="N48" i="55"/>
  <c r="L56" i="59"/>
  <c r="J88" i="60"/>
  <c r="N88" i="60"/>
  <c r="V98" i="57"/>
  <c r="J19" i="54"/>
  <c r="AH22" i="34"/>
  <c r="AI22" i="34" s="1"/>
  <c r="AL22" i="45"/>
  <c r="M22" i="45" s="1"/>
  <c r="Z88" i="69"/>
  <c r="R100" i="61"/>
  <c r="AH22" i="43"/>
  <c r="AI22" i="43" s="1"/>
  <c r="R20" i="73"/>
  <c r="N84" i="61"/>
  <c r="V20" i="73"/>
  <c r="R41" i="69"/>
  <c r="T86" i="63"/>
  <c r="Z86" i="63"/>
  <c r="L92" i="73"/>
  <c r="J40" i="65"/>
  <c r="T20" i="73"/>
  <c r="N82" i="57"/>
  <c r="N41" i="67"/>
  <c r="P56" i="55"/>
  <c r="T92" i="70"/>
  <c r="J97" i="73"/>
  <c r="P35" i="66"/>
  <c r="T40" i="62"/>
  <c r="J60" i="63"/>
  <c r="AB60" i="61"/>
  <c r="AD60" i="63"/>
  <c r="Z40" i="57"/>
  <c r="L60" i="61"/>
  <c r="V92" i="73"/>
  <c r="T56" i="59"/>
  <c r="X98" i="57"/>
  <c r="AE104" i="57"/>
  <c r="AK28" i="32"/>
  <c r="L28" i="32" s="1"/>
  <c r="N92" i="73"/>
  <c r="X57" i="65"/>
  <c r="R94" i="60"/>
  <c r="T83" i="68"/>
  <c r="V41" i="70"/>
  <c r="AD100" i="61"/>
  <c r="P75" i="57"/>
  <c r="P80" i="61"/>
  <c r="N33" i="62"/>
  <c r="AB83" i="68"/>
  <c r="AB67" i="60"/>
  <c r="AD48" i="55"/>
  <c r="X33" i="62"/>
  <c r="X88" i="60"/>
  <c r="AD98" i="57"/>
  <c r="R19" i="66"/>
  <c r="R88" i="69"/>
  <c r="R96" i="68"/>
  <c r="X20" i="73"/>
  <c r="AD84" i="68"/>
  <c r="N75" i="56"/>
  <c r="AB20" i="73"/>
  <c r="V35" i="65"/>
  <c r="AE71" i="56"/>
  <c r="AE37" i="63"/>
  <c r="V41" i="69"/>
  <c r="AB86" i="63"/>
  <c r="AE64" i="63"/>
  <c r="AB47" i="62"/>
  <c r="V86" i="63"/>
  <c r="AE86" i="63" s="1"/>
  <c r="R92" i="73"/>
  <c r="AD33" i="61"/>
  <c r="AD67" i="70"/>
  <c r="R19" i="71"/>
  <c r="P82" i="57"/>
  <c r="AB41" i="67"/>
  <c r="V56" i="55"/>
  <c r="V97" i="60"/>
  <c r="Z97" i="73"/>
  <c r="AD35" i="66"/>
  <c r="AD40" i="62"/>
  <c r="V60" i="63"/>
  <c r="R60" i="61"/>
  <c r="Z44" i="55"/>
  <c r="AE22" i="59"/>
  <c r="L98" i="57"/>
  <c r="P19" i="54"/>
  <c r="Z19" i="54"/>
  <c r="AD19" i="54"/>
  <c r="X52" i="57"/>
  <c r="AL25" i="34"/>
  <c r="M25" i="34" s="1"/>
  <c r="AK20" i="42"/>
  <c r="L20" i="42" s="1"/>
  <c r="N44" i="55"/>
  <c r="AK19" i="31"/>
  <c r="L19" i="31" s="1"/>
  <c r="AD42" i="56"/>
  <c r="AB92" i="73"/>
  <c r="V57" i="65"/>
  <c r="AB57" i="65"/>
  <c r="V83" i="68"/>
  <c r="J41" i="70"/>
  <c r="AB100" i="61"/>
  <c r="AB75" i="57"/>
  <c r="N80" i="61"/>
  <c r="Z33" i="62"/>
  <c r="R83" i="68"/>
  <c r="P75" i="56"/>
  <c r="J48" i="55"/>
  <c r="AD74" i="65"/>
  <c r="AD88" i="60"/>
  <c r="P101" i="72"/>
  <c r="T98" i="57"/>
  <c r="N56" i="69"/>
  <c r="AD19" i="66"/>
  <c r="X88" i="69"/>
  <c r="AD75" i="56"/>
  <c r="N20" i="73"/>
  <c r="T35" i="65"/>
  <c r="L41" i="69"/>
  <c r="J86" i="63"/>
  <c r="Z41" i="69"/>
  <c r="V92" i="60"/>
  <c r="T19" i="71"/>
  <c r="X82" i="57"/>
  <c r="V41" i="67"/>
  <c r="AD41" i="67"/>
  <c r="L56" i="55"/>
  <c r="AB56" i="55"/>
  <c r="AB40" i="57"/>
  <c r="P92" i="70"/>
  <c r="J97" i="60"/>
  <c r="N97" i="73"/>
  <c r="V35" i="66"/>
  <c r="R40" i="62"/>
  <c r="AD57" i="62"/>
  <c r="AD60" i="61"/>
  <c r="R60" i="63"/>
  <c r="R92" i="72"/>
  <c r="AB35" i="66"/>
  <c r="X44" i="55"/>
  <c r="AD92" i="73"/>
  <c r="J57" i="65"/>
  <c r="J95" i="60"/>
  <c r="L100" i="61"/>
  <c r="Z75" i="57"/>
  <c r="AD83" i="68"/>
  <c r="L33" i="62"/>
  <c r="P83" i="68"/>
  <c r="L48" i="55"/>
  <c r="V74" i="65"/>
  <c r="L88" i="60"/>
  <c r="P98" i="57"/>
  <c r="X19" i="54"/>
  <c r="P88" i="69"/>
  <c r="X96" i="68"/>
  <c r="T96" i="68"/>
  <c r="Z20" i="73"/>
  <c r="T84" i="68"/>
  <c r="J35" i="65"/>
  <c r="X75" i="56"/>
  <c r="P41" i="69"/>
  <c r="N86" i="63"/>
  <c r="V75" i="56"/>
  <c r="T72" i="58"/>
  <c r="AB41" i="69"/>
  <c r="L92" i="60"/>
  <c r="AB92" i="60"/>
  <c r="Z60" i="58"/>
  <c r="V67" i="70"/>
  <c r="L67" i="70"/>
  <c r="Z19" i="71"/>
  <c r="Z82" i="57"/>
  <c r="L41" i="67"/>
  <c r="J92" i="70"/>
  <c r="J56" i="55"/>
  <c r="R92" i="70"/>
  <c r="Z92" i="70"/>
  <c r="M104" i="22"/>
  <c r="Z97" i="60"/>
  <c r="AD97" i="73"/>
  <c r="N60" i="61"/>
  <c r="Z60" i="63"/>
  <c r="P92" i="72"/>
  <c r="P48" i="55"/>
  <c r="AD65" i="73"/>
  <c r="N22" i="63"/>
  <c r="AD33" i="62"/>
  <c r="P57" i="65"/>
  <c r="R95" i="60"/>
  <c r="N82" i="61"/>
  <c r="X48" i="55"/>
  <c r="AE48" i="55" s="1"/>
  <c r="Z88" i="60"/>
  <c r="T101" i="66"/>
  <c r="V19" i="66"/>
  <c r="T19" i="54"/>
  <c r="P56" i="68"/>
  <c r="AB96" i="68"/>
  <c r="J96" i="68"/>
  <c r="P96" i="68"/>
  <c r="X47" i="58"/>
  <c r="R76" i="73"/>
  <c r="Z48" i="55"/>
  <c r="X41" i="69"/>
  <c r="J92" i="60"/>
  <c r="X19" i="71"/>
  <c r="T82" i="57"/>
  <c r="X40" i="57"/>
  <c r="V97" i="68"/>
  <c r="T60" i="63"/>
  <c r="V92" i="72"/>
  <c r="AD57" i="65"/>
  <c r="AB82" i="57"/>
  <c r="N42" i="62"/>
  <c r="T60" i="70"/>
  <c r="J60" i="70"/>
  <c r="AE60" i="70" s="1"/>
  <c r="N49" i="59"/>
  <c r="AD86" i="59"/>
  <c r="R86" i="59"/>
  <c r="P86" i="59"/>
  <c r="N35" i="68"/>
  <c r="L35" i="68"/>
  <c r="R35" i="68"/>
  <c r="V35" i="68"/>
  <c r="Z35" i="68"/>
  <c r="AD35" i="68"/>
  <c r="J35" i="68"/>
  <c r="P35" i="68"/>
  <c r="T35" i="68"/>
  <c r="X35" i="68"/>
  <c r="AB35" i="68"/>
  <c r="AD35" i="72"/>
  <c r="AE35" i="72" s="1"/>
  <c r="P35" i="72"/>
  <c r="AE104" i="65"/>
  <c r="Z50" i="55"/>
  <c r="AD74" i="58"/>
  <c r="N74" i="58"/>
  <c r="V74" i="58"/>
  <c r="L36" i="68"/>
  <c r="T36" i="68"/>
  <c r="AE36" i="68" s="1"/>
  <c r="N36" i="68"/>
  <c r="N36" i="56"/>
  <c r="T36" i="56"/>
  <c r="AB36" i="56"/>
  <c r="N50" i="55"/>
  <c r="P55" i="65"/>
  <c r="N36" i="55"/>
  <c r="J36" i="55"/>
  <c r="AE36" i="55" s="1"/>
  <c r="T59" i="54"/>
  <c r="R59" i="54"/>
  <c r="X59" i="54"/>
  <c r="J50" i="55"/>
  <c r="L55" i="65"/>
  <c r="AB48" i="63"/>
  <c r="J60" i="56"/>
  <c r="T60" i="56"/>
  <c r="AE60" i="56" s="1"/>
  <c r="V60" i="56"/>
  <c r="X35" i="65"/>
  <c r="L35" i="65"/>
  <c r="N35" i="65"/>
  <c r="R35" i="65"/>
  <c r="P35" i="65"/>
  <c r="AD35" i="65"/>
  <c r="AB35" i="65"/>
  <c r="AB60" i="58"/>
  <c r="AD60" i="58"/>
  <c r="T50" i="55"/>
  <c r="T36" i="65"/>
  <c r="R36" i="65"/>
  <c r="X36" i="65"/>
  <c r="L74" i="57"/>
  <c r="AD74" i="57"/>
  <c r="AE74" i="57" s="1"/>
  <c r="Z60" i="64"/>
  <c r="T60" i="64"/>
  <c r="X60" i="64"/>
  <c r="V60" i="64"/>
  <c r="R60" i="64"/>
  <c r="N60" i="64"/>
  <c r="P60" i="64"/>
  <c r="J60" i="64"/>
  <c r="AD60" i="64"/>
  <c r="L60" i="64"/>
  <c r="AB60" i="64"/>
  <c r="P76" i="70"/>
  <c r="J23" i="59"/>
  <c r="N76" i="63"/>
  <c r="AB47" i="56"/>
  <c r="T17" i="57"/>
  <c r="Z74" i="56"/>
  <c r="AD16" i="61"/>
  <c r="P17" i="57"/>
  <c r="J84" i="54"/>
  <c r="R76" i="64"/>
  <c r="P74" i="65"/>
  <c r="X101" i="72"/>
  <c r="AB101" i="72"/>
  <c r="Z101" i="66"/>
  <c r="V56" i="68"/>
  <c r="X58" i="64"/>
  <c r="Z97" i="68"/>
  <c r="L21" i="71"/>
  <c r="T65" i="56"/>
  <c r="N23" i="59"/>
  <c r="T76" i="63"/>
  <c r="J47" i="56"/>
  <c r="N17" i="57"/>
  <c r="L17" i="57"/>
  <c r="R17" i="57"/>
  <c r="L84" i="54"/>
  <c r="N30" i="67"/>
  <c r="X42" i="63"/>
  <c r="P76" i="64"/>
  <c r="Z31" i="69"/>
  <c r="J74" i="65"/>
  <c r="R101" i="72"/>
  <c r="AD101" i="72"/>
  <c r="R101" i="66"/>
  <c r="AD56" i="68"/>
  <c r="N58" i="64"/>
  <c r="L97" i="68"/>
  <c r="V40" i="65"/>
  <c r="V47" i="56"/>
  <c r="V76" i="63"/>
  <c r="P47" i="56"/>
  <c r="N84" i="54"/>
  <c r="T30" i="67"/>
  <c r="N42" i="63"/>
  <c r="N76" i="64"/>
  <c r="V31" i="69"/>
  <c r="AB74" i="65"/>
  <c r="L101" i="72"/>
  <c r="N101" i="72"/>
  <c r="P101" i="66"/>
  <c r="T56" i="68"/>
  <c r="V58" i="64"/>
  <c r="V76" i="64"/>
  <c r="P65" i="56"/>
  <c r="AB97" i="67"/>
  <c r="AB97" i="68"/>
  <c r="N39" i="55"/>
  <c r="AD76" i="63"/>
  <c r="X76" i="63"/>
  <c r="Z39" i="55"/>
  <c r="Z68" i="67"/>
  <c r="Z84" i="54"/>
  <c r="R84" i="54"/>
  <c r="T76" i="64"/>
  <c r="X23" i="59"/>
  <c r="T31" i="69"/>
  <c r="L74" i="65"/>
  <c r="Z101" i="72"/>
  <c r="AD101" i="66"/>
  <c r="R56" i="68"/>
  <c r="P58" i="64"/>
  <c r="J76" i="64"/>
  <c r="N97" i="67"/>
  <c r="N97" i="68"/>
  <c r="N40" i="57"/>
  <c r="AB76" i="63"/>
  <c r="X84" i="54"/>
  <c r="AB76" i="64"/>
  <c r="AB23" i="59"/>
  <c r="L31" i="69"/>
  <c r="Z74" i="65"/>
  <c r="J76" i="63"/>
  <c r="V101" i="72"/>
  <c r="AB101" i="66"/>
  <c r="X101" i="66"/>
  <c r="N56" i="68"/>
  <c r="R58" i="64"/>
  <c r="AD76" i="64"/>
  <c r="Z73" i="62"/>
  <c r="AE85" i="62"/>
  <c r="AE70" i="56"/>
  <c r="AE39" i="60"/>
  <c r="AE68" i="65"/>
  <c r="AD97" i="68"/>
  <c r="AE45" i="64"/>
  <c r="AE20" i="65"/>
  <c r="AE46" i="61"/>
  <c r="AE46" i="54"/>
  <c r="AE23" i="63"/>
  <c r="AE20" i="58"/>
  <c r="AE66" i="73"/>
  <c r="AE71" i="55"/>
  <c r="AE79" i="65"/>
  <c r="AE29" i="57"/>
  <c r="AE55" i="60"/>
  <c r="AE44" i="63"/>
  <c r="AE44" i="62"/>
  <c r="Z47" i="56"/>
  <c r="Z76" i="63"/>
  <c r="AD47" i="56"/>
  <c r="Z17" i="57"/>
  <c r="AD84" i="54"/>
  <c r="L76" i="64"/>
  <c r="P23" i="59"/>
  <c r="N31" i="69"/>
  <c r="X74" i="65"/>
  <c r="R76" i="63"/>
  <c r="T101" i="72"/>
  <c r="V101" i="66"/>
  <c r="L101" i="66"/>
  <c r="AB56" i="68"/>
  <c r="AB58" i="64"/>
  <c r="AB65" i="71"/>
  <c r="T97" i="68"/>
  <c r="Z49" i="56"/>
  <c r="T47" i="56"/>
  <c r="J17" i="57"/>
  <c r="AB17" i="57"/>
  <c r="R16" i="61"/>
  <c r="X17" i="57"/>
  <c r="R74" i="65"/>
  <c r="N74" i="65"/>
  <c r="L58" i="64"/>
  <c r="T58" i="64"/>
  <c r="AE24" i="57"/>
  <c r="AE35" i="73"/>
  <c r="AE57" i="70"/>
  <c r="V40" i="62"/>
  <c r="N40" i="62"/>
  <c r="J40" i="62"/>
  <c r="AE55" i="69"/>
  <c r="AE68" i="58"/>
  <c r="R40" i="56"/>
  <c r="V40" i="56"/>
  <c r="AD40" i="56"/>
  <c r="AB40" i="56"/>
  <c r="J40" i="56"/>
  <c r="P40" i="56"/>
  <c r="N40" i="56"/>
  <c r="T40" i="56"/>
  <c r="X40" i="56"/>
  <c r="Z40" i="56"/>
  <c r="L40" i="56"/>
  <c r="AE70" i="72"/>
  <c r="AE46" i="65"/>
  <c r="AE70" i="71"/>
  <c r="AE46" i="67"/>
  <c r="AE34" i="63"/>
  <c r="AE99" i="68"/>
  <c r="R40" i="67"/>
  <c r="X40" i="67"/>
  <c r="V40" i="67"/>
  <c r="T40" i="67"/>
  <c r="N40" i="67"/>
  <c r="J40" i="67"/>
  <c r="AD40" i="67"/>
  <c r="L40" i="67"/>
  <c r="P40" i="67"/>
  <c r="AB40" i="67"/>
  <c r="Z40" i="67"/>
  <c r="AD40" i="64"/>
  <c r="J40" i="64"/>
  <c r="AB40" i="64"/>
  <c r="P40" i="64"/>
  <c r="L40" i="64"/>
  <c r="X40" i="64"/>
  <c r="Z40" i="64"/>
  <c r="N40" i="64"/>
  <c r="T40" i="64"/>
  <c r="R40" i="64"/>
  <c r="V40" i="64"/>
  <c r="P40" i="72"/>
  <c r="V40" i="72"/>
  <c r="X40" i="72"/>
  <c r="N40" i="72"/>
  <c r="T40" i="72"/>
  <c r="J40" i="72"/>
  <c r="Z40" i="72"/>
  <c r="L40" i="72"/>
  <c r="R40" i="72"/>
  <c r="AB40" i="72"/>
  <c r="AD40" i="72"/>
  <c r="J66" i="59"/>
  <c r="P66" i="59"/>
  <c r="AE83" i="72"/>
  <c r="P56" i="59"/>
  <c r="AB56" i="59"/>
  <c r="N56" i="59"/>
  <c r="AD56" i="59"/>
  <c r="J56" i="59"/>
  <c r="R56" i="59"/>
  <c r="X56" i="59"/>
  <c r="V56" i="59"/>
  <c r="Z56" i="55"/>
  <c r="X56" i="55"/>
  <c r="L56" i="57"/>
  <c r="J56" i="57"/>
  <c r="R56" i="57"/>
  <c r="N56" i="57"/>
  <c r="J46" i="56"/>
  <c r="X46" i="56"/>
  <c r="AE87" i="60"/>
  <c r="AE32" i="72"/>
  <c r="AE77" i="67"/>
  <c r="AE78" i="63"/>
  <c r="AE40" i="66"/>
  <c r="AE99" i="64"/>
  <c r="T76" i="65"/>
  <c r="AB89" i="61"/>
  <c r="N15" i="55"/>
  <c r="P52" i="57"/>
  <c r="J33" i="59"/>
  <c r="L50" i="55"/>
  <c r="X55" i="65"/>
  <c r="V95" i="60"/>
  <c r="L31" i="62"/>
  <c r="Z49" i="70"/>
  <c r="L49" i="70"/>
  <c r="Z31" i="66"/>
  <c r="N31" i="66"/>
  <c r="R96" i="61"/>
  <c r="AB96" i="69"/>
  <c r="Z58" i="66"/>
  <c r="J65" i="56"/>
  <c r="AB41" i="57"/>
  <c r="Z99" i="56"/>
  <c r="AE85" i="64"/>
  <c r="N97" i="59"/>
  <c r="P97" i="61"/>
  <c r="AD52" i="57"/>
  <c r="J32" i="58"/>
  <c r="X39" i="63"/>
  <c r="N39" i="63"/>
  <c r="AB50" i="55"/>
  <c r="Z52" i="57"/>
  <c r="AD82" i="60"/>
  <c r="L76" i="65"/>
  <c r="AB25" i="69"/>
  <c r="N25" i="69"/>
  <c r="AD89" i="61"/>
  <c r="AD57" i="57"/>
  <c r="J52" i="57"/>
  <c r="P33" i="59"/>
  <c r="AB43" i="59"/>
  <c r="AD63" i="62"/>
  <c r="AD39" i="63"/>
  <c r="T101" i="62"/>
  <c r="P69" i="57"/>
  <c r="L47" i="56"/>
  <c r="T15" i="58"/>
  <c r="R50" i="55"/>
  <c r="AE50" i="55" s="1"/>
  <c r="X50" i="55"/>
  <c r="Z15" i="54"/>
  <c r="X25" i="62"/>
  <c r="AD55" i="65"/>
  <c r="T41" i="70"/>
  <c r="X95" i="60"/>
  <c r="AB83" i="58"/>
  <c r="AB84" i="60"/>
  <c r="T41" i="58"/>
  <c r="P76" i="61"/>
  <c r="J76" i="67"/>
  <c r="T76" i="67"/>
  <c r="L57" i="57"/>
  <c r="L43" i="59"/>
  <c r="J98" i="56"/>
  <c r="X36" i="57"/>
  <c r="AE36" i="57" s="1"/>
  <c r="X96" i="54"/>
  <c r="AB49" i="70"/>
  <c r="N49" i="70"/>
  <c r="J57" i="57"/>
  <c r="R31" i="69"/>
  <c r="P31" i="57"/>
  <c r="P31" i="66"/>
  <c r="AD96" i="69"/>
  <c r="J84" i="61"/>
  <c r="AB58" i="66"/>
  <c r="J89" i="65"/>
  <c r="L65" i="56"/>
  <c r="X99" i="56"/>
  <c r="Z97" i="72"/>
  <c r="L33" i="9"/>
  <c r="M30" i="9" s="1"/>
  <c r="Z15" i="55"/>
  <c r="Z57" i="57"/>
  <c r="T72" i="70"/>
  <c r="V89" i="57"/>
  <c r="R57" i="57"/>
  <c r="L25" i="69"/>
  <c r="R43" i="57"/>
  <c r="R52" i="57"/>
  <c r="Z39" i="63"/>
  <c r="V76" i="65"/>
  <c r="P50" i="55"/>
  <c r="L32" i="54"/>
  <c r="N98" i="65"/>
  <c r="R47" i="60"/>
  <c r="Z55" i="65"/>
  <c r="P95" i="60"/>
  <c r="Z95" i="60"/>
  <c r="V52" i="57"/>
  <c r="J83" i="58"/>
  <c r="V84" i="60"/>
  <c r="N41" i="58"/>
  <c r="X49" i="59"/>
  <c r="P49" i="59"/>
  <c r="R76" i="61"/>
  <c r="N76" i="61"/>
  <c r="T15" i="55"/>
  <c r="Z76" i="67"/>
  <c r="N76" i="67"/>
  <c r="P57" i="57"/>
  <c r="AB98" i="56"/>
  <c r="T36" i="57"/>
  <c r="P49" i="70"/>
  <c r="AD31" i="69"/>
  <c r="P31" i="69"/>
  <c r="AD31" i="66"/>
  <c r="P96" i="71"/>
  <c r="Z76" i="73"/>
  <c r="AD84" i="61"/>
  <c r="AD58" i="66"/>
  <c r="R89" i="65"/>
  <c r="V31" i="57"/>
  <c r="T97" i="59"/>
  <c r="L97" i="72"/>
  <c r="J15" i="56"/>
  <c r="Z76" i="65"/>
  <c r="N76" i="65"/>
  <c r="X25" i="69"/>
  <c r="AB57" i="57"/>
  <c r="AB15" i="55"/>
  <c r="L18" i="55"/>
  <c r="X63" i="62"/>
  <c r="P63" i="62"/>
  <c r="R39" i="63"/>
  <c r="AD50" i="55"/>
  <c r="T30" i="65"/>
  <c r="R55" i="65"/>
  <c r="AB95" i="60"/>
  <c r="N95" i="60"/>
  <c r="R83" i="58"/>
  <c r="N15" i="65"/>
  <c r="V41" i="58"/>
  <c r="Z49" i="59"/>
  <c r="L49" i="59"/>
  <c r="AD76" i="61"/>
  <c r="J15" i="55"/>
  <c r="AB52" i="57"/>
  <c r="L76" i="67"/>
  <c r="X57" i="57"/>
  <c r="T43" i="59"/>
  <c r="X98" i="56"/>
  <c r="AD72" i="70"/>
  <c r="J36" i="57"/>
  <c r="AB96" i="54"/>
  <c r="AD49" i="70"/>
  <c r="AB31" i="69"/>
  <c r="J31" i="69"/>
  <c r="Z31" i="57"/>
  <c r="X31" i="66"/>
  <c r="N23" i="69"/>
  <c r="Z70" i="64"/>
  <c r="AB88" i="58"/>
  <c r="L96" i="71"/>
  <c r="L76" i="73"/>
  <c r="R58" i="66"/>
  <c r="X89" i="65"/>
  <c r="V97" i="59"/>
  <c r="AB97" i="72"/>
  <c r="L33" i="15"/>
  <c r="M33" i="15" s="1"/>
  <c r="V55" i="65"/>
  <c r="L31" i="65"/>
  <c r="AD15" i="55"/>
  <c r="AD72" i="55"/>
  <c r="AE67" i="64"/>
  <c r="AE44" i="71"/>
  <c r="AE98" i="55"/>
  <c r="AE72" i="68"/>
  <c r="AE87" i="68"/>
  <c r="AE85" i="69"/>
  <c r="AE85" i="73"/>
  <c r="AE89" i="62"/>
  <c r="AE87" i="55"/>
  <c r="AE45" i="55"/>
  <c r="AE29" i="55"/>
  <c r="M103" i="14"/>
  <c r="R15" i="55"/>
  <c r="X95" i="56"/>
  <c r="V57" i="57"/>
  <c r="Z102" i="67"/>
  <c r="T89" i="57"/>
  <c r="L15" i="55"/>
  <c r="N63" i="62"/>
  <c r="Z59" i="61"/>
  <c r="T39" i="55"/>
  <c r="N47" i="56"/>
  <c r="N15" i="54"/>
  <c r="V31" i="65"/>
  <c r="R58" i="56"/>
  <c r="N84" i="60"/>
  <c r="AB89" i="65"/>
  <c r="X76" i="61"/>
  <c r="P43" i="59"/>
  <c r="AE43" i="59" s="1"/>
  <c r="V96" i="54"/>
  <c r="AB31" i="57"/>
  <c r="AD56" i="61"/>
  <c r="AB31" i="66"/>
  <c r="AD50" i="63"/>
  <c r="V58" i="66"/>
  <c r="AD65" i="58"/>
  <c r="J72" i="55"/>
  <c r="N60" i="68"/>
  <c r="J70" i="57"/>
  <c r="AD89" i="57"/>
  <c r="V98" i="65"/>
  <c r="R98" i="65"/>
  <c r="T47" i="60"/>
  <c r="N47" i="60"/>
  <c r="N30" i="65"/>
  <c r="AB30" i="65"/>
  <c r="AB81" i="57"/>
  <c r="X96" i="61"/>
  <c r="AD98" i="58"/>
  <c r="AB97" i="57"/>
  <c r="T97" i="61"/>
  <c r="N92" i="72"/>
  <c r="L92" i="72"/>
  <c r="N92" i="60"/>
  <c r="Z92" i="60"/>
  <c r="R33" i="61"/>
  <c r="Z33" i="61"/>
  <c r="T41" i="67"/>
  <c r="J41" i="67"/>
  <c r="R57" i="60"/>
  <c r="N57" i="60"/>
  <c r="AD57" i="60"/>
  <c r="T57" i="60"/>
  <c r="AB57" i="60"/>
  <c r="P57" i="60"/>
  <c r="Z57" i="60"/>
  <c r="V57" i="60"/>
  <c r="J57" i="60"/>
  <c r="L57" i="60"/>
  <c r="X57" i="60"/>
  <c r="AB75" i="70"/>
  <c r="AE75" i="70" s="1"/>
  <c r="X75" i="70"/>
  <c r="Z89" i="57"/>
  <c r="L98" i="65"/>
  <c r="AB47" i="60"/>
  <c r="L38" i="63"/>
  <c r="AD30" i="65"/>
  <c r="N89" i="57"/>
  <c r="J58" i="70"/>
  <c r="L96" i="61"/>
  <c r="Z31" i="61"/>
  <c r="N97" i="57"/>
  <c r="V97" i="61"/>
  <c r="AB92" i="72"/>
  <c r="AD19" i="64"/>
  <c r="AB19" i="64"/>
  <c r="P19" i="64"/>
  <c r="T19" i="64"/>
  <c r="R19" i="64"/>
  <c r="L19" i="64"/>
  <c r="V19" i="64"/>
  <c r="J19" i="64"/>
  <c r="R92" i="56"/>
  <c r="V92" i="56"/>
  <c r="N92" i="69"/>
  <c r="AE92" i="69" s="1"/>
  <c r="J92" i="69"/>
  <c r="X33" i="70"/>
  <c r="P33" i="70"/>
  <c r="AD33" i="70"/>
  <c r="T33" i="70"/>
  <c r="N41" i="56"/>
  <c r="L41" i="56"/>
  <c r="T41" i="56"/>
  <c r="P41" i="56"/>
  <c r="V41" i="56"/>
  <c r="Z41" i="56"/>
  <c r="X41" i="56"/>
  <c r="AB41" i="56"/>
  <c r="R41" i="56"/>
  <c r="AD41" i="56"/>
  <c r="J41" i="56"/>
  <c r="T67" i="65"/>
  <c r="V67" i="65"/>
  <c r="Z75" i="61"/>
  <c r="L75" i="61"/>
  <c r="J83" i="55"/>
  <c r="R83" i="55"/>
  <c r="Z83" i="55"/>
  <c r="N83" i="55"/>
  <c r="AB83" i="55"/>
  <c r="X83" i="55"/>
  <c r="L83" i="55"/>
  <c r="AD83" i="55"/>
  <c r="V83" i="55"/>
  <c r="AD100" i="65"/>
  <c r="T100" i="65"/>
  <c r="AB100" i="65"/>
  <c r="J100" i="65"/>
  <c r="P100" i="65"/>
  <c r="R100" i="65"/>
  <c r="L100" i="65"/>
  <c r="V100" i="65"/>
  <c r="Z100" i="65"/>
  <c r="X100" i="65"/>
  <c r="N100" i="65"/>
  <c r="P100" i="63"/>
  <c r="N100" i="63"/>
  <c r="AD100" i="63"/>
  <c r="AB100" i="63"/>
  <c r="Z100" i="63"/>
  <c r="X100" i="63"/>
  <c r="J100" i="63"/>
  <c r="V100" i="63"/>
  <c r="R100" i="63"/>
  <c r="L100" i="63"/>
  <c r="T100" i="63"/>
  <c r="L77" i="71"/>
  <c r="L89" i="57"/>
  <c r="T98" i="65"/>
  <c r="Z47" i="60"/>
  <c r="X30" i="65"/>
  <c r="R30" i="65"/>
  <c r="V88" i="72"/>
  <c r="T81" i="57"/>
  <c r="N96" i="61"/>
  <c r="L31" i="61"/>
  <c r="AE22" i="58"/>
  <c r="L101" i="71"/>
  <c r="V96" i="61"/>
  <c r="Z96" i="61"/>
  <c r="AB88" i="63"/>
  <c r="T31" i="61"/>
  <c r="J97" i="61"/>
  <c r="J92" i="72"/>
  <c r="Z92" i="64"/>
  <c r="P92" i="64"/>
  <c r="T19" i="68"/>
  <c r="X19" i="68"/>
  <c r="N19" i="68"/>
  <c r="AB19" i="68"/>
  <c r="L19" i="68"/>
  <c r="R19" i="68"/>
  <c r="P19" i="68"/>
  <c r="V19" i="68"/>
  <c r="J19" i="68"/>
  <c r="Z19" i="68"/>
  <c r="AD19" i="68"/>
  <c r="X41" i="66"/>
  <c r="P41" i="66"/>
  <c r="V41" i="66"/>
  <c r="AB41" i="66"/>
  <c r="J41" i="66"/>
  <c r="L41" i="66"/>
  <c r="R41" i="66"/>
  <c r="AD41" i="66"/>
  <c r="Z41" i="66"/>
  <c r="T41" i="66"/>
  <c r="N41" i="66"/>
  <c r="J67" i="63"/>
  <c r="Z67" i="63"/>
  <c r="AB67" i="63"/>
  <c r="X67" i="63"/>
  <c r="L67" i="63"/>
  <c r="P67" i="63"/>
  <c r="N67" i="63"/>
  <c r="AD67" i="63"/>
  <c r="Z75" i="67"/>
  <c r="R75" i="67"/>
  <c r="L75" i="67"/>
  <c r="J75" i="67"/>
  <c r="X83" i="64"/>
  <c r="V83" i="64"/>
  <c r="AB83" i="64"/>
  <c r="AB89" i="57"/>
  <c r="P89" i="57"/>
  <c r="R70" i="57"/>
  <c r="J98" i="65"/>
  <c r="J47" i="60"/>
  <c r="J30" i="65"/>
  <c r="N31" i="61"/>
  <c r="P101" i="71"/>
  <c r="J96" i="61"/>
  <c r="AD88" i="63"/>
  <c r="Z57" i="66"/>
  <c r="X31" i="61"/>
  <c r="P31" i="61"/>
  <c r="Z97" i="61"/>
  <c r="P41" i="65"/>
  <c r="AD41" i="65"/>
  <c r="AB67" i="68"/>
  <c r="Z67" i="68"/>
  <c r="L67" i="68"/>
  <c r="AD83" i="54"/>
  <c r="AE83" i="54" s="1"/>
  <c r="V83" i="54"/>
  <c r="J19" i="62"/>
  <c r="Z19" i="62"/>
  <c r="AB19" i="62"/>
  <c r="V19" i="62"/>
  <c r="AD100" i="62"/>
  <c r="N100" i="62"/>
  <c r="L100" i="62"/>
  <c r="T100" i="62"/>
  <c r="X100" i="62"/>
  <c r="P100" i="62"/>
  <c r="V100" i="62"/>
  <c r="Z100" i="62"/>
  <c r="AB98" i="65"/>
  <c r="X47" i="60"/>
  <c r="V30" i="65"/>
  <c r="N81" i="57"/>
  <c r="P16" i="58"/>
  <c r="Z34" i="55"/>
  <c r="R101" i="71"/>
  <c r="Z88" i="63"/>
  <c r="N57" i="66"/>
  <c r="AD31" i="61"/>
  <c r="X101" i="71"/>
  <c r="J84" i="55"/>
  <c r="N97" i="61"/>
  <c r="R56" i="65"/>
  <c r="N56" i="65"/>
  <c r="AB56" i="65"/>
  <c r="Z56" i="65"/>
  <c r="X56" i="65"/>
  <c r="V56" i="65"/>
  <c r="Z92" i="59"/>
  <c r="P92" i="59"/>
  <c r="T92" i="59"/>
  <c r="AB92" i="59"/>
  <c r="J92" i="59"/>
  <c r="N92" i="59"/>
  <c r="L92" i="57"/>
  <c r="P92" i="57"/>
  <c r="J92" i="57"/>
  <c r="AD92" i="57"/>
  <c r="X33" i="64"/>
  <c r="AE33" i="64" s="1"/>
  <c r="P33" i="64"/>
  <c r="V41" i="64"/>
  <c r="J41" i="64"/>
  <c r="N41" i="64"/>
  <c r="AD41" i="64"/>
  <c r="N57" i="72"/>
  <c r="P57" i="72"/>
  <c r="X57" i="72"/>
  <c r="N67" i="54"/>
  <c r="L67" i="54"/>
  <c r="Z67" i="54"/>
  <c r="P67" i="54"/>
  <c r="X67" i="54"/>
  <c r="V67" i="54"/>
  <c r="AB67" i="54"/>
  <c r="R67" i="54"/>
  <c r="AD67" i="54"/>
  <c r="J67" i="54"/>
  <c r="T67" i="54"/>
  <c r="T67" i="67"/>
  <c r="AB67" i="67"/>
  <c r="J67" i="67"/>
  <c r="P67" i="67"/>
  <c r="N67" i="67"/>
  <c r="R67" i="67"/>
  <c r="Z67" i="67"/>
  <c r="L67" i="67"/>
  <c r="X67" i="67"/>
  <c r="AD67" i="67"/>
  <c r="V67" i="67"/>
  <c r="AD19" i="67"/>
  <c r="T19" i="67"/>
  <c r="J19" i="67"/>
  <c r="L19" i="67"/>
  <c r="R19" i="55"/>
  <c r="X19" i="55"/>
  <c r="V19" i="55"/>
  <c r="Z19" i="55"/>
  <c r="N19" i="55"/>
  <c r="AB19" i="55"/>
  <c r="AD19" i="55"/>
  <c r="L19" i="55"/>
  <c r="J19" i="55"/>
  <c r="P19" i="55"/>
  <c r="L100" i="60"/>
  <c r="Z100" i="60"/>
  <c r="N100" i="60"/>
  <c r="R100" i="60"/>
  <c r="J100" i="60"/>
  <c r="P100" i="60"/>
  <c r="AB100" i="60"/>
  <c r="V100" i="60"/>
  <c r="X100" i="60"/>
  <c r="T100" i="60"/>
  <c r="AD100" i="60"/>
  <c r="L70" i="57"/>
  <c r="AD98" i="65"/>
  <c r="V47" i="60"/>
  <c r="P30" i="65"/>
  <c r="X89" i="57"/>
  <c r="AD16" i="58"/>
  <c r="T101" i="71"/>
  <c r="R89" i="57"/>
  <c r="P76" i="71"/>
  <c r="J31" i="61"/>
  <c r="R31" i="61"/>
  <c r="V84" i="55"/>
  <c r="AD38" i="63"/>
  <c r="AB101" i="71"/>
  <c r="M103" i="21"/>
  <c r="J67" i="61"/>
  <c r="P67" i="61"/>
  <c r="AE67" i="61" s="1"/>
  <c r="N67" i="57"/>
  <c r="Z67" i="57"/>
  <c r="L67" i="57"/>
  <c r="P67" i="57"/>
  <c r="AB67" i="57"/>
  <c r="X75" i="71"/>
  <c r="V75" i="71"/>
  <c r="R19" i="63"/>
  <c r="X19" i="63"/>
  <c r="Z19" i="63"/>
  <c r="N19" i="63"/>
  <c r="AB19" i="63"/>
  <c r="N19" i="70"/>
  <c r="P19" i="70"/>
  <c r="AD19" i="70"/>
  <c r="AB19" i="70"/>
  <c r="J19" i="70"/>
  <c r="X19" i="70"/>
  <c r="V19" i="70"/>
  <c r="Z100" i="73"/>
  <c r="V100" i="73"/>
  <c r="J100" i="73"/>
  <c r="AD100" i="73"/>
  <c r="P100" i="73"/>
  <c r="X100" i="73"/>
  <c r="T100" i="73"/>
  <c r="AB100" i="73"/>
  <c r="N100" i="73"/>
  <c r="R100" i="73"/>
  <c r="L100" i="73"/>
  <c r="AD92" i="72"/>
  <c r="AB92" i="70"/>
  <c r="AD92" i="70"/>
  <c r="X92" i="70"/>
  <c r="T57" i="62"/>
  <c r="V57" i="62"/>
  <c r="N57" i="62"/>
  <c r="AB57" i="62"/>
  <c r="X57" i="62"/>
  <c r="L57" i="62"/>
  <c r="R57" i="62"/>
  <c r="P57" i="62"/>
  <c r="J57" i="62"/>
  <c r="J67" i="60"/>
  <c r="V67" i="60"/>
  <c r="N67" i="60"/>
  <c r="L67" i="60"/>
  <c r="P67" i="60"/>
  <c r="AD67" i="60"/>
  <c r="R67" i="60"/>
  <c r="T67" i="60"/>
  <c r="X67" i="60"/>
  <c r="R75" i="56"/>
  <c r="AE75" i="56" s="1"/>
  <c r="Z75" i="56"/>
  <c r="X75" i="57"/>
  <c r="R75" i="57"/>
  <c r="T75" i="57"/>
  <c r="L30" i="65"/>
  <c r="AD96" i="61"/>
  <c r="T96" i="61"/>
  <c r="AB25" i="68"/>
  <c r="AB31" i="61"/>
  <c r="J101" i="71"/>
  <c r="N101" i="71"/>
  <c r="Z92" i="72"/>
  <c r="T92" i="71"/>
  <c r="X92" i="71"/>
  <c r="J92" i="71"/>
  <c r="AB100" i="71"/>
  <c r="P100" i="71"/>
  <c r="N100" i="71"/>
  <c r="R100" i="71"/>
  <c r="T100" i="71"/>
  <c r="AL27" i="28"/>
  <c r="M27" i="28" s="1"/>
  <c r="AK27" i="28"/>
  <c r="L27" i="28" s="1"/>
  <c r="AK18" i="31"/>
  <c r="L18" i="31" s="1"/>
  <c r="AL18" i="31"/>
  <c r="M18" i="31" s="1"/>
  <c r="AL28" i="45"/>
  <c r="M28" i="45" s="1"/>
  <c r="AK28" i="45"/>
  <c r="L28" i="45" s="1"/>
  <c r="AL20" i="37"/>
  <c r="M20" i="37" s="1"/>
  <c r="AK20" i="37"/>
  <c r="L20" i="37" s="1"/>
  <c r="AE78" i="54"/>
  <c r="AE83" i="70"/>
  <c r="AE72" i="62"/>
  <c r="AE46" i="59"/>
  <c r="M103" i="16"/>
  <c r="M103" i="9"/>
  <c r="P41" i="70"/>
  <c r="AD80" i="61"/>
  <c r="L80" i="61"/>
  <c r="J42" i="68"/>
  <c r="AH24" i="42"/>
  <c r="AI24" i="42" s="1"/>
  <c r="V96" i="69"/>
  <c r="AD96" i="71"/>
  <c r="R96" i="71"/>
  <c r="AD76" i="69"/>
  <c r="T50" i="68"/>
  <c r="AE60" i="60"/>
  <c r="AE46" i="71"/>
  <c r="AE40" i="71"/>
  <c r="R73" i="55"/>
  <c r="J41" i="57"/>
  <c r="L84" i="57"/>
  <c r="X31" i="58"/>
  <c r="AE40" i="54"/>
  <c r="AE83" i="67"/>
  <c r="AE67" i="62"/>
  <c r="M103" i="17"/>
  <c r="AD97" i="62"/>
  <c r="N101" i="63"/>
  <c r="Z101" i="63"/>
  <c r="X101" i="63"/>
  <c r="J101" i="63"/>
  <c r="AH21" i="36"/>
  <c r="AI21" i="36" s="1"/>
  <c r="L41" i="70"/>
  <c r="R80" i="61"/>
  <c r="Z42" i="68"/>
  <c r="X74" i="70"/>
  <c r="AK19" i="38"/>
  <c r="L19" i="38" s="1"/>
  <c r="L96" i="69"/>
  <c r="Z96" i="71"/>
  <c r="N96" i="71"/>
  <c r="AE23" i="58"/>
  <c r="X76" i="69"/>
  <c r="R50" i="68"/>
  <c r="AB73" i="60"/>
  <c r="AD73" i="55"/>
  <c r="AD41" i="57"/>
  <c r="X84" i="57"/>
  <c r="AE36" i="64"/>
  <c r="AE99" i="63"/>
  <c r="AE64" i="57"/>
  <c r="AE70" i="70"/>
  <c r="AE46" i="56"/>
  <c r="AE52" i="66"/>
  <c r="AE44" i="60"/>
  <c r="AE66" i="72"/>
  <c r="AE34" i="62"/>
  <c r="AE87" i="59"/>
  <c r="AE26" i="73"/>
  <c r="AE78" i="73"/>
  <c r="AE21" i="55"/>
  <c r="AE70" i="69"/>
  <c r="AE80" i="54"/>
  <c r="Z97" i="55"/>
  <c r="T97" i="62"/>
  <c r="J97" i="63"/>
  <c r="AB42" i="68"/>
  <c r="AK25" i="38"/>
  <c r="L25" i="38" s="1"/>
  <c r="V96" i="71"/>
  <c r="P50" i="68"/>
  <c r="V73" i="60"/>
  <c r="Z41" i="57"/>
  <c r="AB84" i="57"/>
  <c r="AE84" i="57" s="1"/>
  <c r="AE44" i="54"/>
  <c r="AE23" i="62"/>
  <c r="AB97" i="55"/>
  <c r="V97" i="62"/>
  <c r="Z97" i="63"/>
  <c r="AK27" i="35"/>
  <c r="L27" i="35" s="1"/>
  <c r="P42" i="68"/>
  <c r="N50" i="68"/>
  <c r="X41" i="57"/>
  <c r="L41" i="57"/>
  <c r="AE83" i="61"/>
  <c r="AE68" i="62"/>
  <c r="T84" i="57"/>
  <c r="Z97" i="58"/>
  <c r="AE29" i="60"/>
  <c r="AE67" i="66"/>
  <c r="AE85" i="68"/>
  <c r="AE70" i="67"/>
  <c r="AE85" i="61"/>
  <c r="AH27" i="39"/>
  <c r="AI27" i="39" s="1"/>
  <c r="AH19" i="45"/>
  <c r="AI19" i="45" s="1"/>
  <c r="Z41" i="70"/>
  <c r="X80" i="61"/>
  <c r="V42" i="54"/>
  <c r="AD42" i="68"/>
  <c r="AL19" i="43"/>
  <c r="M19" i="43" s="1"/>
  <c r="T96" i="69"/>
  <c r="AB96" i="71"/>
  <c r="AE64" i="64"/>
  <c r="Z76" i="69"/>
  <c r="N76" i="69"/>
  <c r="J50" i="68"/>
  <c r="X98" i="58"/>
  <c r="AE36" i="63"/>
  <c r="V41" i="57"/>
  <c r="P41" i="57"/>
  <c r="Z84" i="57"/>
  <c r="AB96" i="61"/>
  <c r="R65" i="58"/>
  <c r="AE50" i="67"/>
  <c r="AB97" i="58"/>
  <c r="Z97" i="62"/>
  <c r="AE76" i="55"/>
  <c r="AE80" i="70"/>
  <c r="R41" i="70"/>
  <c r="N41" i="70"/>
  <c r="Z80" i="61"/>
  <c r="T42" i="68"/>
  <c r="X96" i="69"/>
  <c r="X96" i="71"/>
  <c r="AB96" i="59"/>
  <c r="AD50" i="68"/>
  <c r="J98" i="58"/>
  <c r="T41" i="57"/>
  <c r="T65" i="58"/>
  <c r="AE34" i="58"/>
  <c r="L97" i="62"/>
  <c r="M103" i="7"/>
  <c r="M45" i="36"/>
  <c r="AE35" i="56"/>
  <c r="AE59" i="57"/>
  <c r="M103" i="6"/>
  <c r="M103" i="10"/>
  <c r="M103" i="20"/>
  <c r="AE29" i="62"/>
  <c r="N42" i="68"/>
  <c r="T96" i="71"/>
  <c r="AE67" i="70"/>
  <c r="R41" i="57"/>
  <c r="AE37" i="54"/>
  <c r="AE36" i="70"/>
  <c r="AE99" i="55"/>
  <c r="AE84" i="64"/>
  <c r="AE68" i="54"/>
  <c r="M103" i="8"/>
  <c r="AE77" i="55"/>
  <c r="M75" i="22"/>
  <c r="M18" i="12"/>
  <c r="M18" i="6"/>
  <c r="M18" i="9"/>
  <c r="M18" i="18"/>
  <c r="M18" i="21"/>
  <c r="L33" i="17"/>
  <c r="L121" i="17" s="1"/>
  <c r="K74" i="7"/>
  <c r="M45" i="11"/>
  <c r="M40" i="7"/>
  <c r="M75" i="23"/>
  <c r="M75" i="6"/>
  <c r="L122" i="14"/>
  <c r="M122" i="14" s="1"/>
  <c r="L122" i="15"/>
  <c r="M122" i="15" s="1"/>
  <c r="M59" i="10"/>
  <c r="M45" i="13"/>
  <c r="M45" i="21"/>
  <c r="M59" i="17"/>
  <c r="L122" i="8"/>
  <c r="M122" i="8" s="1"/>
  <c r="M46" i="7"/>
  <c r="L122" i="21"/>
  <c r="C12" i="45" s="1"/>
  <c r="K74" i="23"/>
  <c r="L33" i="6"/>
  <c r="L121" i="6" s="1"/>
  <c r="C11" i="43" s="1"/>
  <c r="M45" i="23"/>
  <c r="M59" i="7"/>
  <c r="M45" i="12"/>
  <c r="M59" i="5"/>
  <c r="M59" i="9"/>
  <c r="M59" i="21"/>
  <c r="M40" i="14"/>
  <c r="K74" i="9"/>
  <c r="M59" i="13"/>
  <c r="M40" i="11"/>
  <c r="AL28" i="40"/>
  <c r="M28" i="40" s="1"/>
  <c r="AK28" i="40"/>
  <c r="L28" i="40" s="1"/>
  <c r="AL25" i="31"/>
  <c r="M25" i="31" s="1"/>
  <c r="AK25" i="31"/>
  <c r="L25" i="31" s="1"/>
  <c r="AL28" i="47"/>
  <c r="M28" i="47" s="1"/>
  <c r="AK28" i="47"/>
  <c r="L28" i="47" s="1"/>
  <c r="AK27" i="46"/>
  <c r="L27" i="46" s="1"/>
  <c r="AL27" i="46"/>
  <c r="M27" i="46" s="1"/>
  <c r="AL23" i="34"/>
  <c r="M23" i="34" s="1"/>
  <c r="AK23" i="34"/>
  <c r="L23" i="34" s="1"/>
  <c r="AL23" i="30"/>
  <c r="M23" i="30" s="1"/>
  <c r="AK23" i="30"/>
  <c r="L23" i="30" s="1"/>
  <c r="AK25" i="35"/>
  <c r="L25" i="35" s="1"/>
  <c r="AL25" i="35"/>
  <c r="M25" i="35" s="1"/>
  <c r="AE53" i="68"/>
  <c r="L97" i="66"/>
  <c r="T97" i="66"/>
  <c r="V97" i="66"/>
  <c r="X97" i="66"/>
  <c r="Z97" i="66"/>
  <c r="P97" i="66"/>
  <c r="R97" i="66"/>
  <c r="J97" i="66"/>
  <c r="J97" i="71"/>
  <c r="T97" i="71"/>
  <c r="V97" i="71"/>
  <c r="X97" i="71"/>
  <c r="AB97" i="71"/>
  <c r="P97" i="71"/>
  <c r="R97" i="71"/>
  <c r="N97" i="71"/>
  <c r="AD97" i="71"/>
  <c r="L97" i="71"/>
  <c r="P97" i="54"/>
  <c r="R97" i="54"/>
  <c r="T97" i="54"/>
  <c r="V97" i="54"/>
  <c r="L97" i="54"/>
  <c r="AB97" i="54"/>
  <c r="N97" i="54"/>
  <c r="AD97" i="54"/>
  <c r="J97" i="54"/>
  <c r="X97" i="54"/>
  <c r="Z97" i="54"/>
  <c r="L31" i="19"/>
  <c r="M31" i="19" s="1"/>
  <c r="L33" i="19"/>
  <c r="L33" i="7"/>
  <c r="L31" i="7"/>
  <c r="M31" i="7" s="1"/>
  <c r="M60" i="19"/>
  <c r="M59" i="19"/>
  <c r="AH28" i="36"/>
  <c r="AI28" i="36" s="1"/>
  <c r="T89" i="58"/>
  <c r="P18" i="57"/>
  <c r="L44" i="55"/>
  <c r="AB33" i="59"/>
  <c r="V33" i="59"/>
  <c r="AD70" i="59"/>
  <c r="AH19" i="33"/>
  <c r="AI19" i="33" s="1"/>
  <c r="AB95" i="59"/>
  <c r="L74" i="64"/>
  <c r="Z33" i="56"/>
  <c r="V44" i="55"/>
  <c r="R84" i="73"/>
  <c r="N84" i="73"/>
  <c r="V93" i="59"/>
  <c r="P74" i="63"/>
  <c r="AB16" i="61"/>
  <c r="R31" i="65"/>
  <c r="Z96" i="57"/>
  <c r="Z47" i="59"/>
  <c r="J32" i="64"/>
  <c r="R30" i="67"/>
  <c r="P30" i="67"/>
  <c r="T42" i="63"/>
  <c r="N31" i="59"/>
  <c r="L96" i="57"/>
  <c r="R96" i="57"/>
  <c r="L70" i="68"/>
  <c r="T70" i="68"/>
  <c r="R101" i="67"/>
  <c r="N76" i="59"/>
  <c r="X49" i="67"/>
  <c r="AD25" i="56"/>
  <c r="R98" i="62"/>
  <c r="L23" i="69"/>
  <c r="P88" i="58"/>
  <c r="J39" i="57"/>
  <c r="AB57" i="58"/>
  <c r="P76" i="73"/>
  <c r="N76" i="73"/>
  <c r="Z84" i="61"/>
  <c r="N89" i="58"/>
  <c r="L17" i="58"/>
  <c r="AE52" i="60"/>
  <c r="AE52" i="63"/>
  <c r="AE36" i="67"/>
  <c r="AE34" i="69"/>
  <c r="AB73" i="62"/>
  <c r="N84" i="63"/>
  <c r="X98" i="70"/>
  <c r="T39" i="59"/>
  <c r="V25" i="55"/>
  <c r="N72" i="55"/>
  <c r="AB26" i="57"/>
  <c r="N26" i="57"/>
  <c r="AE89" i="59"/>
  <c r="AE23" i="65"/>
  <c r="AE84" i="58"/>
  <c r="AE77" i="63"/>
  <c r="AE45" i="65"/>
  <c r="X26" i="57"/>
  <c r="AE63" i="73"/>
  <c r="AE46" i="63"/>
  <c r="AE98" i="69"/>
  <c r="AE80" i="55"/>
  <c r="AE79" i="72"/>
  <c r="M40" i="18"/>
  <c r="M40" i="17"/>
  <c r="L122" i="17"/>
  <c r="M122" i="17" s="1"/>
  <c r="M40" i="16"/>
  <c r="M103" i="15"/>
  <c r="M41" i="14"/>
  <c r="M40" i="12"/>
  <c r="M18" i="11"/>
  <c r="M103" i="5"/>
  <c r="M18" i="5"/>
  <c r="M18" i="7"/>
  <c r="L122" i="6"/>
  <c r="M122" i="6" s="1"/>
  <c r="M60" i="21"/>
  <c r="L122" i="23"/>
  <c r="M122" i="23" s="1"/>
  <c r="L97" i="58"/>
  <c r="AD97" i="66"/>
  <c r="M59" i="12"/>
  <c r="M45" i="6"/>
  <c r="N97" i="69"/>
  <c r="P97" i="69"/>
  <c r="R97" i="69"/>
  <c r="T97" i="69"/>
  <c r="V97" i="69"/>
  <c r="J97" i="69"/>
  <c r="AB97" i="69"/>
  <c r="L97" i="69"/>
  <c r="AD97" i="69"/>
  <c r="Z97" i="69"/>
  <c r="X97" i="69"/>
  <c r="R97" i="73"/>
  <c r="AB97" i="73"/>
  <c r="L97" i="73"/>
  <c r="X97" i="73"/>
  <c r="T97" i="60"/>
  <c r="P97" i="60"/>
  <c r="R97" i="60"/>
  <c r="X97" i="60"/>
  <c r="AL22" i="32"/>
  <c r="M22" i="32" s="1"/>
  <c r="X84" i="73"/>
  <c r="P31" i="59"/>
  <c r="AD23" i="69"/>
  <c r="X57" i="58"/>
  <c r="R89" i="58"/>
  <c r="L122" i="18"/>
  <c r="C12" i="30" s="1"/>
  <c r="M59" i="11"/>
  <c r="M59" i="6"/>
  <c r="AD56" i="54"/>
  <c r="J56" i="54"/>
  <c r="R56" i="54"/>
  <c r="M46" i="19"/>
  <c r="M45" i="19"/>
  <c r="AE78" i="60"/>
  <c r="AE67" i="65"/>
  <c r="K74" i="15"/>
  <c r="M103" i="11"/>
  <c r="K74" i="5"/>
  <c r="M59" i="20"/>
  <c r="T97" i="55"/>
  <c r="R97" i="55"/>
  <c r="X97" i="55"/>
  <c r="AH28" i="42"/>
  <c r="AI28" i="42" s="1"/>
  <c r="M45" i="38"/>
  <c r="J44" i="55"/>
  <c r="Z31" i="59"/>
  <c r="V70" i="57"/>
  <c r="AH23" i="43"/>
  <c r="AI23" i="43" s="1"/>
  <c r="R33" i="59"/>
  <c r="X70" i="59"/>
  <c r="X95" i="59"/>
  <c r="AD74" i="64"/>
  <c r="X98" i="62"/>
  <c r="P70" i="57"/>
  <c r="X89" i="58"/>
  <c r="R44" i="55"/>
  <c r="AB84" i="73"/>
  <c r="N38" i="63"/>
  <c r="J93" i="59"/>
  <c r="T16" i="61"/>
  <c r="AB31" i="65"/>
  <c r="AD52" i="55"/>
  <c r="P47" i="59"/>
  <c r="V32" i="64"/>
  <c r="J30" i="67"/>
  <c r="AB98" i="62"/>
  <c r="V33" i="56"/>
  <c r="P96" i="57"/>
  <c r="AD25" i="70"/>
  <c r="AB101" i="67"/>
  <c r="AE101" i="67" s="1"/>
  <c r="AB76" i="59"/>
  <c r="L49" i="67"/>
  <c r="P49" i="67"/>
  <c r="P25" i="56"/>
  <c r="Z98" i="62"/>
  <c r="AH26" i="40"/>
  <c r="AI26" i="40" s="1"/>
  <c r="AH21" i="37"/>
  <c r="AI21" i="37" s="1"/>
  <c r="V23" i="69"/>
  <c r="V39" i="57"/>
  <c r="AD39" i="57"/>
  <c r="AD57" i="58"/>
  <c r="AD39" i="59"/>
  <c r="X76" i="73"/>
  <c r="X84" i="61"/>
  <c r="T56" i="54"/>
  <c r="AE92" i="58"/>
  <c r="V73" i="67"/>
  <c r="Z72" i="55"/>
  <c r="X31" i="59"/>
  <c r="V84" i="63"/>
  <c r="AD98" i="70"/>
  <c r="J39" i="59"/>
  <c r="AE48" i="63"/>
  <c r="L25" i="55"/>
  <c r="T72" i="55"/>
  <c r="R73" i="62"/>
  <c r="L26" i="57"/>
  <c r="AE71" i="63"/>
  <c r="K74" i="17"/>
  <c r="M45" i="17"/>
  <c r="M18" i="16"/>
  <c r="M18" i="14"/>
  <c r="M75" i="13"/>
  <c r="M103" i="12"/>
  <c r="K74" i="11"/>
  <c r="M18" i="10"/>
  <c r="M45" i="10"/>
  <c r="M40" i="9"/>
  <c r="K74" i="8"/>
  <c r="M45" i="5"/>
  <c r="M75" i="7"/>
  <c r="K74" i="21"/>
  <c r="M40" i="20"/>
  <c r="M18" i="23"/>
  <c r="N97" i="55"/>
  <c r="N97" i="58"/>
  <c r="M45" i="22"/>
  <c r="L33" i="12"/>
  <c r="M33" i="12" s="1"/>
  <c r="R97" i="59"/>
  <c r="P97" i="59"/>
  <c r="X97" i="59"/>
  <c r="Z97" i="59"/>
  <c r="AD97" i="59"/>
  <c r="J97" i="72"/>
  <c r="P97" i="72"/>
  <c r="V97" i="72"/>
  <c r="X97" i="72"/>
  <c r="R97" i="72"/>
  <c r="T97" i="72"/>
  <c r="L33" i="23"/>
  <c r="L31" i="23"/>
  <c r="M31" i="23" s="1"/>
  <c r="AE64" i="73"/>
  <c r="Z70" i="59"/>
  <c r="AE79" i="56"/>
  <c r="X84" i="63"/>
  <c r="AE99" i="61"/>
  <c r="V26" i="57"/>
  <c r="AE53" i="62"/>
  <c r="K74" i="13"/>
  <c r="AH22" i="30"/>
  <c r="AI22" i="30" s="1"/>
  <c r="M45" i="40"/>
  <c r="V31" i="59"/>
  <c r="N70" i="57"/>
  <c r="AD33" i="59"/>
  <c r="V70" i="59"/>
  <c r="AL24" i="34"/>
  <c r="M24" i="34" s="1"/>
  <c r="L95" i="59"/>
  <c r="M45" i="47"/>
  <c r="J26" i="57"/>
  <c r="L89" i="58"/>
  <c r="L72" i="65"/>
  <c r="P84" i="73"/>
  <c r="Z38" i="63"/>
  <c r="R93" i="59"/>
  <c r="J16" i="61"/>
  <c r="L16" i="61"/>
  <c r="P31" i="65"/>
  <c r="R52" i="55"/>
  <c r="AB47" i="59"/>
  <c r="R32" i="64"/>
  <c r="AD30" i="67"/>
  <c r="AD42" i="63"/>
  <c r="T98" i="62"/>
  <c r="AD96" i="57"/>
  <c r="T101" i="67"/>
  <c r="Z76" i="59"/>
  <c r="AB49" i="67"/>
  <c r="V49" i="67"/>
  <c r="Z25" i="56"/>
  <c r="R25" i="56"/>
  <c r="P98" i="62"/>
  <c r="Z23" i="69"/>
  <c r="AD88" i="58"/>
  <c r="T39" i="57"/>
  <c r="P39" i="57"/>
  <c r="AE50" i="54"/>
  <c r="N57" i="58"/>
  <c r="AB39" i="59"/>
  <c r="J76" i="73"/>
  <c r="T84" i="61"/>
  <c r="AE63" i="56"/>
  <c r="Z56" i="54"/>
  <c r="AE53" i="58"/>
  <c r="L73" i="67"/>
  <c r="V72" i="55"/>
  <c r="T67" i="55"/>
  <c r="AD31" i="59"/>
  <c r="P84" i="63"/>
  <c r="V98" i="70"/>
  <c r="AE37" i="69"/>
  <c r="AE85" i="55"/>
  <c r="AE21" i="66"/>
  <c r="AE35" i="57"/>
  <c r="AE34" i="67"/>
  <c r="AE46" i="55"/>
  <c r="T25" i="55"/>
  <c r="X72" i="55"/>
  <c r="X73" i="62"/>
  <c r="P73" i="62"/>
  <c r="AE98" i="63"/>
  <c r="AE99" i="67"/>
  <c r="AD26" i="57"/>
  <c r="M59" i="18"/>
  <c r="L122" i="16"/>
  <c r="M122" i="16" s="1"/>
  <c r="M104" i="16"/>
  <c r="M75" i="14"/>
  <c r="M40" i="13"/>
  <c r="L122" i="12"/>
  <c r="C12" i="36" s="1"/>
  <c r="K74" i="10"/>
  <c r="L122" i="9"/>
  <c r="C12" i="39" s="1"/>
  <c r="M75" i="8"/>
  <c r="L122" i="5"/>
  <c r="M122" i="5" s="1"/>
  <c r="L122" i="7"/>
  <c r="M122" i="7" s="1"/>
  <c r="K74" i="22"/>
  <c r="L122" i="20"/>
  <c r="M122" i="20" s="1"/>
  <c r="AD97" i="55"/>
  <c r="AD97" i="58"/>
  <c r="K74" i="6"/>
  <c r="M45" i="8"/>
  <c r="N97" i="65"/>
  <c r="J97" i="65"/>
  <c r="AB97" i="65"/>
  <c r="L97" i="65"/>
  <c r="P97" i="65"/>
  <c r="R97" i="65"/>
  <c r="X97" i="65"/>
  <c r="Z97" i="65"/>
  <c r="V97" i="65"/>
  <c r="T97" i="65"/>
  <c r="J97" i="56"/>
  <c r="P97" i="56"/>
  <c r="R97" i="56"/>
  <c r="X97" i="56"/>
  <c r="V97" i="56"/>
  <c r="T97" i="56"/>
  <c r="L33" i="13"/>
  <c r="L121" i="13" s="1"/>
  <c r="L31" i="13"/>
  <c r="M31" i="13" s="1"/>
  <c r="L33" i="10"/>
  <c r="L121" i="10" s="1"/>
  <c r="L31" i="10"/>
  <c r="M31" i="10" s="1"/>
  <c r="M75" i="19"/>
  <c r="M76" i="19"/>
  <c r="M40" i="19"/>
  <c r="M41" i="19"/>
  <c r="AD32" i="64"/>
  <c r="J96" i="57"/>
  <c r="AD76" i="59"/>
  <c r="AE23" i="71"/>
  <c r="M18" i="17"/>
  <c r="M40" i="10"/>
  <c r="M45" i="16"/>
  <c r="L97" i="70"/>
  <c r="AB97" i="70"/>
  <c r="J97" i="70"/>
  <c r="AD97" i="70"/>
  <c r="P97" i="70"/>
  <c r="R97" i="70"/>
  <c r="X97" i="70"/>
  <c r="Z97" i="70"/>
  <c r="T97" i="70"/>
  <c r="V97" i="70"/>
  <c r="L31" i="20"/>
  <c r="M31" i="20" s="1"/>
  <c r="L33" i="20"/>
  <c r="AH28" i="34"/>
  <c r="AI28" i="34" s="1"/>
  <c r="AE63" i="57"/>
  <c r="T70" i="57"/>
  <c r="AB70" i="57"/>
  <c r="T18" i="57"/>
  <c r="L31" i="59"/>
  <c r="N33" i="59"/>
  <c r="AK28" i="46"/>
  <c r="L28" i="46" s="1"/>
  <c r="T95" i="59"/>
  <c r="AB25" i="64"/>
  <c r="AD72" i="56"/>
  <c r="V18" i="57"/>
  <c r="AL20" i="38"/>
  <c r="M20" i="38" s="1"/>
  <c r="Z84" i="73"/>
  <c r="X38" i="63"/>
  <c r="V84" i="73"/>
  <c r="V16" i="61"/>
  <c r="P16" i="61"/>
  <c r="N31" i="65"/>
  <c r="P58" i="56"/>
  <c r="X47" i="59"/>
  <c r="T32" i="64"/>
  <c r="AB30" i="67"/>
  <c r="Z42" i="63"/>
  <c r="AB31" i="59"/>
  <c r="AE60" i="62"/>
  <c r="AB96" i="57"/>
  <c r="X70" i="68"/>
  <c r="X101" i="67"/>
  <c r="M18" i="2"/>
  <c r="Z25" i="55"/>
  <c r="X25" i="56"/>
  <c r="R76" i="59"/>
  <c r="X76" i="59"/>
  <c r="T49" i="67"/>
  <c r="N49" i="67"/>
  <c r="T25" i="56"/>
  <c r="N25" i="56"/>
  <c r="V98" i="62"/>
  <c r="AH23" i="37"/>
  <c r="AI23" i="37" s="1"/>
  <c r="AH27" i="45"/>
  <c r="AI27" i="45" s="1"/>
  <c r="AK18" i="46"/>
  <c r="L18" i="46" s="1"/>
  <c r="R23" i="69"/>
  <c r="R88" i="58"/>
  <c r="M45" i="30"/>
  <c r="N39" i="57"/>
  <c r="AH19" i="42"/>
  <c r="AI19" i="42" s="1"/>
  <c r="AL19" i="42" s="1"/>
  <c r="M19" i="42" s="1"/>
  <c r="X25" i="55"/>
  <c r="V73" i="58"/>
  <c r="V57" i="58"/>
  <c r="Z39" i="59"/>
  <c r="AD76" i="73"/>
  <c r="P84" i="61"/>
  <c r="P56" i="54"/>
  <c r="AB72" i="55"/>
  <c r="AE70" i="63"/>
  <c r="AE54" i="57"/>
  <c r="AE80" i="62"/>
  <c r="AE70" i="65"/>
  <c r="AE47" i="63"/>
  <c r="AE50" i="60"/>
  <c r="AE25" i="61"/>
  <c r="AD84" i="63"/>
  <c r="AE77" i="72"/>
  <c r="R98" i="70"/>
  <c r="P25" i="55"/>
  <c r="J73" i="62"/>
  <c r="AE59" i="56"/>
  <c r="T26" i="57"/>
  <c r="M75" i="18"/>
  <c r="M40" i="15"/>
  <c r="M45" i="15"/>
  <c r="M59" i="14"/>
  <c r="M18" i="13"/>
  <c r="M75" i="12"/>
  <c r="L122" i="10"/>
  <c r="C12" i="38" s="1"/>
  <c r="M75" i="10"/>
  <c r="M40" i="8"/>
  <c r="M59" i="8"/>
  <c r="M60" i="7"/>
  <c r="M40" i="6"/>
  <c r="M59" i="22"/>
  <c r="M40" i="21"/>
  <c r="M75" i="21"/>
  <c r="M104" i="20"/>
  <c r="M103" i="23"/>
  <c r="K74" i="18"/>
  <c r="P97" i="55"/>
  <c r="N97" i="70"/>
  <c r="M59" i="15"/>
  <c r="M59" i="16"/>
  <c r="L97" i="57"/>
  <c r="P97" i="57"/>
  <c r="R97" i="57"/>
  <c r="T97" i="57"/>
  <c r="V97" i="57"/>
  <c r="J97" i="57"/>
  <c r="X97" i="57"/>
  <c r="Z97" i="57"/>
  <c r="R97" i="61"/>
  <c r="L97" i="61"/>
  <c r="X97" i="61"/>
  <c r="AB97" i="61"/>
  <c r="L31" i="14"/>
  <c r="M31" i="14" s="1"/>
  <c r="L33" i="14"/>
  <c r="L121" i="14" s="1"/>
  <c r="L31" i="8"/>
  <c r="M31" i="8" s="1"/>
  <c r="L33" i="8"/>
  <c r="L121" i="8" s="1"/>
  <c r="AD18" i="57"/>
  <c r="P74" i="64"/>
  <c r="P38" i="63"/>
  <c r="J31" i="59"/>
  <c r="R25" i="55"/>
  <c r="AE44" i="56"/>
  <c r="AE70" i="60"/>
  <c r="M75" i="20"/>
  <c r="AH27" i="32"/>
  <c r="AI27" i="32" s="1"/>
  <c r="AL27" i="32" s="1"/>
  <c r="M27" i="32" s="1"/>
  <c r="AH25" i="41"/>
  <c r="AI25" i="41" s="1"/>
  <c r="AB18" i="57"/>
  <c r="R18" i="57"/>
  <c r="T44" i="55"/>
  <c r="L33" i="59"/>
  <c r="AD95" i="59"/>
  <c r="AB74" i="64"/>
  <c r="N18" i="57"/>
  <c r="N98" i="62"/>
  <c r="J84" i="73"/>
  <c r="AB38" i="63"/>
  <c r="X16" i="61"/>
  <c r="N16" i="61"/>
  <c r="X31" i="65"/>
  <c r="Z58" i="56"/>
  <c r="L47" i="59"/>
  <c r="Z32" i="64"/>
  <c r="N32" i="64"/>
  <c r="X30" i="67"/>
  <c r="R42" i="63"/>
  <c r="T96" i="57"/>
  <c r="P70" i="68"/>
  <c r="Z70" i="68"/>
  <c r="AB42" i="63"/>
  <c r="AD101" i="67"/>
  <c r="P101" i="67"/>
  <c r="J76" i="59"/>
  <c r="V76" i="59"/>
  <c r="Z49" i="67"/>
  <c r="J25" i="56"/>
  <c r="J98" i="62"/>
  <c r="X23" i="69"/>
  <c r="M45" i="28"/>
  <c r="Z88" i="58"/>
  <c r="R39" i="57"/>
  <c r="Z73" i="58"/>
  <c r="X39" i="59"/>
  <c r="AB76" i="73"/>
  <c r="AB84" i="61"/>
  <c r="AE37" i="68"/>
  <c r="X56" i="54"/>
  <c r="L72" i="55"/>
  <c r="AE46" i="70"/>
  <c r="T84" i="63"/>
  <c r="L98" i="70"/>
  <c r="AE87" i="73"/>
  <c r="AE85" i="60"/>
  <c r="AE85" i="54"/>
  <c r="AE78" i="62"/>
  <c r="AE78" i="61"/>
  <c r="AE53" i="63"/>
  <c r="M18" i="19"/>
  <c r="M103" i="18"/>
  <c r="M45" i="18"/>
  <c r="M18" i="15"/>
  <c r="K74" i="14"/>
  <c r="M45" i="14"/>
  <c r="L122" i="11"/>
  <c r="M122" i="11" s="1"/>
  <c r="M75" i="11"/>
  <c r="M60" i="9"/>
  <c r="M75" i="9"/>
  <c r="M18" i="8"/>
  <c r="M40" i="22"/>
  <c r="L122" i="22"/>
  <c r="M122" i="22" s="1"/>
  <c r="K74" i="20"/>
  <c r="M45" i="20"/>
  <c r="M59" i="23"/>
  <c r="V97" i="55"/>
  <c r="Z97" i="71"/>
  <c r="L33" i="5"/>
  <c r="M33" i="5" s="1"/>
  <c r="K74" i="12"/>
  <c r="R97" i="62"/>
  <c r="P97" i="62"/>
  <c r="X97" i="62"/>
  <c r="V97" i="63"/>
  <c r="L97" i="63"/>
  <c r="P97" i="63"/>
  <c r="X97" i="63"/>
  <c r="AB97" i="63"/>
  <c r="T97" i="63"/>
  <c r="R97" i="63"/>
  <c r="L33" i="16"/>
  <c r="L121" i="16" s="1"/>
  <c r="L31" i="16"/>
  <c r="M31" i="16" s="1"/>
  <c r="M104" i="19"/>
  <c r="M103" i="19"/>
  <c r="AE34" i="66"/>
  <c r="Z33" i="59"/>
  <c r="V72" i="70"/>
  <c r="X17" i="58"/>
  <c r="T73" i="62"/>
  <c r="V39" i="59"/>
  <c r="AE52" i="54"/>
  <c r="M103" i="13"/>
  <c r="M40" i="23"/>
  <c r="M75" i="17"/>
  <c r="T97" i="58"/>
  <c r="P97" i="58"/>
  <c r="R97" i="58"/>
  <c r="X97" i="58"/>
  <c r="L33" i="11"/>
  <c r="L31" i="11"/>
  <c r="M31" i="11" s="1"/>
  <c r="L33" i="21"/>
  <c r="L31" i="21"/>
  <c r="M31" i="21" s="1"/>
  <c r="J18" i="57"/>
  <c r="X70" i="57"/>
  <c r="AD44" i="55"/>
  <c r="X18" i="57"/>
  <c r="T33" i="59"/>
  <c r="Z18" i="57"/>
  <c r="AD84" i="73"/>
  <c r="T38" i="63"/>
  <c r="J38" i="63"/>
  <c r="AD31" i="64"/>
  <c r="J31" i="65"/>
  <c r="T47" i="59"/>
  <c r="J47" i="59"/>
  <c r="X32" i="64"/>
  <c r="P32" i="64"/>
  <c r="L42" i="63"/>
  <c r="V96" i="57"/>
  <c r="AB70" i="68"/>
  <c r="Z101" i="67"/>
  <c r="N101" i="67"/>
  <c r="P56" i="61"/>
  <c r="P76" i="59"/>
  <c r="L39" i="57"/>
  <c r="V76" i="73"/>
  <c r="R38" i="63"/>
  <c r="AE24" i="67"/>
  <c r="AE64" i="65"/>
  <c r="L56" i="54"/>
  <c r="N25" i="55"/>
  <c r="AE34" i="61"/>
  <c r="AE87" i="65"/>
  <c r="P72" i="55"/>
  <c r="AE35" i="59"/>
  <c r="AE25" i="57"/>
  <c r="AE66" i="56"/>
  <c r="AE66" i="63"/>
  <c r="AE87" i="63"/>
  <c r="AE48" i="60"/>
  <c r="AE67" i="59"/>
  <c r="AE22" i="57"/>
  <c r="AE33" i="71"/>
  <c r="AE98" i="54"/>
  <c r="AE92" i="61"/>
  <c r="AE44" i="65"/>
  <c r="AE44" i="72"/>
  <c r="AE29" i="65"/>
  <c r="AE20" i="60"/>
  <c r="AE52" i="65"/>
  <c r="AE52" i="67"/>
  <c r="AE36" i="72"/>
  <c r="AE99" i="72"/>
  <c r="AE45" i="62"/>
  <c r="AE29" i="67"/>
  <c r="L122" i="19"/>
  <c r="C12" i="29" s="1"/>
  <c r="K74" i="16"/>
  <c r="M75" i="16"/>
  <c r="M75" i="15"/>
  <c r="L122" i="13"/>
  <c r="M122" i="13" s="1"/>
  <c r="M45" i="9"/>
  <c r="M40" i="5"/>
  <c r="M45" i="7"/>
  <c r="M18" i="22"/>
  <c r="M18" i="20"/>
  <c r="J97" i="55"/>
  <c r="J97" i="58"/>
  <c r="AB97" i="66"/>
  <c r="M75" i="5"/>
  <c r="N97" i="64"/>
  <c r="R97" i="64"/>
  <c r="T97" i="64"/>
  <c r="V97" i="64"/>
  <c r="X97" i="64"/>
  <c r="L97" i="64"/>
  <c r="P97" i="64"/>
  <c r="J97" i="64"/>
  <c r="Z97" i="64"/>
  <c r="AB97" i="64"/>
  <c r="R97" i="68"/>
  <c r="P97" i="68"/>
  <c r="X97" i="68"/>
  <c r="L97" i="67"/>
  <c r="Z97" i="67"/>
  <c r="J97" i="67"/>
  <c r="P97" i="67"/>
  <c r="V97" i="67"/>
  <c r="X97" i="67"/>
  <c r="R97" i="67"/>
  <c r="T97" i="67"/>
  <c r="L33" i="18"/>
  <c r="L31" i="18"/>
  <c r="M31" i="18" s="1"/>
  <c r="L31" i="22"/>
  <c r="M31" i="22" s="1"/>
  <c r="L33" i="22"/>
  <c r="J56" i="68"/>
  <c r="X56" i="68"/>
  <c r="L56" i="68"/>
  <c r="M103" i="2"/>
  <c r="AE19" i="58"/>
  <c r="AE19" i="65"/>
  <c r="AE19" i="71"/>
  <c r="AE19" i="69"/>
  <c r="Z17" i="58"/>
  <c r="P17" i="58"/>
  <c r="V17" i="58"/>
  <c r="J17" i="58"/>
  <c r="V73" i="57"/>
  <c r="AE48" i="57"/>
  <c r="V72" i="56"/>
  <c r="Z72" i="65"/>
  <c r="Z32" i="54"/>
  <c r="Z25" i="62"/>
  <c r="N25" i="62"/>
  <c r="T58" i="70"/>
  <c r="N95" i="56"/>
  <c r="AB18" i="59"/>
  <c r="AB76" i="71"/>
  <c r="J76" i="71"/>
  <c r="AB86" i="66"/>
  <c r="N73" i="57"/>
  <c r="L25" i="68"/>
  <c r="N25" i="68"/>
  <c r="P33" i="58"/>
  <c r="R47" i="58"/>
  <c r="X84" i="55"/>
  <c r="V33" i="58"/>
  <c r="T31" i="56"/>
  <c r="N67" i="55"/>
  <c r="V72" i="58"/>
  <c r="V38" i="65"/>
  <c r="J38" i="65"/>
  <c r="P38" i="65"/>
  <c r="X38" i="65"/>
  <c r="Z38" i="65"/>
  <c r="R38" i="65"/>
  <c r="L38" i="65"/>
  <c r="T38" i="65"/>
  <c r="N38" i="65"/>
  <c r="AD38" i="65"/>
  <c r="AB38" i="65"/>
  <c r="V102" i="67"/>
  <c r="X94" i="59"/>
  <c r="R102" i="67"/>
  <c r="P102" i="67"/>
  <c r="T73" i="57"/>
  <c r="T88" i="62"/>
  <c r="T69" i="57"/>
  <c r="X72" i="56"/>
  <c r="R72" i="65"/>
  <c r="R32" i="54"/>
  <c r="V25" i="62"/>
  <c r="V58" i="70"/>
  <c r="AB65" i="73"/>
  <c r="Z76" i="71"/>
  <c r="N76" i="71"/>
  <c r="AE83" i="71"/>
  <c r="X86" i="66"/>
  <c r="X73" i="57"/>
  <c r="X25" i="68"/>
  <c r="T78" i="59"/>
  <c r="J47" i="58"/>
  <c r="N84" i="55"/>
  <c r="AE34" i="70"/>
  <c r="Z33" i="58"/>
  <c r="AE100" i="57"/>
  <c r="L67" i="55"/>
  <c r="V67" i="55"/>
  <c r="P67" i="55"/>
  <c r="AB72" i="58"/>
  <c r="N26" i="69"/>
  <c r="P26" i="69"/>
  <c r="V26" i="69"/>
  <c r="V94" i="59"/>
  <c r="T102" i="67"/>
  <c r="L102" i="67"/>
  <c r="AD73" i="57"/>
  <c r="P88" i="62"/>
  <c r="Z72" i="56"/>
  <c r="AB72" i="65"/>
  <c r="AD32" i="54"/>
  <c r="R25" i="62"/>
  <c r="X88" i="67"/>
  <c r="R58" i="70"/>
  <c r="Z86" i="66"/>
  <c r="N65" i="73"/>
  <c r="X76" i="71"/>
  <c r="L86" i="66"/>
  <c r="R73" i="57"/>
  <c r="AD25" i="68"/>
  <c r="Z47" i="58"/>
  <c r="T84" i="55"/>
  <c r="T33" i="58"/>
  <c r="J31" i="56"/>
  <c r="X67" i="55"/>
  <c r="L72" i="58"/>
  <c r="Z26" i="55"/>
  <c r="L26" i="55"/>
  <c r="T94" i="59"/>
  <c r="J102" i="67"/>
  <c r="N102" i="67"/>
  <c r="AE85" i="58"/>
  <c r="P73" i="57"/>
  <c r="AB93" i="58"/>
  <c r="AB88" i="62"/>
  <c r="P47" i="58"/>
  <c r="R72" i="56"/>
  <c r="T72" i="65"/>
  <c r="T32" i="54"/>
  <c r="L25" i="62"/>
  <c r="V93" i="58"/>
  <c r="X58" i="70"/>
  <c r="AB95" i="56"/>
  <c r="X34" i="55"/>
  <c r="N72" i="56"/>
  <c r="Z65" i="73"/>
  <c r="V76" i="71"/>
  <c r="R86" i="66"/>
  <c r="L73" i="57"/>
  <c r="T25" i="68"/>
  <c r="AD47" i="58"/>
  <c r="AD84" i="55"/>
  <c r="AD33" i="58"/>
  <c r="AB67" i="55"/>
  <c r="N72" i="58"/>
  <c r="AD72" i="58"/>
  <c r="P26" i="55"/>
  <c r="AB26" i="55"/>
  <c r="N26" i="55"/>
  <c r="AB72" i="66"/>
  <c r="T72" i="66"/>
  <c r="AD72" i="66"/>
  <c r="J72" i="66"/>
  <c r="Z72" i="66"/>
  <c r="R72" i="66"/>
  <c r="X72" i="66"/>
  <c r="L72" i="66"/>
  <c r="P72" i="66"/>
  <c r="N72" i="66"/>
  <c r="V72" i="66"/>
  <c r="AB102" i="67"/>
  <c r="Z93" i="58"/>
  <c r="T49" i="58"/>
  <c r="L72" i="56"/>
  <c r="P72" i="65"/>
  <c r="X32" i="54"/>
  <c r="AB25" i="62"/>
  <c r="P58" i="70"/>
  <c r="V86" i="66"/>
  <c r="AD34" i="55"/>
  <c r="P72" i="56"/>
  <c r="V65" i="73"/>
  <c r="R76" i="71"/>
  <c r="N86" i="66"/>
  <c r="AB73" i="57"/>
  <c r="R25" i="68"/>
  <c r="AB70" i="64"/>
  <c r="V47" i="58"/>
  <c r="P84" i="55"/>
  <c r="L33" i="58"/>
  <c r="Z67" i="55"/>
  <c r="T26" i="55"/>
  <c r="J26" i="55"/>
  <c r="R26" i="57"/>
  <c r="Z26" i="57"/>
  <c r="R72" i="58"/>
  <c r="P72" i="58"/>
  <c r="X72" i="67"/>
  <c r="J72" i="67"/>
  <c r="T72" i="67"/>
  <c r="AB72" i="67"/>
  <c r="N72" i="67"/>
  <c r="AD72" i="67"/>
  <c r="P72" i="67"/>
  <c r="L72" i="67"/>
  <c r="V72" i="67"/>
  <c r="R72" i="67"/>
  <c r="Z72" i="67"/>
  <c r="AD102" i="67"/>
  <c r="V72" i="65"/>
  <c r="J72" i="65"/>
  <c r="P32" i="54"/>
  <c r="T25" i="62"/>
  <c r="AB58" i="70"/>
  <c r="L58" i="70"/>
  <c r="L65" i="73"/>
  <c r="T76" i="71"/>
  <c r="P86" i="66"/>
  <c r="P25" i="68"/>
  <c r="V70" i="64"/>
  <c r="R33" i="58"/>
  <c r="T47" i="58"/>
  <c r="AB84" i="55"/>
  <c r="R84" i="55"/>
  <c r="R67" i="55"/>
  <c r="Z72" i="58"/>
  <c r="AD26" i="55"/>
  <c r="Z38" i="61"/>
  <c r="AB38" i="61"/>
  <c r="P38" i="61"/>
  <c r="AD38" i="61"/>
  <c r="L38" i="61"/>
  <c r="X38" i="61"/>
  <c r="T38" i="61"/>
  <c r="N38" i="61"/>
  <c r="R38" i="61"/>
  <c r="J38" i="61"/>
  <c r="V38" i="61"/>
  <c r="Z38" i="64"/>
  <c r="T38" i="64"/>
  <c r="R38" i="64"/>
  <c r="AD38" i="64"/>
  <c r="P38" i="64"/>
  <c r="N38" i="64"/>
  <c r="V38" i="64"/>
  <c r="AB38" i="64"/>
  <c r="J38" i="64"/>
  <c r="L38" i="64"/>
  <c r="X38" i="64"/>
  <c r="Z73" i="57"/>
  <c r="J18" i="59"/>
  <c r="AD76" i="71"/>
  <c r="T86" i="66"/>
  <c r="L84" i="55"/>
  <c r="AD67" i="55"/>
  <c r="J72" i="58"/>
  <c r="X26" i="55"/>
  <c r="V26" i="55"/>
  <c r="T26" i="59"/>
  <c r="N26" i="59"/>
  <c r="AE26" i="59" s="1"/>
  <c r="L72" i="57"/>
  <c r="P72" i="57"/>
  <c r="J72" i="57"/>
  <c r="T72" i="57"/>
  <c r="AD72" i="57"/>
  <c r="V72" i="57"/>
  <c r="Z72" i="57"/>
  <c r="X72" i="57"/>
  <c r="AE51" i="58"/>
  <c r="AE87" i="69"/>
  <c r="AE50" i="61"/>
  <c r="AE85" i="66"/>
  <c r="AE78" i="64"/>
  <c r="AE66" i="54"/>
  <c r="AE66" i="69"/>
  <c r="AE55" i="64"/>
  <c r="AE59" i="58"/>
  <c r="AE96" i="70"/>
  <c r="AE20" i="71"/>
  <c r="AE35" i="63"/>
  <c r="Z65" i="71"/>
  <c r="AD65" i="71"/>
  <c r="AE40" i="57"/>
  <c r="T72" i="56"/>
  <c r="AB72" i="56"/>
  <c r="J65" i="71"/>
  <c r="AD38" i="56"/>
  <c r="J38" i="56"/>
  <c r="P38" i="56"/>
  <c r="T38" i="56"/>
  <c r="V65" i="71"/>
  <c r="R65" i="71"/>
  <c r="AE64" i="59"/>
  <c r="AE100" i="54"/>
  <c r="N73" i="62"/>
  <c r="V98" i="61"/>
  <c r="J98" i="61"/>
  <c r="P98" i="61"/>
  <c r="AD98" i="61"/>
  <c r="AB98" i="61"/>
  <c r="T98" i="61"/>
  <c r="L98" i="61"/>
  <c r="X98" i="61"/>
  <c r="Z98" i="61"/>
  <c r="Z98" i="65"/>
  <c r="X98" i="65"/>
  <c r="R31" i="58"/>
  <c r="Z31" i="58"/>
  <c r="P31" i="58"/>
  <c r="J31" i="58"/>
  <c r="L31" i="58"/>
  <c r="V31" i="58"/>
  <c r="AD31" i="58"/>
  <c r="T31" i="58"/>
  <c r="N31" i="58"/>
  <c r="J39" i="58"/>
  <c r="T39" i="58"/>
  <c r="AD39" i="58"/>
  <c r="Z39" i="58"/>
  <c r="X39" i="58"/>
  <c r="V39" i="58"/>
  <c r="AB39" i="58"/>
  <c r="R39" i="58"/>
  <c r="L39" i="58"/>
  <c r="P39" i="58"/>
  <c r="N39" i="58"/>
  <c r="L47" i="60"/>
  <c r="P47" i="60"/>
  <c r="P65" i="59"/>
  <c r="J65" i="59"/>
  <c r="R65" i="59"/>
  <c r="Z65" i="59"/>
  <c r="V65" i="59"/>
  <c r="X65" i="59"/>
  <c r="L65" i="59"/>
  <c r="AD65" i="59"/>
  <c r="T65" i="59"/>
  <c r="N65" i="59"/>
  <c r="AB65" i="59"/>
  <c r="N73" i="55"/>
  <c r="Z73" i="55"/>
  <c r="AB73" i="55"/>
  <c r="V73" i="55"/>
  <c r="L73" i="55"/>
  <c r="T73" i="55"/>
  <c r="X73" i="55"/>
  <c r="R73" i="60"/>
  <c r="L73" i="60"/>
  <c r="T73" i="60"/>
  <c r="J73" i="60"/>
  <c r="AD73" i="60"/>
  <c r="Z73" i="60"/>
  <c r="N73" i="60"/>
  <c r="X73" i="60"/>
  <c r="J98" i="70"/>
  <c r="T98" i="70"/>
  <c r="AB98" i="70"/>
  <c r="AD31" i="70"/>
  <c r="N31" i="70"/>
  <c r="R31" i="70"/>
  <c r="L31" i="70"/>
  <c r="Z31" i="70"/>
  <c r="T31" i="70"/>
  <c r="AB31" i="70"/>
  <c r="V31" i="70"/>
  <c r="P31" i="70"/>
  <c r="X31" i="70"/>
  <c r="J31" i="70"/>
  <c r="L65" i="69"/>
  <c r="AB65" i="69"/>
  <c r="R65" i="69"/>
  <c r="X65" i="69"/>
  <c r="V65" i="69"/>
  <c r="P65" i="69"/>
  <c r="AD65" i="69"/>
  <c r="Z65" i="69"/>
  <c r="J65" i="69"/>
  <c r="T65" i="69"/>
  <c r="N65" i="69"/>
  <c r="X73" i="66"/>
  <c r="N73" i="66"/>
  <c r="V73" i="66"/>
  <c r="L73" i="66"/>
  <c r="T73" i="66"/>
  <c r="P73" i="66"/>
  <c r="J73" i="66"/>
  <c r="AB73" i="66"/>
  <c r="Z73" i="66"/>
  <c r="AD73" i="66"/>
  <c r="R73" i="66"/>
  <c r="N73" i="58"/>
  <c r="P73" i="58"/>
  <c r="T73" i="58"/>
  <c r="R73" i="58"/>
  <c r="AD73" i="58"/>
  <c r="X73" i="58"/>
  <c r="J73" i="58"/>
  <c r="AB73" i="58"/>
  <c r="AB89" i="56"/>
  <c r="N89" i="56"/>
  <c r="J89" i="56"/>
  <c r="T89" i="56"/>
  <c r="P89" i="56"/>
  <c r="R89" i="56"/>
  <c r="V89" i="56"/>
  <c r="AD89" i="56"/>
  <c r="X89" i="56"/>
  <c r="Z89" i="56"/>
  <c r="L89" i="56"/>
  <c r="AD73" i="62"/>
  <c r="T39" i="56"/>
  <c r="R39" i="56"/>
  <c r="J39" i="56"/>
  <c r="AB39" i="56"/>
  <c r="V39" i="56"/>
  <c r="L39" i="56"/>
  <c r="P39" i="56"/>
  <c r="N39" i="56"/>
  <c r="Z39" i="56"/>
  <c r="AD39" i="56"/>
  <c r="X39" i="56"/>
  <c r="T65" i="61"/>
  <c r="L65" i="61"/>
  <c r="AB65" i="61"/>
  <c r="AD65" i="61"/>
  <c r="J65" i="61"/>
  <c r="V65" i="61"/>
  <c r="X65" i="61"/>
  <c r="Z65" i="61"/>
  <c r="X73" i="64"/>
  <c r="Z73" i="64"/>
  <c r="V73" i="64"/>
  <c r="AD73" i="64"/>
  <c r="N73" i="64"/>
  <c r="R73" i="64"/>
  <c r="AB73" i="64"/>
  <c r="J73" i="64"/>
  <c r="L73" i="64"/>
  <c r="T73" i="64"/>
  <c r="P73" i="64"/>
  <c r="L73" i="72"/>
  <c r="P73" i="72"/>
  <c r="R73" i="72"/>
  <c r="N73" i="72"/>
  <c r="Z73" i="72"/>
  <c r="T73" i="72"/>
  <c r="AD73" i="72"/>
  <c r="V73" i="72"/>
  <c r="AB73" i="72"/>
  <c r="X73" i="72"/>
  <c r="J73" i="72"/>
  <c r="N98" i="72"/>
  <c r="AB98" i="72"/>
  <c r="T98" i="72"/>
  <c r="Z98" i="72"/>
  <c r="X98" i="72"/>
  <c r="J98" i="72"/>
  <c r="P98" i="72"/>
  <c r="AD98" i="72"/>
  <c r="V98" i="72"/>
  <c r="L98" i="72"/>
  <c r="R98" i="72"/>
  <c r="V98" i="64"/>
  <c r="N98" i="64"/>
  <c r="L98" i="64"/>
  <c r="T98" i="64"/>
  <c r="R98" i="64"/>
  <c r="AB98" i="64"/>
  <c r="J98" i="64"/>
  <c r="X98" i="64"/>
  <c r="AD98" i="64"/>
  <c r="Z98" i="64"/>
  <c r="P98" i="64"/>
  <c r="X39" i="54"/>
  <c r="N39" i="54"/>
  <c r="T39" i="54"/>
  <c r="V39" i="54"/>
  <c r="AB39" i="54"/>
  <c r="R39" i="54"/>
  <c r="AD39" i="54"/>
  <c r="Z39" i="54"/>
  <c r="L39" i="54"/>
  <c r="J39" i="54"/>
  <c r="P39" i="54"/>
  <c r="T65" i="55"/>
  <c r="Z65" i="55"/>
  <c r="P65" i="55"/>
  <c r="AD65" i="55"/>
  <c r="R65" i="55"/>
  <c r="AB65" i="55"/>
  <c r="L65" i="55"/>
  <c r="N65" i="55"/>
  <c r="X65" i="55"/>
  <c r="N65" i="58"/>
  <c r="P65" i="58"/>
  <c r="Z73" i="73"/>
  <c r="N73" i="73"/>
  <c r="AD73" i="73"/>
  <c r="V73" i="73"/>
  <c r="J73" i="73"/>
  <c r="AB73" i="73"/>
  <c r="T73" i="73"/>
  <c r="R73" i="73"/>
  <c r="L73" i="73"/>
  <c r="X73" i="73"/>
  <c r="P73" i="73"/>
  <c r="X73" i="61"/>
  <c r="L73" i="61"/>
  <c r="V73" i="61"/>
  <c r="R73" i="61"/>
  <c r="T73" i="61"/>
  <c r="P73" i="61"/>
  <c r="AD73" i="61"/>
  <c r="Z73" i="61"/>
  <c r="N73" i="61"/>
  <c r="V89" i="65"/>
  <c r="AD89" i="65"/>
  <c r="Z89" i="65"/>
  <c r="AE71" i="59"/>
  <c r="AE96" i="56"/>
  <c r="V73" i="62"/>
  <c r="N98" i="66"/>
  <c r="R98" i="66"/>
  <c r="T98" i="66"/>
  <c r="AB98" i="66"/>
  <c r="AD98" i="66"/>
  <c r="L98" i="66"/>
  <c r="Z98" i="66"/>
  <c r="X98" i="66"/>
  <c r="P98" i="66"/>
  <c r="J98" i="66"/>
  <c r="V98" i="66"/>
  <c r="L31" i="56"/>
  <c r="AD31" i="56"/>
  <c r="Z31" i="56"/>
  <c r="R31" i="56"/>
  <c r="P31" i="56"/>
  <c r="X31" i="56"/>
  <c r="AB31" i="56"/>
  <c r="V31" i="56"/>
  <c r="N31" i="71"/>
  <c r="J31" i="71"/>
  <c r="L31" i="71"/>
  <c r="P31" i="71"/>
  <c r="R31" i="71"/>
  <c r="T31" i="71"/>
  <c r="V31" i="71"/>
  <c r="X31" i="71"/>
  <c r="Z31" i="71"/>
  <c r="AB31" i="71"/>
  <c r="AD31" i="71"/>
  <c r="AB47" i="58"/>
  <c r="N47" i="58"/>
  <c r="R65" i="62"/>
  <c r="V65" i="62"/>
  <c r="X65" i="62"/>
  <c r="N65" i="62"/>
  <c r="Z65" i="62"/>
  <c r="P65" i="62"/>
  <c r="AD65" i="62"/>
  <c r="AB65" i="62"/>
  <c r="T65" i="62"/>
  <c r="L65" i="62"/>
  <c r="J65" i="62"/>
  <c r="J65" i="73"/>
  <c r="P65" i="73"/>
  <c r="X65" i="73"/>
  <c r="R65" i="73"/>
  <c r="AD73" i="65"/>
  <c r="Z73" i="65"/>
  <c r="T73" i="65"/>
  <c r="X73" i="65"/>
  <c r="V73" i="65"/>
  <c r="P73" i="65"/>
  <c r="L73" i="65"/>
  <c r="AB73" i="65"/>
  <c r="R73" i="65"/>
  <c r="J73" i="65"/>
  <c r="N73" i="65"/>
  <c r="AB31" i="73"/>
  <c r="N31" i="73"/>
  <c r="P31" i="73"/>
  <c r="R31" i="73"/>
  <c r="J31" i="73"/>
  <c r="Z31" i="73"/>
  <c r="X31" i="73"/>
  <c r="AD31" i="73"/>
  <c r="L31" i="73"/>
  <c r="T31" i="73"/>
  <c r="V31" i="73"/>
  <c r="R31" i="67"/>
  <c r="N31" i="67"/>
  <c r="P31" i="67"/>
  <c r="V31" i="67"/>
  <c r="L31" i="67"/>
  <c r="AD47" i="62"/>
  <c r="P47" i="62"/>
  <c r="R47" i="62"/>
  <c r="T47" i="62"/>
  <c r="V47" i="62"/>
  <c r="Z47" i="62"/>
  <c r="N47" i="62"/>
  <c r="J47" i="62"/>
  <c r="L47" i="62"/>
  <c r="Z65" i="64"/>
  <c r="N65" i="64"/>
  <c r="L65" i="64"/>
  <c r="V65" i="64"/>
  <c r="AB65" i="64"/>
  <c r="R65" i="64"/>
  <c r="J65" i="64"/>
  <c r="AD65" i="64"/>
  <c r="X65" i="64"/>
  <c r="P65" i="64"/>
  <c r="T65" i="64"/>
  <c r="AD73" i="69"/>
  <c r="T73" i="69"/>
  <c r="AB73" i="69"/>
  <c r="X73" i="69"/>
  <c r="P73" i="69"/>
  <c r="N73" i="69"/>
  <c r="L73" i="69"/>
  <c r="R73" i="69"/>
  <c r="J73" i="69"/>
  <c r="V73" i="69"/>
  <c r="Z73" i="69"/>
  <c r="AE29" i="61"/>
  <c r="AE24" i="70"/>
  <c r="L39" i="55"/>
  <c r="R39" i="55"/>
  <c r="AD39" i="55"/>
  <c r="P39" i="55"/>
  <c r="V39" i="55"/>
  <c r="J39" i="55"/>
  <c r="AB39" i="55"/>
  <c r="J65" i="60"/>
  <c r="P65" i="60"/>
  <c r="Z65" i="60"/>
  <c r="N65" i="60"/>
  <c r="T65" i="60"/>
  <c r="R65" i="60"/>
  <c r="V65" i="60"/>
  <c r="L65" i="60"/>
  <c r="AB65" i="60"/>
  <c r="AD65" i="60"/>
  <c r="X65" i="60"/>
  <c r="X65" i="56"/>
  <c r="N65" i="56"/>
  <c r="AD65" i="56"/>
  <c r="V65" i="56"/>
  <c r="R65" i="56"/>
  <c r="Z65" i="56"/>
  <c r="L73" i="63"/>
  <c r="Z73" i="63"/>
  <c r="R73" i="63"/>
  <c r="J73" i="63"/>
  <c r="AB73" i="63"/>
  <c r="AD73" i="63"/>
  <c r="T73" i="63"/>
  <c r="V73" i="63"/>
  <c r="P73" i="63"/>
  <c r="N73" i="63"/>
  <c r="X73" i="63"/>
  <c r="T73" i="54"/>
  <c r="P73" i="54"/>
  <c r="X73" i="54"/>
  <c r="AB73" i="54"/>
  <c r="N73" i="54"/>
  <c r="R73" i="54"/>
  <c r="Z73" i="54"/>
  <c r="V73" i="54"/>
  <c r="AD73" i="54"/>
  <c r="L73" i="54"/>
  <c r="J73" i="54"/>
  <c r="AE77" i="62"/>
  <c r="AE57" i="61"/>
  <c r="AE48" i="56"/>
  <c r="AE37" i="71"/>
  <c r="P39" i="59"/>
  <c r="R39" i="59"/>
  <c r="T47" i="55"/>
  <c r="X47" i="55"/>
  <c r="P47" i="55"/>
  <c r="AD47" i="55"/>
  <c r="N47" i="55"/>
  <c r="AB47" i="55"/>
  <c r="R47" i="55"/>
  <c r="J47" i="55"/>
  <c r="L47" i="55"/>
  <c r="V47" i="55"/>
  <c r="Z47" i="55"/>
  <c r="X65" i="54"/>
  <c r="N65" i="54"/>
  <c r="T65" i="54"/>
  <c r="AB65" i="54"/>
  <c r="R65" i="54"/>
  <c r="AD65" i="54"/>
  <c r="Z65" i="54"/>
  <c r="J65" i="54"/>
  <c r="L65" i="54"/>
  <c r="V65" i="54"/>
  <c r="P65" i="54"/>
  <c r="R73" i="67"/>
  <c r="AD73" i="67"/>
  <c r="Z73" i="67"/>
  <c r="X73" i="67"/>
  <c r="J73" i="67"/>
  <c r="T73" i="67"/>
  <c r="N73" i="67"/>
  <c r="P73" i="67"/>
  <c r="AD89" i="58"/>
  <c r="V89" i="58"/>
  <c r="J89" i="58"/>
  <c r="P89" i="58"/>
  <c r="Z89" i="58"/>
  <c r="R82" i="60"/>
  <c r="T80" i="59"/>
  <c r="AB80" i="59"/>
  <c r="X74" i="63"/>
  <c r="Z69" i="62"/>
  <c r="N93" i="71"/>
  <c r="Z17" i="63"/>
  <c r="P30" i="71"/>
  <c r="R54" i="64"/>
  <c r="J88" i="56"/>
  <c r="X57" i="66"/>
  <c r="R98" i="59"/>
  <c r="Z98" i="59"/>
  <c r="V98" i="59"/>
  <c r="AB98" i="59"/>
  <c r="P98" i="59"/>
  <c r="T98" i="59"/>
  <c r="AD98" i="59"/>
  <c r="R25" i="58"/>
  <c r="AB25" i="58"/>
  <c r="X25" i="58"/>
  <c r="N25" i="58"/>
  <c r="T25" i="58"/>
  <c r="P25" i="58"/>
  <c r="AD25" i="58"/>
  <c r="Z25" i="58"/>
  <c r="V25" i="58"/>
  <c r="L25" i="58"/>
  <c r="J25" i="58"/>
  <c r="AD49" i="56"/>
  <c r="AB49" i="56"/>
  <c r="P49" i="56"/>
  <c r="X49" i="56"/>
  <c r="L49" i="56"/>
  <c r="J49" i="56"/>
  <c r="N49" i="56"/>
  <c r="R49" i="56"/>
  <c r="L83" i="58"/>
  <c r="N83" i="58"/>
  <c r="V34" i="56"/>
  <c r="L34" i="56"/>
  <c r="AD34" i="56"/>
  <c r="R34" i="56"/>
  <c r="T58" i="72"/>
  <c r="AD58" i="72"/>
  <c r="X58" i="72"/>
  <c r="R58" i="72"/>
  <c r="J58" i="72"/>
  <c r="AB58" i="72"/>
  <c r="V58" i="72"/>
  <c r="N58" i="72"/>
  <c r="Z58" i="72"/>
  <c r="P58" i="72"/>
  <c r="L58" i="72"/>
  <c r="N76" i="54"/>
  <c r="Z76" i="54"/>
  <c r="AB76" i="54"/>
  <c r="J76" i="54"/>
  <c r="L76" i="54"/>
  <c r="P76" i="54"/>
  <c r="R76" i="54"/>
  <c r="AD76" i="54"/>
  <c r="T76" i="54"/>
  <c r="V76" i="54"/>
  <c r="X76" i="54"/>
  <c r="R84" i="68"/>
  <c r="V84" i="68"/>
  <c r="N84" i="72"/>
  <c r="T84" i="72"/>
  <c r="AD84" i="72"/>
  <c r="Z84" i="72"/>
  <c r="P84" i="72"/>
  <c r="L84" i="72"/>
  <c r="V84" i="72"/>
  <c r="J84" i="72"/>
  <c r="R84" i="72"/>
  <c r="X84" i="72"/>
  <c r="AB84" i="72"/>
  <c r="Z82" i="60"/>
  <c r="X60" i="66"/>
  <c r="V76" i="57"/>
  <c r="P55" i="66"/>
  <c r="L74" i="63"/>
  <c r="AD93" i="71"/>
  <c r="V56" i="62"/>
  <c r="X82" i="60"/>
  <c r="X17" i="63"/>
  <c r="L30" i="71"/>
  <c r="AB54" i="64"/>
  <c r="L57" i="66"/>
  <c r="R17" i="56"/>
  <c r="N17" i="56"/>
  <c r="L17" i="56"/>
  <c r="X17" i="56"/>
  <c r="AB17" i="56"/>
  <c r="T17" i="56"/>
  <c r="AD17" i="56"/>
  <c r="V17" i="56"/>
  <c r="Z17" i="56"/>
  <c r="P17" i="56"/>
  <c r="J17" i="56"/>
  <c r="P67" i="58"/>
  <c r="AB67" i="58"/>
  <c r="J67" i="58"/>
  <c r="X67" i="58"/>
  <c r="N67" i="58"/>
  <c r="AD67" i="58"/>
  <c r="R67" i="58"/>
  <c r="T67" i="58"/>
  <c r="Z67" i="58"/>
  <c r="V67" i="58"/>
  <c r="L67" i="58"/>
  <c r="X33" i="58"/>
  <c r="J33" i="58"/>
  <c r="AB33" i="58"/>
  <c r="R49" i="58"/>
  <c r="Z49" i="58"/>
  <c r="AB49" i="58"/>
  <c r="N49" i="58"/>
  <c r="X49" i="58"/>
  <c r="L49" i="58"/>
  <c r="P49" i="58"/>
  <c r="J49" i="58"/>
  <c r="V49" i="58"/>
  <c r="J25" i="68"/>
  <c r="V25" i="68"/>
  <c r="AB34" i="55"/>
  <c r="J34" i="55"/>
  <c r="T34" i="55"/>
  <c r="R34" i="55"/>
  <c r="P34" i="55"/>
  <c r="L34" i="55"/>
  <c r="N34" i="55"/>
  <c r="Z58" i="70"/>
  <c r="AD58" i="70"/>
  <c r="N58" i="58"/>
  <c r="L58" i="58"/>
  <c r="Z58" i="58"/>
  <c r="J58" i="58"/>
  <c r="T58" i="58"/>
  <c r="AB58" i="58"/>
  <c r="AD58" i="58"/>
  <c r="P58" i="58"/>
  <c r="V58" i="58"/>
  <c r="X58" i="58"/>
  <c r="R58" i="58"/>
  <c r="X84" i="66"/>
  <c r="R84" i="66"/>
  <c r="V84" i="66"/>
  <c r="T84" i="66"/>
  <c r="J84" i="66"/>
  <c r="AB84" i="66"/>
  <c r="AD84" i="66"/>
  <c r="L84" i="66"/>
  <c r="Z84" i="66"/>
  <c r="N84" i="66"/>
  <c r="P84" i="66"/>
  <c r="P82" i="60"/>
  <c r="Z76" i="57"/>
  <c r="N74" i="63"/>
  <c r="X43" i="61"/>
  <c r="AB31" i="64"/>
  <c r="L93" i="71"/>
  <c r="L17" i="63"/>
  <c r="R57" i="66"/>
  <c r="AD49" i="55"/>
  <c r="AB49" i="55"/>
  <c r="L49" i="55"/>
  <c r="AD17" i="58"/>
  <c r="AB17" i="58"/>
  <c r="N17" i="58"/>
  <c r="R17" i="58"/>
  <c r="V17" i="59"/>
  <c r="N17" i="59"/>
  <c r="L17" i="59"/>
  <c r="Z17" i="59"/>
  <c r="R17" i="59"/>
  <c r="P17" i="59"/>
  <c r="T17" i="59"/>
  <c r="AD17" i="59"/>
  <c r="X17" i="59"/>
  <c r="AB17" i="59"/>
  <c r="J17" i="59"/>
  <c r="X58" i="67"/>
  <c r="Z58" i="67"/>
  <c r="AE58" i="67" s="1"/>
  <c r="L58" i="67"/>
  <c r="AD58" i="61"/>
  <c r="P58" i="61"/>
  <c r="Z58" i="61"/>
  <c r="N58" i="61"/>
  <c r="AB58" i="61"/>
  <c r="R58" i="61"/>
  <c r="J58" i="61"/>
  <c r="X58" i="61"/>
  <c r="V58" i="61"/>
  <c r="L58" i="61"/>
  <c r="T58" i="61"/>
  <c r="R76" i="69"/>
  <c r="P76" i="69"/>
  <c r="AD84" i="65"/>
  <c r="J84" i="65"/>
  <c r="X84" i="65"/>
  <c r="Z84" i="65"/>
  <c r="T84" i="65"/>
  <c r="L84" i="65"/>
  <c r="N84" i="65"/>
  <c r="R84" i="65"/>
  <c r="AB84" i="65"/>
  <c r="P84" i="65"/>
  <c r="V84" i="65"/>
  <c r="N84" i="71"/>
  <c r="P84" i="71"/>
  <c r="X84" i="71"/>
  <c r="J84" i="71"/>
  <c r="Z84" i="71"/>
  <c r="R84" i="71"/>
  <c r="T84" i="71"/>
  <c r="AB84" i="71"/>
  <c r="V84" i="71"/>
  <c r="AD84" i="71"/>
  <c r="L84" i="71"/>
  <c r="N82" i="60"/>
  <c r="R76" i="57"/>
  <c r="V74" i="63"/>
  <c r="P31" i="64"/>
  <c r="T93" i="71"/>
  <c r="J17" i="63"/>
  <c r="T17" i="63"/>
  <c r="T57" i="66"/>
  <c r="AD57" i="66"/>
  <c r="V98" i="56"/>
  <c r="R98" i="56"/>
  <c r="Z98" i="56"/>
  <c r="P33" i="57"/>
  <c r="AB33" i="57"/>
  <c r="N33" i="57"/>
  <c r="Z33" i="57"/>
  <c r="X33" i="57"/>
  <c r="L33" i="57"/>
  <c r="R33" i="57"/>
  <c r="AD33" i="57"/>
  <c r="T33" i="57"/>
  <c r="V33" i="57"/>
  <c r="J33" i="57"/>
  <c r="N50" i="70"/>
  <c r="J50" i="70"/>
  <c r="AB50" i="70"/>
  <c r="Z50" i="70"/>
  <c r="X50" i="70"/>
  <c r="AD50" i="70"/>
  <c r="R50" i="70"/>
  <c r="T50" i="70"/>
  <c r="V50" i="70"/>
  <c r="L50" i="70"/>
  <c r="P50" i="70"/>
  <c r="T84" i="54"/>
  <c r="AB84" i="54"/>
  <c r="V82" i="60"/>
  <c r="N18" i="60"/>
  <c r="AB74" i="63"/>
  <c r="T74" i="63"/>
  <c r="L31" i="64"/>
  <c r="AB93" i="71"/>
  <c r="T72" i="61"/>
  <c r="AD17" i="63"/>
  <c r="P17" i="63"/>
  <c r="J72" i="61"/>
  <c r="J57" i="66"/>
  <c r="V57" i="66"/>
  <c r="AE21" i="69"/>
  <c r="AE44" i="67"/>
  <c r="AE52" i="58"/>
  <c r="AE35" i="70"/>
  <c r="AE36" i="54"/>
  <c r="AE65" i="67"/>
  <c r="AE23" i="66"/>
  <c r="AE77" i="69"/>
  <c r="AE98" i="67"/>
  <c r="AE92" i="65"/>
  <c r="AE51" i="62"/>
  <c r="AE46" i="58"/>
  <c r="AE41" i="68"/>
  <c r="AE34" i="65"/>
  <c r="AE94" i="66"/>
  <c r="AE38" i="60"/>
  <c r="AE75" i="62"/>
  <c r="AE55" i="59"/>
  <c r="AE85" i="72"/>
  <c r="J75" i="55"/>
  <c r="Z75" i="55"/>
  <c r="X75" i="55"/>
  <c r="AB75" i="55"/>
  <c r="L75" i="55"/>
  <c r="R75" i="55"/>
  <c r="AD75" i="55"/>
  <c r="P75" i="55"/>
  <c r="V75" i="55"/>
  <c r="J50" i="63"/>
  <c r="Z50" i="63"/>
  <c r="V50" i="63"/>
  <c r="N50" i="63"/>
  <c r="R50" i="63"/>
  <c r="T50" i="63"/>
  <c r="AB50" i="63"/>
  <c r="N58" i="66"/>
  <c r="J58" i="66"/>
  <c r="Z84" i="60"/>
  <c r="T84" i="60"/>
  <c r="L84" i="60"/>
  <c r="R57" i="58"/>
  <c r="J57" i="58"/>
  <c r="T57" i="58"/>
  <c r="Z57" i="58"/>
  <c r="AD50" i="56"/>
  <c r="N50" i="56"/>
  <c r="Z50" i="56"/>
  <c r="P50" i="56"/>
  <c r="J50" i="56"/>
  <c r="AB50" i="56"/>
  <c r="V50" i="56"/>
  <c r="R50" i="56"/>
  <c r="T50" i="56"/>
  <c r="X50" i="56"/>
  <c r="L50" i="56"/>
  <c r="Z58" i="59"/>
  <c r="N58" i="59"/>
  <c r="P58" i="59"/>
  <c r="L58" i="59"/>
  <c r="J58" i="59"/>
  <c r="AD58" i="59"/>
  <c r="V58" i="59"/>
  <c r="X58" i="59"/>
  <c r="R58" i="59"/>
  <c r="AB58" i="59"/>
  <c r="T58" i="59"/>
  <c r="J84" i="63"/>
  <c r="AB84" i="63"/>
  <c r="Z84" i="63"/>
  <c r="T82" i="60"/>
  <c r="AE29" i="59"/>
  <c r="J32" i="59"/>
  <c r="N43" i="63"/>
  <c r="X80" i="59"/>
  <c r="AD74" i="63"/>
  <c r="V17" i="63"/>
  <c r="V72" i="61"/>
  <c r="P57" i="66"/>
  <c r="J25" i="70"/>
  <c r="N25" i="70"/>
  <c r="R25" i="70"/>
  <c r="Z25" i="70"/>
  <c r="T25" i="70"/>
  <c r="AB25" i="70"/>
  <c r="P25" i="70"/>
  <c r="X25" i="70"/>
  <c r="J41" i="58"/>
  <c r="R41" i="58"/>
  <c r="X41" i="58"/>
  <c r="L98" i="60"/>
  <c r="X98" i="60"/>
  <c r="V98" i="60"/>
  <c r="AB98" i="60"/>
  <c r="P98" i="60"/>
  <c r="Z98" i="60"/>
  <c r="AD98" i="60"/>
  <c r="T98" i="60"/>
  <c r="R98" i="60"/>
  <c r="J98" i="60"/>
  <c r="AB98" i="58"/>
  <c r="P98" i="58"/>
  <c r="V98" i="58"/>
  <c r="R98" i="58"/>
  <c r="T98" i="58"/>
  <c r="L98" i="58"/>
  <c r="N98" i="58"/>
  <c r="L17" i="68"/>
  <c r="J17" i="68"/>
  <c r="AE17" i="68" s="1"/>
  <c r="L50" i="68"/>
  <c r="V50" i="68"/>
  <c r="X50" i="68"/>
  <c r="AB58" i="65"/>
  <c r="V58" i="65"/>
  <c r="X58" i="65"/>
  <c r="T58" i="65"/>
  <c r="P58" i="65"/>
  <c r="J58" i="65"/>
  <c r="L58" i="65"/>
  <c r="N58" i="65"/>
  <c r="AD58" i="65"/>
  <c r="R58" i="65"/>
  <c r="Z58" i="65"/>
  <c r="AB76" i="58"/>
  <c r="J76" i="58"/>
  <c r="N76" i="58"/>
  <c r="V76" i="58"/>
  <c r="AD76" i="58"/>
  <c r="P76" i="58"/>
  <c r="X76" i="58"/>
  <c r="L76" i="58"/>
  <c r="X30" i="71"/>
  <c r="AE37" i="56"/>
  <c r="R33" i="56"/>
  <c r="P33" i="56"/>
  <c r="N33" i="56"/>
  <c r="L33" i="56"/>
  <c r="J33" i="56"/>
  <c r="AB33" i="56"/>
  <c r="AD33" i="56"/>
  <c r="P83" i="56"/>
  <c r="AD83" i="56"/>
  <c r="J83" i="56"/>
  <c r="N83" i="56"/>
  <c r="X83" i="56"/>
  <c r="R83" i="56"/>
  <c r="AB83" i="56"/>
  <c r="T83" i="56"/>
  <c r="N50" i="69"/>
  <c r="J50" i="69"/>
  <c r="R50" i="69"/>
  <c r="T50" i="69"/>
  <c r="V50" i="69"/>
  <c r="X50" i="69"/>
  <c r="L50" i="69"/>
  <c r="Z50" i="69"/>
  <c r="AB50" i="69"/>
  <c r="P50" i="69"/>
  <c r="AD50" i="69"/>
  <c r="J58" i="56"/>
  <c r="X58" i="56"/>
  <c r="N58" i="56"/>
  <c r="AD58" i="56"/>
  <c r="L58" i="56"/>
  <c r="T58" i="56"/>
  <c r="V58" i="56"/>
  <c r="V84" i="61"/>
  <c r="R84" i="61"/>
  <c r="T84" i="70"/>
  <c r="AD84" i="70"/>
  <c r="Z84" i="70"/>
  <c r="N84" i="70"/>
  <c r="AB84" i="70"/>
  <c r="J84" i="70"/>
  <c r="L84" i="70"/>
  <c r="P84" i="70"/>
  <c r="X84" i="70"/>
  <c r="V84" i="70"/>
  <c r="R84" i="70"/>
  <c r="L69" i="62"/>
  <c r="N42" i="54"/>
  <c r="P89" i="63"/>
  <c r="X60" i="68"/>
  <c r="AD80" i="56"/>
  <c r="AD22" i="63"/>
  <c r="L22" i="63"/>
  <c r="J43" i="63"/>
  <c r="AD43" i="63"/>
  <c r="Z43" i="61"/>
  <c r="N88" i="67"/>
  <c r="T69" i="62"/>
  <c r="Z72" i="61"/>
  <c r="Z42" i="54"/>
  <c r="Z30" i="71"/>
  <c r="N30" i="71"/>
  <c r="T54" i="64"/>
  <c r="T56" i="61"/>
  <c r="N56" i="61"/>
  <c r="J48" i="72"/>
  <c r="J25" i="65"/>
  <c r="AD25" i="65"/>
  <c r="AE31" i="68"/>
  <c r="N72" i="70"/>
  <c r="R72" i="70"/>
  <c r="Z72" i="70"/>
  <c r="L72" i="70"/>
  <c r="P72" i="70"/>
  <c r="X72" i="70"/>
  <c r="J72" i="70"/>
  <c r="J88" i="58"/>
  <c r="V88" i="58"/>
  <c r="X88" i="58"/>
  <c r="N88" i="58"/>
  <c r="T88" i="58"/>
  <c r="T83" i="59"/>
  <c r="J83" i="59"/>
  <c r="X83" i="59"/>
  <c r="N83" i="59"/>
  <c r="R83" i="59"/>
  <c r="AD83" i="59"/>
  <c r="L83" i="59"/>
  <c r="AB83" i="59"/>
  <c r="P83" i="59"/>
  <c r="Z83" i="59"/>
  <c r="V83" i="59"/>
  <c r="J23" i="69"/>
  <c r="T23" i="69"/>
  <c r="AB23" i="69"/>
  <c r="AB22" i="63"/>
  <c r="V43" i="63"/>
  <c r="R43" i="61"/>
  <c r="V69" i="62"/>
  <c r="X69" i="62"/>
  <c r="N69" i="62"/>
  <c r="AE56" i="58"/>
  <c r="L42" i="54"/>
  <c r="V56" i="61"/>
  <c r="N48" i="72"/>
  <c r="L25" i="65"/>
  <c r="AE22" i="54"/>
  <c r="N72" i="72"/>
  <c r="AB72" i="72"/>
  <c r="J72" i="72"/>
  <c r="AD72" i="72"/>
  <c r="L72" i="72"/>
  <c r="R72" i="72"/>
  <c r="T72" i="72"/>
  <c r="P72" i="72"/>
  <c r="V72" i="72"/>
  <c r="X72" i="72"/>
  <c r="Z72" i="72"/>
  <c r="J88" i="63"/>
  <c r="X88" i="63"/>
  <c r="T88" i="63"/>
  <c r="R88" i="63"/>
  <c r="L88" i="63"/>
  <c r="N88" i="63"/>
  <c r="V88" i="63"/>
  <c r="AB23" i="55"/>
  <c r="V23" i="55"/>
  <c r="Z23" i="55"/>
  <c r="J23" i="55"/>
  <c r="R23" i="55"/>
  <c r="T23" i="55"/>
  <c r="N23" i="55"/>
  <c r="X23" i="55"/>
  <c r="V22" i="63"/>
  <c r="X32" i="58"/>
  <c r="N89" i="63"/>
  <c r="AD60" i="68"/>
  <c r="V60" i="68"/>
  <c r="T18" i="58"/>
  <c r="T80" i="56"/>
  <c r="Z22" i="63"/>
  <c r="N18" i="55"/>
  <c r="T43" i="63"/>
  <c r="Z43" i="63"/>
  <c r="AD43" i="61"/>
  <c r="V88" i="67"/>
  <c r="AD69" i="62"/>
  <c r="AB43" i="58"/>
  <c r="AE78" i="58"/>
  <c r="P72" i="61"/>
  <c r="AB42" i="54"/>
  <c r="V30" i="71"/>
  <c r="V54" i="64"/>
  <c r="L56" i="61"/>
  <c r="P25" i="65"/>
  <c r="AB25" i="65"/>
  <c r="P78" i="59"/>
  <c r="AE86" i="67"/>
  <c r="AE96" i="72"/>
  <c r="X41" i="59"/>
  <c r="Z41" i="59"/>
  <c r="V41" i="59"/>
  <c r="P41" i="59"/>
  <c r="AB41" i="59"/>
  <c r="J41" i="59"/>
  <c r="AD41" i="59"/>
  <c r="N41" i="59"/>
  <c r="R41" i="59"/>
  <c r="T41" i="59"/>
  <c r="AD72" i="65"/>
  <c r="X72" i="65"/>
  <c r="J88" i="62"/>
  <c r="L88" i="62"/>
  <c r="R88" i="62"/>
  <c r="V88" i="62"/>
  <c r="Z88" i="62"/>
  <c r="AD88" i="62"/>
  <c r="N88" i="62"/>
  <c r="V96" i="58"/>
  <c r="X96" i="58"/>
  <c r="Z96" i="58"/>
  <c r="J96" i="58"/>
  <c r="N96" i="58"/>
  <c r="AD96" i="58"/>
  <c r="T96" i="58"/>
  <c r="R96" i="58"/>
  <c r="P96" i="58"/>
  <c r="AB96" i="58"/>
  <c r="L96" i="58"/>
  <c r="AB96" i="66"/>
  <c r="X96" i="66"/>
  <c r="Z96" i="66"/>
  <c r="N96" i="66"/>
  <c r="P96" i="66"/>
  <c r="AD96" i="66"/>
  <c r="R96" i="66"/>
  <c r="T96" i="66"/>
  <c r="L96" i="66"/>
  <c r="V96" i="66"/>
  <c r="L88" i="67"/>
  <c r="R18" i="55"/>
  <c r="Z80" i="56"/>
  <c r="R30" i="68"/>
  <c r="T60" i="68"/>
  <c r="R80" i="56"/>
  <c r="R22" i="63"/>
  <c r="P18" i="55"/>
  <c r="L43" i="63"/>
  <c r="L43" i="61"/>
  <c r="J88" i="67"/>
  <c r="AB69" i="62"/>
  <c r="L43" i="58"/>
  <c r="P42" i="66"/>
  <c r="X72" i="61"/>
  <c r="T42" i="54"/>
  <c r="T30" i="71"/>
  <c r="N54" i="64"/>
  <c r="Z56" i="61"/>
  <c r="R25" i="65"/>
  <c r="R78" i="59"/>
  <c r="AE52" i="62"/>
  <c r="AE44" i="61"/>
  <c r="AE44" i="73"/>
  <c r="AE36" i="71"/>
  <c r="AE19" i="72"/>
  <c r="AE19" i="60"/>
  <c r="AE99" i="66"/>
  <c r="AE99" i="73"/>
  <c r="AE87" i="72"/>
  <c r="AE73" i="70"/>
  <c r="AE72" i="59"/>
  <c r="AE72" i="60"/>
  <c r="R33" i="55"/>
  <c r="N33" i="55"/>
  <c r="L33" i="55"/>
  <c r="AD33" i="55"/>
  <c r="P33" i="55"/>
  <c r="AB33" i="55"/>
  <c r="X33" i="55"/>
  <c r="J33" i="55"/>
  <c r="V33" i="55"/>
  <c r="T33" i="55"/>
  <c r="Z33" i="55"/>
  <c r="N88" i="73"/>
  <c r="AB88" i="73"/>
  <c r="V88" i="73"/>
  <c r="Z88" i="73"/>
  <c r="P88" i="73"/>
  <c r="X88" i="73"/>
  <c r="J88" i="73"/>
  <c r="T88" i="73"/>
  <c r="AD88" i="73"/>
  <c r="R88" i="73"/>
  <c r="L88" i="73"/>
  <c r="J96" i="63"/>
  <c r="V96" i="63"/>
  <c r="AB80" i="56"/>
  <c r="V43" i="61"/>
  <c r="R60" i="68"/>
  <c r="R32" i="58"/>
  <c r="P80" i="56"/>
  <c r="N80" i="56"/>
  <c r="P22" i="63"/>
  <c r="P43" i="63"/>
  <c r="P43" i="61"/>
  <c r="N43" i="61"/>
  <c r="Z88" i="67"/>
  <c r="J69" i="62"/>
  <c r="N72" i="61"/>
  <c r="X42" i="54"/>
  <c r="P42" i="54"/>
  <c r="R30" i="71"/>
  <c r="J54" i="64"/>
  <c r="AB56" i="61"/>
  <c r="T25" i="65"/>
  <c r="V78" i="59"/>
  <c r="AE20" i="73"/>
  <c r="AE29" i="73"/>
  <c r="Z88" i="71"/>
  <c r="X88" i="71"/>
  <c r="AB88" i="71"/>
  <c r="V88" i="71"/>
  <c r="T88" i="71"/>
  <c r="AD88" i="71"/>
  <c r="N88" i="71"/>
  <c r="L88" i="71"/>
  <c r="R88" i="71"/>
  <c r="P88" i="71"/>
  <c r="J88" i="71"/>
  <c r="N96" i="68"/>
  <c r="L96" i="68"/>
  <c r="AD96" i="62"/>
  <c r="R96" i="62"/>
  <c r="P96" i="62"/>
  <c r="Z96" i="62"/>
  <c r="T96" i="62"/>
  <c r="X96" i="62"/>
  <c r="AB96" i="62"/>
  <c r="L96" i="62"/>
  <c r="V96" i="62"/>
  <c r="J96" i="62"/>
  <c r="N96" i="62"/>
  <c r="AD31" i="62"/>
  <c r="AB31" i="62"/>
  <c r="V31" i="62"/>
  <c r="X31" i="62"/>
  <c r="T31" i="62"/>
  <c r="R31" i="62"/>
  <c r="P31" i="62"/>
  <c r="Z31" i="62"/>
  <c r="J31" i="62"/>
  <c r="Z88" i="61"/>
  <c r="AD88" i="61"/>
  <c r="N88" i="61"/>
  <c r="J88" i="61"/>
  <c r="T88" i="61"/>
  <c r="X88" i="61"/>
  <c r="V88" i="61"/>
  <c r="L88" i="61"/>
  <c r="R88" i="61"/>
  <c r="P88" i="61"/>
  <c r="AB88" i="61"/>
  <c r="R96" i="69"/>
  <c r="J96" i="69"/>
  <c r="Z96" i="69"/>
  <c r="AE75" i="69"/>
  <c r="AE99" i="60"/>
  <c r="AE41" i="55"/>
  <c r="AD74" i="70"/>
  <c r="V82" i="54"/>
  <c r="AE87" i="56"/>
  <c r="J31" i="64"/>
  <c r="N31" i="64"/>
  <c r="X31" i="64"/>
  <c r="T31" i="64"/>
  <c r="V31" i="64"/>
  <c r="R31" i="64"/>
  <c r="X88" i="56"/>
  <c r="L88" i="56"/>
  <c r="V88" i="56"/>
  <c r="Z88" i="56"/>
  <c r="AB88" i="56"/>
  <c r="T88" i="56"/>
  <c r="N88" i="56"/>
  <c r="R88" i="56"/>
  <c r="AD88" i="56"/>
  <c r="X96" i="67"/>
  <c r="P96" i="67"/>
  <c r="R96" i="67"/>
  <c r="J96" i="67"/>
  <c r="AB43" i="63"/>
  <c r="R42" i="54"/>
  <c r="J80" i="56"/>
  <c r="X49" i="61"/>
  <c r="R43" i="63"/>
  <c r="P69" i="62"/>
  <c r="AB72" i="61"/>
  <c r="P54" i="64"/>
  <c r="AB30" i="71"/>
  <c r="J30" i="71"/>
  <c r="J56" i="61"/>
  <c r="R56" i="61"/>
  <c r="Z48" i="72"/>
  <c r="T74" i="70"/>
  <c r="N74" i="70"/>
  <c r="Z25" i="65"/>
  <c r="AE37" i="67"/>
  <c r="AE24" i="60"/>
  <c r="J72" i="63"/>
  <c r="AD72" i="63"/>
  <c r="X72" i="63"/>
  <c r="Z72" i="63"/>
  <c r="N72" i="63"/>
  <c r="P72" i="63"/>
  <c r="V72" i="63"/>
  <c r="L72" i="63"/>
  <c r="R72" i="63"/>
  <c r="J88" i="69"/>
  <c r="L88" i="69"/>
  <c r="AB88" i="69"/>
  <c r="T88" i="69"/>
  <c r="V96" i="65"/>
  <c r="X96" i="65"/>
  <c r="Z96" i="65"/>
  <c r="J96" i="65"/>
  <c r="T96" i="65"/>
  <c r="R96" i="65"/>
  <c r="P96" i="65"/>
  <c r="L96" i="65"/>
  <c r="AD96" i="65"/>
  <c r="AB96" i="65"/>
  <c r="N96" i="65"/>
  <c r="T23" i="59"/>
  <c r="L23" i="59"/>
  <c r="Z23" i="59"/>
  <c r="R23" i="59"/>
  <c r="AD23" i="59"/>
  <c r="AE98" i="57"/>
  <c r="L15" i="56"/>
  <c r="L25" i="64"/>
  <c r="J74" i="56"/>
  <c r="Z88" i="72"/>
  <c r="N88" i="72"/>
  <c r="V74" i="66"/>
  <c r="Z15" i="56"/>
  <c r="AE24" i="68"/>
  <c r="AE34" i="59"/>
  <c r="AE51" i="57"/>
  <c r="AE80" i="72"/>
  <c r="V25" i="65"/>
  <c r="AE55" i="71"/>
  <c r="T36" i="59"/>
  <c r="V36" i="59"/>
  <c r="Z36" i="59"/>
  <c r="X36" i="59"/>
  <c r="P36" i="59"/>
  <c r="N36" i="59"/>
  <c r="J36" i="59"/>
  <c r="R36" i="59"/>
  <c r="AB36" i="59"/>
  <c r="V25" i="64"/>
  <c r="AB88" i="57"/>
  <c r="N74" i="56"/>
  <c r="T88" i="72"/>
  <c r="AD74" i="66"/>
  <c r="L74" i="66"/>
  <c r="AE68" i="63"/>
  <c r="V15" i="56"/>
  <c r="X56" i="69"/>
  <c r="AE79" i="64"/>
  <c r="AE26" i="62"/>
  <c r="AE51" i="71"/>
  <c r="AE50" i="59"/>
  <c r="AE29" i="70"/>
  <c r="AE51" i="56"/>
  <c r="AE45" i="59"/>
  <c r="AE21" i="57"/>
  <c r="AE64" i="60"/>
  <c r="AE64" i="70"/>
  <c r="N44" i="59"/>
  <c r="AD44" i="59"/>
  <c r="L44" i="59"/>
  <c r="T44" i="59"/>
  <c r="R44" i="59"/>
  <c r="V44" i="59"/>
  <c r="AB44" i="59"/>
  <c r="X44" i="59"/>
  <c r="P44" i="59"/>
  <c r="J44" i="59"/>
  <c r="Z44" i="59"/>
  <c r="X78" i="59"/>
  <c r="AB78" i="59"/>
  <c r="L78" i="59"/>
  <c r="J86" i="60"/>
  <c r="P86" i="60"/>
  <c r="L86" i="60"/>
  <c r="Z86" i="60"/>
  <c r="X86" i="60"/>
  <c r="T86" i="60"/>
  <c r="V86" i="60"/>
  <c r="AB86" i="60"/>
  <c r="N86" i="60"/>
  <c r="AD86" i="60"/>
  <c r="R86" i="60"/>
  <c r="R70" i="59"/>
  <c r="J70" i="59"/>
  <c r="AB70" i="59"/>
  <c r="N70" i="59"/>
  <c r="T70" i="59"/>
  <c r="AE50" i="65"/>
  <c r="T78" i="57"/>
  <c r="V78" i="57"/>
  <c r="N78" i="57"/>
  <c r="AB78" i="57"/>
  <c r="L78" i="57"/>
  <c r="P78" i="57"/>
  <c r="X78" i="57"/>
  <c r="Z78" i="57"/>
  <c r="R78" i="57"/>
  <c r="AD78" i="57"/>
  <c r="J78" i="57"/>
  <c r="P25" i="64"/>
  <c r="P88" i="57"/>
  <c r="AD74" i="56"/>
  <c r="J88" i="72"/>
  <c r="AB74" i="66"/>
  <c r="AE55" i="72"/>
  <c r="Z56" i="69"/>
  <c r="AE37" i="62"/>
  <c r="AE19" i="66"/>
  <c r="AE93" i="61"/>
  <c r="AE56" i="72"/>
  <c r="AE53" i="70"/>
  <c r="AE75" i="66"/>
  <c r="AE24" i="61"/>
  <c r="AE83" i="63"/>
  <c r="J78" i="59"/>
  <c r="R44" i="58"/>
  <c r="P44" i="58"/>
  <c r="Z44" i="58"/>
  <c r="X44" i="58"/>
  <c r="N44" i="58"/>
  <c r="AB44" i="58"/>
  <c r="J44" i="58"/>
  <c r="T44" i="58"/>
  <c r="V44" i="58"/>
  <c r="L44" i="58"/>
  <c r="AD44" i="58"/>
  <c r="N86" i="54"/>
  <c r="X86" i="54"/>
  <c r="AD86" i="54"/>
  <c r="P86" i="54"/>
  <c r="L86" i="54"/>
  <c r="V86" i="54"/>
  <c r="T86" i="54"/>
  <c r="R86" i="54"/>
  <c r="Z86" i="54"/>
  <c r="J86" i="54"/>
  <c r="AB86" i="54"/>
  <c r="V78" i="55"/>
  <c r="R78" i="55"/>
  <c r="AD78" i="55"/>
  <c r="J78" i="55"/>
  <c r="Z78" i="55"/>
  <c r="X78" i="55"/>
  <c r="T78" i="55"/>
  <c r="N78" i="55"/>
  <c r="L78" i="55"/>
  <c r="AB78" i="55"/>
  <c r="P78" i="55"/>
  <c r="N86" i="72"/>
  <c r="L86" i="72"/>
  <c r="X86" i="72"/>
  <c r="P86" i="72"/>
  <c r="R86" i="72"/>
  <c r="Z86" i="72"/>
  <c r="T86" i="72"/>
  <c r="AB86" i="72"/>
  <c r="J86" i="72"/>
  <c r="V86" i="72"/>
  <c r="AD86" i="72"/>
  <c r="Z22" i="70"/>
  <c r="R22" i="70"/>
  <c r="AD43" i="57"/>
  <c r="J43" i="57"/>
  <c r="X25" i="64"/>
  <c r="T88" i="57"/>
  <c r="V74" i="56"/>
  <c r="T56" i="69"/>
  <c r="X88" i="72"/>
  <c r="P74" i="66"/>
  <c r="V56" i="69"/>
  <c r="AB56" i="69"/>
  <c r="AE68" i="69"/>
  <c r="X25" i="65"/>
  <c r="AE50" i="71"/>
  <c r="N78" i="59"/>
  <c r="J70" i="64"/>
  <c r="N70" i="64"/>
  <c r="L70" i="64"/>
  <c r="R70" i="64"/>
  <c r="AD70" i="64"/>
  <c r="P70" i="64"/>
  <c r="X70" i="64"/>
  <c r="Z86" i="55"/>
  <c r="J86" i="55"/>
  <c r="V86" i="55"/>
  <c r="L86" i="55"/>
  <c r="P86" i="55"/>
  <c r="X86" i="55"/>
  <c r="R86" i="55"/>
  <c r="AB86" i="55"/>
  <c r="X36" i="58"/>
  <c r="Z36" i="58"/>
  <c r="J36" i="58"/>
  <c r="L36" i="58"/>
  <c r="T36" i="58"/>
  <c r="AD36" i="58"/>
  <c r="V36" i="58"/>
  <c r="R36" i="58"/>
  <c r="P36" i="58"/>
  <c r="AB36" i="58"/>
  <c r="N36" i="58"/>
  <c r="X15" i="56"/>
  <c r="N25" i="64"/>
  <c r="T74" i="56"/>
  <c r="AD56" i="69"/>
  <c r="R88" i="72"/>
  <c r="T74" i="66"/>
  <c r="Z82" i="61"/>
  <c r="J56" i="69"/>
  <c r="AE101" i="68"/>
  <c r="AE88" i="70"/>
  <c r="AE53" i="72"/>
  <c r="AE33" i="69"/>
  <c r="AE21" i="63"/>
  <c r="AE20" i="72"/>
  <c r="N70" i="54"/>
  <c r="V70" i="54"/>
  <c r="R70" i="54"/>
  <c r="Z70" i="54"/>
  <c r="AB70" i="54"/>
  <c r="J70" i="54"/>
  <c r="AD70" i="54"/>
  <c r="P70" i="54"/>
  <c r="X70" i="54"/>
  <c r="T70" i="54"/>
  <c r="L70" i="54"/>
  <c r="P52" i="55"/>
  <c r="AB52" i="55"/>
  <c r="L52" i="55"/>
  <c r="N52" i="55"/>
  <c r="T52" i="55"/>
  <c r="V52" i="55"/>
  <c r="X52" i="55"/>
  <c r="Z52" i="55"/>
  <c r="AE20" i="61"/>
  <c r="T15" i="56"/>
  <c r="Z43" i="57"/>
  <c r="Z25" i="64"/>
  <c r="L74" i="56"/>
  <c r="AD88" i="72"/>
  <c r="J74" i="66"/>
  <c r="X74" i="66"/>
  <c r="N86" i="68"/>
  <c r="R86" i="68"/>
  <c r="X86" i="68"/>
  <c r="AB86" i="68"/>
  <c r="P86" i="68"/>
  <c r="V86" i="68"/>
  <c r="Z86" i="68"/>
  <c r="T86" i="68"/>
  <c r="AD86" i="68"/>
  <c r="L86" i="68"/>
  <c r="J86" i="68"/>
  <c r="N86" i="58"/>
  <c r="P86" i="58"/>
  <c r="L86" i="58"/>
  <c r="J86" i="58"/>
  <c r="Z86" i="58"/>
  <c r="V86" i="58"/>
  <c r="T86" i="58"/>
  <c r="X86" i="58"/>
  <c r="R86" i="58"/>
  <c r="AB86" i="58"/>
  <c r="AD86" i="58"/>
  <c r="M30" i="2"/>
  <c r="M33" i="2"/>
  <c r="AD15" i="56"/>
  <c r="L88" i="72"/>
  <c r="P88" i="72"/>
  <c r="AE102" i="58"/>
  <c r="V30" i="61"/>
  <c r="AE34" i="64"/>
  <c r="AE34" i="72"/>
  <c r="AE47" i="61"/>
  <c r="Z78" i="59"/>
  <c r="N86" i="70"/>
  <c r="P86" i="70"/>
  <c r="V86" i="70"/>
  <c r="AD86" i="70"/>
  <c r="J86" i="70"/>
  <c r="R86" i="70"/>
  <c r="Z86" i="70"/>
  <c r="AB86" i="70"/>
  <c r="T86" i="70"/>
  <c r="L86" i="70"/>
  <c r="X86" i="70"/>
  <c r="N70" i="68"/>
  <c r="AD70" i="68"/>
  <c r="J70" i="68"/>
  <c r="V70" i="68"/>
  <c r="AE53" i="73"/>
  <c r="AB44" i="57"/>
  <c r="R44" i="57"/>
  <c r="T44" i="57"/>
  <c r="L44" i="57"/>
  <c r="Z44" i="57"/>
  <c r="P44" i="57"/>
  <c r="J44" i="57"/>
  <c r="N44" i="57"/>
  <c r="X44" i="57"/>
  <c r="V44" i="57"/>
  <c r="AD44" i="57"/>
  <c r="AH23" i="28"/>
  <c r="AI23" i="28" s="1"/>
  <c r="M21" i="2"/>
  <c r="AL28" i="31"/>
  <c r="M28" i="31" s="1"/>
  <c r="AK28" i="31"/>
  <c r="L28" i="31" s="1"/>
  <c r="AL22" i="39"/>
  <c r="M22" i="39" s="1"/>
  <c r="AK22" i="39"/>
  <c r="L22" i="39" s="1"/>
  <c r="AK27" i="41"/>
  <c r="L27" i="41" s="1"/>
  <c r="AL27" i="41"/>
  <c r="M27" i="41" s="1"/>
  <c r="N37" i="28"/>
  <c r="N36" i="28"/>
  <c r="N42" i="28"/>
  <c r="N39" i="28"/>
  <c r="N38" i="28"/>
  <c r="N41" i="28"/>
  <c r="N35" i="28"/>
  <c r="N43" i="28"/>
  <c r="N44" i="28"/>
  <c r="N34" i="28"/>
  <c r="N40" i="28"/>
  <c r="V49" i="61"/>
  <c r="AE68" i="56"/>
  <c r="AH18" i="34"/>
  <c r="AI18" i="34" s="1"/>
  <c r="AK18" i="34" s="1"/>
  <c r="L18" i="34" s="1"/>
  <c r="J82" i="54"/>
  <c r="AD82" i="54"/>
  <c r="AH23" i="36"/>
  <c r="AI23" i="36" s="1"/>
  <c r="AL23" i="36" s="1"/>
  <c r="M23" i="36" s="1"/>
  <c r="L30" i="68"/>
  <c r="V22" i="70"/>
  <c r="Z77" i="71"/>
  <c r="AH22" i="47"/>
  <c r="AI22" i="47" s="1"/>
  <c r="AK22" i="47" s="1"/>
  <c r="L22" i="47" s="1"/>
  <c r="V18" i="55"/>
  <c r="AB32" i="58"/>
  <c r="AH26" i="30"/>
  <c r="AI26" i="30" s="1"/>
  <c r="AH18" i="37"/>
  <c r="AI18" i="37" s="1"/>
  <c r="P32" i="61"/>
  <c r="R49" i="61"/>
  <c r="J18" i="55"/>
  <c r="AB16" i="56"/>
  <c r="AB76" i="57"/>
  <c r="AB15" i="64"/>
  <c r="L93" i="62"/>
  <c r="P49" i="62"/>
  <c r="R55" i="66"/>
  <c r="P15" i="65"/>
  <c r="N93" i="64"/>
  <c r="AE20" i="59"/>
  <c r="T42" i="62"/>
  <c r="V30" i="55"/>
  <c r="AE55" i="63"/>
  <c r="V42" i="66"/>
  <c r="P74" i="70"/>
  <c r="P48" i="72"/>
  <c r="AE47" i="71"/>
  <c r="AE67" i="71"/>
  <c r="V74" i="70"/>
  <c r="R82" i="54"/>
  <c r="AE20" i="62"/>
  <c r="AE26" i="66"/>
  <c r="AH25" i="47"/>
  <c r="AI25" i="47" s="1"/>
  <c r="L24" i="65"/>
  <c r="N24" i="65"/>
  <c r="P24" i="65"/>
  <c r="Z24" i="65"/>
  <c r="T24" i="65"/>
  <c r="AD24" i="65"/>
  <c r="V24" i="65"/>
  <c r="J24" i="65"/>
  <c r="X24" i="65"/>
  <c r="R24" i="65"/>
  <c r="AB24" i="65"/>
  <c r="N48" i="71"/>
  <c r="P48" i="71"/>
  <c r="Z48" i="71"/>
  <c r="AD48" i="71"/>
  <c r="R48" i="71"/>
  <c r="V48" i="71"/>
  <c r="AB48" i="71"/>
  <c r="J48" i="71"/>
  <c r="X48" i="71"/>
  <c r="T48" i="71"/>
  <c r="Z74" i="64"/>
  <c r="V74" i="64"/>
  <c r="T74" i="64"/>
  <c r="J74" i="64"/>
  <c r="N74" i="64"/>
  <c r="N82" i="65"/>
  <c r="L82" i="65"/>
  <c r="Z82" i="65"/>
  <c r="T82" i="65"/>
  <c r="X82" i="65"/>
  <c r="AB82" i="65"/>
  <c r="R82" i="65"/>
  <c r="V82" i="65"/>
  <c r="AD82" i="65"/>
  <c r="P82" i="65"/>
  <c r="J82" i="65"/>
  <c r="N82" i="70"/>
  <c r="AB82" i="70"/>
  <c r="P82" i="70"/>
  <c r="T82" i="70"/>
  <c r="V82" i="70"/>
  <c r="R82" i="70"/>
  <c r="X82" i="70"/>
  <c r="AD82" i="70"/>
  <c r="L82" i="70"/>
  <c r="Z82" i="70"/>
  <c r="J82" i="70"/>
  <c r="AD67" i="72"/>
  <c r="L67" i="72"/>
  <c r="X67" i="72"/>
  <c r="V67" i="72"/>
  <c r="R67" i="72"/>
  <c r="J67" i="72"/>
  <c r="Z67" i="72"/>
  <c r="T67" i="72"/>
  <c r="AB67" i="72"/>
  <c r="P67" i="72"/>
  <c r="N67" i="72"/>
  <c r="AE56" i="66"/>
  <c r="AK24" i="28"/>
  <c r="L24" i="28" s="1"/>
  <c r="AL24" i="28"/>
  <c r="M24" i="28" s="1"/>
  <c r="AK24" i="40"/>
  <c r="L24" i="40" s="1"/>
  <c r="AL24" i="40"/>
  <c r="M24" i="40" s="1"/>
  <c r="Z30" i="68"/>
  <c r="Z81" i="56"/>
  <c r="P30" i="55"/>
  <c r="X81" i="56"/>
  <c r="X77" i="71"/>
  <c r="P42" i="56"/>
  <c r="X42" i="56"/>
  <c r="M45" i="31"/>
  <c r="N44" i="31" s="1"/>
  <c r="V32" i="58"/>
  <c r="AH20" i="34"/>
  <c r="AI20" i="34" s="1"/>
  <c r="AD32" i="61"/>
  <c r="X32" i="61"/>
  <c r="P49" i="61"/>
  <c r="M45" i="41"/>
  <c r="J55" i="58"/>
  <c r="AD16" i="56"/>
  <c r="J76" i="57"/>
  <c r="Z15" i="64"/>
  <c r="N93" i="62"/>
  <c r="Z49" i="62"/>
  <c r="L55" i="66"/>
  <c r="R15" i="65"/>
  <c r="T15" i="65"/>
  <c r="T93" i="64"/>
  <c r="X42" i="62"/>
  <c r="T30" i="55"/>
  <c r="AE92" i="54"/>
  <c r="R42" i="66"/>
  <c r="AE46" i="73"/>
  <c r="V48" i="72"/>
  <c r="Z74" i="70"/>
  <c r="AE38" i="58"/>
  <c r="X82" i="54"/>
  <c r="AE15" i="63"/>
  <c r="AE100" i="70"/>
  <c r="M45" i="32"/>
  <c r="R25" i="64"/>
  <c r="AD25" i="64"/>
  <c r="J25" i="64"/>
  <c r="N48" i="65"/>
  <c r="T48" i="65"/>
  <c r="P48" i="65"/>
  <c r="X48" i="65"/>
  <c r="AB48" i="65"/>
  <c r="L48" i="65"/>
  <c r="V48" i="65"/>
  <c r="Z48" i="65"/>
  <c r="AD48" i="65"/>
  <c r="R48" i="65"/>
  <c r="J48" i="65"/>
  <c r="L82" i="61"/>
  <c r="P82" i="61"/>
  <c r="V82" i="61"/>
  <c r="X82" i="61"/>
  <c r="AB82" i="61"/>
  <c r="T82" i="61"/>
  <c r="J82" i="61"/>
  <c r="AD82" i="61"/>
  <c r="N82" i="68"/>
  <c r="P82" i="68"/>
  <c r="R82" i="68"/>
  <c r="AB82" i="68"/>
  <c r="T82" i="68"/>
  <c r="X82" i="68"/>
  <c r="L82" i="68"/>
  <c r="Z82" i="68"/>
  <c r="AD82" i="68"/>
  <c r="V82" i="68"/>
  <c r="J82" i="68"/>
  <c r="V41" i="72"/>
  <c r="N41" i="72"/>
  <c r="J41" i="72"/>
  <c r="R41" i="72"/>
  <c r="AD41" i="72"/>
  <c r="T41" i="72"/>
  <c r="AB41" i="72"/>
  <c r="L41" i="72"/>
  <c r="P41" i="72"/>
  <c r="X41" i="72"/>
  <c r="Z41" i="72"/>
  <c r="AE29" i="56"/>
  <c r="J16" i="56"/>
  <c r="N25" i="67"/>
  <c r="V25" i="67"/>
  <c r="L25" i="67"/>
  <c r="AB25" i="67"/>
  <c r="Z25" i="67"/>
  <c r="P25" i="67"/>
  <c r="R25" i="67"/>
  <c r="J25" i="67"/>
  <c r="AH23" i="33"/>
  <c r="AI23" i="33" s="1"/>
  <c r="AD30" i="68"/>
  <c r="P22" i="70"/>
  <c r="P77" i="71"/>
  <c r="N77" i="71"/>
  <c r="M45" i="43"/>
  <c r="N39" i="43" s="1"/>
  <c r="P32" i="58"/>
  <c r="Z49" i="61"/>
  <c r="R15" i="58"/>
  <c r="P16" i="56"/>
  <c r="AD76" i="57"/>
  <c r="X15" i="64"/>
  <c r="V49" i="62"/>
  <c r="Z55" i="66"/>
  <c r="X25" i="67"/>
  <c r="L22" i="70"/>
  <c r="AE51" i="70"/>
  <c r="J15" i="65"/>
  <c r="L93" i="64"/>
  <c r="AE20" i="70"/>
  <c r="AE96" i="61"/>
  <c r="P42" i="62"/>
  <c r="Z30" i="55"/>
  <c r="AD81" i="56"/>
  <c r="L42" i="66"/>
  <c r="AB48" i="72"/>
  <c r="J74" i="70"/>
  <c r="P82" i="54"/>
  <c r="AH26" i="46"/>
  <c r="AI26" i="46" s="1"/>
  <c r="AL26" i="46" s="1"/>
  <c r="M26" i="46" s="1"/>
  <c r="AL22" i="46"/>
  <c r="M22" i="46" s="1"/>
  <c r="AH22" i="33"/>
  <c r="AI22" i="33" s="1"/>
  <c r="N48" i="64"/>
  <c r="P48" i="64"/>
  <c r="R48" i="64"/>
  <c r="T48" i="64"/>
  <c r="V48" i="64"/>
  <c r="Z48" i="64"/>
  <c r="AB48" i="64"/>
  <c r="L48" i="64"/>
  <c r="X48" i="64"/>
  <c r="J48" i="64"/>
  <c r="AD48" i="64"/>
  <c r="X56" i="62"/>
  <c r="Z56" i="62"/>
  <c r="AB56" i="62"/>
  <c r="L56" i="62"/>
  <c r="AD56" i="62"/>
  <c r="T56" i="62"/>
  <c r="P56" i="62"/>
  <c r="R56" i="62"/>
  <c r="J56" i="62"/>
  <c r="R74" i="63"/>
  <c r="J74" i="63"/>
  <c r="L82" i="60"/>
  <c r="J82" i="60"/>
  <c r="N82" i="66"/>
  <c r="Z82" i="66"/>
  <c r="P82" i="66"/>
  <c r="V82" i="66"/>
  <c r="AD82" i="66"/>
  <c r="R82" i="66"/>
  <c r="T82" i="66"/>
  <c r="AB82" i="66"/>
  <c r="J82" i="66"/>
  <c r="L82" i="66"/>
  <c r="X82" i="66"/>
  <c r="N41" i="71"/>
  <c r="R41" i="71"/>
  <c r="AB41" i="71"/>
  <c r="V41" i="71"/>
  <c r="P41" i="71"/>
  <c r="Z41" i="71"/>
  <c r="AD41" i="71"/>
  <c r="L41" i="71"/>
  <c r="X41" i="71"/>
  <c r="T41" i="71"/>
  <c r="J41" i="71"/>
  <c r="AH20" i="40"/>
  <c r="AI20" i="40" s="1"/>
  <c r="AL20" i="40" s="1"/>
  <c r="M20" i="40" s="1"/>
  <c r="V77" i="71"/>
  <c r="N49" i="73"/>
  <c r="R49" i="73"/>
  <c r="X49" i="73"/>
  <c r="J49" i="73"/>
  <c r="P49" i="73"/>
  <c r="V49" i="73"/>
  <c r="AD49" i="73"/>
  <c r="L49" i="73"/>
  <c r="T49" i="73"/>
  <c r="Z49" i="73"/>
  <c r="AB49" i="73"/>
  <c r="N56" i="71"/>
  <c r="V56" i="71"/>
  <c r="P56" i="71"/>
  <c r="Z56" i="71"/>
  <c r="AD56" i="71"/>
  <c r="T56" i="71"/>
  <c r="X56" i="71"/>
  <c r="AB56" i="71"/>
  <c r="L56" i="71"/>
  <c r="R56" i="71"/>
  <c r="J56" i="71"/>
  <c r="T22" i="70"/>
  <c r="AH24" i="29"/>
  <c r="AI24" i="29" s="1"/>
  <c r="AH21" i="28"/>
  <c r="AI21" i="28" s="1"/>
  <c r="AL21" i="28" s="1"/>
  <c r="M21" i="28" s="1"/>
  <c r="AB22" i="70"/>
  <c r="AD77" i="71"/>
  <c r="Z42" i="56"/>
  <c r="X18" i="55"/>
  <c r="V42" i="56"/>
  <c r="AD32" i="58"/>
  <c r="AL27" i="29"/>
  <c r="M27" i="29" s="1"/>
  <c r="AK25" i="36"/>
  <c r="L25" i="36" s="1"/>
  <c r="T49" i="61"/>
  <c r="AH20" i="46"/>
  <c r="AI20" i="46" s="1"/>
  <c r="Z15" i="58"/>
  <c r="L16" i="56"/>
  <c r="L76" i="57"/>
  <c r="T15" i="64"/>
  <c r="R49" i="62"/>
  <c r="V55" i="66"/>
  <c r="T25" i="67"/>
  <c r="J22" i="70"/>
  <c r="AE87" i="58"/>
  <c r="AD15" i="65"/>
  <c r="AB42" i="62"/>
  <c r="R30" i="55"/>
  <c r="AB42" i="66"/>
  <c r="AE35" i="55"/>
  <c r="X48" i="72"/>
  <c r="R74" i="70"/>
  <c r="T82" i="54"/>
  <c r="AE29" i="69"/>
  <c r="N25" i="73"/>
  <c r="T25" i="73"/>
  <c r="Z25" i="73"/>
  <c r="AB25" i="73"/>
  <c r="L25" i="73"/>
  <c r="R25" i="73"/>
  <c r="X25" i="73"/>
  <c r="J25" i="73"/>
  <c r="P25" i="73"/>
  <c r="V25" i="73"/>
  <c r="AD25" i="73"/>
  <c r="N17" i="65"/>
  <c r="P17" i="65"/>
  <c r="X17" i="65"/>
  <c r="AB17" i="65"/>
  <c r="R17" i="65"/>
  <c r="AD17" i="65"/>
  <c r="T17" i="65"/>
  <c r="Z17" i="65"/>
  <c r="L17" i="65"/>
  <c r="V17" i="65"/>
  <c r="J17" i="65"/>
  <c r="N48" i="54"/>
  <c r="AD48" i="54"/>
  <c r="R48" i="54"/>
  <c r="T48" i="54"/>
  <c r="Z48" i="54"/>
  <c r="V48" i="54"/>
  <c r="X48" i="54"/>
  <c r="AB48" i="54"/>
  <c r="J48" i="54"/>
  <c r="P48" i="54"/>
  <c r="L48" i="54"/>
  <c r="N56" i="67"/>
  <c r="Z56" i="67"/>
  <c r="R56" i="67"/>
  <c r="X56" i="67"/>
  <c r="P56" i="67"/>
  <c r="T56" i="67"/>
  <c r="AB56" i="67"/>
  <c r="AD56" i="67"/>
  <c r="J56" i="67"/>
  <c r="L56" i="67"/>
  <c r="V56" i="67"/>
  <c r="N74" i="73"/>
  <c r="P74" i="73"/>
  <c r="V74" i="73"/>
  <c r="AD74" i="73"/>
  <c r="L74" i="73"/>
  <c r="T74" i="73"/>
  <c r="Z74" i="73"/>
  <c r="AB74" i="73"/>
  <c r="R74" i="73"/>
  <c r="X74" i="73"/>
  <c r="J74" i="73"/>
  <c r="N82" i="62"/>
  <c r="V82" i="62"/>
  <c r="X82" i="62"/>
  <c r="Z82" i="62"/>
  <c r="AB82" i="62"/>
  <c r="R82" i="62"/>
  <c r="T82" i="62"/>
  <c r="L82" i="62"/>
  <c r="P82" i="62"/>
  <c r="J82" i="62"/>
  <c r="AD82" i="62"/>
  <c r="N82" i="69"/>
  <c r="P82" i="69"/>
  <c r="X82" i="69"/>
  <c r="R82" i="69"/>
  <c r="Z82" i="69"/>
  <c r="V82" i="69"/>
  <c r="AD82" i="69"/>
  <c r="L82" i="69"/>
  <c r="AB82" i="69"/>
  <c r="T82" i="69"/>
  <c r="J82" i="69"/>
  <c r="AH23" i="40"/>
  <c r="AI23" i="40" s="1"/>
  <c r="Z32" i="61"/>
  <c r="N49" i="61"/>
  <c r="X15" i="65"/>
  <c r="AH26" i="31"/>
  <c r="AI26" i="31" s="1"/>
  <c r="AL22" i="42"/>
  <c r="M22" i="42" s="1"/>
  <c r="AK22" i="42"/>
  <c r="L22" i="42" s="1"/>
  <c r="Z24" i="73"/>
  <c r="AB24" i="73"/>
  <c r="L24" i="73"/>
  <c r="X24" i="73"/>
  <c r="J24" i="73"/>
  <c r="P24" i="73"/>
  <c r="V24" i="73"/>
  <c r="AD24" i="73"/>
  <c r="N24" i="73"/>
  <c r="T24" i="73"/>
  <c r="R24" i="73"/>
  <c r="Z74" i="68"/>
  <c r="AB74" i="68"/>
  <c r="AD74" i="68"/>
  <c r="L74" i="68"/>
  <c r="X74" i="68"/>
  <c r="N74" i="68"/>
  <c r="V74" i="68"/>
  <c r="R74" i="68"/>
  <c r="P74" i="68"/>
  <c r="J74" i="68"/>
  <c r="T74" i="68"/>
  <c r="N67" i="73"/>
  <c r="AD67" i="73"/>
  <c r="L67" i="73"/>
  <c r="T67" i="73"/>
  <c r="Z67" i="73"/>
  <c r="AB67" i="73"/>
  <c r="R67" i="73"/>
  <c r="X67" i="73"/>
  <c r="J67" i="73"/>
  <c r="P67" i="73"/>
  <c r="V67" i="73"/>
  <c r="X30" i="68"/>
  <c r="AH22" i="31"/>
  <c r="AI22" i="31" s="1"/>
  <c r="AH18" i="28"/>
  <c r="AI18" i="28" s="1"/>
  <c r="AK18" i="28" s="1"/>
  <c r="L18" i="28" s="1"/>
  <c r="AH23" i="29"/>
  <c r="AI23" i="29" s="1"/>
  <c r="AK23" i="29" s="1"/>
  <c r="L23" i="29" s="1"/>
  <c r="V30" i="68"/>
  <c r="AH21" i="33"/>
  <c r="AI21" i="33" s="1"/>
  <c r="T30" i="68"/>
  <c r="X22" i="70"/>
  <c r="R77" i="71"/>
  <c r="T18" i="55"/>
  <c r="J42" i="56"/>
  <c r="AH21" i="44"/>
  <c r="AI21" i="44" s="1"/>
  <c r="AL21" i="44" s="1"/>
  <c r="M21" i="44" s="1"/>
  <c r="AD18" i="55"/>
  <c r="T32" i="58"/>
  <c r="AD49" i="61"/>
  <c r="AH26" i="47"/>
  <c r="AI26" i="47" s="1"/>
  <c r="L32" i="58"/>
  <c r="V15" i="58"/>
  <c r="T76" i="57"/>
  <c r="P76" i="57"/>
  <c r="J15" i="64"/>
  <c r="L49" i="62"/>
  <c r="AD25" i="67"/>
  <c r="Z15" i="65"/>
  <c r="AD42" i="62"/>
  <c r="AE53" i="56"/>
  <c r="AB81" i="56"/>
  <c r="AE64" i="66"/>
  <c r="AD42" i="66"/>
  <c r="AD48" i="72"/>
  <c r="AE30" i="60"/>
  <c r="L74" i="70"/>
  <c r="Z82" i="54"/>
  <c r="N82" i="54"/>
  <c r="L25" i="54"/>
  <c r="T25" i="54"/>
  <c r="AB25" i="54"/>
  <c r="V25" i="54"/>
  <c r="J25" i="54"/>
  <c r="P25" i="54"/>
  <c r="AD25" i="54"/>
  <c r="X25" i="54"/>
  <c r="N25" i="54"/>
  <c r="R25" i="54"/>
  <c r="Z25" i="54"/>
  <c r="N48" i="68"/>
  <c r="V48" i="68"/>
  <c r="X48" i="68"/>
  <c r="L48" i="68"/>
  <c r="R48" i="68"/>
  <c r="T48" i="68"/>
  <c r="AD48" i="68"/>
  <c r="P48" i="68"/>
  <c r="AB48" i="68"/>
  <c r="J48" i="68"/>
  <c r="Z48" i="68"/>
  <c r="Z66" i="70"/>
  <c r="N66" i="70"/>
  <c r="J66" i="70"/>
  <c r="P66" i="70"/>
  <c r="AD66" i="70"/>
  <c r="R66" i="70"/>
  <c r="T66" i="70"/>
  <c r="AB66" i="70"/>
  <c r="X66" i="70"/>
  <c r="L66" i="70"/>
  <c r="V66" i="70"/>
  <c r="T74" i="67"/>
  <c r="J74" i="67"/>
  <c r="R74" i="67"/>
  <c r="N74" i="67"/>
  <c r="P74" i="67"/>
  <c r="X74" i="67"/>
  <c r="L74" i="67"/>
  <c r="V74" i="67"/>
  <c r="Z74" i="67"/>
  <c r="N82" i="72"/>
  <c r="P82" i="72"/>
  <c r="V82" i="72"/>
  <c r="L82" i="72"/>
  <c r="Z82" i="72"/>
  <c r="J82" i="72"/>
  <c r="R82" i="72"/>
  <c r="AB82" i="72"/>
  <c r="T82" i="72"/>
  <c r="X82" i="72"/>
  <c r="AD82" i="72"/>
  <c r="AE93" i="69"/>
  <c r="N25" i="72"/>
  <c r="R25" i="72"/>
  <c r="X25" i="72"/>
  <c r="L25" i="72"/>
  <c r="T25" i="72"/>
  <c r="V25" i="72"/>
  <c r="Z25" i="72"/>
  <c r="AB25" i="72"/>
  <c r="J25" i="72"/>
  <c r="P25" i="72"/>
  <c r="AD25" i="72"/>
  <c r="N40" i="73"/>
  <c r="P40" i="73"/>
  <c r="V40" i="73"/>
  <c r="AD40" i="73"/>
  <c r="L40" i="73"/>
  <c r="T40" i="73"/>
  <c r="Z40" i="73"/>
  <c r="AB40" i="73"/>
  <c r="R40" i="73"/>
  <c r="X40" i="73"/>
  <c r="J40" i="73"/>
  <c r="N48" i="69"/>
  <c r="T48" i="69"/>
  <c r="AB48" i="69"/>
  <c r="V48" i="69"/>
  <c r="AD48" i="69"/>
  <c r="R48" i="69"/>
  <c r="Z48" i="69"/>
  <c r="P48" i="69"/>
  <c r="X48" i="69"/>
  <c r="L48" i="69"/>
  <c r="J48" i="69"/>
  <c r="P66" i="65"/>
  <c r="AD66" i="65"/>
  <c r="T66" i="65"/>
  <c r="AB66" i="65"/>
  <c r="Z66" i="65"/>
  <c r="R66" i="65"/>
  <c r="J66" i="65"/>
  <c r="X66" i="65"/>
  <c r="L66" i="65"/>
  <c r="V66" i="65"/>
  <c r="N66" i="65"/>
  <c r="N74" i="72"/>
  <c r="AB74" i="72"/>
  <c r="L74" i="72"/>
  <c r="Z74" i="72"/>
  <c r="T74" i="72"/>
  <c r="V74" i="72"/>
  <c r="P74" i="72"/>
  <c r="R74" i="72"/>
  <c r="X74" i="72"/>
  <c r="AD74" i="72"/>
  <c r="J74" i="72"/>
  <c r="N82" i="71"/>
  <c r="T82" i="71"/>
  <c r="X82" i="71"/>
  <c r="AB82" i="71"/>
  <c r="L82" i="71"/>
  <c r="R82" i="71"/>
  <c r="AD82" i="71"/>
  <c r="J82" i="71"/>
  <c r="Z82" i="71"/>
  <c r="P82" i="71"/>
  <c r="V82" i="71"/>
  <c r="AH25" i="33"/>
  <c r="AI25" i="33" s="1"/>
  <c r="AL25" i="33" s="1"/>
  <c r="M25" i="33" s="1"/>
  <c r="AB30" i="68"/>
  <c r="N22" i="70"/>
  <c r="M45" i="34"/>
  <c r="AB18" i="55"/>
  <c r="L42" i="56"/>
  <c r="N32" i="58"/>
  <c r="AB49" i="61"/>
  <c r="L49" i="61"/>
  <c r="AH20" i="44"/>
  <c r="AI20" i="44" s="1"/>
  <c r="AE37" i="58"/>
  <c r="X15" i="58"/>
  <c r="X76" i="57"/>
  <c r="AD49" i="62"/>
  <c r="X49" i="62"/>
  <c r="AB30" i="61"/>
  <c r="AE64" i="62"/>
  <c r="L48" i="72"/>
  <c r="R48" i="72"/>
  <c r="AE79" i="62"/>
  <c r="L82" i="54"/>
  <c r="AH27" i="37"/>
  <c r="AI27" i="37" s="1"/>
  <c r="AK27" i="37" s="1"/>
  <c r="L27" i="37" s="1"/>
  <c r="AH21" i="47"/>
  <c r="AI21" i="47" s="1"/>
  <c r="AL21" i="47" s="1"/>
  <c r="M21" i="47" s="1"/>
  <c r="AD40" i="61"/>
  <c r="X40" i="61"/>
  <c r="T40" i="61"/>
  <c r="P40" i="61"/>
  <c r="N40" i="61"/>
  <c r="V40" i="61"/>
  <c r="Z40" i="61"/>
  <c r="L40" i="61"/>
  <c r="AB40" i="61"/>
  <c r="J40" i="61"/>
  <c r="R40" i="61"/>
  <c r="N48" i="67"/>
  <c r="R48" i="67"/>
  <c r="X48" i="67"/>
  <c r="P48" i="67"/>
  <c r="V48" i="67"/>
  <c r="T48" i="67"/>
  <c r="AB48" i="67"/>
  <c r="Z48" i="67"/>
  <c r="AD48" i="67"/>
  <c r="J48" i="67"/>
  <c r="L74" i="54"/>
  <c r="J74" i="54"/>
  <c r="T74" i="54"/>
  <c r="X74" i="54"/>
  <c r="V74" i="54"/>
  <c r="AB74" i="54"/>
  <c r="AD74" i="54"/>
  <c r="N74" i="54"/>
  <c r="P74" i="54"/>
  <c r="Z74" i="54"/>
  <c r="R74" i="54"/>
  <c r="N74" i="71"/>
  <c r="L74" i="71"/>
  <c r="P74" i="71"/>
  <c r="V74" i="71"/>
  <c r="Z74" i="71"/>
  <c r="AD74" i="71"/>
  <c r="R74" i="71"/>
  <c r="T74" i="71"/>
  <c r="X74" i="71"/>
  <c r="AB74" i="71"/>
  <c r="J74" i="71"/>
  <c r="N82" i="67"/>
  <c r="T82" i="67"/>
  <c r="AB82" i="67"/>
  <c r="Z82" i="67"/>
  <c r="R82" i="67"/>
  <c r="X82" i="67"/>
  <c r="P82" i="67"/>
  <c r="L82" i="67"/>
  <c r="AD82" i="67"/>
  <c r="V82" i="67"/>
  <c r="J82" i="67"/>
  <c r="N49" i="66"/>
  <c r="R49" i="66"/>
  <c r="L49" i="66"/>
  <c r="X49" i="66"/>
  <c r="AB49" i="66"/>
  <c r="T49" i="66"/>
  <c r="V49" i="66"/>
  <c r="AD49" i="66"/>
  <c r="P49" i="66"/>
  <c r="Z49" i="66"/>
  <c r="J49" i="66"/>
  <c r="AH20" i="28"/>
  <c r="AI20" i="28" s="1"/>
  <c r="AH19" i="28"/>
  <c r="AI19" i="28" s="1"/>
  <c r="AK26" i="46"/>
  <c r="L26" i="46" s="1"/>
  <c r="AK25" i="46"/>
  <c r="L25" i="46" s="1"/>
  <c r="AL25" i="46"/>
  <c r="M25" i="46" s="1"/>
  <c r="AE21" i="72"/>
  <c r="AE26" i="72"/>
  <c r="AL25" i="45"/>
  <c r="M25" i="45" s="1"/>
  <c r="AK25" i="45"/>
  <c r="L25" i="45" s="1"/>
  <c r="AL21" i="45"/>
  <c r="M21" i="45" s="1"/>
  <c r="AK21" i="45"/>
  <c r="L21" i="45" s="1"/>
  <c r="M45" i="45"/>
  <c r="AH24" i="45"/>
  <c r="AI24" i="45" s="1"/>
  <c r="AL22" i="44"/>
  <c r="M22" i="44" s="1"/>
  <c r="AK22" i="44"/>
  <c r="L22" i="44" s="1"/>
  <c r="M45" i="44"/>
  <c r="AL28" i="44"/>
  <c r="M28" i="44" s="1"/>
  <c r="AK28" i="44"/>
  <c r="L28" i="44" s="1"/>
  <c r="AH18" i="43"/>
  <c r="AI18" i="43" s="1"/>
  <c r="AK18" i="43" s="1"/>
  <c r="L18" i="43" s="1"/>
  <c r="AK28" i="43"/>
  <c r="L28" i="43" s="1"/>
  <c r="AL28" i="43"/>
  <c r="M28" i="43" s="1"/>
  <c r="AK26" i="43"/>
  <c r="L26" i="43" s="1"/>
  <c r="AL26" i="43"/>
  <c r="M26" i="43" s="1"/>
  <c r="AH18" i="41"/>
  <c r="AI18" i="41" s="1"/>
  <c r="AL28" i="41"/>
  <c r="M28" i="41" s="1"/>
  <c r="AK28" i="41"/>
  <c r="L28" i="41" s="1"/>
  <c r="AE20" i="66"/>
  <c r="AL26" i="40"/>
  <c r="M26" i="40" s="1"/>
  <c r="AK26" i="40"/>
  <c r="L26" i="40" s="1"/>
  <c r="AK20" i="39"/>
  <c r="L20" i="39" s="1"/>
  <c r="AL20" i="39"/>
  <c r="M20" i="39" s="1"/>
  <c r="AK25" i="39"/>
  <c r="L25" i="39" s="1"/>
  <c r="AL25" i="39"/>
  <c r="M25" i="39" s="1"/>
  <c r="AL28" i="39"/>
  <c r="M28" i="39" s="1"/>
  <c r="AK28" i="39"/>
  <c r="L28" i="39" s="1"/>
  <c r="AL19" i="39"/>
  <c r="M19" i="39" s="1"/>
  <c r="AK19" i="39"/>
  <c r="L19" i="39" s="1"/>
  <c r="M45" i="39"/>
  <c r="N40" i="39" s="1"/>
  <c r="AK27" i="38"/>
  <c r="L27" i="38" s="1"/>
  <c r="AL27" i="38"/>
  <c r="M27" i="38" s="1"/>
  <c r="AL23" i="37"/>
  <c r="M23" i="37" s="1"/>
  <c r="AK23" i="37"/>
  <c r="L23" i="37" s="1"/>
  <c r="AK19" i="37"/>
  <c r="L19" i="37" s="1"/>
  <c r="AL19" i="37"/>
  <c r="M19" i="37" s="1"/>
  <c r="AL21" i="37"/>
  <c r="M21" i="37" s="1"/>
  <c r="AK21" i="37"/>
  <c r="L21" i="37" s="1"/>
  <c r="AL18" i="36"/>
  <c r="M18" i="36" s="1"/>
  <c r="AK18" i="36"/>
  <c r="L18" i="36" s="1"/>
  <c r="AH26" i="35"/>
  <c r="AI26" i="35" s="1"/>
  <c r="AL22" i="35"/>
  <c r="M22" i="35" s="1"/>
  <c r="AK22" i="35"/>
  <c r="L22" i="35" s="1"/>
  <c r="AE102" i="61"/>
  <c r="AE102" i="60"/>
  <c r="AE21" i="60"/>
  <c r="AH26" i="34"/>
  <c r="AI26" i="34" s="1"/>
  <c r="AH21" i="34"/>
  <c r="AI21" i="34" s="1"/>
  <c r="AL18" i="34"/>
  <c r="M18" i="34" s="1"/>
  <c r="AL18" i="33"/>
  <c r="M18" i="33" s="1"/>
  <c r="AK18" i="33"/>
  <c r="L18" i="33" s="1"/>
  <c r="AK24" i="33"/>
  <c r="L24" i="33" s="1"/>
  <c r="AL24" i="33"/>
  <c r="M24" i="33" s="1"/>
  <c r="AE100" i="58"/>
  <c r="AE63" i="58"/>
  <c r="AL23" i="32"/>
  <c r="M23" i="32" s="1"/>
  <c r="AH24" i="32"/>
  <c r="AI24" i="32" s="1"/>
  <c r="AH25" i="32"/>
  <c r="AI25" i="32" s="1"/>
  <c r="AL25" i="32" s="1"/>
  <c r="M25" i="32" s="1"/>
  <c r="AL27" i="31"/>
  <c r="M27" i="31" s="1"/>
  <c r="AK27" i="31"/>
  <c r="L27" i="31" s="1"/>
  <c r="AH20" i="31"/>
  <c r="AI20" i="31" s="1"/>
  <c r="AE77" i="57"/>
  <c r="AE23" i="57"/>
  <c r="AE19" i="56"/>
  <c r="AE92" i="56"/>
  <c r="AL24" i="30"/>
  <c r="M24" i="30" s="1"/>
  <c r="AK24" i="30"/>
  <c r="L24" i="30" s="1"/>
  <c r="N44" i="30"/>
  <c r="N37" i="30"/>
  <c r="N34" i="30"/>
  <c r="N38" i="30"/>
  <c r="N41" i="30"/>
  <c r="N42" i="30"/>
  <c r="N39" i="30"/>
  <c r="N35" i="30"/>
  <c r="N40" i="30"/>
  <c r="N43" i="30"/>
  <c r="N36" i="30"/>
  <c r="AE66" i="55"/>
  <c r="AE22" i="55"/>
  <c r="AL19" i="29"/>
  <c r="M19" i="29" s="1"/>
  <c r="AK19" i="29"/>
  <c r="L19" i="29" s="1"/>
  <c r="AK20" i="29"/>
  <c r="L20" i="29" s="1"/>
  <c r="AL20" i="29"/>
  <c r="M20" i="29" s="1"/>
  <c r="P93" i="62"/>
  <c r="T93" i="62"/>
  <c r="J93" i="62"/>
  <c r="X93" i="62"/>
  <c r="AB93" i="62"/>
  <c r="V93" i="62"/>
  <c r="AD93" i="62"/>
  <c r="R93" i="62"/>
  <c r="J93" i="57"/>
  <c r="P93" i="57"/>
  <c r="N93" i="57"/>
  <c r="T93" i="57"/>
  <c r="V93" i="57"/>
  <c r="X93" i="57"/>
  <c r="AD93" i="57"/>
  <c r="L93" i="57"/>
  <c r="AB93" i="57"/>
  <c r="AD93" i="68"/>
  <c r="J93" i="68"/>
  <c r="N93" i="68"/>
  <c r="X93" i="68"/>
  <c r="V93" i="68"/>
  <c r="T93" i="68"/>
  <c r="R93" i="68"/>
  <c r="L93" i="68"/>
  <c r="AB93" i="68"/>
  <c r="P93" i="68"/>
  <c r="Z93" i="68"/>
  <c r="AB94" i="59"/>
  <c r="AD93" i="55"/>
  <c r="V93" i="55"/>
  <c r="J93" i="65"/>
  <c r="AB93" i="65"/>
  <c r="Z93" i="65"/>
  <c r="N93" i="65"/>
  <c r="V93" i="65"/>
  <c r="L93" i="65"/>
  <c r="R93" i="65"/>
  <c r="AD93" i="65"/>
  <c r="X93" i="65"/>
  <c r="P93" i="65"/>
  <c r="T93" i="65"/>
  <c r="AB93" i="67"/>
  <c r="P93" i="67"/>
  <c r="L93" i="67"/>
  <c r="T93" i="67"/>
  <c r="R93" i="67"/>
  <c r="N93" i="67"/>
  <c r="Z93" i="67"/>
  <c r="X93" i="67"/>
  <c r="V93" i="67"/>
  <c r="J93" i="67"/>
  <c r="AD93" i="67"/>
  <c r="Z94" i="59"/>
  <c r="P95" i="61"/>
  <c r="AB93" i="73"/>
  <c r="N93" i="73"/>
  <c r="X93" i="73"/>
  <c r="V93" i="73"/>
  <c r="P93" i="73"/>
  <c r="J93" i="73"/>
  <c r="R93" i="73"/>
  <c r="T93" i="73"/>
  <c r="L93" i="73"/>
  <c r="AD93" i="73"/>
  <c r="Z93" i="73"/>
  <c r="T93" i="63"/>
  <c r="J93" i="63"/>
  <c r="P93" i="63"/>
  <c r="N93" i="63"/>
  <c r="L93" i="63"/>
  <c r="AB93" i="63"/>
  <c r="AD93" i="63"/>
  <c r="R93" i="63"/>
  <c r="X93" i="63"/>
  <c r="V93" i="63"/>
  <c r="Z93" i="63"/>
  <c r="L94" i="59"/>
  <c r="AD101" i="62"/>
  <c r="AD94" i="59"/>
  <c r="P101" i="62"/>
  <c r="AE93" i="72"/>
  <c r="R93" i="70"/>
  <c r="T93" i="70"/>
  <c r="V93" i="70"/>
  <c r="N93" i="70"/>
  <c r="AB93" i="70"/>
  <c r="AD93" i="70"/>
  <c r="Z93" i="70"/>
  <c r="P93" i="70"/>
  <c r="L93" i="70"/>
  <c r="J93" i="70"/>
  <c r="X93" i="70"/>
  <c r="L93" i="58"/>
  <c r="AD93" i="58"/>
  <c r="P93" i="58"/>
  <c r="R93" i="58"/>
  <c r="J93" i="58"/>
  <c r="X93" i="58"/>
  <c r="T93" i="59"/>
  <c r="Z93" i="59"/>
  <c r="N93" i="59"/>
  <c r="AB93" i="59"/>
  <c r="X93" i="59"/>
  <c r="L93" i="59"/>
  <c r="AD93" i="59"/>
  <c r="L93" i="56"/>
  <c r="V93" i="56"/>
  <c r="AD93" i="56"/>
  <c r="AB93" i="56"/>
  <c r="T93" i="56"/>
  <c r="N93" i="56"/>
  <c r="R93" i="56"/>
  <c r="J93" i="56"/>
  <c r="Z93" i="56"/>
  <c r="X93" i="56"/>
  <c r="P93" i="56"/>
  <c r="J93" i="64"/>
  <c r="R93" i="64"/>
  <c r="Z93" i="64"/>
  <c r="V93" i="64"/>
  <c r="AD93" i="64"/>
  <c r="X93" i="64"/>
  <c r="P93" i="64"/>
  <c r="R93" i="66"/>
  <c r="P93" i="66"/>
  <c r="AB93" i="66"/>
  <c r="N93" i="66"/>
  <c r="Z93" i="66"/>
  <c r="T93" i="66"/>
  <c r="X93" i="66"/>
  <c r="V93" i="66"/>
  <c r="AD93" i="66"/>
  <c r="J93" i="66"/>
  <c r="L93" i="66"/>
  <c r="AD93" i="54"/>
  <c r="AB93" i="54"/>
  <c r="P93" i="54"/>
  <c r="N93" i="54"/>
  <c r="L93" i="54"/>
  <c r="V93" i="54"/>
  <c r="R93" i="54"/>
  <c r="T93" i="54"/>
  <c r="J93" i="54"/>
  <c r="X93" i="54"/>
  <c r="Z93" i="54"/>
  <c r="R94" i="59"/>
  <c r="V101" i="62"/>
  <c r="X93" i="71"/>
  <c r="Z93" i="71"/>
  <c r="P93" i="71"/>
  <c r="R93" i="71"/>
  <c r="J93" i="71"/>
  <c r="AE96" i="59"/>
  <c r="P94" i="59"/>
  <c r="N94" i="59"/>
  <c r="N15" i="60"/>
  <c r="Z15" i="60"/>
  <c r="J15" i="60"/>
  <c r="P15" i="60"/>
  <c r="L15" i="60"/>
  <c r="AD15" i="60"/>
  <c r="AB15" i="60"/>
  <c r="T15" i="60"/>
  <c r="V15" i="60"/>
  <c r="R15" i="60"/>
  <c r="X15" i="60"/>
  <c r="AD15" i="66"/>
  <c r="J15" i="66"/>
  <c r="T15" i="66"/>
  <c r="R15" i="66"/>
  <c r="AB15" i="66"/>
  <c r="V15" i="66"/>
  <c r="P15" i="66"/>
  <c r="Z15" i="66"/>
  <c r="N15" i="66"/>
  <c r="L15" i="66"/>
  <c r="X15" i="66"/>
  <c r="V15" i="64"/>
  <c r="L15" i="64"/>
  <c r="X15" i="59"/>
  <c r="T15" i="59"/>
  <c r="V15" i="59"/>
  <c r="N15" i="59"/>
  <c r="L15" i="59"/>
  <c r="P15" i="59"/>
  <c r="AD15" i="59"/>
  <c r="R15" i="59"/>
  <c r="Z15" i="59"/>
  <c r="AB15" i="59"/>
  <c r="J15" i="59"/>
  <c r="R15" i="57"/>
  <c r="J15" i="57"/>
  <c r="X15" i="57"/>
  <c r="P15" i="57"/>
  <c r="T15" i="57"/>
  <c r="N15" i="57"/>
  <c r="AD15" i="57"/>
  <c r="V15" i="57"/>
  <c r="L15" i="57"/>
  <c r="Z15" i="57"/>
  <c r="X15" i="67"/>
  <c r="V15" i="67"/>
  <c r="R15" i="67"/>
  <c r="T15" i="67"/>
  <c r="P15" i="67"/>
  <c r="L15" i="67"/>
  <c r="N15" i="67"/>
  <c r="Z15" i="67"/>
  <c r="AD15" i="67"/>
  <c r="J15" i="67"/>
  <c r="AB15" i="67"/>
  <c r="AB21" i="54"/>
  <c r="J15" i="58"/>
  <c r="L15" i="65"/>
  <c r="V15" i="65"/>
  <c r="Z15" i="71"/>
  <c r="R15" i="71"/>
  <c r="P15" i="71"/>
  <c r="J15" i="71"/>
  <c r="L15" i="71"/>
  <c r="N15" i="71"/>
  <c r="V15" i="71"/>
  <c r="X15" i="71"/>
  <c r="T15" i="71"/>
  <c r="AB15" i="71"/>
  <c r="AD15" i="71"/>
  <c r="AD15" i="73"/>
  <c r="R15" i="73"/>
  <c r="T15" i="73"/>
  <c r="L15" i="73"/>
  <c r="X15" i="73"/>
  <c r="AB15" i="73"/>
  <c r="N15" i="73"/>
  <c r="V15" i="73"/>
  <c r="P15" i="73"/>
  <c r="Z15" i="73"/>
  <c r="J15" i="73"/>
  <c r="V21" i="54"/>
  <c r="P15" i="58"/>
  <c r="AE26" i="67"/>
  <c r="AD15" i="58"/>
  <c r="P15" i="56"/>
  <c r="N15" i="56"/>
  <c r="L15" i="58"/>
  <c r="AB15" i="58"/>
  <c r="AE19" i="59"/>
  <c r="N15" i="68"/>
  <c r="V15" i="68"/>
  <c r="X15" i="68"/>
  <c r="T15" i="68"/>
  <c r="Z15" i="68"/>
  <c r="AB15" i="68"/>
  <c r="AD15" i="68"/>
  <c r="L15" i="68"/>
  <c r="P15" i="68"/>
  <c r="J15" i="68"/>
  <c r="R15" i="68"/>
  <c r="AE24" i="55"/>
  <c r="J15" i="69"/>
  <c r="N15" i="69"/>
  <c r="T15" i="69"/>
  <c r="R15" i="69"/>
  <c r="V15" i="69"/>
  <c r="Z15" i="69"/>
  <c r="L15" i="69"/>
  <c r="P15" i="69"/>
  <c r="X15" i="69"/>
  <c r="AB15" i="69"/>
  <c r="AD15" i="69"/>
  <c r="AE23" i="70"/>
  <c r="AB15" i="61"/>
  <c r="AD15" i="61"/>
  <c r="X15" i="61"/>
  <c r="J15" i="61"/>
  <c r="N15" i="61"/>
  <c r="V15" i="61"/>
  <c r="P15" i="61"/>
  <c r="R15" i="61"/>
  <c r="L15" i="61"/>
  <c r="T15" i="61"/>
  <c r="Z15" i="61"/>
  <c r="AE53" i="67"/>
  <c r="R18" i="59"/>
  <c r="AE95" i="70"/>
  <c r="N16" i="71"/>
  <c r="P16" i="71"/>
  <c r="AD16" i="71"/>
  <c r="AB16" i="71"/>
  <c r="Z16" i="71"/>
  <c r="L16" i="71"/>
  <c r="V16" i="71"/>
  <c r="J16" i="71"/>
  <c r="X16" i="71"/>
  <c r="R16" i="71"/>
  <c r="T16" i="71"/>
  <c r="Z30" i="67"/>
  <c r="V30" i="67"/>
  <c r="N42" i="73"/>
  <c r="AB42" i="73"/>
  <c r="L42" i="73"/>
  <c r="P42" i="73"/>
  <c r="AD42" i="73"/>
  <c r="J42" i="73"/>
  <c r="R42" i="73"/>
  <c r="T42" i="73"/>
  <c r="X42" i="73"/>
  <c r="Z42" i="73"/>
  <c r="V42" i="73"/>
  <c r="P42" i="63"/>
  <c r="J42" i="63"/>
  <c r="N54" i="54"/>
  <c r="J54" i="54"/>
  <c r="P54" i="54"/>
  <c r="X54" i="54"/>
  <c r="AD54" i="54"/>
  <c r="AB54" i="54"/>
  <c r="R54" i="54"/>
  <c r="V54" i="54"/>
  <c r="T54" i="54"/>
  <c r="Z54" i="54"/>
  <c r="L54" i="54"/>
  <c r="AB80" i="63"/>
  <c r="T80" i="63"/>
  <c r="R80" i="63"/>
  <c r="AD80" i="63"/>
  <c r="P80" i="63"/>
  <c r="N80" i="63"/>
  <c r="J80" i="63"/>
  <c r="X80" i="63"/>
  <c r="L80" i="63"/>
  <c r="V80" i="63"/>
  <c r="Z80" i="63"/>
  <c r="T94" i="65"/>
  <c r="AB94" i="65"/>
  <c r="P94" i="65"/>
  <c r="V94" i="65"/>
  <c r="AD94" i="65"/>
  <c r="R94" i="65"/>
  <c r="Z94" i="65"/>
  <c r="L94" i="65"/>
  <c r="J94" i="65"/>
  <c r="N94" i="65"/>
  <c r="X94" i="65"/>
  <c r="AE37" i="73"/>
  <c r="AD49" i="59"/>
  <c r="T49" i="59"/>
  <c r="AB49" i="59"/>
  <c r="J49" i="59"/>
  <c r="V49" i="59"/>
  <c r="AD16" i="55"/>
  <c r="R16" i="55"/>
  <c r="AB16" i="55"/>
  <c r="J16" i="55"/>
  <c r="P16" i="55"/>
  <c r="V16" i="55"/>
  <c r="L16" i="55"/>
  <c r="N16" i="55"/>
  <c r="Z16" i="55"/>
  <c r="X16" i="55"/>
  <c r="T16" i="55"/>
  <c r="R42" i="62"/>
  <c r="Z42" i="62"/>
  <c r="J42" i="62"/>
  <c r="N42" i="69"/>
  <c r="P42" i="69"/>
  <c r="J42" i="69"/>
  <c r="X42" i="69"/>
  <c r="L42" i="69"/>
  <c r="AD42" i="69"/>
  <c r="V42" i="69"/>
  <c r="T42" i="69"/>
  <c r="R42" i="69"/>
  <c r="Z42" i="69"/>
  <c r="AB42" i="69"/>
  <c r="R54" i="60"/>
  <c r="AD54" i="60"/>
  <c r="Z54" i="60"/>
  <c r="P54" i="60"/>
  <c r="L54" i="60"/>
  <c r="N54" i="60"/>
  <c r="X54" i="60"/>
  <c r="T54" i="60"/>
  <c r="J54" i="60"/>
  <c r="V54" i="60"/>
  <c r="AB54" i="60"/>
  <c r="X80" i="68"/>
  <c r="Z80" i="68"/>
  <c r="V80" i="68"/>
  <c r="J80" i="68"/>
  <c r="N80" i="68"/>
  <c r="R80" i="68"/>
  <c r="P80" i="68"/>
  <c r="L80" i="68"/>
  <c r="AD80" i="68"/>
  <c r="AB80" i="68"/>
  <c r="T80" i="68"/>
  <c r="N94" i="64"/>
  <c r="L94" i="64"/>
  <c r="R94" i="64"/>
  <c r="V94" i="64"/>
  <c r="AD94" i="64"/>
  <c r="AB94" i="64"/>
  <c r="Z94" i="64"/>
  <c r="J94" i="64"/>
  <c r="X94" i="64"/>
  <c r="P94" i="64"/>
  <c r="T94" i="64"/>
  <c r="AE98" i="73"/>
  <c r="T16" i="69"/>
  <c r="R16" i="69"/>
  <c r="J16" i="69"/>
  <c r="AD16" i="69"/>
  <c r="V16" i="69"/>
  <c r="X16" i="69"/>
  <c r="Z16" i="69"/>
  <c r="N16" i="69"/>
  <c r="L16" i="69"/>
  <c r="P16" i="69"/>
  <c r="AB16" i="69"/>
  <c r="Z30" i="62"/>
  <c r="AD30" i="62"/>
  <c r="P30" i="62"/>
  <c r="T30" i="62"/>
  <c r="X30" i="62"/>
  <c r="V30" i="62"/>
  <c r="AB30" i="62"/>
  <c r="J30" i="62"/>
  <c r="N30" i="62"/>
  <c r="L30" i="62"/>
  <c r="R30" i="62"/>
  <c r="AB42" i="61"/>
  <c r="L42" i="61"/>
  <c r="AD42" i="61"/>
  <c r="P42" i="61"/>
  <c r="X42" i="61"/>
  <c r="T42" i="61"/>
  <c r="V42" i="61"/>
  <c r="Z42" i="61"/>
  <c r="R42" i="61"/>
  <c r="J42" i="61"/>
  <c r="N42" i="61"/>
  <c r="Z54" i="59"/>
  <c r="L54" i="59"/>
  <c r="P54" i="59"/>
  <c r="R54" i="59"/>
  <c r="T54" i="59"/>
  <c r="N54" i="59"/>
  <c r="J54" i="59"/>
  <c r="X54" i="59"/>
  <c r="AD54" i="59"/>
  <c r="AB54" i="59"/>
  <c r="V54" i="59"/>
  <c r="V54" i="56"/>
  <c r="N54" i="56"/>
  <c r="T54" i="56"/>
  <c r="AD54" i="56"/>
  <c r="P54" i="56"/>
  <c r="AB54" i="56"/>
  <c r="J54" i="56"/>
  <c r="X54" i="56"/>
  <c r="L54" i="56"/>
  <c r="Z54" i="56"/>
  <c r="R54" i="56"/>
  <c r="N94" i="63"/>
  <c r="P94" i="63"/>
  <c r="Z94" i="63"/>
  <c r="R94" i="63"/>
  <c r="V94" i="63"/>
  <c r="L94" i="63"/>
  <c r="T94" i="63"/>
  <c r="J94" i="63"/>
  <c r="X94" i="63"/>
  <c r="AD94" i="63"/>
  <c r="AB94" i="63"/>
  <c r="N18" i="59"/>
  <c r="J16" i="66"/>
  <c r="X16" i="66"/>
  <c r="T16" i="66"/>
  <c r="AB16" i="66"/>
  <c r="P16" i="66"/>
  <c r="N16" i="66"/>
  <c r="Z16" i="66"/>
  <c r="V16" i="66"/>
  <c r="L16" i="66"/>
  <c r="R16" i="66"/>
  <c r="AD16" i="66"/>
  <c r="Z30" i="61"/>
  <c r="X30" i="61"/>
  <c r="J30" i="61"/>
  <c r="N30" i="61"/>
  <c r="T30" i="61"/>
  <c r="AD30" i="61"/>
  <c r="R30" i="61"/>
  <c r="L30" i="61"/>
  <c r="N42" i="72"/>
  <c r="J42" i="72"/>
  <c r="AD42" i="72"/>
  <c r="X42" i="72"/>
  <c r="AB42" i="72"/>
  <c r="V42" i="72"/>
  <c r="P42" i="72"/>
  <c r="T42" i="72"/>
  <c r="Z42" i="72"/>
  <c r="L42" i="72"/>
  <c r="R42" i="72"/>
  <c r="R54" i="58"/>
  <c r="AD54" i="58"/>
  <c r="X54" i="58"/>
  <c r="T54" i="58"/>
  <c r="Z54" i="58"/>
  <c r="L54" i="58"/>
  <c r="V54" i="58"/>
  <c r="J54" i="58"/>
  <c r="AB54" i="58"/>
  <c r="N54" i="58"/>
  <c r="P54" i="58"/>
  <c r="J54" i="68"/>
  <c r="P54" i="68"/>
  <c r="Z54" i="68"/>
  <c r="T54" i="68"/>
  <c r="N54" i="68"/>
  <c r="L54" i="68"/>
  <c r="AD54" i="68"/>
  <c r="R54" i="68"/>
  <c r="AB54" i="68"/>
  <c r="V54" i="68"/>
  <c r="X54" i="68"/>
  <c r="T80" i="67"/>
  <c r="R80" i="67"/>
  <c r="P80" i="67"/>
  <c r="L80" i="67"/>
  <c r="AD80" i="67"/>
  <c r="X80" i="67"/>
  <c r="N80" i="67"/>
  <c r="J80" i="67"/>
  <c r="V80" i="67"/>
  <c r="AB80" i="67"/>
  <c r="Z80" i="67"/>
  <c r="Z94" i="60"/>
  <c r="X94" i="60"/>
  <c r="AB94" i="60"/>
  <c r="N94" i="60"/>
  <c r="T94" i="60"/>
  <c r="AD94" i="60"/>
  <c r="P94" i="60"/>
  <c r="J94" i="60"/>
  <c r="Z18" i="59"/>
  <c r="AE55" i="61"/>
  <c r="AE24" i="66"/>
  <c r="AE74" i="60"/>
  <c r="AE58" i="54"/>
  <c r="AE72" i="71"/>
  <c r="R72" i="61"/>
  <c r="AE59" i="68"/>
  <c r="N30" i="72"/>
  <c r="X30" i="72"/>
  <c r="V30" i="72"/>
  <c r="AB30" i="72"/>
  <c r="P30" i="72"/>
  <c r="T30" i="72"/>
  <c r="L30" i="72"/>
  <c r="J30" i="72"/>
  <c r="R30" i="72"/>
  <c r="AD30" i="72"/>
  <c r="Z30" i="72"/>
  <c r="P42" i="60"/>
  <c r="V42" i="60"/>
  <c r="X42" i="60"/>
  <c r="AB42" i="60"/>
  <c r="R42" i="60"/>
  <c r="AD42" i="60"/>
  <c r="J42" i="60"/>
  <c r="N42" i="60"/>
  <c r="T42" i="60"/>
  <c r="L42" i="60"/>
  <c r="Z42" i="60"/>
  <c r="AB54" i="66"/>
  <c r="L54" i="66"/>
  <c r="N54" i="66"/>
  <c r="T54" i="66"/>
  <c r="R54" i="66"/>
  <c r="J54" i="66"/>
  <c r="AD54" i="66"/>
  <c r="Z54" i="66"/>
  <c r="V54" i="66"/>
  <c r="P54" i="66"/>
  <c r="X54" i="66"/>
  <c r="Z80" i="66"/>
  <c r="X80" i="66"/>
  <c r="AD80" i="66"/>
  <c r="J80" i="66"/>
  <c r="L80" i="66"/>
  <c r="N80" i="66"/>
  <c r="V80" i="66"/>
  <c r="T80" i="66"/>
  <c r="R80" i="66"/>
  <c r="P80" i="66"/>
  <c r="AB80" i="66"/>
  <c r="P94" i="56"/>
  <c r="N94" i="56"/>
  <c r="X94" i="56"/>
  <c r="AB94" i="56"/>
  <c r="R94" i="56"/>
  <c r="Z94" i="56"/>
  <c r="V94" i="56"/>
  <c r="J94" i="56"/>
  <c r="AD94" i="56"/>
  <c r="L94" i="56"/>
  <c r="T94" i="56"/>
  <c r="X18" i="59"/>
  <c r="L16" i="58"/>
  <c r="T16" i="58"/>
  <c r="J16" i="58"/>
  <c r="X16" i="58"/>
  <c r="AB16" i="58"/>
  <c r="Z16" i="58"/>
  <c r="V16" i="58"/>
  <c r="R30" i="57"/>
  <c r="T30" i="57"/>
  <c r="P30" i="57"/>
  <c r="V30" i="57"/>
  <c r="AD30" i="57"/>
  <c r="L30" i="57"/>
  <c r="X30" i="57"/>
  <c r="J30" i="57"/>
  <c r="N30" i="57"/>
  <c r="Z30" i="57"/>
  <c r="AB30" i="57"/>
  <c r="J42" i="67"/>
  <c r="R42" i="67"/>
  <c r="V42" i="67"/>
  <c r="N42" i="67"/>
  <c r="L42" i="67"/>
  <c r="P42" i="67"/>
  <c r="AD42" i="67"/>
  <c r="T42" i="67"/>
  <c r="Z42" i="67"/>
  <c r="AB42" i="67"/>
  <c r="X42" i="67"/>
  <c r="N54" i="72"/>
  <c r="R54" i="72"/>
  <c r="AD54" i="72"/>
  <c r="J54" i="72"/>
  <c r="X54" i="72"/>
  <c r="AB54" i="72"/>
  <c r="T54" i="72"/>
  <c r="Z54" i="72"/>
  <c r="L54" i="72"/>
  <c r="V54" i="72"/>
  <c r="P54" i="72"/>
  <c r="X80" i="65"/>
  <c r="N80" i="65"/>
  <c r="Z80" i="65"/>
  <c r="J80" i="65"/>
  <c r="P80" i="65"/>
  <c r="AD80" i="65"/>
  <c r="V80" i="65"/>
  <c r="AB80" i="65"/>
  <c r="T80" i="65"/>
  <c r="R80" i="65"/>
  <c r="L80" i="65"/>
  <c r="V94" i="57"/>
  <c r="N94" i="57"/>
  <c r="P94" i="57"/>
  <c r="T94" i="57"/>
  <c r="X94" i="57"/>
  <c r="AB94" i="57"/>
  <c r="L94" i="57"/>
  <c r="Z94" i="57"/>
  <c r="R94" i="57"/>
  <c r="J94" i="57"/>
  <c r="AD94" i="57"/>
  <c r="AE80" i="73"/>
  <c r="AE50" i="66"/>
  <c r="AE53" i="57"/>
  <c r="AE77" i="66"/>
  <c r="AE100" i="55"/>
  <c r="AE84" i="69"/>
  <c r="AE29" i="54"/>
  <c r="X30" i="56"/>
  <c r="N30" i="56"/>
  <c r="P30" i="56"/>
  <c r="R30" i="56"/>
  <c r="AB30" i="56"/>
  <c r="Z30" i="56"/>
  <c r="AD30" i="56"/>
  <c r="V30" i="56"/>
  <c r="L30" i="56"/>
  <c r="T30" i="56"/>
  <c r="J30" i="56"/>
  <c r="AB42" i="59"/>
  <c r="L42" i="59"/>
  <c r="AD42" i="59"/>
  <c r="R42" i="59"/>
  <c r="P42" i="59"/>
  <c r="T42" i="59"/>
  <c r="J42" i="59"/>
  <c r="N42" i="59"/>
  <c r="V42" i="59"/>
  <c r="X42" i="59"/>
  <c r="Z42" i="59"/>
  <c r="L54" i="64"/>
  <c r="AD54" i="64"/>
  <c r="Z54" i="64"/>
  <c r="R80" i="64"/>
  <c r="J80" i="64"/>
  <c r="P80" i="64"/>
  <c r="Z80" i="64"/>
  <c r="L80" i="64"/>
  <c r="N80" i="64"/>
  <c r="AD80" i="64"/>
  <c r="V80" i="64"/>
  <c r="AB80" i="64"/>
  <c r="X80" i="64"/>
  <c r="T80" i="64"/>
  <c r="AE20" i="64"/>
  <c r="AE52" i="59"/>
  <c r="X30" i="55"/>
  <c r="J30" i="55"/>
  <c r="AB30" i="55"/>
  <c r="AD30" i="55"/>
  <c r="N30" i="55"/>
  <c r="N30" i="69"/>
  <c r="L30" i="69"/>
  <c r="AD30" i="69"/>
  <c r="V30" i="69"/>
  <c r="AB30" i="69"/>
  <c r="T30" i="69"/>
  <c r="R30" i="69"/>
  <c r="Z30" i="69"/>
  <c r="P30" i="69"/>
  <c r="J30" i="69"/>
  <c r="X30" i="69"/>
  <c r="N42" i="71"/>
  <c r="T42" i="71"/>
  <c r="R42" i="71"/>
  <c r="AB42" i="71"/>
  <c r="AD42" i="71"/>
  <c r="Z42" i="71"/>
  <c r="L42" i="71"/>
  <c r="V42" i="71"/>
  <c r="J42" i="71"/>
  <c r="X42" i="71"/>
  <c r="P42" i="71"/>
  <c r="R54" i="69"/>
  <c r="P54" i="69"/>
  <c r="J54" i="69"/>
  <c r="X54" i="69"/>
  <c r="N54" i="69"/>
  <c r="Z54" i="69"/>
  <c r="AD54" i="69"/>
  <c r="L54" i="69"/>
  <c r="T54" i="69"/>
  <c r="V54" i="69"/>
  <c r="AB54" i="69"/>
  <c r="AB80" i="61"/>
  <c r="V80" i="61"/>
  <c r="L37" i="60"/>
  <c r="AB37" i="60"/>
  <c r="R37" i="60"/>
  <c r="X37" i="60"/>
  <c r="Z37" i="60"/>
  <c r="N37" i="60"/>
  <c r="P37" i="60"/>
  <c r="T37" i="60"/>
  <c r="AD37" i="60"/>
  <c r="V37" i="60"/>
  <c r="J37" i="60"/>
  <c r="Z30" i="63"/>
  <c r="AD30" i="63"/>
  <c r="J30" i="63"/>
  <c r="N30" i="63"/>
  <c r="L30" i="63"/>
  <c r="T30" i="63"/>
  <c r="P30" i="63"/>
  <c r="R30" i="63"/>
  <c r="V30" i="63"/>
  <c r="X30" i="63"/>
  <c r="AB30" i="63"/>
  <c r="N30" i="64"/>
  <c r="R30" i="64"/>
  <c r="P30" i="64"/>
  <c r="Z30" i="64"/>
  <c r="L30" i="64"/>
  <c r="X30" i="64"/>
  <c r="T30" i="64"/>
  <c r="AB30" i="64"/>
  <c r="AD30" i="64"/>
  <c r="J30" i="64"/>
  <c r="V30" i="64"/>
  <c r="V42" i="55"/>
  <c r="Z42" i="55"/>
  <c r="X42" i="55"/>
  <c r="AB42" i="55"/>
  <c r="J42" i="55"/>
  <c r="P42" i="55"/>
  <c r="AD42" i="55"/>
  <c r="R42" i="55"/>
  <c r="N42" i="55"/>
  <c r="T42" i="55"/>
  <c r="L42" i="55"/>
  <c r="N54" i="70"/>
  <c r="L54" i="70"/>
  <c r="Z54" i="70"/>
  <c r="V54" i="70"/>
  <c r="AD54" i="70"/>
  <c r="P54" i="70"/>
  <c r="T54" i="70"/>
  <c r="X54" i="70"/>
  <c r="R54" i="70"/>
  <c r="J54" i="70"/>
  <c r="AB54" i="70"/>
  <c r="V80" i="60"/>
  <c r="P80" i="60"/>
  <c r="L80" i="60"/>
  <c r="T80" i="60"/>
  <c r="N80" i="60"/>
  <c r="AB80" i="60"/>
  <c r="R80" i="60"/>
  <c r="X80" i="60"/>
  <c r="AD80" i="60"/>
  <c r="Z80" i="60"/>
  <c r="J80" i="60"/>
  <c r="AE55" i="70"/>
  <c r="AB30" i="58"/>
  <c r="R30" i="58"/>
  <c r="P30" i="58"/>
  <c r="Z30" i="58"/>
  <c r="L30" i="58"/>
  <c r="AD30" i="58"/>
  <c r="V30" i="58"/>
  <c r="N30" i="58"/>
  <c r="J30" i="58"/>
  <c r="T30" i="58"/>
  <c r="X30" i="58"/>
  <c r="N42" i="70"/>
  <c r="V42" i="70"/>
  <c r="AD42" i="70"/>
  <c r="P42" i="70"/>
  <c r="T42" i="70"/>
  <c r="AB42" i="70"/>
  <c r="X42" i="70"/>
  <c r="L42" i="70"/>
  <c r="R42" i="70"/>
  <c r="J42" i="70"/>
  <c r="Z42" i="70"/>
  <c r="R42" i="56"/>
  <c r="N42" i="56"/>
  <c r="T42" i="56"/>
  <c r="N54" i="63"/>
  <c r="J54" i="63"/>
  <c r="L54" i="63"/>
  <c r="AD54" i="63"/>
  <c r="AB54" i="63"/>
  <c r="P54" i="63"/>
  <c r="V54" i="63"/>
  <c r="T54" i="63"/>
  <c r="X54" i="63"/>
  <c r="Z54" i="63"/>
  <c r="R54" i="63"/>
  <c r="Z94" i="69"/>
  <c r="J94" i="69"/>
  <c r="N94" i="69"/>
  <c r="L94" i="69"/>
  <c r="R94" i="69"/>
  <c r="AD94" i="69"/>
  <c r="X94" i="69"/>
  <c r="V94" i="69"/>
  <c r="P94" i="69"/>
  <c r="T94" i="69"/>
  <c r="AB94" i="69"/>
  <c r="L121" i="2"/>
  <c r="L46" i="2" s="1"/>
  <c r="M46" i="2" s="1"/>
  <c r="AE64" i="68"/>
  <c r="AE79" i="73"/>
  <c r="J30" i="59"/>
  <c r="X30" i="59"/>
  <c r="T30" i="59"/>
  <c r="N30" i="59"/>
  <c r="AD30" i="59"/>
  <c r="R30" i="59"/>
  <c r="Z30" i="59"/>
  <c r="AB30" i="59"/>
  <c r="L30" i="59"/>
  <c r="V30" i="59"/>
  <c r="P30" i="59"/>
  <c r="J42" i="57"/>
  <c r="N42" i="57"/>
  <c r="L42" i="57"/>
  <c r="R42" i="57"/>
  <c r="V42" i="57"/>
  <c r="Z42" i="57"/>
  <c r="AD42" i="57"/>
  <c r="T42" i="57"/>
  <c r="AB42" i="57"/>
  <c r="X42" i="57"/>
  <c r="P42" i="57"/>
  <c r="N54" i="73"/>
  <c r="X54" i="73"/>
  <c r="Z54" i="73"/>
  <c r="AB54" i="73"/>
  <c r="L54" i="73"/>
  <c r="R54" i="73"/>
  <c r="T54" i="73"/>
  <c r="V54" i="73"/>
  <c r="AD54" i="73"/>
  <c r="P54" i="73"/>
  <c r="J54" i="73"/>
  <c r="N80" i="59"/>
  <c r="P80" i="59"/>
  <c r="J80" i="59"/>
  <c r="R80" i="59"/>
  <c r="Z80" i="59"/>
  <c r="L80" i="59"/>
  <c r="AD80" i="59"/>
  <c r="V94" i="68"/>
  <c r="T94" i="68"/>
  <c r="J94" i="68"/>
  <c r="R94" i="68"/>
  <c r="AB94" i="68"/>
  <c r="L94" i="68"/>
  <c r="P94" i="68"/>
  <c r="AD94" i="68"/>
  <c r="N94" i="68"/>
  <c r="Z94" i="68"/>
  <c r="X94" i="68"/>
  <c r="AE96" i="55"/>
  <c r="N16" i="56"/>
  <c r="V16" i="56"/>
  <c r="X16" i="56"/>
  <c r="R16" i="56"/>
  <c r="Z16" i="56"/>
  <c r="T30" i="66"/>
  <c r="V30" i="66"/>
  <c r="AD30" i="66"/>
  <c r="J30" i="66"/>
  <c r="Z30" i="66"/>
  <c r="N30" i="66"/>
  <c r="R30" i="66"/>
  <c r="L30" i="66"/>
  <c r="P30" i="66"/>
  <c r="X30" i="66"/>
  <c r="AB30" i="66"/>
  <c r="N42" i="66"/>
  <c r="J42" i="66"/>
  <c r="Z42" i="66"/>
  <c r="X42" i="66"/>
  <c r="T54" i="65"/>
  <c r="V54" i="65"/>
  <c r="Z54" i="65"/>
  <c r="X54" i="65"/>
  <c r="J54" i="65"/>
  <c r="N54" i="65"/>
  <c r="L54" i="65"/>
  <c r="AD54" i="65"/>
  <c r="P54" i="65"/>
  <c r="AB54" i="65"/>
  <c r="R54" i="65"/>
  <c r="N80" i="58"/>
  <c r="J80" i="58"/>
  <c r="AB80" i="58"/>
  <c r="L80" i="58"/>
  <c r="V80" i="58"/>
  <c r="T80" i="58"/>
  <c r="R80" i="58"/>
  <c r="P80" i="58"/>
  <c r="Z80" i="58"/>
  <c r="AD80" i="58"/>
  <c r="X80" i="58"/>
  <c r="AD94" i="67"/>
  <c r="P94" i="67"/>
  <c r="T94" i="67"/>
  <c r="L94" i="67"/>
  <c r="R94" i="67"/>
  <c r="N94" i="67"/>
  <c r="AB94" i="67"/>
  <c r="J94" i="67"/>
  <c r="Z94" i="67"/>
  <c r="X94" i="67"/>
  <c r="V94" i="67"/>
  <c r="AE35" i="64"/>
  <c r="AE64" i="54"/>
  <c r="AE24" i="58"/>
  <c r="T43" i="61"/>
  <c r="J43" i="61"/>
  <c r="AB69" i="55"/>
  <c r="T69" i="55"/>
  <c r="L69" i="55"/>
  <c r="Z69" i="55"/>
  <c r="V69" i="55"/>
  <c r="N69" i="55"/>
  <c r="P69" i="55"/>
  <c r="AD69" i="55"/>
  <c r="R69" i="55"/>
  <c r="J69" i="55"/>
  <c r="X69" i="55"/>
  <c r="R95" i="61"/>
  <c r="J95" i="61"/>
  <c r="L95" i="61"/>
  <c r="Z95" i="61"/>
  <c r="AB95" i="61"/>
  <c r="T95" i="61"/>
  <c r="V95" i="61"/>
  <c r="X95" i="61"/>
  <c r="AD95" i="61"/>
  <c r="AB32" i="73"/>
  <c r="AD32" i="73"/>
  <c r="J32" i="73"/>
  <c r="P32" i="73"/>
  <c r="X32" i="73"/>
  <c r="T32" i="73"/>
  <c r="V32" i="73"/>
  <c r="R32" i="73"/>
  <c r="N32" i="73"/>
  <c r="L32" i="73"/>
  <c r="Z32" i="73"/>
  <c r="AB55" i="58"/>
  <c r="X55" i="58"/>
  <c r="T55" i="58"/>
  <c r="N55" i="58"/>
  <c r="P55" i="58"/>
  <c r="L55" i="58"/>
  <c r="Z55" i="58"/>
  <c r="R55" i="58"/>
  <c r="V55" i="58"/>
  <c r="V81" i="58"/>
  <c r="L81" i="58"/>
  <c r="R81" i="58"/>
  <c r="P81" i="58"/>
  <c r="Z81" i="58"/>
  <c r="T81" i="58"/>
  <c r="AD81" i="58"/>
  <c r="X81" i="58"/>
  <c r="AB81" i="58"/>
  <c r="J81" i="58"/>
  <c r="N81" i="58"/>
  <c r="V95" i="57"/>
  <c r="X95" i="57"/>
  <c r="J95" i="57"/>
  <c r="R95" i="57"/>
  <c r="T95" i="57"/>
  <c r="Z95" i="57"/>
  <c r="L95" i="57"/>
  <c r="AD95" i="57"/>
  <c r="P95" i="57"/>
  <c r="N95" i="57"/>
  <c r="AB95" i="57"/>
  <c r="AD18" i="59"/>
  <c r="P18" i="59"/>
  <c r="L18" i="59"/>
  <c r="T18" i="59"/>
  <c r="V32" i="59"/>
  <c r="R32" i="59"/>
  <c r="X32" i="59"/>
  <c r="N32" i="59"/>
  <c r="P32" i="59"/>
  <c r="Z32" i="59"/>
  <c r="AB32" i="59"/>
  <c r="L32" i="59"/>
  <c r="AD32" i="59"/>
  <c r="X55" i="57"/>
  <c r="Z55" i="57"/>
  <c r="AB55" i="57"/>
  <c r="L55" i="57"/>
  <c r="N55" i="57"/>
  <c r="P55" i="57"/>
  <c r="AD55" i="57"/>
  <c r="R55" i="57"/>
  <c r="T55" i="57"/>
  <c r="V55" i="57"/>
  <c r="J55" i="57"/>
  <c r="R81" i="57"/>
  <c r="L81" i="57"/>
  <c r="X81" i="57"/>
  <c r="Z81" i="57"/>
  <c r="P81" i="57"/>
  <c r="AD81" i="57"/>
  <c r="V81" i="57"/>
  <c r="AD95" i="56"/>
  <c r="R95" i="56"/>
  <c r="P95" i="56"/>
  <c r="V95" i="56"/>
  <c r="J95" i="56"/>
  <c r="L95" i="56"/>
  <c r="Z32" i="57"/>
  <c r="R32" i="57"/>
  <c r="V32" i="57"/>
  <c r="AD32" i="57"/>
  <c r="J32" i="57"/>
  <c r="N32" i="57"/>
  <c r="P32" i="57"/>
  <c r="T32" i="57"/>
  <c r="X32" i="57"/>
  <c r="AB32" i="57"/>
  <c r="L32" i="57"/>
  <c r="AD32" i="70"/>
  <c r="P32" i="70"/>
  <c r="AB32" i="70"/>
  <c r="Z32" i="70"/>
  <c r="T32" i="70"/>
  <c r="J32" i="70"/>
  <c r="L32" i="70"/>
  <c r="N32" i="70"/>
  <c r="V32" i="70"/>
  <c r="X32" i="70"/>
  <c r="R32" i="70"/>
  <c r="AE96" i="54"/>
  <c r="AE79" i="55"/>
  <c r="AE19" i="73"/>
  <c r="AE80" i="69"/>
  <c r="AE98" i="71"/>
  <c r="AE78" i="71"/>
  <c r="Z55" i="56"/>
  <c r="AD55" i="56"/>
  <c r="L55" i="56"/>
  <c r="X55" i="56"/>
  <c r="J55" i="56"/>
  <c r="N55" i="56"/>
  <c r="AB55" i="56"/>
  <c r="V81" i="56"/>
  <c r="L81" i="56"/>
  <c r="P81" i="56"/>
  <c r="T81" i="56"/>
  <c r="N81" i="56"/>
  <c r="N95" i="63"/>
  <c r="Z95" i="63"/>
  <c r="AB95" i="63"/>
  <c r="AD95" i="63"/>
  <c r="L95" i="63"/>
  <c r="P95" i="63"/>
  <c r="R95" i="63"/>
  <c r="T95" i="63"/>
  <c r="V95" i="63"/>
  <c r="X95" i="63"/>
  <c r="J95" i="63"/>
  <c r="T32" i="67"/>
  <c r="P32" i="67"/>
  <c r="L32" i="67"/>
  <c r="AB32" i="67"/>
  <c r="AD32" i="67"/>
  <c r="X32" i="67"/>
  <c r="J32" i="67"/>
  <c r="Z32" i="67"/>
  <c r="N32" i="67"/>
  <c r="V32" i="67"/>
  <c r="R32" i="67"/>
  <c r="P32" i="69"/>
  <c r="Z32" i="69"/>
  <c r="R32" i="69"/>
  <c r="AD32" i="69"/>
  <c r="N32" i="69"/>
  <c r="X32" i="69"/>
  <c r="J32" i="69"/>
  <c r="L32" i="69"/>
  <c r="AB32" i="69"/>
  <c r="T32" i="69"/>
  <c r="V32" i="69"/>
  <c r="AE25" i="59"/>
  <c r="AE64" i="69"/>
  <c r="AE34" i="73"/>
  <c r="AE58" i="68"/>
  <c r="AE72" i="54"/>
  <c r="V55" i="55"/>
  <c r="J55" i="55"/>
  <c r="AB55" i="55"/>
  <c r="L55" i="55"/>
  <c r="N55" i="55"/>
  <c r="Z55" i="55"/>
  <c r="P55" i="55"/>
  <c r="AD55" i="55"/>
  <c r="T55" i="55"/>
  <c r="R55" i="55"/>
  <c r="X55" i="55"/>
  <c r="R81" i="55"/>
  <c r="V81" i="55"/>
  <c r="P81" i="55"/>
  <c r="Z81" i="55"/>
  <c r="T81" i="55"/>
  <c r="AD81" i="55"/>
  <c r="X81" i="55"/>
  <c r="J81" i="55"/>
  <c r="L81" i="55"/>
  <c r="N81" i="55"/>
  <c r="AB81" i="55"/>
  <c r="Z95" i="55"/>
  <c r="L95" i="55"/>
  <c r="V95" i="55"/>
  <c r="AD95" i="55"/>
  <c r="P95" i="55"/>
  <c r="N95" i="55"/>
  <c r="R95" i="55"/>
  <c r="X95" i="55"/>
  <c r="Z32" i="56"/>
  <c r="J32" i="56"/>
  <c r="T32" i="56"/>
  <c r="R32" i="56"/>
  <c r="L32" i="56"/>
  <c r="X32" i="56"/>
  <c r="AB32" i="56"/>
  <c r="P32" i="56"/>
  <c r="AD32" i="56"/>
  <c r="N32" i="56"/>
  <c r="V32" i="56"/>
  <c r="T32" i="60"/>
  <c r="V32" i="60"/>
  <c r="X32" i="60"/>
  <c r="AD32" i="60"/>
  <c r="R32" i="60"/>
  <c r="Z32" i="60"/>
  <c r="N32" i="60"/>
  <c r="AB32" i="60"/>
  <c r="L32" i="60"/>
  <c r="J32" i="60"/>
  <c r="P32" i="60"/>
  <c r="AE70" i="61"/>
  <c r="Z43" i="60"/>
  <c r="AB43" i="60"/>
  <c r="L43" i="60"/>
  <c r="AD43" i="60"/>
  <c r="J43" i="60"/>
  <c r="R43" i="60"/>
  <c r="N43" i="60"/>
  <c r="V43" i="60"/>
  <c r="X43" i="60"/>
  <c r="P43" i="60"/>
  <c r="T43" i="60"/>
  <c r="R69" i="60"/>
  <c r="V69" i="60"/>
  <c r="X69" i="60"/>
  <c r="J69" i="60"/>
  <c r="N69" i="60"/>
  <c r="AD69" i="60"/>
  <c r="T69" i="60"/>
  <c r="Z69" i="60"/>
  <c r="P69" i="60"/>
  <c r="AB69" i="60"/>
  <c r="L69" i="60"/>
  <c r="R95" i="54"/>
  <c r="Z95" i="54"/>
  <c r="AB95" i="54"/>
  <c r="L95" i="54"/>
  <c r="AD95" i="54"/>
  <c r="P95" i="54"/>
  <c r="X95" i="54"/>
  <c r="T95" i="54"/>
  <c r="V95" i="54"/>
  <c r="N95" i="54"/>
  <c r="J95" i="54"/>
  <c r="N95" i="66"/>
  <c r="V95" i="66"/>
  <c r="AD95" i="66"/>
  <c r="R95" i="66"/>
  <c r="L95" i="66"/>
  <c r="X95" i="66"/>
  <c r="AB95" i="66"/>
  <c r="T95" i="66"/>
  <c r="Z95" i="66"/>
  <c r="P95" i="66"/>
  <c r="J95" i="66"/>
  <c r="AB32" i="71"/>
  <c r="P32" i="71"/>
  <c r="L32" i="71"/>
  <c r="Z32" i="71"/>
  <c r="X32" i="71"/>
  <c r="J32" i="71"/>
  <c r="T32" i="71"/>
  <c r="N32" i="71"/>
  <c r="AD32" i="71"/>
  <c r="R32" i="71"/>
  <c r="V32" i="71"/>
  <c r="AB32" i="68"/>
  <c r="AD32" i="68"/>
  <c r="R32" i="68"/>
  <c r="L32" i="68"/>
  <c r="P32" i="68"/>
  <c r="V32" i="68"/>
  <c r="N32" i="68"/>
  <c r="J32" i="68"/>
  <c r="T32" i="68"/>
  <c r="Z32" i="68"/>
  <c r="X32" i="68"/>
  <c r="R43" i="65"/>
  <c r="Z43" i="65"/>
  <c r="J43" i="65"/>
  <c r="N43" i="65"/>
  <c r="AD43" i="65"/>
  <c r="AB43" i="65"/>
  <c r="T43" i="65"/>
  <c r="V43" i="65"/>
  <c r="L43" i="65"/>
  <c r="P43" i="65"/>
  <c r="X43" i="65"/>
  <c r="L69" i="59"/>
  <c r="R69" i="59"/>
  <c r="V69" i="59"/>
  <c r="X69" i="59"/>
  <c r="Z69" i="59"/>
  <c r="N69" i="59"/>
  <c r="AB69" i="59"/>
  <c r="AD69" i="59"/>
  <c r="P69" i="59"/>
  <c r="J69" i="59"/>
  <c r="N95" i="64"/>
  <c r="P95" i="64"/>
  <c r="R95" i="64"/>
  <c r="L95" i="64"/>
  <c r="AB95" i="64"/>
  <c r="Z95" i="64"/>
  <c r="J95" i="64"/>
  <c r="X95" i="64"/>
  <c r="AD95" i="64"/>
  <c r="V95" i="64"/>
  <c r="T95" i="64"/>
  <c r="N95" i="73"/>
  <c r="Z95" i="73"/>
  <c r="J95" i="73"/>
  <c r="T95" i="73"/>
  <c r="L95" i="73"/>
  <c r="V95" i="73"/>
  <c r="AB95" i="73"/>
  <c r="X95" i="73"/>
  <c r="R95" i="73"/>
  <c r="AD95" i="73"/>
  <c r="P32" i="63"/>
  <c r="L32" i="63"/>
  <c r="V32" i="63"/>
  <c r="N32" i="63"/>
  <c r="Z32" i="63"/>
  <c r="J32" i="63"/>
  <c r="X32" i="63"/>
  <c r="AB32" i="63"/>
  <c r="R32" i="63"/>
  <c r="AD32" i="63"/>
  <c r="T32" i="63"/>
  <c r="AE102" i="56"/>
  <c r="AE100" i="56"/>
  <c r="AE46" i="69"/>
  <c r="AE85" i="65"/>
  <c r="AE78" i="65"/>
  <c r="AE86" i="62"/>
  <c r="AE88" i="59"/>
  <c r="X69" i="65"/>
  <c r="AB69" i="65"/>
  <c r="P69" i="65"/>
  <c r="L69" i="65"/>
  <c r="V69" i="65"/>
  <c r="T69" i="65"/>
  <c r="R69" i="65"/>
  <c r="N69" i="65"/>
  <c r="AD69" i="65"/>
  <c r="Z69" i="65"/>
  <c r="J69" i="65"/>
  <c r="N95" i="68"/>
  <c r="R95" i="68"/>
  <c r="P95" i="68"/>
  <c r="AD95" i="68"/>
  <c r="AB95" i="68"/>
  <c r="L95" i="68"/>
  <c r="Z95" i="68"/>
  <c r="X95" i="68"/>
  <c r="V95" i="68"/>
  <c r="J95" i="68"/>
  <c r="T95" i="68"/>
  <c r="J32" i="65"/>
  <c r="N32" i="65"/>
  <c r="AD32" i="65"/>
  <c r="T32" i="65"/>
  <c r="V32" i="65"/>
  <c r="X32" i="65"/>
  <c r="Z32" i="65"/>
  <c r="AB32" i="65"/>
  <c r="R32" i="65"/>
  <c r="L32" i="65"/>
  <c r="P32" i="65"/>
  <c r="AB32" i="55"/>
  <c r="N32" i="55"/>
  <c r="V32" i="55"/>
  <c r="R32" i="55"/>
  <c r="T32" i="55"/>
  <c r="Z32" i="55"/>
  <c r="L32" i="55"/>
  <c r="AD32" i="55"/>
  <c r="P32" i="55"/>
  <c r="X32" i="55"/>
  <c r="J32" i="55"/>
  <c r="AE96" i="73"/>
  <c r="AE100" i="69"/>
  <c r="AE35" i="67"/>
  <c r="AE64" i="61"/>
  <c r="AE39" i="61"/>
  <c r="T43" i="58"/>
  <c r="R43" i="58"/>
  <c r="P43" i="58"/>
  <c r="X43" i="58"/>
  <c r="N95" i="69"/>
  <c r="L95" i="69"/>
  <c r="P95" i="69"/>
  <c r="R95" i="69"/>
  <c r="T95" i="69"/>
  <c r="V95" i="69"/>
  <c r="X95" i="69"/>
  <c r="Z95" i="69"/>
  <c r="AB95" i="69"/>
  <c r="AD95" i="69"/>
  <c r="J95" i="69"/>
  <c r="N32" i="61"/>
  <c r="R32" i="61"/>
  <c r="T32" i="61"/>
  <c r="L32" i="61"/>
  <c r="AB32" i="61"/>
  <c r="J32" i="61"/>
  <c r="P43" i="57"/>
  <c r="V43" i="57"/>
  <c r="T43" i="57"/>
  <c r="X43" i="57"/>
  <c r="AB43" i="57"/>
  <c r="N43" i="57"/>
  <c r="P69" i="58"/>
  <c r="T69" i="58"/>
  <c r="N69" i="58"/>
  <c r="L69" i="58"/>
  <c r="R69" i="58"/>
  <c r="J69" i="58"/>
  <c r="V69" i="58"/>
  <c r="X69" i="58"/>
  <c r="AD69" i="58"/>
  <c r="AB69" i="58"/>
  <c r="Z69" i="58"/>
  <c r="N95" i="67"/>
  <c r="AB95" i="67"/>
  <c r="L95" i="67"/>
  <c r="R95" i="67"/>
  <c r="V95" i="67"/>
  <c r="Z95" i="67"/>
  <c r="AD95" i="67"/>
  <c r="J95" i="67"/>
  <c r="P95" i="67"/>
  <c r="X95" i="67"/>
  <c r="T95" i="67"/>
  <c r="N32" i="54"/>
  <c r="V32" i="54"/>
  <c r="AE104" i="69"/>
  <c r="AE103" i="69"/>
  <c r="AE63" i="72"/>
  <c r="AE35" i="54"/>
  <c r="AE60" i="57"/>
  <c r="AD43" i="56"/>
  <c r="L43" i="56"/>
  <c r="X43" i="56"/>
  <c r="P43" i="56"/>
  <c r="R43" i="56"/>
  <c r="Z43" i="56"/>
  <c r="AB43" i="56"/>
  <c r="T43" i="56"/>
  <c r="V43" i="56"/>
  <c r="N43" i="56"/>
  <c r="J43" i="56"/>
  <c r="Z69" i="57"/>
  <c r="AB69" i="57"/>
  <c r="AD69" i="57"/>
  <c r="L69" i="57"/>
  <c r="R69" i="57"/>
  <c r="J69" i="57"/>
  <c r="N69" i="57"/>
  <c r="V69" i="57"/>
  <c r="N95" i="72"/>
  <c r="P95" i="72"/>
  <c r="AD95" i="72"/>
  <c r="Z95" i="72"/>
  <c r="L95" i="72"/>
  <c r="T95" i="72"/>
  <c r="X95" i="72"/>
  <c r="R95" i="72"/>
  <c r="V95" i="72"/>
  <c r="J95" i="72"/>
  <c r="AB95" i="72"/>
  <c r="AB32" i="66"/>
  <c r="AD32" i="66"/>
  <c r="T32" i="66"/>
  <c r="Z32" i="66"/>
  <c r="X32" i="66"/>
  <c r="P32" i="66"/>
  <c r="V32" i="66"/>
  <c r="J32" i="66"/>
  <c r="N32" i="66"/>
  <c r="R32" i="66"/>
  <c r="L32" i="66"/>
  <c r="AE67" i="69"/>
  <c r="AE92" i="66"/>
  <c r="AE51" i="59"/>
  <c r="AE37" i="65"/>
  <c r="AE85" i="67"/>
  <c r="AE53" i="69"/>
  <c r="J43" i="55"/>
  <c r="AD43" i="55"/>
  <c r="N43" i="55"/>
  <c r="T43" i="55"/>
  <c r="V43" i="55"/>
  <c r="P43" i="55"/>
  <c r="AB43" i="55"/>
  <c r="X43" i="55"/>
  <c r="R43" i="55"/>
  <c r="L43" i="55"/>
  <c r="Z43" i="55"/>
  <c r="J69" i="56"/>
  <c r="P69" i="56"/>
  <c r="Z69" i="56"/>
  <c r="T69" i="56"/>
  <c r="X69" i="56"/>
  <c r="N69" i="56"/>
  <c r="L69" i="56"/>
  <c r="AB69" i="56"/>
  <c r="AD69" i="56"/>
  <c r="V69" i="56"/>
  <c r="R69" i="56"/>
  <c r="P95" i="58"/>
  <c r="N95" i="58"/>
  <c r="T95" i="58"/>
  <c r="Z95" i="58"/>
  <c r="AD95" i="58"/>
  <c r="R95" i="58"/>
  <c r="X95" i="58"/>
  <c r="L95" i="58"/>
  <c r="AB95" i="58"/>
  <c r="V95" i="58"/>
  <c r="J95" i="58"/>
  <c r="AD18" i="58"/>
  <c r="Z18" i="58"/>
  <c r="L18" i="58"/>
  <c r="V18" i="58"/>
  <c r="P18" i="58"/>
  <c r="R18" i="58"/>
  <c r="X18" i="58"/>
  <c r="J18" i="58"/>
  <c r="AB18" i="58"/>
  <c r="N32" i="62"/>
  <c r="T32" i="62"/>
  <c r="J32" i="62"/>
  <c r="AB32" i="62"/>
  <c r="L32" i="62"/>
  <c r="R32" i="62"/>
  <c r="X32" i="62"/>
  <c r="P32" i="62"/>
  <c r="V32" i="62"/>
  <c r="AD32" i="62"/>
  <c r="Z32" i="62"/>
  <c r="AE74" i="65"/>
  <c r="P48" i="66"/>
  <c r="R48" i="66"/>
  <c r="L48" i="66"/>
  <c r="AB48" i="66"/>
  <c r="AD48" i="66"/>
  <c r="J48" i="66"/>
  <c r="Z48" i="66"/>
  <c r="V48" i="66"/>
  <c r="N48" i="66"/>
  <c r="X48" i="66"/>
  <c r="T48" i="66"/>
  <c r="N49" i="63"/>
  <c r="L49" i="63"/>
  <c r="R49" i="63"/>
  <c r="P49" i="63"/>
  <c r="T49" i="63"/>
  <c r="V49" i="63"/>
  <c r="X49" i="63"/>
  <c r="AB49" i="63"/>
  <c r="AD49" i="63"/>
  <c r="Z49" i="63"/>
  <c r="J49" i="63"/>
  <c r="X76" i="70"/>
  <c r="J76" i="70"/>
  <c r="Z71" i="73"/>
  <c r="AD71" i="73"/>
  <c r="R71" i="73"/>
  <c r="X71" i="73"/>
  <c r="L71" i="73"/>
  <c r="T71" i="73"/>
  <c r="V71" i="73"/>
  <c r="J71" i="73"/>
  <c r="P71" i="73"/>
  <c r="N71" i="73"/>
  <c r="AB71" i="73"/>
  <c r="P63" i="63"/>
  <c r="T63" i="63"/>
  <c r="X63" i="63"/>
  <c r="AB63" i="63"/>
  <c r="V63" i="63"/>
  <c r="Z63" i="63"/>
  <c r="AD63" i="63"/>
  <c r="R63" i="63"/>
  <c r="J63" i="63"/>
  <c r="L63" i="63"/>
  <c r="N63" i="63"/>
  <c r="L71" i="72"/>
  <c r="T71" i="72"/>
  <c r="J71" i="72"/>
  <c r="AB71" i="72"/>
  <c r="P71" i="72"/>
  <c r="X71" i="72"/>
  <c r="N71" i="72"/>
  <c r="R71" i="72"/>
  <c r="Z71" i="72"/>
  <c r="N22" i="60"/>
  <c r="X22" i="60"/>
  <c r="T22" i="60"/>
  <c r="AB22" i="60"/>
  <c r="L22" i="60"/>
  <c r="R22" i="60"/>
  <c r="AD22" i="60"/>
  <c r="V22" i="60"/>
  <c r="Z22" i="60"/>
  <c r="P22" i="60"/>
  <c r="J22" i="60"/>
  <c r="J47" i="70"/>
  <c r="T47" i="70"/>
  <c r="P47" i="70"/>
  <c r="X47" i="70"/>
  <c r="R47" i="70"/>
  <c r="Z47" i="70"/>
  <c r="AB47" i="70"/>
  <c r="N47" i="70"/>
  <c r="N65" i="72"/>
  <c r="Z65" i="72"/>
  <c r="R65" i="72"/>
  <c r="P65" i="72"/>
  <c r="T65" i="72"/>
  <c r="X65" i="72"/>
  <c r="L65" i="72"/>
  <c r="AD65" i="72"/>
  <c r="V65" i="72"/>
  <c r="AB65" i="72"/>
  <c r="J65" i="72"/>
  <c r="AB89" i="66"/>
  <c r="AD89" i="66"/>
  <c r="J89" i="66"/>
  <c r="AD76" i="70"/>
  <c r="AB18" i="60"/>
  <c r="T59" i="61"/>
  <c r="AE26" i="58"/>
  <c r="AE58" i="73"/>
  <c r="AE25" i="63"/>
  <c r="X89" i="66"/>
  <c r="Z31" i="65"/>
  <c r="AE40" i="60"/>
  <c r="AE86" i="56"/>
  <c r="AE54" i="55"/>
  <c r="AE66" i="64"/>
  <c r="AE48" i="62"/>
  <c r="AE70" i="66"/>
  <c r="X48" i="61"/>
  <c r="R48" i="61"/>
  <c r="V48" i="61"/>
  <c r="AB48" i="61"/>
  <c r="J48" i="61"/>
  <c r="L48" i="61"/>
  <c r="AD48" i="61"/>
  <c r="T48" i="61"/>
  <c r="P48" i="61"/>
  <c r="N48" i="61"/>
  <c r="Z48" i="61"/>
  <c r="N82" i="63"/>
  <c r="P82" i="63"/>
  <c r="Z82" i="63"/>
  <c r="T82" i="63"/>
  <c r="L82" i="63"/>
  <c r="AD82" i="63"/>
  <c r="R82" i="63"/>
  <c r="V82" i="63"/>
  <c r="X82" i="63"/>
  <c r="AB82" i="63"/>
  <c r="J82" i="63"/>
  <c r="N49" i="64"/>
  <c r="T49" i="64"/>
  <c r="Z49" i="64"/>
  <c r="P49" i="64"/>
  <c r="L49" i="64"/>
  <c r="R49" i="64"/>
  <c r="AD49" i="64"/>
  <c r="V49" i="64"/>
  <c r="X49" i="64"/>
  <c r="AB49" i="64"/>
  <c r="J49" i="64"/>
  <c r="R88" i="67"/>
  <c r="AD88" i="67"/>
  <c r="P88" i="67"/>
  <c r="T88" i="67"/>
  <c r="N71" i="71"/>
  <c r="V71" i="71"/>
  <c r="T71" i="71"/>
  <c r="Z71" i="71"/>
  <c r="P71" i="71"/>
  <c r="X71" i="71"/>
  <c r="L71" i="71"/>
  <c r="AB71" i="71"/>
  <c r="R71" i="71"/>
  <c r="J71" i="71"/>
  <c r="AD71" i="71"/>
  <c r="N49" i="65"/>
  <c r="R49" i="65"/>
  <c r="X49" i="65"/>
  <c r="P49" i="65"/>
  <c r="L49" i="65"/>
  <c r="AB49" i="65"/>
  <c r="AD49" i="65"/>
  <c r="T49" i="65"/>
  <c r="V49" i="65"/>
  <c r="Z49" i="65"/>
  <c r="J49" i="65"/>
  <c r="N71" i="69"/>
  <c r="R71" i="69"/>
  <c r="Z71" i="69"/>
  <c r="L71" i="69"/>
  <c r="V71" i="69"/>
  <c r="AD71" i="69"/>
  <c r="T71" i="69"/>
  <c r="P71" i="69"/>
  <c r="X71" i="69"/>
  <c r="AB71" i="69"/>
  <c r="J71" i="69"/>
  <c r="N68" i="71"/>
  <c r="T68" i="71"/>
  <c r="Z68" i="71"/>
  <c r="P68" i="71"/>
  <c r="AD68" i="71"/>
  <c r="L68" i="71"/>
  <c r="R68" i="71"/>
  <c r="AB68" i="71"/>
  <c r="X68" i="71"/>
  <c r="J68" i="71"/>
  <c r="V68" i="71"/>
  <c r="T30" i="54"/>
  <c r="Z30" i="54"/>
  <c r="X30" i="54"/>
  <c r="P30" i="54"/>
  <c r="AD30" i="54"/>
  <c r="V30" i="54"/>
  <c r="N30" i="54"/>
  <c r="J30" i="54"/>
  <c r="AB30" i="54"/>
  <c r="L30" i="54"/>
  <c r="R30" i="54"/>
  <c r="N71" i="61"/>
  <c r="L71" i="61"/>
  <c r="AB71" i="61"/>
  <c r="AD71" i="61"/>
  <c r="R71" i="61"/>
  <c r="V71" i="61"/>
  <c r="Z71" i="61"/>
  <c r="P71" i="61"/>
  <c r="T71" i="61"/>
  <c r="X71" i="61"/>
  <c r="J71" i="61"/>
  <c r="N16" i="65"/>
  <c r="R16" i="65"/>
  <c r="X16" i="65"/>
  <c r="P16" i="65"/>
  <c r="AB16" i="65"/>
  <c r="AD16" i="65"/>
  <c r="T16" i="65"/>
  <c r="L16" i="65"/>
  <c r="V16" i="65"/>
  <c r="Z16" i="65"/>
  <c r="J16" i="65"/>
  <c r="N88" i="68"/>
  <c r="AB88" i="68"/>
  <c r="L88" i="68"/>
  <c r="P88" i="68"/>
  <c r="R88" i="68"/>
  <c r="T88" i="68"/>
  <c r="V88" i="68"/>
  <c r="X88" i="68"/>
  <c r="Z88" i="68"/>
  <c r="AD88" i="68"/>
  <c r="J88" i="68"/>
  <c r="Z79" i="61"/>
  <c r="J79" i="61"/>
  <c r="R79" i="61"/>
  <c r="L79" i="61"/>
  <c r="V79" i="61"/>
  <c r="X79" i="61"/>
  <c r="AD79" i="61"/>
  <c r="N79" i="61"/>
  <c r="T79" i="61"/>
  <c r="P79" i="61"/>
  <c r="AB79" i="61"/>
  <c r="J88" i="57"/>
  <c r="N88" i="57"/>
  <c r="L88" i="57"/>
  <c r="V88" i="57"/>
  <c r="AD88" i="57"/>
  <c r="Z88" i="57"/>
  <c r="R88" i="57"/>
  <c r="N101" i="64"/>
  <c r="T101" i="64"/>
  <c r="Z101" i="64"/>
  <c r="R101" i="64"/>
  <c r="X101" i="64"/>
  <c r="L101" i="64"/>
  <c r="AB101" i="64"/>
  <c r="AD101" i="64"/>
  <c r="V101" i="64"/>
  <c r="P101" i="64"/>
  <c r="J101" i="64"/>
  <c r="N22" i="71"/>
  <c r="Z22" i="71"/>
  <c r="P22" i="71"/>
  <c r="T22" i="71"/>
  <c r="AD22" i="71"/>
  <c r="R22" i="71"/>
  <c r="V22" i="71"/>
  <c r="AB22" i="71"/>
  <c r="L22" i="71"/>
  <c r="J22" i="71"/>
  <c r="X22" i="71"/>
  <c r="N22" i="64"/>
  <c r="L22" i="64"/>
  <c r="R22" i="64"/>
  <c r="X22" i="64"/>
  <c r="Z22" i="64"/>
  <c r="AB22" i="64"/>
  <c r="P22" i="64"/>
  <c r="AD22" i="64"/>
  <c r="T22" i="64"/>
  <c r="V22" i="64"/>
  <c r="J22" i="64"/>
  <c r="N39" i="65"/>
  <c r="V39" i="65"/>
  <c r="L39" i="65"/>
  <c r="AB39" i="65"/>
  <c r="AD39" i="65"/>
  <c r="T39" i="65"/>
  <c r="R39" i="65"/>
  <c r="X39" i="65"/>
  <c r="Z39" i="65"/>
  <c r="P39" i="65"/>
  <c r="J39" i="65"/>
  <c r="N47" i="54"/>
  <c r="R47" i="54"/>
  <c r="V47" i="54"/>
  <c r="Z47" i="54"/>
  <c r="L47" i="54"/>
  <c r="AB47" i="54"/>
  <c r="J47" i="54"/>
  <c r="T47" i="54"/>
  <c r="AD47" i="54"/>
  <c r="X47" i="54"/>
  <c r="P47" i="54"/>
  <c r="R65" i="66"/>
  <c r="AB65" i="66"/>
  <c r="AD65" i="66"/>
  <c r="Z65" i="66"/>
  <c r="X65" i="66"/>
  <c r="V65" i="66"/>
  <c r="T65" i="66"/>
  <c r="J65" i="66"/>
  <c r="L65" i="66"/>
  <c r="N65" i="66"/>
  <c r="P65" i="66"/>
  <c r="T89" i="54"/>
  <c r="J89" i="54"/>
  <c r="P89" i="54"/>
  <c r="X89" i="54"/>
  <c r="N89" i="54"/>
  <c r="V89" i="54"/>
  <c r="R89" i="54"/>
  <c r="AD89" i="54"/>
  <c r="L89" i="54"/>
  <c r="Z89" i="54"/>
  <c r="AB89" i="54"/>
  <c r="L99" i="70"/>
  <c r="V99" i="70"/>
  <c r="AD99" i="70"/>
  <c r="AB99" i="70"/>
  <c r="X99" i="70"/>
  <c r="J99" i="70"/>
  <c r="N99" i="70"/>
  <c r="R99" i="70"/>
  <c r="T99" i="70"/>
  <c r="P99" i="70"/>
  <c r="Z99" i="70"/>
  <c r="AE77" i="56"/>
  <c r="AE60" i="65"/>
  <c r="AE71" i="58"/>
  <c r="AE24" i="64"/>
  <c r="AE23" i="54"/>
  <c r="L82" i="64"/>
  <c r="P82" i="64"/>
  <c r="J82" i="64"/>
  <c r="X82" i="64"/>
  <c r="N82" i="64"/>
  <c r="V82" i="64"/>
  <c r="R82" i="64"/>
  <c r="AB82" i="64"/>
  <c r="Z82" i="64"/>
  <c r="T82" i="64"/>
  <c r="AD82" i="64"/>
  <c r="V68" i="67"/>
  <c r="N68" i="67"/>
  <c r="J68" i="67"/>
  <c r="AD68" i="67"/>
  <c r="T68" i="67"/>
  <c r="X68" i="67"/>
  <c r="P68" i="67"/>
  <c r="L68" i="67"/>
  <c r="AB68" i="67"/>
  <c r="N49" i="68"/>
  <c r="R49" i="68"/>
  <c r="T49" i="68"/>
  <c r="V49" i="68"/>
  <c r="AB49" i="68"/>
  <c r="L49" i="68"/>
  <c r="P49" i="68"/>
  <c r="Z49" i="68"/>
  <c r="AD49" i="68"/>
  <c r="X49" i="68"/>
  <c r="J49" i="68"/>
  <c r="N79" i="68"/>
  <c r="L79" i="68"/>
  <c r="P79" i="68"/>
  <c r="R79" i="68"/>
  <c r="T79" i="68"/>
  <c r="V79" i="68"/>
  <c r="X79" i="68"/>
  <c r="AB79" i="68"/>
  <c r="Z79" i="68"/>
  <c r="AD79" i="68"/>
  <c r="J79" i="68"/>
  <c r="N68" i="72"/>
  <c r="L68" i="72"/>
  <c r="Z68" i="72"/>
  <c r="P68" i="72"/>
  <c r="J68" i="72"/>
  <c r="X68" i="72"/>
  <c r="V68" i="72"/>
  <c r="AD68" i="72"/>
  <c r="T68" i="72"/>
  <c r="AB68" i="72"/>
  <c r="R68" i="72"/>
  <c r="AB63" i="60"/>
  <c r="AD63" i="60"/>
  <c r="P63" i="60"/>
  <c r="X63" i="60"/>
  <c r="T63" i="60"/>
  <c r="N63" i="60"/>
  <c r="R63" i="60"/>
  <c r="L63" i="60"/>
  <c r="V63" i="60"/>
  <c r="Z63" i="60"/>
  <c r="J63" i="60"/>
  <c r="N21" i="68"/>
  <c r="R21" i="68"/>
  <c r="T21" i="68"/>
  <c r="V21" i="68"/>
  <c r="X21" i="68"/>
  <c r="AB21" i="68"/>
  <c r="P21" i="68"/>
  <c r="Z21" i="68"/>
  <c r="AD21" i="68"/>
  <c r="L21" i="68"/>
  <c r="J21" i="68"/>
  <c r="V71" i="60"/>
  <c r="Z71" i="60"/>
  <c r="AD71" i="60"/>
  <c r="R71" i="60"/>
  <c r="J71" i="60"/>
  <c r="N71" i="60"/>
  <c r="N88" i="54"/>
  <c r="L88" i="54"/>
  <c r="T88" i="54"/>
  <c r="J88" i="54"/>
  <c r="Z88" i="54"/>
  <c r="R88" i="54"/>
  <c r="X88" i="54"/>
  <c r="V88" i="54"/>
  <c r="AB88" i="54"/>
  <c r="AD88" i="54"/>
  <c r="P88" i="54"/>
  <c r="N42" i="64"/>
  <c r="R42" i="64"/>
  <c r="X42" i="64"/>
  <c r="V42" i="64"/>
  <c r="AB42" i="64"/>
  <c r="AD42" i="64"/>
  <c r="T42" i="64"/>
  <c r="Z42" i="64"/>
  <c r="L42" i="64"/>
  <c r="P42" i="64"/>
  <c r="J42" i="64"/>
  <c r="V22" i="61"/>
  <c r="P22" i="61"/>
  <c r="X22" i="61"/>
  <c r="Z22" i="61"/>
  <c r="L22" i="61"/>
  <c r="AB22" i="61"/>
  <c r="AD22" i="61"/>
  <c r="J22" i="61"/>
  <c r="N22" i="61"/>
  <c r="T22" i="61"/>
  <c r="R22" i="61"/>
  <c r="R39" i="69"/>
  <c r="AD39" i="69"/>
  <c r="X39" i="69"/>
  <c r="Z39" i="69"/>
  <c r="N39" i="69"/>
  <c r="J39" i="69"/>
  <c r="V39" i="69"/>
  <c r="AB39" i="69"/>
  <c r="T39" i="69"/>
  <c r="L39" i="69"/>
  <c r="P39" i="69"/>
  <c r="N89" i="72"/>
  <c r="L89" i="72"/>
  <c r="T89" i="72"/>
  <c r="X89" i="72"/>
  <c r="AB89" i="72"/>
  <c r="AD89" i="72"/>
  <c r="V89" i="72"/>
  <c r="J89" i="72"/>
  <c r="R89" i="72"/>
  <c r="P89" i="72"/>
  <c r="Z89" i="72"/>
  <c r="AB76" i="70"/>
  <c r="X18" i="60"/>
  <c r="AD59" i="61"/>
  <c r="L71" i="60"/>
  <c r="AE52" i="69"/>
  <c r="AE75" i="71"/>
  <c r="R89" i="66"/>
  <c r="AE46" i="64"/>
  <c r="AE47" i="64"/>
  <c r="AE68" i="68"/>
  <c r="AE26" i="61"/>
  <c r="AE24" i="59"/>
  <c r="N56" i="73"/>
  <c r="T56" i="73"/>
  <c r="L56" i="73"/>
  <c r="R56" i="73"/>
  <c r="P56" i="73"/>
  <c r="Z56" i="73"/>
  <c r="X56" i="73"/>
  <c r="AD56" i="73"/>
  <c r="J56" i="73"/>
  <c r="V56" i="73"/>
  <c r="AB56" i="73"/>
  <c r="AB82" i="56"/>
  <c r="P82" i="56"/>
  <c r="J82" i="56"/>
  <c r="L82" i="56"/>
  <c r="V82" i="56"/>
  <c r="AD82" i="56"/>
  <c r="N82" i="56"/>
  <c r="R82" i="56"/>
  <c r="Z82" i="56"/>
  <c r="T82" i="56"/>
  <c r="X82" i="56"/>
  <c r="P88" i="64"/>
  <c r="R88" i="64"/>
  <c r="X88" i="64"/>
  <c r="J88" i="64"/>
  <c r="L88" i="64"/>
  <c r="T88" i="64"/>
  <c r="Z88" i="64"/>
  <c r="AB88" i="64"/>
  <c r="N88" i="64"/>
  <c r="AD88" i="64"/>
  <c r="V88" i="64"/>
  <c r="P30" i="68"/>
  <c r="J30" i="68"/>
  <c r="N76" i="72"/>
  <c r="T76" i="72"/>
  <c r="X76" i="72"/>
  <c r="P76" i="72"/>
  <c r="AD76" i="72"/>
  <c r="V76" i="72"/>
  <c r="R76" i="72"/>
  <c r="AB76" i="72"/>
  <c r="Z76" i="72"/>
  <c r="L76" i="72"/>
  <c r="J76" i="72"/>
  <c r="N79" i="70"/>
  <c r="V79" i="70"/>
  <c r="L79" i="70"/>
  <c r="Z79" i="70"/>
  <c r="AB79" i="70"/>
  <c r="AD79" i="70"/>
  <c r="P79" i="70"/>
  <c r="R79" i="70"/>
  <c r="T79" i="70"/>
  <c r="X79" i="70"/>
  <c r="J79" i="70"/>
  <c r="N68" i="66"/>
  <c r="R68" i="66"/>
  <c r="X68" i="66"/>
  <c r="L68" i="66"/>
  <c r="AB68" i="66"/>
  <c r="T68" i="66"/>
  <c r="P68" i="66"/>
  <c r="Z68" i="66"/>
  <c r="AD68" i="66"/>
  <c r="V68" i="66"/>
  <c r="J68" i="66"/>
  <c r="N71" i="65"/>
  <c r="L71" i="65"/>
  <c r="T71" i="65"/>
  <c r="Z71" i="65"/>
  <c r="AB71" i="65"/>
  <c r="AD71" i="65"/>
  <c r="X71" i="65"/>
  <c r="R71" i="65"/>
  <c r="P71" i="65"/>
  <c r="V71" i="65"/>
  <c r="J71" i="65"/>
  <c r="N63" i="64"/>
  <c r="L63" i="64"/>
  <c r="P63" i="64"/>
  <c r="R63" i="64"/>
  <c r="T63" i="64"/>
  <c r="AD63" i="64"/>
  <c r="X63" i="64"/>
  <c r="V63" i="64"/>
  <c r="AB63" i="64"/>
  <c r="Z63" i="64"/>
  <c r="J63" i="64"/>
  <c r="Z63" i="54"/>
  <c r="T63" i="54"/>
  <c r="X63" i="54"/>
  <c r="AB63" i="54"/>
  <c r="AD63" i="54"/>
  <c r="V63" i="54"/>
  <c r="P63" i="54"/>
  <c r="J63" i="54"/>
  <c r="L63" i="54"/>
  <c r="R63" i="54"/>
  <c r="N63" i="54"/>
  <c r="N42" i="65"/>
  <c r="P42" i="65"/>
  <c r="V42" i="65"/>
  <c r="L42" i="65"/>
  <c r="AB42" i="65"/>
  <c r="AD42" i="65"/>
  <c r="Z42" i="65"/>
  <c r="X42" i="65"/>
  <c r="R42" i="65"/>
  <c r="T42" i="65"/>
  <c r="J42" i="65"/>
  <c r="N49" i="69"/>
  <c r="AD49" i="69"/>
  <c r="R49" i="69"/>
  <c r="AB49" i="69"/>
  <c r="P49" i="69"/>
  <c r="Z49" i="69"/>
  <c r="T49" i="69"/>
  <c r="V49" i="69"/>
  <c r="J49" i="69"/>
  <c r="L49" i="69"/>
  <c r="X49" i="69"/>
  <c r="N30" i="73"/>
  <c r="P30" i="73"/>
  <c r="T30" i="73"/>
  <c r="L30" i="73"/>
  <c r="AB30" i="73"/>
  <c r="J30" i="73"/>
  <c r="V30" i="73"/>
  <c r="Z30" i="73"/>
  <c r="R30" i="73"/>
  <c r="X30" i="73"/>
  <c r="AD30" i="73"/>
  <c r="R79" i="63"/>
  <c r="V79" i="63"/>
  <c r="AB79" i="63"/>
  <c r="AD79" i="63"/>
  <c r="Z79" i="63"/>
  <c r="L79" i="63"/>
  <c r="J79" i="63"/>
  <c r="N79" i="63"/>
  <c r="X79" i="63"/>
  <c r="T79" i="63"/>
  <c r="P79" i="63"/>
  <c r="P21" i="54"/>
  <c r="X21" i="54"/>
  <c r="N21" i="54"/>
  <c r="R21" i="54"/>
  <c r="Z21" i="54"/>
  <c r="L21" i="54"/>
  <c r="J21" i="54"/>
  <c r="T21" i="54"/>
  <c r="J53" i="59"/>
  <c r="Z53" i="59"/>
  <c r="N53" i="59"/>
  <c r="AB53" i="59"/>
  <c r="L53" i="59"/>
  <c r="AD53" i="59"/>
  <c r="R53" i="59"/>
  <c r="V53" i="59"/>
  <c r="T53" i="59"/>
  <c r="X53" i="59"/>
  <c r="P53" i="59"/>
  <c r="N84" i="67"/>
  <c r="R84" i="67"/>
  <c r="AD84" i="67"/>
  <c r="L84" i="67"/>
  <c r="Z84" i="67"/>
  <c r="P84" i="67"/>
  <c r="T84" i="67"/>
  <c r="AB84" i="67"/>
  <c r="X84" i="67"/>
  <c r="V84" i="67"/>
  <c r="J84" i="67"/>
  <c r="T22" i="63"/>
  <c r="J22" i="63"/>
  <c r="P22" i="66"/>
  <c r="AD22" i="66"/>
  <c r="L22" i="66"/>
  <c r="J22" i="66"/>
  <c r="T22" i="66"/>
  <c r="AB22" i="66"/>
  <c r="N22" i="66"/>
  <c r="R22" i="66"/>
  <c r="X22" i="66"/>
  <c r="V22" i="66"/>
  <c r="Z22" i="66"/>
  <c r="N39" i="67"/>
  <c r="L39" i="67"/>
  <c r="Z39" i="67"/>
  <c r="P39" i="67"/>
  <c r="AB39" i="67"/>
  <c r="R39" i="67"/>
  <c r="AD39" i="67"/>
  <c r="X39" i="67"/>
  <c r="V39" i="67"/>
  <c r="T39" i="67"/>
  <c r="J39" i="67"/>
  <c r="J47" i="72"/>
  <c r="AB47" i="72"/>
  <c r="X47" i="72"/>
  <c r="AD47" i="72"/>
  <c r="L47" i="72"/>
  <c r="T47" i="72"/>
  <c r="Z47" i="72"/>
  <c r="V47" i="72"/>
  <c r="R47" i="72"/>
  <c r="N47" i="72"/>
  <c r="P47" i="72"/>
  <c r="N65" i="65"/>
  <c r="L65" i="65"/>
  <c r="AB65" i="65"/>
  <c r="AD65" i="65"/>
  <c r="R65" i="65"/>
  <c r="P65" i="65"/>
  <c r="J65" i="65"/>
  <c r="Z65" i="65"/>
  <c r="X65" i="65"/>
  <c r="V65" i="65"/>
  <c r="T65" i="65"/>
  <c r="J89" i="63"/>
  <c r="Z89" i="63"/>
  <c r="X89" i="63"/>
  <c r="V89" i="63"/>
  <c r="R89" i="63"/>
  <c r="L89" i="63"/>
  <c r="AD89" i="63"/>
  <c r="T89" i="63"/>
  <c r="N99" i="54"/>
  <c r="V99" i="54"/>
  <c r="P99" i="54"/>
  <c r="L99" i="54"/>
  <c r="AB99" i="54"/>
  <c r="AD99" i="54"/>
  <c r="T99" i="54"/>
  <c r="J99" i="54"/>
  <c r="Z99" i="54"/>
  <c r="X99" i="54"/>
  <c r="R99" i="54"/>
  <c r="T18" i="60"/>
  <c r="Z89" i="66"/>
  <c r="AE16" i="61"/>
  <c r="AE82" i="59"/>
  <c r="AE48" i="59"/>
  <c r="AE79" i="58"/>
  <c r="AE53" i="55"/>
  <c r="AB83" i="60"/>
  <c r="L83" i="60"/>
  <c r="X83" i="60"/>
  <c r="N83" i="60"/>
  <c r="Z83" i="60"/>
  <c r="V83" i="60"/>
  <c r="J83" i="60"/>
  <c r="T83" i="60"/>
  <c r="R83" i="60"/>
  <c r="P83" i="60"/>
  <c r="AD83" i="60"/>
  <c r="N76" i="68"/>
  <c r="Z76" i="68"/>
  <c r="AD76" i="68"/>
  <c r="P76" i="68"/>
  <c r="AB76" i="68"/>
  <c r="R76" i="68"/>
  <c r="L76" i="68"/>
  <c r="T76" i="68"/>
  <c r="J76" i="68"/>
  <c r="V76" i="68"/>
  <c r="X76" i="68"/>
  <c r="AB83" i="73"/>
  <c r="N83" i="73"/>
  <c r="T83" i="73"/>
  <c r="L83" i="73"/>
  <c r="X83" i="73"/>
  <c r="Z83" i="73"/>
  <c r="AD83" i="73"/>
  <c r="J83" i="73"/>
  <c r="R83" i="73"/>
  <c r="V83" i="73"/>
  <c r="P83" i="73"/>
  <c r="J101" i="54"/>
  <c r="AB101" i="54"/>
  <c r="AD101" i="54"/>
  <c r="V101" i="54"/>
  <c r="N101" i="54"/>
  <c r="T101" i="54"/>
  <c r="L101" i="54"/>
  <c r="P101" i="54"/>
  <c r="Z101" i="54"/>
  <c r="R101" i="54"/>
  <c r="X101" i="54"/>
  <c r="N35" i="71"/>
  <c r="L35" i="71"/>
  <c r="X35" i="71"/>
  <c r="R35" i="71"/>
  <c r="V35" i="71"/>
  <c r="AB35" i="71"/>
  <c r="Z35" i="71"/>
  <c r="P35" i="71"/>
  <c r="T35" i="71"/>
  <c r="AD35" i="71"/>
  <c r="J35" i="71"/>
  <c r="T76" i="62"/>
  <c r="R76" i="62"/>
  <c r="L76" i="62"/>
  <c r="X76" i="62"/>
  <c r="P76" i="62"/>
  <c r="V76" i="62"/>
  <c r="AB76" i="62"/>
  <c r="AD76" i="62"/>
  <c r="N76" i="62"/>
  <c r="Z76" i="62"/>
  <c r="J76" i="62"/>
  <c r="N71" i="66"/>
  <c r="P71" i="66"/>
  <c r="V71" i="66"/>
  <c r="R71" i="66"/>
  <c r="X71" i="66"/>
  <c r="AD71" i="66"/>
  <c r="T71" i="66"/>
  <c r="AB71" i="66"/>
  <c r="Z71" i="66"/>
  <c r="L71" i="66"/>
  <c r="J71" i="66"/>
  <c r="N63" i="68"/>
  <c r="AD63" i="68"/>
  <c r="L63" i="68"/>
  <c r="R63" i="68"/>
  <c r="T63" i="68"/>
  <c r="V63" i="68"/>
  <c r="Z63" i="68"/>
  <c r="X63" i="68"/>
  <c r="P63" i="68"/>
  <c r="AB63" i="68"/>
  <c r="J63" i="68"/>
  <c r="Z87" i="54"/>
  <c r="X87" i="54"/>
  <c r="L87" i="54"/>
  <c r="AB87" i="54"/>
  <c r="AD87" i="54"/>
  <c r="P87" i="54"/>
  <c r="N87" i="54"/>
  <c r="V87" i="54"/>
  <c r="R87" i="54"/>
  <c r="J87" i="54"/>
  <c r="T87" i="54"/>
  <c r="P76" i="65"/>
  <c r="AB76" i="65"/>
  <c r="X76" i="65"/>
  <c r="J76" i="65"/>
  <c r="N30" i="70"/>
  <c r="AB30" i="70"/>
  <c r="R30" i="70"/>
  <c r="T30" i="70"/>
  <c r="Z30" i="70"/>
  <c r="P30" i="70"/>
  <c r="X30" i="70"/>
  <c r="L30" i="70"/>
  <c r="J30" i="70"/>
  <c r="V30" i="70"/>
  <c r="AD30" i="70"/>
  <c r="N48" i="73"/>
  <c r="P48" i="73"/>
  <c r="L48" i="73"/>
  <c r="R48" i="73"/>
  <c r="AD48" i="73"/>
  <c r="J48" i="73"/>
  <c r="T48" i="73"/>
  <c r="V48" i="73"/>
  <c r="AB48" i="73"/>
  <c r="Z48" i="73"/>
  <c r="X48" i="73"/>
  <c r="N63" i="67"/>
  <c r="AB63" i="67"/>
  <c r="X63" i="67"/>
  <c r="R63" i="67"/>
  <c r="AD63" i="67"/>
  <c r="L63" i="67"/>
  <c r="Z63" i="67"/>
  <c r="V63" i="67"/>
  <c r="T63" i="67"/>
  <c r="P63" i="67"/>
  <c r="J63" i="67"/>
  <c r="P21" i="71"/>
  <c r="T21" i="71"/>
  <c r="AD21" i="71"/>
  <c r="X21" i="71"/>
  <c r="Z21" i="71"/>
  <c r="V21" i="71"/>
  <c r="AB21" i="71"/>
  <c r="R21" i="71"/>
  <c r="J21" i="71"/>
  <c r="N76" i="60"/>
  <c r="P76" i="60"/>
  <c r="V76" i="60"/>
  <c r="R76" i="60"/>
  <c r="Z76" i="60"/>
  <c r="X76" i="60"/>
  <c r="AD76" i="60"/>
  <c r="AB76" i="60"/>
  <c r="T76" i="60"/>
  <c r="L76" i="60"/>
  <c r="J76" i="60"/>
  <c r="N20" i="54"/>
  <c r="X20" i="54"/>
  <c r="R20" i="54"/>
  <c r="P20" i="54"/>
  <c r="V20" i="54"/>
  <c r="AD20" i="54"/>
  <c r="L20" i="54"/>
  <c r="AB20" i="54"/>
  <c r="J20" i="54"/>
  <c r="T20" i="54"/>
  <c r="Z20" i="54"/>
  <c r="N22" i="62"/>
  <c r="R22" i="62"/>
  <c r="X22" i="62"/>
  <c r="P22" i="62"/>
  <c r="V22" i="62"/>
  <c r="AB22" i="62"/>
  <c r="T22" i="62"/>
  <c r="L22" i="62"/>
  <c r="AD22" i="62"/>
  <c r="Z22" i="62"/>
  <c r="J22" i="62"/>
  <c r="X22" i="56"/>
  <c r="T22" i="56"/>
  <c r="P22" i="56"/>
  <c r="AB22" i="56"/>
  <c r="J22" i="56"/>
  <c r="R22" i="56"/>
  <c r="Z22" i="56"/>
  <c r="L22" i="56"/>
  <c r="AD22" i="56"/>
  <c r="N22" i="56"/>
  <c r="V22" i="56"/>
  <c r="N39" i="66"/>
  <c r="R39" i="66"/>
  <c r="X39" i="66"/>
  <c r="AB39" i="66"/>
  <c r="AD39" i="66"/>
  <c r="L39" i="66"/>
  <c r="T39" i="66"/>
  <c r="Z39" i="66"/>
  <c r="P39" i="66"/>
  <c r="J39" i="66"/>
  <c r="V39" i="66"/>
  <c r="J55" i="67"/>
  <c r="AD55" i="67"/>
  <c r="T55" i="67"/>
  <c r="AB55" i="67"/>
  <c r="P55" i="67"/>
  <c r="L55" i="67"/>
  <c r="Z55" i="67"/>
  <c r="X55" i="67"/>
  <c r="R55" i="67"/>
  <c r="V55" i="67"/>
  <c r="N55" i="67"/>
  <c r="P73" i="68"/>
  <c r="J73" i="68"/>
  <c r="R73" i="68"/>
  <c r="X73" i="68"/>
  <c r="N73" i="68"/>
  <c r="V73" i="68"/>
  <c r="T73" i="68"/>
  <c r="AB73" i="68"/>
  <c r="AD73" i="68"/>
  <c r="Z73" i="68"/>
  <c r="L73" i="68"/>
  <c r="N89" i="73"/>
  <c r="T89" i="73"/>
  <c r="L89" i="73"/>
  <c r="P89" i="73"/>
  <c r="AB89" i="73"/>
  <c r="Z89" i="73"/>
  <c r="X89" i="73"/>
  <c r="R89" i="73"/>
  <c r="AD89" i="73"/>
  <c r="V89" i="73"/>
  <c r="J89" i="73"/>
  <c r="AD99" i="58"/>
  <c r="J99" i="58"/>
  <c r="X99" i="58"/>
  <c r="L99" i="58"/>
  <c r="R99" i="58"/>
  <c r="AB99" i="58"/>
  <c r="N99" i="58"/>
  <c r="T99" i="58"/>
  <c r="P99" i="58"/>
  <c r="Z99" i="58"/>
  <c r="V99" i="58"/>
  <c r="AE75" i="58"/>
  <c r="AD47" i="70"/>
  <c r="R76" i="70"/>
  <c r="P18" i="60"/>
  <c r="L59" i="61"/>
  <c r="T71" i="60"/>
  <c r="AE26" i="56"/>
  <c r="AE68" i="55"/>
  <c r="AE50" i="62"/>
  <c r="AE77" i="65"/>
  <c r="V89" i="66"/>
  <c r="AD71" i="72"/>
  <c r="AE102" i="59"/>
  <c r="AE83" i="69"/>
  <c r="AE68" i="64"/>
  <c r="J56" i="56"/>
  <c r="AD56" i="56"/>
  <c r="T56" i="56"/>
  <c r="N56" i="56"/>
  <c r="X56" i="56"/>
  <c r="R56" i="56"/>
  <c r="AB56" i="56"/>
  <c r="Z56" i="56"/>
  <c r="L56" i="56"/>
  <c r="V56" i="56"/>
  <c r="P56" i="56"/>
  <c r="N63" i="65"/>
  <c r="T63" i="65"/>
  <c r="Z63" i="65"/>
  <c r="R63" i="65"/>
  <c r="X63" i="65"/>
  <c r="V63" i="65"/>
  <c r="P63" i="65"/>
  <c r="L63" i="65"/>
  <c r="AB63" i="65"/>
  <c r="AD63" i="65"/>
  <c r="J63" i="65"/>
  <c r="N17" i="69"/>
  <c r="AB17" i="69"/>
  <c r="X17" i="69"/>
  <c r="V17" i="69"/>
  <c r="Z17" i="69"/>
  <c r="P17" i="69"/>
  <c r="R17" i="69"/>
  <c r="T17" i="69"/>
  <c r="L17" i="69"/>
  <c r="AD17" i="69"/>
  <c r="J17" i="69"/>
  <c r="N101" i="73"/>
  <c r="P101" i="73"/>
  <c r="L101" i="73"/>
  <c r="AD101" i="73"/>
  <c r="R101" i="73"/>
  <c r="V101" i="73"/>
  <c r="AB101" i="73"/>
  <c r="J101" i="73"/>
  <c r="Z101" i="73"/>
  <c r="X101" i="73"/>
  <c r="T101" i="73"/>
  <c r="N101" i="70"/>
  <c r="Z101" i="70"/>
  <c r="P101" i="70"/>
  <c r="R101" i="70"/>
  <c r="X101" i="70"/>
  <c r="AB101" i="70"/>
  <c r="L101" i="70"/>
  <c r="T101" i="70"/>
  <c r="V101" i="70"/>
  <c r="AD101" i="70"/>
  <c r="J101" i="70"/>
  <c r="N35" i="60"/>
  <c r="L35" i="60"/>
  <c r="T35" i="60"/>
  <c r="Z35" i="60"/>
  <c r="AD35" i="60"/>
  <c r="P35" i="60"/>
  <c r="X35" i="60"/>
  <c r="V35" i="60"/>
  <c r="AB35" i="60"/>
  <c r="R35" i="60"/>
  <c r="J35" i="60"/>
  <c r="N95" i="71"/>
  <c r="P95" i="71"/>
  <c r="T95" i="71"/>
  <c r="Z95" i="71"/>
  <c r="AD95" i="71"/>
  <c r="R95" i="71"/>
  <c r="AB95" i="71"/>
  <c r="L95" i="71"/>
  <c r="V95" i="71"/>
  <c r="J95" i="71"/>
  <c r="X95" i="71"/>
  <c r="N79" i="69"/>
  <c r="R79" i="69"/>
  <c r="Z79" i="69"/>
  <c r="AB79" i="69"/>
  <c r="V79" i="69"/>
  <c r="T79" i="69"/>
  <c r="L79" i="69"/>
  <c r="X79" i="69"/>
  <c r="J79" i="69"/>
  <c r="AD79" i="69"/>
  <c r="P79" i="69"/>
  <c r="N25" i="66"/>
  <c r="L25" i="66"/>
  <c r="T25" i="66"/>
  <c r="Z25" i="66"/>
  <c r="V25" i="66"/>
  <c r="P25" i="66"/>
  <c r="AD25" i="66"/>
  <c r="X25" i="66"/>
  <c r="R25" i="66"/>
  <c r="AB25" i="66"/>
  <c r="J25" i="66"/>
  <c r="N48" i="70"/>
  <c r="L48" i="70"/>
  <c r="V48" i="70"/>
  <c r="AB48" i="70"/>
  <c r="AD48" i="70"/>
  <c r="R48" i="70"/>
  <c r="T48" i="70"/>
  <c r="Z48" i="70"/>
  <c r="X48" i="70"/>
  <c r="J48" i="70"/>
  <c r="P48" i="70"/>
  <c r="R72" i="73"/>
  <c r="J72" i="73"/>
  <c r="X72" i="73"/>
  <c r="N72" i="73"/>
  <c r="AD72" i="73"/>
  <c r="L72" i="73"/>
  <c r="Z72" i="73"/>
  <c r="AB72" i="73"/>
  <c r="V72" i="73"/>
  <c r="P72" i="73"/>
  <c r="T72" i="73"/>
  <c r="R63" i="59"/>
  <c r="V63" i="59"/>
  <c r="AB63" i="59"/>
  <c r="P63" i="59"/>
  <c r="J63" i="59"/>
  <c r="AD63" i="59"/>
  <c r="X63" i="59"/>
  <c r="N63" i="59"/>
  <c r="T63" i="59"/>
  <c r="Z63" i="59"/>
  <c r="L63" i="59"/>
  <c r="L21" i="70"/>
  <c r="AD21" i="70"/>
  <c r="V21" i="70"/>
  <c r="J21" i="70"/>
  <c r="N21" i="70"/>
  <c r="T21" i="70"/>
  <c r="P21" i="70"/>
  <c r="X21" i="70"/>
  <c r="Z21" i="70"/>
  <c r="AB21" i="70"/>
  <c r="R21" i="70"/>
  <c r="Z53" i="54"/>
  <c r="X53" i="54"/>
  <c r="AB53" i="54"/>
  <c r="AD53" i="54"/>
  <c r="L53" i="54"/>
  <c r="P53" i="54"/>
  <c r="J53" i="54"/>
  <c r="T53" i="54"/>
  <c r="N53" i="54"/>
  <c r="V53" i="54"/>
  <c r="R53" i="54"/>
  <c r="N22" i="72"/>
  <c r="T22" i="72"/>
  <c r="X22" i="72"/>
  <c r="AB22" i="72"/>
  <c r="P22" i="72"/>
  <c r="Z22" i="72"/>
  <c r="R22" i="72"/>
  <c r="L22" i="72"/>
  <c r="V22" i="72"/>
  <c r="J22" i="72"/>
  <c r="AD22" i="72"/>
  <c r="L39" i="63"/>
  <c r="J39" i="63"/>
  <c r="N39" i="73"/>
  <c r="L39" i="73"/>
  <c r="R39" i="73"/>
  <c r="V39" i="73"/>
  <c r="T39" i="73"/>
  <c r="X39" i="73"/>
  <c r="P39" i="73"/>
  <c r="AD39" i="73"/>
  <c r="J39" i="73"/>
  <c r="AB39" i="73"/>
  <c r="Z39" i="73"/>
  <c r="AB55" i="65"/>
  <c r="T55" i="65"/>
  <c r="N55" i="65"/>
  <c r="J73" i="59"/>
  <c r="N73" i="59"/>
  <c r="P73" i="59"/>
  <c r="X73" i="59"/>
  <c r="R73" i="59"/>
  <c r="Z73" i="59"/>
  <c r="T73" i="59"/>
  <c r="AB73" i="59"/>
  <c r="L73" i="59"/>
  <c r="AD73" i="59"/>
  <c r="V73" i="59"/>
  <c r="N89" i="61"/>
  <c r="R89" i="61"/>
  <c r="P89" i="61"/>
  <c r="Z89" i="61"/>
  <c r="V89" i="61"/>
  <c r="L89" i="61"/>
  <c r="AE35" i="66"/>
  <c r="AE51" i="60"/>
  <c r="V47" i="70"/>
  <c r="T76" i="70"/>
  <c r="N76" i="70"/>
  <c r="AE99" i="57"/>
  <c r="AD18" i="60"/>
  <c r="V59" i="61"/>
  <c r="AB59" i="61"/>
  <c r="P71" i="60"/>
  <c r="AE26" i="68"/>
  <c r="AE58" i="57"/>
  <c r="AE68" i="70"/>
  <c r="AE29" i="63"/>
  <c r="L89" i="66"/>
  <c r="V71" i="72"/>
  <c r="AD31" i="65"/>
  <c r="AE80" i="57"/>
  <c r="AE68" i="59"/>
  <c r="N74" i="69"/>
  <c r="V74" i="69"/>
  <c r="T74" i="69"/>
  <c r="Z74" i="69"/>
  <c r="P74" i="69"/>
  <c r="X74" i="69"/>
  <c r="L74" i="69"/>
  <c r="R74" i="69"/>
  <c r="AD74" i="69"/>
  <c r="J74" i="69"/>
  <c r="AB74" i="69"/>
  <c r="AB95" i="65"/>
  <c r="AD95" i="65"/>
  <c r="J95" i="65"/>
  <c r="V95" i="65"/>
  <c r="X95" i="65"/>
  <c r="Z95" i="65"/>
  <c r="T95" i="65"/>
  <c r="R95" i="65"/>
  <c r="P95" i="65"/>
  <c r="L95" i="65"/>
  <c r="N95" i="65"/>
  <c r="N35" i="69"/>
  <c r="L35" i="69"/>
  <c r="P35" i="69"/>
  <c r="V35" i="69"/>
  <c r="AD35" i="69"/>
  <c r="Z35" i="69"/>
  <c r="T35" i="69"/>
  <c r="R35" i="69"/>
  <c r="X35" i="69"/>
  <c r="AB35" i="69"/>
  <c r="J35" i="69"/>
  <c r="N24" i="54"/>
  <c r="Z24" i="54"/>
  <c r="J24" i="54"/>
  <c r="V24" i="54"/>
  <c r="L24" i="54"/>
  <c r="P24" i="54"/>
  <c r="AD24" i="54"/>
  <c r="AB24" i="54"/>
  <c r="X24" i="54"/>
  <c r="T24" i="54"/>
  <c r="R24" i="54"/>
  <c r="N41" i="73"/>
  <c r="T41" i="73"/>
  <c r="L41" i="73"/>
  <c r="R41" i="73"/>
  <c r="P41" i="73"/>
  <c r="Z41" i="73"/>
  <c r="X41" i="73"/>
  <c r="AD41" i="73"/>
  <c r="J41" i="73"/>
  <c r="V41" i="73"/>
  <c r="AB41" i="73"/>
  <c r="L101" i="62"/>
  <c r="Z101" i="62"/>
  <c r="J101" i="62"/>
  <c r="N35" i="61"/>
  <c r="AD35" i="61"/>
  <c r="T35" i="61"/>
  <c r="R35" i="61"/>
  <c r="V35" i="61"/>
  <c r="Z35" i="61"/>
  <c r="AB35" i="61"/>
  <c r="X35" i="61"/>
  <c r="L35" i="61"/>
  <c r="P35" i="61"/>
  <c r="J35" i="61"/>
  <c r="P95" i="59"/>
  <c r="Z95" i="59"/>
  <c r="J95" i="59"/>
  <c r="N101" i="69"/>
  <c r="X101" i="69"/>
  <c r="T101" i="69"/>
  <c r="AB101" i="69"/>
  <c r="V101" i="69"/>
  <c r="Z101" i="69"/>
  <c r="L101" i="69"/>
  <c r="P101" i="69"/>
  <c r="R101" i="69"/>
  <c r="AD101" i="69"/>
  <c r="J101" i="69"/>
  <c r="N76" i="66"/>
  <c r="Z76" i="66"/>
  <c r="P76" i="66"/>
  <c r="V76" i="66"/>
  <c r="L76" i="66"/>
  <c r="AB76" i="66"/>
  <c r="T76" i="66"/>
  <c r="X76" i="66"/>
  <c r="R76" i="66"/>
  <c r="AD76" i="66"/>
  <c r="J76" i="66"/>
  <c r="N25" i="71"/>
  <c r="Z25" i="71"/>
  <c r="P25" i="71"/>
  <c r="T25" i="71"/>
  <c r="AD25" i="71"/>
  <c r="L25" i="71"/>
  <c r="X25" i="71"/>
  <c r="R25" i="71"/>
  <c r="V25" i="71"/>
  <c r="AB25" i="71"/>
  <c r="J25" i="71"/>
  <c r="V31" i="54"/>
  <c r="AD31" i="54"/>
  <c r="AB31" i="54"/>
  <c r="J31" i="54"/>
  <c r="T31" i="54"/>
  <c r="P31" i="54"/>
  <c r="X31" i="54"/>
  <c r="N31" i="54"/>
  <c r="R31" i="54"/>
  <c r="L31" i="54"/>
  <c r="Z31" i="54"/>
  <c r="AD71" i="54"/>
  <c r="P71" i="54"/>
  <c r="X71" i="54"/>
  <c r="Z71" i="54"/>
  <c r="N71" i="54"/>
  <c r="AB71" i="54"/>
  <c r="T71" i="54"/>
  <c r="L71" i="54"/>
  <c r="V71" i="54"/>
  <c r="R71" i="54"/>
  <c r="J71" i="54"/>
  <c r="N31" i="72"/>
  <c r="Z31" i="72"/>
  <c r="R31" i="72"/>
  <c r="L31" i="72"/>
  <c r="V31" i="72"/>
  <c r="AD31" i="72"/>
  <c r="T31" i="72"/>
  <c r="X31" i="72"/>
  <c r="AB31" i="72"/>
  <c r="P31" i="72"/>
  <c r="J31" i="72"/>
  <c r="N22" i="65"/>
  <c r="L22" i="65"/>
  <c r="T22" i="65"/>
  <c r="AB22" i="65"/>
  <c r="AD22" i="65"/>
  <c r="Z22" i="65"/>
  <c r="R22" i="65"/>
  <c r="X22" i="65"/>
  <c r="P22" i="65"/>
  <c r="V22" i="65"/>
  <c r="J22" i="65"/>
  <c r="N22" i="69"/>
  <c r="Z22" i="69"/>
  <c r="T22" i="69"/>
  <c r="X22" i="69"/>
  <c r="AB22" i="69"/>
  <c r="AD22" i="69"/>
  <c r="V22" i="69"/>
  <c r="P22" i="69"/>
  <c r="L22" i="69"/>
  <c r="R22" i="69"/>
  <c r="J22" i="69"/>
  <c r="N39" i="64"/>
  <c r="P39" i="64"/>
  <c r="L39" i="64"/>
  <c r="T39" i="64"/>
  <c r="V39" i="64"/>
  <c r="X39" i="64"/>
  <c r="Z39" i="64"/>
  <c r="R39" i="64"/>
  <c r="AB39" i="64"/>
  <c r="AD39" i="64"/>
  <c r="J39" i="64"/>
  <c r="N39" i="72"/>
  <c r="Z39" i="72"/>
  <c r="R39" i="72"/>
  <c r="L39" i="72"/>
  <c r="V39" i="72"/>
  <c r="AD39" i="72"/>
  <c r="AB39" i="72"/>
  <c r="T39" i="72"/>
  <c r="P39" i="72"/>
  <c r="J39" i="72"/>
  <c r="X39" i="72"/>
  <c r="AD55" i="66"/>
  <c r="J55" i="66"/>
  <c r="X55" i="66"/>
  <c r="N55" i="66"/>
  <c r="T55" i="66"/>
  <c r="N89" i="71"/>
  <c r="P89" i="71"/>
  <c r="T89" i="71"/>
  <c r="Z89" i="71"/>
  <c r="AD89" i="71"/>
  <c r="L89" i="71"/>
  <c r="X89" i="71"/>
  <c r="AB89" i="71"/>
  <c r="V89" i="71"/>
  <c r="R89" i="71"/>
  <c r="J89" i="71"/>
  <c r="N89" i="67"/>
  <c r="V89" i="67"/>
  <c r="R89" i="67"/>
  <c r="AD89" i="67"/>
  <c r="Z89" i="67"/>
  <c r="P89" i="67"/>
  <c r="X89" i="67"/>
  <c r="L89" i="67"/>
  <c r="AB89" i="67"/>
  <c r="T89" i="67"/>
  <c r="J89" i="67"/>
  <c r="AE57" i="56"/>
  <c r="AE51" i="61"/>
  <c r="AE82" i="55"/>
  <c r="L47" i="70"/>
  <c r="L76" i="70"/>
  <c r="Z18" i="60"/>
  <c r="N59" i="61"/>
  <c r="X71" i="60"/>
  <c r="AE49" i="57"/>
  <c r="AE20" i="67"/>
  <c r="AE78" i="69"/>
  <c r="AE37" i="66"/>
  <c r="P89" i="66"/>
  <c r="AB74" i="56"/>
  <c r="X74" i="56"/>
  <c r="P74" i="56"/>
  <c r="N63" i="66"/>
  <c r="R63" i="66"/>
  <c r="X63" i="66"/>
  <c r="L63" i="66"/>
  <c r="AD63" i="66"/>
  <c r="T63" i="66"/>
  <c r="V63" i="66"/>
  <c r="P63" i="66"/>
  <c r="Z63" i="66"/>
  <c r="AB63" i="66"/>
  <c r="J63" i="66"/>
  <c r="N63" i="69"/>
  <c r="T63" i="69"/>
  <c r="AB63" i="69"/>
  <c r="P63" i="69"/>
  <c r="X63" i="69"/>
  <c r="Z63" i="69"/>
  <c r="L63" i="69"/>
  <c r="R63" i="69"/>
  <c r="AD63" i="69"/>
  <c r="V63" i="69"/>
  <c r="J63" i="69"/>
  <c r="J41" i="54"/>
  <c r="T41" i="54"/>
  <c r="AD41" i="54"/>
  <c r="N41" i="54"/>
  <c r="L41" i="54"/>
  <c r="V41" i="54"/>
  <c r="Z41" i="54"/>
  <c r="AB41" i="54"/>
  <c r="R41" i="54"/>
  <c r="X41" i="54"/>
  <c r="P41" i="54"/>
  <c r="N41" i="63"/>
  <c r="L41" i="63"/>
  <c r="AB41" i="63"/>
  <c r="Z41" i="63"/>
  <c r="V41" i="63"/>
  <c r="X41" i="63"/>
  <c r="AD41" i="63"/>
  <c r="P41" i="63"/>
  <c r="R41" i="63"/>
  <c r="T41" i="63"/>
  <c r="J41" i="63"/>
  <c r="N53" i="64"/>
  <c r="R53" i="64"/>
  <c r="X53" i="64"/>
  <c r="V53" i="64"/>
  <c r="AB53" i="64"/>
  <c r="AD53" i="64"/>
  <c r="L53" i="64"/>
  <c r="P53" i="64"/>
  <c r="T53" i="64"/>
  <c r="Z53" i="64"/>
  <c r="J53" i="64"/>
  <c r="N50" i="72"/>
  <c r="AB50" i="72"/>
  <c r="L50" i="72"/>
  <c r="P50" i="72"/>
  <c r="T50" i="72"/>
  <c r="V50" i="72"/>
  <c r="X50" i="72"/>
  <c r="AD50" i="72"/>
  <c r="Z50" i="72"/>
  <c r="R50" i="72"/>
  <c r="J50" i="72"/>
  <c r="N63" i="61"/>
  <c r="V63" i="61"/>
  <c r="AB63" i="61"/>
  <c r="AD63" i="61"/>
  <c r="P63" i="61"/>
  <c r="X63" i="61"/>
  <c r="R63" i="61"/>
  <c r="L63" i="61"/>
  <c r="Z63" i="61"/>
  <c r="T63" i="61"/>
  <c r="J63" i="61"/>
  <c r="N63" i="70"/>
  <c r="T63" i="70"/>
  <c r="P63" i="70"/>
  <c r="X63" i="70"/>
  <c r="V63" i="70"/>
  <c r="AD63" i="70"/>
  <c r="R63" i="70"/>
  <c r="Z63" i="70"/>
  <c r="L63" i="70"/>
  <c r="AB63" i="70"/>
  <c r="J63" i="70"/>
  <c r="AD25" i="62"/>
  <c r="J25" i="62"/>
  <c r="V100" i="66"/>
  <c r="Z100" i="66"/>
  <c r="J100" i="66"/>
  <c r="N100" i="66"/>
  <c r="R100" i="66"/>
  <c r="L100" i="66"/>
  <c r="P100" i="66"/>
  <c r="T100" i="66"/>
  <c r="AD100" i="66"/>
  <c r="X100" i="66"/>
  <c r="AB100" i="66"/>
  <c r="N54" i="71"/>
  <c r="P54" i="71"/>
  <c r="AD54" i="71"/>
  <c r="X54" i="71"/>
  <c r="L54" i="71"/>
  <c r="V54" i="71"/>
  <c r="AB54" i="71"/>
  <c r="R54" i="71"/>
  <c r="T54" i="71"/>
  <c r="Z54" i="71"/>
  <c r="J54" i="71"/>
  <c r="AD49" i="54"/>
  <c r="R49" i="54"/>
  <c r="P49" i="54"/>
  <c r="J49" i="54"/>
  <c r="T49" i="54"/>
  <c r="Z49" i="54"/>
  <c r="N49" i="54"/>
  <c r="AB49" i="54"/>
  <c r="L49" i="54"/>
  <c r="V49" i="54"/>
  <c r="X49" i="54"/>
  <c r="AD71" i="70"/>
  <c r="L71" i="70"/>
  <c r="V71" i="70"/>
  <c r="P71" i="70"/>
  <c r="R71" i="70"/>
  <c r="Z71" i="70"/>
  <c r="AB71" i="70"/>
  <c r="J71" i="70"/>
  <c r="N71" i="70"/>
  <c r="T71" i="70"/>
  <c r="X71" i="70"/>
  <c r="N31" i="63"/>
  <c r="Z31" i="63"/>
  <c r="P31" i="63"/>
  <c r="AD31" i="63"/>
  <c r="AB31" i="63"/>
  <c r="L31" i="63"/>
  <c r="R31" i="63"/>
  <c r="T31" i="63"/>
  <c r="X31" i="63"/>
  <c r="V31" i="63"/>
  <c r="J31" i="63"/>
  <c r="R22" i="68"/>
  <c r="J22" i="68"/>
  <c r="X22" i="68"/>
  <c r="AD22" i="68"/>
  <c r="L22" i="68"/>
  <c r="P22" i="68"/>
  <c r="T22" i="68"/>
  <c r="AB22" i="68"/>
  <c r="V22" i="68"/>
  <c r="Z22" i="68"/>
  <c r="N22" i="68"/>
  <c r="N22" i="73"/>
  <c r="L22" i="73"/>
  <c r="R22" i="73"/>
  <c r="P22" i="73"/>
  <c r="T22" i="73"/>
  <c r="X22" i="73"/>
  <c r="AD22" i="73"/>
  <c r="AB22" i="73"/>
  <c r="J22" i="73"/>
  <c r="Z22" i="73"/>
  <c r="V22" i="73"/>
  <c r="N39" i="68"/>
  <c r="AD39" i="68"/>
  <c r="L39" i="68"/>
  <c r="T39" i="68"/>
  <c r="V39" i="68"/>
  <c r="X39" i="68"/>
  <c r="R39" i="68"/>
  <c r="Z39" i="68"/>
  <c r="P39" i="68"/>
  <c r="AB39" i="68"/>
  <c r="J39" i="68"/>
  <c r="L39" i="70"/>
  <c r="V39" i="70"/>
  <c r="AD39" i="70"/>
  <c r="AB39" i="70"/>
  <c r="X39" i="70"/>
  <c r="J39" i="70"/>
  <c r="N39" i="70"/>
  <c r="R39" i="70"/>
  <c r="T39" i="70"/>
  <c r="P39" i="70"/>
  <c r="Z39" i="70"/>
  <c r="L65" i="70"/>
  <c r="V65" i="70"/>
  <c r="J65" i="70"/>
  <c r="R65" i="70"/>
  <c r="T65" i="70"/>
  <c r="AD65" i="70"/>
  <c r="AB65" i="70"/>
  <c r="N65" i="70"/>
  <c r="P65" i="70"/>
  <c r="X65" i="70"/>
  <c r="Z65" i="70"/>
  <c r="L89" i="70"/>
  <c r="V89" i="70"/>
  <c r="AD89" i="70"/>
  <c r="X89" i="70"/>
  <c r="N89" i="70"/>
  <c r="Z89" i="70"/>
  <c r="T89" i="70"/>
  <c r="R89" i="70"/>
  <c r="AB89" i="70"/>
  <c r="J89" i="70"/>
  <c r="P89" i="70"/>
  <c r="R89" i="64"/>
  <c r="X89" i="64"/>
  <c r="N89" i="64"/>
  <c r="L89" i="64"/>
  <c r="AB89" i="64"/>
  <c r="Z89" i="64"/>
  <c r="P89" i="64"/>
  <c r="AD89" i="64"/>
  <c r="T89" i="64"/>
  <c r="V89" i="64"/>
  <c r="J89" i="64"/>
  <c r="AE57" i="59"/>
  <c r="AE99" i="65"/>
  <c r="AB71" i="60"/>
  <c r="Z76" i="70"/>
  <c r="AE55" i="62"/>
  <c r="AE86" i="64"/>
  <c r="AE47" i="65"/>
  <c r="N89" i="66"/>
  <c r="N82" i="73"/>
  <c r="L82" i="73"/>
  <c r="R82" i="73"/>
  <c r="T82" i="73"/>
  <c r="X82" i="73"/>
  <c r="AD82" i="73"/>
  <c r="V82" i="73"/>
  <c r="AB82" i="73"/>
  <c r="J82" i="73"/>
  <c r="P82" i="73"/>
  <c r="Z82" i="73"/>
  <c r="Z95" i="62"/>
  <c r="N95" i="62"/>
  <c r="L95" i="62"/>
  <c r="P95" i="62"/>
  <c r="AD95" i="62"/>
  <c r="X95" i="62"/>
  <c r="R95" i="62"/>
  <c r="V95" i="62"/>
  <c r="T95" i="62"/>
  <c r="J95" i="62"/>
  <c r="AB95" i="62"/>
  <c r="N88" i="66"/>
  <c r="L88" i="66"/>
  <c r="T88" i="66"/>
  <c r="Z88" i="66"/>
  <c r="P88" i="66"/>
  <c r="X88" i="66"/>
  <c r="AB88" i="66"/>
  <c r="R88" i="66"/>
  <c r="AD88" i="66"/>
  <c r="J88" i="66"/>
  <c r="V88" i="66"/>
  <c r="AD41" i="70"/>
  <c r="X41" i="70"/>
  <c r="X79" i="54"/>
  <c r="AB79" i="54"/>
  <c r="AD79" i="54"/>
  <c r="P79" i="54"/>
  <c r="R79" i="54"/>
  <c r="J79" i="54"/>
  <c r="Z79" i="54"/>
  <c r="T79" i="54"/>
  <c r="N79" i="54"/>
  <c r="V79" i="54"/>
  <c r="L79" i="54"/>
  <c r="N49" i="71"/>
  <c r="R49" i="71"/>
  <c r="V49" i="71"/>
  <c r="AB49" i="71"/>
  <c r="Z49" i="71"/>
  <c r="AD49" i="71"/>
  <c r="L49" i="71"/>
  <c r="T49" i="71"/>
  <c r="P49" i="71"/>
  <c r="J49" i="71"/>
  <c r="X49" i="71"/>
  <c r="N71" i="67"/>
  <c r="V71" i="67"/>
  <c r="X71" i="67"/>
  <c r="L71" i="67"/>
  <c r="AD71" i="67"/>
  <c r="T71" i="67"/>
  <c r="AB71" i="67"/>
  <c r="R71" i="67"/>
  <c r="P71" i="67"/>
  <c r="J71" i="67"/>
  <c r="Z71" i="67"/>
  <c r="N53" i="71"/>
  <c r="AD53" i="71"/>
  <c r="X53" i="71"/>
  <c r="L53" i="71"/>
  <c r="R53" i="71"/>
  <c r="V53" i="71"/>
  <c r="AB53" i="71"/>
  <c r="T53" i="71"/>
  <c r="Z53" i="71"/>
  <c r="P53" i="71"/>
  <c r="J53" i="71"/>
  <c r="AB42" i="58"/>
  <c r="R42" i="58"/>
  <c r="Z42" i="58"/>
  <c r="T42" i="58"/>
  <c r="J42" i="58"/>
  <c r="X42" i="58"/>
  <c r="L42" i="58"/>
  <c r="AD42" i="58"/>
  <c r="N42" i="58"/>
  <c r="V42" i="58"/>
  <c r="P42" i="58"/>
  <c r="P71" i="62"/>
  <c r="T71" i="62"/>
  <c r="AB71" i="62"/>
  <c r="J71" i="62"/>
  <c r="N71" i="62"/>
  <c r="L71" i="62"/>
  <c r="R71" i="62"/>
  <c r="X71" i="62"/>
  <c r="AD71" i="62"/>
  <c r="V71" i="62"/>
  <c r="Z71" i="62"/>
  <c r="N79" i="67"/>
  <c r="L79" i="67"/>
  <c r="Z79" i="67"/>
  <c r="AB79" i="67"/>
  <c r="X79" i="67"/>
  <c r="V79" i="67"/>
  <c r="AD79" i="67"/>
  <c r="T79" i="67"/>
  <c r="R79" i="67"/>
  <c r="P79" i="67"/>
  <c r="J79" i="67"/>
  <c r="L49" i="72"/>
  <c r="V49" i="72"/>
  <c r="AD49" i="72"/>
  <c r="J49" i="72"/>
  <c r="R49" i="72"/>
  <c r="T49" i="72"/>
  <c r="AB49" i="72"/>
  <c r="Z49" i="72"/>
  <c r="P49" i="72"/>
  <c r="X49" i="72"/>
  <c r="N49" i="72"/>
  <c r="N71" i="68"/>
  <c r="R71" i="68"/>
  <c r="T71" i="68"/>
  <c r="V71" i="68"/>
  <c r="AB71" i="68"/>
  <c r="L71" i="68"/>
  <c r="X71" i="68"/>
  <c r="Z71" i="68"/>
  <c r="J71" i="68"/>
  <c r="P71" i="68"/>
  <c r="AD71" i="68"/>
  <c r="P31" i="60"/>
  <c r="X31" i="60"/>
  <c r="T31" i="60"/>
  <c r="AB31" i="60"/>
  <c r="Z31" i="60"/>
  <c r="R31" i="60"/>
  <c r="AD31" i="60"/>
  <c r="V31" i="60"/>
  <c r="J31" i="60"/>
  <c r="L31" i="60"/>
  <c r="N31" i="60"/>
  <c r="N35" i="62"/>
  <c r="P35" i="62"/>
  <c r="AB35" i="62"/>
  <c r="Z35" i="62"/>
  <c r="R35" i="62"/>
  <c r="X35" i="62"/>
  <c r="L35" i="62"/>
  <c r="T35" i="62"/>
  <c r="V35" i="62"/>
  <c r="AD35" i="62"/>
  <c r="J35" i="62"/>
  <c r="N22" i="67"/>
  <c r="R22" i="67"/>
  <c r="V22" i="67"/>
  <c r="X22" i="67"/>
  <c r="Z22" i="67"/>
  <c r="T22" i="67"/>
  <c r="AD22" i="67"/>
  <c r="L22" i="67"/>
  <c r="AB22" i="67"/>
  <c r="P22" i="67"/>
  <c r="J22" i="67"/>
  <c r="N39" i="71"/>
  <c r="P39" i="71"/>
  <c r="T39" i="71"/>
  <c r="AD39" i="71"/>
  <c r="L39" i="71"/>
  <c r="X39" i="71"/>
  <c r="V39" i="71"/>
  <c r="AB39" i="71"/>
  <c r="R39" i="71"/>
  <c r="Z39" i="71"/>
  <c r="J39" i="71"/>
  <c r="N39" i="62"/>
  <c r="L39" i="62"/>
  <c r="T39" i="62"/>
  <c r="AD39" i="62"/>
  <c r="AB39" i="62"/>
  <c r="R39" i="62"/>
  <c r="Z39" i="62"/>
  <c r="V39" i="62"/>
  <c r="X39" i="62"/>
  <c r="P39" i="62"/>
  <c r="J39" i="62"/>
  <c r="N65" i="68"/>
  <c r="AB65" i="68"/>
  <c r="L65" i="68"/>
  <c r="P65" i="68"/>
  <c r="X65" i="68"/>
  <c r="R65" i="68"/>
  <c r="T65" i="68"/>
  <c r="V65" i="68"/>
  <c r="AD65" i="68"/>
  <c r="Z65" i="68"/>
  <c r="J65" i="68"/>
  <c r="X89" i="69"/>
  <c r="J89" i="69"/>
  <c r="N89" i="69"/>
  <c r="AD89" i="69"/>
  <c r="V89" i="69"/>
  <c r="P89" i="69"/>
  <c r="L89" i="69"/>
  <c r="R89" i="69"/>
  <c r="Z89" i="69"/>
  <c r="AB89" i="69"/>
  <c r="T89" i="69"/>
  <c r="N89" i="68"/>
  <c r="Z89" i="68"/>
  <c r="AD89" i="68"/>
  <c r="X89" i="68"/>
  <c r="P89" i="68"/>
  <c r="R89" i="68"/>
  <c r="L89" i="68"/>
  <c r="T89" i="68"/>
  <c r="V89" i="68"/>
  <c r="J89" i="68"/>
  <c r="AB89" i="68"/>
  <c r="AE45" i="61"/>
  <c r="V43" i="68"/>
  <c r="T43" i="68"/>
  <c r="J43" i="68"/>
  <c r="AB43" i="68"/>
  <c r="AD43" i="68"/>
  <c r="Z43" i="68"/>
  <c r="P43" i="68"/>
  <c r="X43" i="68"/>
  <c r="L43" i="68"/>
  <c r="R43" i="68"/>
  <c r="N43" i="68"/>
  <c r="AE104" i="72"/>
  <c r="AE83" i="68"/>
  <c r="N51" i="66"/>
  <c r="X51" i="66"/>
  <c r="T51" i="66"/>
  <c r="P51" i="66"/>
  <c r="AB51" i="66"/>
  <c r="AD51" i="66"/>
  <c r="V51" i="66"/>
  <c r="Z51" i="66"/>
  <c r="L51" i="66"/>
  <c r="R51" i="66"/>
  <c r="J51" i="66"/>
  <c r="AE21" i="65"/>
  <c r="AD60" i="66"/>
  <c r="AE103" i="65"/>
  <c r="AE102" i="62"/>
  <c r="N102" i="73"/>
  <c r="L102" i="73"/>
  <c r="X102" i="73"/>
  <c r="P102" i="73"/>
  <c r="Z102" i="73"/>
  <c r="R102" i="73"/>
  <c r="T102" i="73"/>
  <c r="AB102" i="73"/>
  <c r="J102" i="73"/>
  <c r="V102" i="73"/>
  <c r="AD102" i="73"/>
  <c r="AE18" i="66"/>
  <c r="N94" i="72"/>
  <c r="AB94" i="72"/>
  <c r="P94" i="72"/>
  <c r="V94" i="72"/>
  <c r="AD94" i="72"/>
  <c r="R94" i="72"/>
  <c r="X94" i="72"/>
  <c r="J94" i="72"/>
  <c r="Z94" i="72"/>
  <c r="T94" i="72"/>
  <c r="L94" i="72"/>
  <c r="N102" i="68"/>
  <c r="V102" i="68"/>
  <c r="J102" i="68"/>
  <c r="L102" i="68"/>
  <c r="Z102" i="68"/>
  <c r="AD102" i="68"/>
  <c r="R102" i="68"/>
  <c r="X102" i="68"/>
  <c r="T102" i="68"/>
  <c r="AB102" i="68"/>
  <c r="P102" i="68"/>
  <c r="N18" i="62"/>
  <c r="AB18" i="62"/>
  <c r="L18" i="62"/>
  <c r="R18" i="62"/>
  <c r="V18" i="62"/>
  <c r="Z18" i="62"/>
  <c r="AD18" i="62"/>
  <c r="P18" i="62"/>
  <c r="T18" i="62"/>
  <c r="X18" i="62"/>
  <c r="J18" i="62"/>
  <c r="N18" i="63"/>
  <c r="V18" i="63"/>
  <c r="AB18" i="63"/>
  <c r="L18" i="63"/>
  <c r="R18" i="63"/>
  <c r="X18" i="63"/>
  <c r="T18" i="63"/>
  <c r="Z18" i="63"/>
  <c r="AD18" i="63"/>
  <c r="P18" i="63"/>
  <c r="J18" i="63"/>
  <c r="N43" i="67"/>
  <c r="R43" i="67"/>
  <c r="T43" i="67"/>
  <c r="AD43" i="67"/>
  <c r="P43" i="67"/>
  <c r="J43" i="67"/>
  <c r="L43" i="67"/>
  <c r="Z43" i="67"/>
  <c r="AB43" i="67"/>
  <c r="X43" i="67"/>
  <c r="V43" i="67"/>
  <c r="N43" i="72"/>
  <c r="AB43" i="72"/>
  <c r="L43" i="72"/>
  <c r="P43" i="72"/>
  <c r="R43" i="72"/>
  <c r="V43" i="72"/>
  <c r="X43" i="72"/>
  <c r="AD43" i="72"/>
  <c r="J43" i="72"/>
  <c r="T43" i="72"/>
  <c r="Z43" i="72"/>
  <c r="N51" i="67"/>
  <c r="X51" i="67"/>
  <c r="J51" i="67"/>
  <c r="AD51" i="67"/>
  <c r="R51" i="67"/>
  <c r="V51" i="67"/>
  <c r="L51" i="67"/>
  <c r="AB51" i="67"/>
  <c r="T51" i="67"/>
  <c r="Z51" i="67"/>
  <c r="P51" i="67"/>
  <c r="R59" i="61"/>
  <c r="J59" i="61"/>
  <c r="V77" i="70"/>
  <c r="J77" i="70"/>
  <c r="AD77" i="70"/>
  <c r="L77" i="70"/>
  <c r="Z77" i="70"/>
  <c r="T77" i="70"/>
  <c r="AB77" i="70"/>
  <c r="P77" i="70"/>
  <c r="X77" i="70"/>
  <c r="N77" i="70"/>
  <c r="R77" i="70"/>
  <c r="AE51" i="63"/>
  <c r="AE69" i="63"/>
  <c r="V94" i="61"/>
  <c r="J94" i="61"/>
  <c r="R94" i="61"/>
  <c r="Z94" i="61"/>
  <c r="AD94" i="61"/>
  <c r="T94" i="61"/>
  <c r="AB94" i="61"/>
  <c r="N94" i="61"/>
  <c r="X94" i="61"/>
  <c r="P94" i="61"/>
  <c r="L94" i="61"/>
  <c r="AB18" i="64"/>
  <c r="N18" i="64"/>
  <c r="X18" i="64"/>
  <c r="AD18" i="64"/>
  <c r="T18" i="64"/>
  <c r="Z18" i="64"/>
  <c r="J18" i="64"/>
  <c r="V18" i="64"/>
  <c r="R18" i="64"/>
  <c r="P18" i="64"/>
  <c r="L18" i="64"/>
  <c r="AE73" i="71"/>
  <c r="J43" i="64"/>
  <c r="AD43" i="64"/>
  <c r="T43" i="64"/>
  <c r="L43" i="64"/>
  <c r="X43" i="64"/>
  <c r="Z43" i="64"/>
  <c r="P43" i="64"/>
  <c r="V43" i="64"/>
  <c r="AB43" i="64"/>
  <c r="N43" i="64"/>
  <c r="R43" i="64"/>
  <c r="AE47" i="69"/>
  <c r="R60" i="66"/>
  <c r="J69" i="64"/>
  <c r="L60" i="66"/>
  <c r="AE20" i="55"/>
  <c r="AB88" i="55"/>
  <c r="J88" i="55"/>
  <c r="L88" i="55"/>
  <c r="V88" i="55"/>
  <c r="AD88" i="55"/>
  <c r="Z88" i="55"/>
  <c r="N88" i="55"/>
  <c r="R88" i="55"/>
  <c r="T88" i="55"/>
  <c r="P88" i="55"/>
  <c r="X88" i="55"/>
  <c r="AE71" i="64"/>
  <c r="N94" i="62"/>
  <c r="V94" i="62"/>
  <c r="Z94" i="62"/>
  <c r="AD94" i="62"/>
  <c r="P94" i="62"/>
  <c r="T94" i="62"/>
  <c r="X94" i="62"/>
  <c r="L94" i="62"/>
  <c r="AB94" i="62"/>
  <c r="R94" i="62"/>
  <c r="J94" i="62"/>
  <c r="N102" i="64"/>
  <c r="T102" i="64"/>
  <c r="Z102" i="64"/>
  <c r="L102" i="64"/>
  <c r="V102" i="64"/>
  <c r="AD102" i="64"/>
  <c r="P102" i="64"/>
  <c r="AB102" i="64"/>
  <c r="R102" i="64"/>
  <c r="X102" i="64"/>
  <c r="J102" i="64"/>
  <c r="N18" i="73"/>
  <c r="R18" i="73"/>
  <c r="AB18" i="73"/>
  <c r="T18" i="73"/>
  <c r="V18" i="73"/>
  <c r="AD18" i="73"/>
  <c r="L18" i="73"/>
  <c r="X18" i="73"/>
  <c r="P18" i="73"/>
  <c r="J18" i="73"/>
  <c r="Z18" i="73"/>
  <c r="N18" i="61"/>
  <c r="V18" i="61"/>
  <c r="P18" i="61"/>
  <c r="L18" i="61"/>
  <c r="T18" i="61"/>
  <c r="AD18" i="61"/>
  <c r="AB18" i="61"/>
  <c r="R18" i="61"/>
  <c r="Z18" i="61"/>
  <c r="X18" i="61"/>
  <c r="J18" i="61"/>
  <c r="AB43" i="62"/>
  <c r="L43" i="62"/>
  <c r="R43" i="62"/>
  <c r="V43" i="62"/>
  <c r="Z43" i="62"/>
  <c r="AD43" i="62"/>
  <c r="X43" i="62"/>
  <c r="P43" i="62"/>
  <c r="T43" i="62"/>
  <c r="J43" i="62"/>
  <c r="N43" i="62"/>
  <c r="N43" i="69"/>
  <c r="T43" i="69"/>
  <c r="AD43" i="69"/>
  <c r="P43" i="69"/>
  <c r="R43" i="69"/>
  <c r="AB43" i="69"/>
  <c r="L43" i="69"/>
  <c r="Z43" i="69"/>
  <c r="X43" i="69"/>
  <c r="J43" i="69"/>
  <c r="V43" i="69"/>
  <c r="J51" i="64"/>
  <c r="X51" i="64"/>
  <c r="N51" i="64"/>
  <c r="Z51" i="64"/>
  <c r="R51" i="64"/>
  <c r="T51" i="64"/>
  <c r="L51" i="64"/>
  <c r="AD51" i="64"/>
  <c r="P51" i="64"/>
  <c r="V51" i="64"/>
  <c r="AB51" i="64"/>
  <c r="N59" i="72"/>
  <c r="P59" i="72"/>
  <c r="L59" i="72"/>
  <c r="R59" i="72"/>
  <c r="X59" i="72"/>
  <c r="Z59" i="72"/>
  <c r="T59" i="72"/>
  <c r="V59" i="72"/>
  <c r="AD59" i="72"/>
  <c r="AB59" i="72"/>
  <c r="J59" i="72"/>
  <c r="N77" i="73"/>
  <c r="P77" i="73"/>
  <c r="V77" i="73"/>
  <c r="X77" i="73"/>
  <c r="L77" i="73"/>
  <c r="T77" i="73"/>
  <c r="Z77" i="73"/>
  <c r="J77" i="73"/>
  <c r="R77" i="73"/>
  <c r="AD77" i="73"/>
  <c r="AB77" i="73"/>
  <c r="AE101" i="65"/>
  <c r="AE46" i="72"/>
  <c r="AE15" i="62"/>
  <c r="AE38" i="57"/>
  <c r="AE20" i="57"/>
  <c r="AE24" i="63"/>
  <c r="AE36" i="62"/>
  <c r="AE99" i="71"/>
  <c r="AE87" i="61"/>
  <c r="AE72" i="64"/>
  <c r="AE23" i="68"/>
  <c r="AE84" i="59"/>
  <c r="AE92" i="63"/>
  <c r="AE92" i="73"/>
  <c r="AE37" i="61"/>
  <c r="AE29" i="66"/>
  <c r="AE93" i="60"/>
  <c r="AE68" i="73"/>
  <c r="AE64" i="72"/>
  <c r="N94" i="54"/>
  <c r="L94" i="54"/>
  <c r="AD94" i="54"/>
  <c r="AB94" i="54"/>
  <c r="V94" i="54"/>
  <c r="P94" i="54"/>
  <c r="R94" i="54"/>
  <c r="X94" i="54"/>
  <c r="Z94" i="54"/>
  <c r="J94" i="54"/>
  <c r="T94" i="54"/>
  <c r="N102" i="71"/>
  <c r="L102" i="71"/>
  <c r="P102" i="71"/>
  <c r="R102" i="71"/>
  <c r="T102" i="71"/>
  <c r="AD102" i="71"/>
  <c r="V102" i="71"/>
  <c r="X102" i="71"/>
  <c r="Z102" i="71"/>
  <c r="AB102" i="71"/>
  <c r="J102" i="71"/>
  <c r="AD102" i="55"/>
  <c r="R102" i="55"/>
  <c r="Z102" i="55"/>
  <c r="L102" i="55"/>
  <c r="AB102" i="55"/>
  <c r="J102" i="55"/>
  <c r="P102" i="55"/>
  <c r="V102" i="55"/>
  <c r="N102" i="55"/>
  <c r="T102" i="55"/>
  <c r="X102" i="55"/>
  <c r="N18" i="69"/>
  <c r="L18" i="69"/>
  <c r="X18" i="69"/>
  <c r="J18" i="69"/>
  <c r="V18" i="69"/>
  <c r="AD18" i="69"/>
  <c r="R18" i="69"/>
  <c r="T18" i="69"/>
  <c r="P18" i="69"/>
  <c r="AB18" i="69"/>
  <c r="Z18" i="69"/>
  <c r="AB26" i="65"/>
  <c r="J26" i="65"/>
  <c r="L26" i="65"/>
  <c r="N26" i="65"/>
  <c r="T26" i="65"/>
  <c r="R26" i="65"/>
  <c r="P26" i="65"/>
  <c r="X26" i="65"/>
  <c r="Z26" i="65"/>
  <c r="AD26" i="65"/>
  <c r="V26" i="65"/>
  <c r="N43" i="73"/>
  <c r="T43" i="73"/>
  <c r="V43" i="73"/>
  <c r="AB43" i="73"/>
  <c r="L43" i="73"/>
  <c r="X43" i="73"/>
  <c r="AD43" i="73"/>
  <c r="P43" i="73"/>
  <c r="J43" i="73"/>
  <c r="Z43" i="73"/>
  <c r="R43" i="73"/>
  <c r="N51" i="72"/>
  <c r="R51" i="72"/>
  <c r="X51" i="72"/>
  <c r="V51" i="72"/>
  <c r="Z51" i="72"/>
  <c r="T51" i="72"/>
  <c r="AD51" i="72"/>
  <c r="J51" i="72"/>
  <c r="AB51" i="72"/>
  <c r="P51" i="72"/>
  <c r="L51" i="72"/>
  <c r="N59" i="67"/>
  <c r="AB59" i="67"/>
  <c r="L59" i="67"/>
  <c r="Z59" i="67"/>
  <c r="J59" i="67"/>
  <c r="X59" i="67"/>
  <c r="V59" i="67"/>
  <c r="R59" i="67"/>
  <c r="P59" i="67"/>
  <c r="T59" i="67"/>
  <c r="AD59" i="67"/>
  <c r="N59" i="65"/>
  <c r="P59" i="65"/>
  <c r="AB59" i="65"/>
  <c r="V59" i="65"/>
  <c r="Z59" i="65"/>
  <c r="R59" i="65"/>
  <c r="L59" i="65"/>
  <c r="X59" i="65"/>
  <c r="AD59" i="65"/>
  <c r="T59" i="65"/>
  <c r="J59" i="65"/>
  <c r="AE95" i="60"/>
  <c r="AE102" i="57"/>
  <c r="AE101" i="58"/>
  <c r="AE85" i="70"/>
  <c r="AE66" i="71"/>
  <c r="AE64" i="71"/>
  <c r="AE33" i="67"/>
  <c r="N102" i="63"/>
  <c r="T102" i="63"/>
  <c r="Z102" i="63"/>
  <c r="AD102" i="63"/>
  <c r="P102" i="63"/>
  <c r="V102" i="63"/>
  <c r="R102" i="63"/>
  <c r="X102" i="63"/>
  <c r="AB102" i="63"/>
  <c r="J102" i="63"/>
  <c r="L102" i="63"/>
  <c r="N18" i="72"/>
  <c r="AB18" i="72"/>
  <c r="P18" i="72"/>
  <c r="V18" i="72"/>
  <c r="J18" i="72"/>
  <c r="R18" i="72"/>
  <c r="AD18" i="72"/>
  <c r="X18" i="72"/>
  <c r="L18" i="72"/>
  <c r="T18" i="72"/>
  <c r="Z18" i="72"/>
  <c r="T43" i="54"/>
  <c r="V43" i="54"/>
  <c r="AB43" i="54"/>
  <c r="AD43" i="54"/>
  <c r="R43" i="54"/>
  <c r="Z43" i="54"/>
  <c r="L43" i="54"/>
  <c r="J43" i="54"/>
  <c r="X43" i="54"/>
  <c r="N43" i="54"/>
  <c r="P43" i="54"/>
  <c r="N59" i="66"/>
  <c r="V59" i="66"/>
  <c r="Z59" i="66"/>
  <c r="L59" i="66"/>
  <c r="R59" i="66"/>
  <c r="X59" i="66"/>
  <c r="T59" i="66"/>
  <c r="P59" i="66"/>
  <c r="AB59" i="66"/>
  <c r="AD59" i="66"/>
  <c r="J59" i="66"/>
  <c r="AE104" i="54"/>
  <c r="N102" i="72"/>
  <c r="R102" i="72"/>
  <c r="X102" i="72"/>
  <c r="J102" i="72"/>
  <c r="Z102" i="72"/>
  <c r="L102" i="72"/>
  <c r="T102" i="72"/>
  <c r="AB102" i="72"/>
  <c r="V102" i="72"/>
  <c r="AD102" i="72"/>
  <c r="P102" i="72"/>
  <c r="N59" i="71"/>
  <c r="Z59" i="71"/>
  <c r="AB59" i="71"/>
  <c r="L59" i="71"/>
  <c r="T59" i="71"/>
  <c r="AD59" i="71"/>
  <c r="P59" i="71"/>
  <c r="R59" i="71"/>
  <c r="J59" i="71"/>
  <c r="V59" i="71"/>
  <c r="X59" i="71"/>
  <c r="N59" i="69"/>
  <c r="P59" i="69"/>
  <c r="R59" i="69"/>
  <c r="L59" i="69"/>
  <c r="Z59" i="69"/>
  <c r="V59" i="69"/>
  <c r="X59" i="69"/>
  <c r="J59" i="69"/>
  <c r="AB59" i="69"/>
  <c r="AD59" i="69"/>
  <c r="T59" i="69"/>
  <c r="AE52" i="71"/>
  <c r="J60" i="66"/>
  <c r="V60" i="66"/>
  <c r="N60" i="66"/>
  <c r="AE66" i="58"/>
  <c r="AE92" i="55"/>
  <c r="AE57" i="65"/>
  <c r="AE85" i="71"/>
  <c r="AE20" i="68"/>
  <c r="AE55" i="73"/>
  <c r="AE25" i="60"/>
  <c r="AE96" i="64"/>
  <c r="N94" i="70"/>
  <c r="T94" i="70"/>
  <c r="AD94" i="70"/>
  <c r="J94" i="70"/>
  <c r="L94" i="70"/>
  <c r="X94" i="70"/>
  <c r="AB94" i="70"/>
  <c r="R94" i="70"/>
  <c r="Z94" i="70"/>
  <c r="P94" i="70"/>
  <c r="V94" i="70"/>
  <c r="N102" i="54"/>
  <c r="P102" i="54"/>
  <c r="R102" i="54"/>
  <c r="AB102" i="54"/>
  <c r="X102" i="54"/>
  <c r="J102" i="54"/>
  <c r="T102" i="54"/>
  <c r="Z102" i="54"/>
  <c r="L102" i="54"/>
  <c r="AD102" i="54"/>
  <c r="V102" i="54"/>
  <c r="AE74" i="61"/>
  <c r="L18" i="54"/>
  <c r="P18" i="54"/>
  <c r="J18" i="54"/>
  <c r="X18" i="54"/>
  <c r="AD18" i="54"/>
  <c r="AB18" i="54"/>
  <c r="V18" i="54"/>
  <c r="Z18" i="54"/>
  <c r="N18" i="54"/>
  <c r="R18" i="54"/>
  <c r="T18" i="54"/>
  <c r="L18" i="60"/>
  <c r="V18" i="60"/>
  <c r="J18" i="60"/>
  <c r="N26" i="63"/>
  <c r="P26" i="63"/>
  <c r="T26" i="63"/>
  <c r="V26" i="63"/>
  <c r="AB26" i="63"/>
  <c r="L26" i="63"/>
  <c r="R26" i="63"/>
  <c r="X26" i="63"/>
  <c r="J26" i="63"/>
  <c r="Z26" i="63"/>
  <c r="AD26" i="63"/>
  <c r="N43" i="71"/>
  <c r="X43" i="71"/>
  <c r="Z43" i="71"/>
  <c r="AB43" i="71"/>
  <c r="L43" i="71"/>
  <c r="AD43" i="71"/>
  <c r="P43" i="71"/>
  <c r="R43" i="71"/>
  <c r="T43" i="71"/>
  <c r="J43" i="71"/>
  <c r="V43" i="71"/>
  <c r="N51" i="69"/>
  <c r="L51" i="69"/>
  <c r="Z51" i="69"/>
  <c r="X51" i="69"/>
  <c r="J51" i="69"/>
  <c r="V51" i="69"/>
  <c r="T51" i="69"/>
  <c r="AD51" i="69"/>
  <c r="P51" i="69"/>
  <c r="R51" i="69"/>
  <c r="AB51" i="69"/>
  <c r="L59" i="70"/>
  <c r="V59" i="70"/>
  <c r="J59" i="70"/>
  <c r="AD59" i="70"/>
  <c r="AB59" i="70"/>
  <c r="P59" i="70"/>
  <c r="X59" i="70"/>
  <c r="N59" i="70"/>
  <c r="Z59" i="70"/>
  <c r="T59" i="70"/>
  <c r="R59" i="70"/>
  <c r="T59" i="63"/>
  <c r="Z59" i="63"/>
  <c r="AD59" i="63"/>
  <c r="P59" i="63"/>
  <c r="N59" i="63"/>
  <c r="V59" i="63"/>
  <c r="AB59" i="63"/>
  <c r="R59" i="63"/>
  <c r="L59" i="63"/>
  <c r="X59" i="63"/>
  <c r="J59" i="63"/>
  <c r="AE40" i="70"/>
  <c r="AE77" i="60"/>
  <c r="AE87" i="66"/>
  <c r="AE34" i="60"/>
  <c r="AE70" i="73"/>
  <c r="N59" i="59"/>
  <c r="L59" i="59"/>
  <c r="V59" i="59"/>
  <c r="P59" i="59"/>
  <c r="AD59" i="59"/>
  <c r="X59" i="59"/>
  <c r="R59" i="59"/>
  <c r="Z59" i="59"/>
  <c r="T59" i="59"/>
  <c r="AB59" i="59"/>
  <c r="J59" i="59"/>
  <c r="AE78" i="66"/>
  <c r="AB18" i="56"/>
  <c r="X18" i="56"/>
  <c r="P18" i="56"/>
  <c r="T18" i="56"/>
  <c r="J18" i="56"/>
  <c r="Z18" i="56"/>
  <c r="N18" i="56"/>
  <c r="L18" i="56"/>
  <c r="V18" i="56"/>
  <c r="AD18" i="56"/>
  <c r="R18" i="56"/>
  <c r="AE63" i="55"/>
  <c r="AE57" i="55"/>
  <c r="AE47" i="66"/>
  <c r="AE57" i="69"/>
  <c r="N18" i="70"/>
  <c r="AB18" i="70"/>
  <c r="J18" i="70"/>
  <c r="L18" i="70"/>
  <c r="R18" i="70"/>
  <c r="V18" i="70"/>
  <c r="X18" i="70"/>
  <c r="Z18" i="70"/>
  <c r="AD18" i="70"/>
  <c r="T18" i="70"/>
  <c r="P18" i="70"/>
  <c r="N18" i="71"/>
  <c r="V18" i="71"/>
  <c r="X18" i="71"/>
  <c r="Z18" i="71"/>
  <c r="AB18" i="71"/>
  <c r="R18" i="71"/>
  <c r="AD18" i="71"/>
  <c r="J18" i="71"/>
  <c r="P18" i="71"/>
  <c r="L18" i="71"/>
  <c r="T18" i="71"/>
  <c r="AB26" i="64"/>
  <c r="X26" i="64"/>
  <c r="J26" i="64"/>
  <c r="AD26" i="64"/>
  <c r="Z26" i="64"/>
  <c r="V26" i="64"/>
  <c r="L26" i="64"/>
  <c r="R26" i="64"/>
  <c r="N26" i="64"/>
  <c r="T26" i="64"/>
  <c r="P26" i="64"/>
  <c r="L43" i="70"/>
  <c r="AD43" i="70"/>
  <c r="V43" i="70"/>
  <c r="N43" i="70"/>
  <c r="R43" i="70"/>
  <c r="J43" i="70"/>
  <c r="Z43" i="70"/>
  <c r="T43" i="70"/>
  <c r="P43" i="70"/>
  <c r="X43" i="70"/>
  <c r="AB43" i="70"/>
  <c r="N51" i="68"/>
  <c r="R51" i="68"/>
  <c r="X51" i="68"/>
  <c r="AB51" i="68"/>
  <c r="P51" i="68"/>
  <c r="T51" i="68"/>
  <c r="V51" i="68"/>
  <c r="L51" i="68"/>
  <c r="Z51" i="68"/>
  <c r="J51" i="68"/>
  <c r="AD51" i="68"/>
  <c r="N59" i="64"/>
  <c r="Z59" i="64"/>
  <c r="V59" i="64"/>
  <c r="L59" i="64"/>
  <c r="AD59" i="64"/>
  <c r="P59" i="64"/>
  <c r="AB59" i="64"/>
  <c r="X59" i="64"/>
  <c r="R59" i="64"/>
  <c r="J59" i="64"/>
  <c r="T59" i="64"/>
  <c r="N59" i="62"/>
  <c r="P59" i="62"/>
  <c r="T59" i="62"/>
  <c r="AD59" i="62"/>
  <c r="X59" i="62"/>
  <c r="AB59" i="62"/>
  <c r="L59" i="62"/>
  <c r="R59" i="62"/>
  <c r="V59" i="62"/>
  <c r="Z59" i="62"/>
  <c r="J59" i="62"/>
  <c r="T60" i="66"/>
  <c r="AE76" i="63"/>
  <c r="AE66" i="62"/>
  <c r="N102" i="65"/>
  <c r="T102" i="65"/>
  <c r="X102" i="65"/>
  <c r="P102" i="65"/>
  <c r="AD102" i="65"/>
  <c r="V102" i="65"/>
  <c r="AB102" i="65"/>
  <c r="R102" i="65"/>
  <c r="L102" i="65"/>
  <c r="Z102" i="65"/>
  <c r="J102" i="65"/>
  <c r="N18" i="68"/>
  <c r="T18" i="68"/>
  <c r="L18" i="68"/>
  <c r="V18" i="68"/>
  <c r="Z18" i="68"/>
  <c r="AD18" i="68"/>
  <c r="R18" i="68"/>
  <c r="P18" i="68"/>
  <c r="AB18" i="68"/>
  <c r="X18" i="68"/>
  <c r="J18" i="68"/>
  <c r="P60" i="66"/>
  <c r="AB60" i="66"/>
  <c r="Z69" i="64"/>
  <c r="AE37" i="55"/>
  <c r="AE19" i="64"/>
  <c r="AE44" i="70"/>
  <c r="AE66" i="60"/>
  <c r="AE78" i="72"/>
  <c r="AE33" i="63"/>
  <c r="AE83" i="66"/>
  <c r="V102" i="69"/>
  <c r="J102" i="69"/>
  <c r="AD102" i="69"/>
  <c r="P102" i="69"/>
  <c r="X102" i="69"/>
  <c r="L102" i="69"/>
  <c r="N102" i="69"/>
  <c r="R102" i="69"/>
  <c r="T102" i="69"/>
  <c r="AB102" i="69"/>
  <c r="Z102" i="69"/>
  <c r="N94" i="73"/>
  <c r="T94" i="73"/>
  <c r="J94" i="73"/>
  <c r="AB94" i="73"/>
  <c r="V94" i="73"/>
  <c r="AD94" i="73"/>
  <c r="L94" i="73"/>
  <c r="X94" i="73"/>
  <c r="R94" i="73"/>
  <c r="Z94" i="73"/>
  <c r="P94" i="73"/>
  <c r="N102" i="70"/>
  <c r="R102" i="70"/>
  <c r="AD102" i="70"/>
  <c r="J102" i="70"/>
  <c r="L102" i="70"/>
  <c r="Z102" i="70"/>
  <c r="P102" i="70"/>
  <c r="T102" i="70"/>
  <c r="V102" i="70"/>
  <c r="X102" i="70"/>
  <c r="AB102" i="70"/>
  <c r="AE102" i="66"/>
  <c r="N18" i="67"/>
  <c r="R18" i="67"/>
  <c r="T18" i="67"/>
  <c r="J18" i="67"/>
  <c r="P18" i="67"/>
  <c r="L18" i="67"/>
  <c r="V18" i="67"/>
  <c r="X18" i="67"/>
  <c r="Z18" i="67"/>
  <c r="AD18" i="67"/>
  <c r="AB18" i="67"/>
  <c r="N18" i="65"/>
  <c r="V18" i="65"/>
  <c r="Z18" i="65"/>
  <c r="R18" i="65"/>
  <c r="L18" i="65"/>
  <c r="X18" i="65"/>
  <c r="AD18" i="65"/>
  <c r="T18" i="65"/>
  <c r="P18" i="65"/>
  <c r="AB18" i="65"/>
  <c r="J18" i="65"/>
  <c r="N26" i="54"/>
  <c r="R26" i="54"/>
  <c r="X26" i="54"/>
  <c r="J26" i="54"/>
  <c r="T26" i="54"/>
  <c r="Z26" i="54"/>
  <c r="AD26" i="54"/>
  <c r="L26" i="54"/>
  <c r="AB26" i="54"/>
  <c r="V26" i="54"/>
  <c r="P26" i="54"/>
  <c r="N43" i="66"/>
  <c r="L43" i="66"/>
  <c r="R43" i="66"/>
  <c r="V43" i="66"/>
  <c r="X43" i="66"/>
  <c r="P43" i="66"/>
  <c r="T43" i="66"/>
  <c r="AB43" i="66"/>
  <c r="AD43" i="66"/>
  <c r="Z43" i="66"/>
  <c r="J43" i="66"/>
  <c r="V51" i="54"/>
  <c r="AB51" i="54"/>
  <c r="AD51" i="54"/>
  <c r="J51" i="54"/>
  <c r="T51" i="54"/>
  <c r="X51" i="54"/>
  <c r="N51" i="54"/>
  <c r="R51" i="54"/>
  <c r="Z51" i="54"/>
  <c r="L51" i="54"/>
  <c r="P51" i="54"/>
  <c r="V59" i="73"/>
  <c r="L59" i="73"/>
  <c r="X59" i="73"/>
  <c r="P59" i="73"/>
  <c r="J59" i="73"/>
  <c r="Z59" i="73"/>
  <c r="T59" i="73"/>
  <c r="R59" i="73"/>
  <c r="N59" i="73"/>
  <c r="AD59" i="73"/>
  <c r="AB59" i="73"/>
  <c r="T77" i="71"/>
  <c r="AB77" i="71"/>
  <c r="M77" i="2"/>
  <c r="M75" i="2"/>
  <c r="AE100" i="61"/>
  <c r="AE67" i="56"/>
  <c r="AE23" i="61"/>
  <c r="AE92" i="62"/>
  <c r="AE34" i="68"/>
  <c r="X69" i="64"/>
  <c r="AE47" i="56"/>
  <c r="AE87" i="57"/>
  <c r="AE19" i="57"/>
  <c r="AE52" i="61"/>
  <c r="AE92" i="67"/>
  <c r="AE80" i="71"/>
  <c r="AE50" i="64"/>
  <c r="AE40" i="55"/>
  <c r="AE19" i="61"/>
  <c r="AE50" i="57"/>
  <c r="AE64" i="58"/>
  <c r="N69" i="64"/>
  <c r="AE37" i="59"/>
  <c r="AE48" i="58"/>
  <c r="AE70" i="62"/>
  <c r="AE36" i="69"/>
  <c r="AE15" i="54"/>
  <c r="AE77" i="68"/>
  <c r="AE64" i="67"/>
  <c r="AE92" i="68"/>
  <c r="AE98" i="65"/>
  <c r="V69" i="64"/>
  <c r="AE101" i="60"/>
  <c r="AE45" i="57"/>
  <c r="AE75" i="60"/>
  <c r="AE33" i="68"/>
  <c r="AE26" i="70"/>
  <c r="AE72" i="69"/>
  <c r="AE65" i="63"/>
  <c r="AE56" i="70"/>
  <c r="AB69" i="64"/>
  <c r="AE73" i="56"/>
  <c r="AE31" i="55"/>
  <c r="AE104" i="70"/>
  <c r="AE103" i="70"/>
  <c r="AE40" i="63"/>
  <c r="AE21" i="64"/>
  <c r="AE58" i="69"/>
  <c r="AE59" i="55"/>
  <c r="AE68" i="57"/>
  <c r="AE50" i="58"/>
  <c r="AE24" i="71"/>
  <c r="AE79" i="57"/>
  <c r="AE60" i="59"/>
  <c r="AE103" i="72"/>
  <c r="AE40" i="69"/>
  <c r="AE74" i="62"/>
  <c r="AE34" i="71"/>
  <c r="AK23" i="35"/>
  <c r="L23" i="35" s="1"/>
  <c r="AL23" i="35"/>
  <c r="M23" i="35" s="1"/>
  <c r="AK18" i="35"/>
  <c r="L18" i="35" s="1"/>
  <c r="AL18" i="35"/>
  <c r="M18" i="35" s="1"/>
  <c r="N38" i="35"/>
  <c r="N35" i="35"/>
  <c r="N40" i="35"/>
  <c r="N42" i="35"/>
  <c r="N43" i="35"/>
  <c r="N37" i="35"/>
  <c r="N36" i="35"/>
  <c r="N44" i="35"/>
  <c r="N39" i="35"/>
  <c r="N34" i="35"/>
  <c r="N41" i="35"/>
  <c r="AK25" i="30"/>
  <c r="L25" i="30" s="1"/>
  <c r="AL25" i="30"/>
  <c r="M25" i="30" s="1"/>
  <c r="N38" i="41"/>
  <c r="N41" i="41"/>
  <c r="N44" i="41"/>
  <c r="N39" i="41"/>
  <c r="N36" i="41"/>
  <c r="N40" i="41"/>
  <c r="N35" i="41"/>
  <c r="N37" i="41"/>
  <c r="N43" i="41"/>
  <c r="N34" i="41"/>
  <c r="N42" i="41"/>
  <c r="AL21" i="41"/>
  <c r="M21" i="41" s="1"/>
  <c r="AK21" i="41"/>
  <c r="L21" i="41" s="1"/>
  <c r="AK26" i="45"/>
  <c r="L26" i="45" s="1"/>
  <c r="AL26" i="45"/>
  <c r="M26" i="45" s="1"/>
  <c r="AK23" i="41"/>
  <c r="L23" i="41" s="1"/>
  <c r="AL23" i="41"/>
  <c r="M23" i="41" s="1"/>
  <c r="AK28" i="30"/>
  <c r="L28" i="30" s="1"/>
  <c r="AL28" i="30"/>
  <c r="M28" i="30" s="1"/>
  <c r="AL24" i="31"/>
  <c r="M24" i="31" s="1"/>
  <c r="AK24" i="31"/>
  <c r="L24" i="31" s="1"/>
  <c r="AK20" i="33"/>
  <c r="L20" i="33" s="1"/>
  <c r="AL20" i="33"/>
  <c r="M20" i="33" s="1"/>
  <c r="AK23" i="42"/>
  <c r="L23" i="42" s="1"/>
  <c r="AL23" i="42"/>
  <c r="M23" i="42" s="1"/>
  <c r="N39" i="47"/>
  <c r="N36" i="47"/>
  <c r="N37" i="47"/>
  <c r="N44" i="47"/>
  <c r="N41" i="47"/>
  <c r="N38" i="47"/>
  <c r="N35" i="47"/>
  <c r="N34" i="47"/>
  <c r="N43" i="47"/>
  <c r="N42" i="47"/>
  <c r="N40" i="47"/>
  <c r="AL24" i="32"/>
  <c r="M24" i="32" s="1"/>
  <c r="AK24" i="32"/>
  <c r="L24" i="32" s="1"/>
  <c r="AL26" i="33"/>
  <c r="M26" i="33" s="1"/>
  <c r="AK26" i="33"/>
  <c r="L26" i="33" s="1"/>
  <c r="AK28" i="28"/>
  <c r="L28" i="28" s="1"/>
  <c r="AL28" i="28"/>
  <c r="M28" i="28" s="1"/>
  <c r="AK19" i="28"/>
  <c r="L19" i="28" s="1"/>
  <c r="AL19" i="28"/>
  <c r="M19" i="28" s="1"/>
  <c r="AK20" i="44"/>
  <c r="L20" i="44" s="1"/>
  <c r="AL20" i="44"/>
  <c r="M20" i="44" s="1"/>
  <c r="AK23" i="28"/>
  <c r="L23" i="28" s="1"/>
  <c r="AL23" i="28"/>
  <c r="M23" i="28" s="1"/>
  <c r="AK27" i="43"/>
  <c r="L27" i="43" s="1"/>
  <c r="AL27" i="43"/>
  <c r="M27" i="43" s="1"/>
  <c r="AL21" i="35"/>
  <c r="M21" i="35" s="1"/>
  <c r="AK21" i="35"/>
  <c r="L21" i="35" s="1"/>
  <c r="AE104" i="61"/>
  <c r="AE103" i="61"/>
  <c r="T81" i="71"/>
  <c r="X81" i="71"/>
  <c r="AB81" i="71"/>
  <c r="AD81" i="71"/>
  <c r="J81" i="71"/>
  <c r="V81" i="71"/>
  <c r="R81" i="71"/>
  <c r="Z81" i="71"/>
  <c r="P81" i="71"/>
  <c r="L81" i="71"/>
  <c r="N81" i="71"/>
  <c r="R81" i="63"/>
  <c r="N81" i="63"/>
  <c r="AB81" i="63"/>
  <c r="Z81" i="63"/>
  <c r="L81" i="63"/>
  <c r="X81" i="63"/>
  <c r="J81" i="63"/>
  <c r="V81" i="63"/>
  <c r="T81" i="63"/>
  <c r="P81" i="63"/>
  <c r="AD81" i="63"/>
  <c r="P75" i="63"/>
  <c r="T75" i="63"/>
  <c r="N75" i="63"/>
  <c r="R75" i="63"/>
  <c r="L75" i="63"/>
  <c r="V75" i="63"/>
  <c r="AD75" i="63"/>
  <c r="J75" i="63"/>
  <c r="AB75" i="63"/>
  <c r="Z75" i="63"/>
  <c r="X75" i="63"/>
  <c r="N60" i="54"/>
  <c r="T60" i="54"/>
  <c r="V60" i="54"/>
  <c r="Z60" i="54"/>
  <c r="AD60" i="54"/>
  <c r="X60" i="54"/>
  <c r="J60" i="54"/>
  <c r="L60" i="54"/>
  <c r="R60" i="54"/>
  <c r="AB60" i="54"/>
  <c r="P60" i="54"/>
  <c r="N38" i="54"/>
  <c r="Z38" i="54"/>
  <c r="J38" i="54"/>
  <c r="X38" i="54"/>
  <c r="AD38" i="54"/>
  <c r="P38" i="54"/>
  <c r="T38" i="54"/>
  <c r="V38" i="54"/>
  <c r="L38" i="54"/>
  <c r="R38" i="54"/>
  <c r="AB38" i="54"/>
  <c r="L38" i="62"/>
  <c r="Z38" i="62"/>
  <c r="P38" i="62"/>
  <c r="AD38" i="62"/>
  <c r="R38" i="62"/>
  <c r="T38" i="62"/>
  <c r="V38" i="62"/>
  <c r="J38" i="62"/>
  <c r="N38" i="62"/>
  <c r="X38" i="62"/>
  <c r="AB38" i="62"/>
  <c r="AL19" i="33"/>
  <c r="M19" i="33" s="1"/>
  <c r="AK19" i="33"/>
  <c r="L19" i="33" s="1"/>
  <c r="AL24" i="42"/>
  <c r="M24" i="42" s="1"/>
  <c r="AK24" i="42"/>
  <c r="L24" i="42" s="1"/>
  <c r="AE65" i="57"/>
  <c r="AK23" i="44"/>
  <c r="L23" i="44" s="1"/>
  <c r="AL23" i="44"/>
  <c r="M23" i="44" s="1"/>
  <c r="AE77" i="58"/>
  <c r="AH22" i="37"/>
  <c r="AI22" i="37" s="1"/>
  <c r="V81" i="62"/>
  <c r="L81" i="62"/>
  <c r="Z81" i="62"/>
  <c r="P81" i="62"/>
  <c r="AD81" i="62"/>
  <c r="R81" i="62"/>
  <c r="T81" i="62"/>
  <c r="J81" i="62"/>
  <c r="N81" i="62"/>
  <c r="AB81" i="62"/>
  <c r="X81" i="62"/>
  <c r="R81" i="59"/>
  <c r="N81" i="59"/>
  <c r="AB81" i="59"/>
  <c r="P81" i="59"/>
  <c r="Z81" i="59"/>
  <c r="V81" i="59"/>
  <c r="AD81" i="59"/>
  <c r="L81" i="59"/>
  <c r="X81" i="59"/>
  <c r="T81" i="59"/>
  <c r="J81" i="59"/>
  <c r="N69" i="66"/>
  <c r="L69" i="66"/>
  <c r="R69" i="66"/>
  <c r="P69" i="66"/>
  <c r="AB69" i="66"/>
  <c r="AD69" i="66"/>
  <c r="X69" i="66"/>
  <c r="J69" i="66"/>
  <c r="T69" i="66"/>
  <c r="V69" i="66"/>
  <c r="Z69" i="66"/>
  <c r="V75" i="72"/>
  <c r="J75" i="72"/>
  <c r="L75" i="72"/>
  <c r="AD75" i="72"/>
  <c r="Z75" i="72"/>
  <c r="T75" i="72"/>
  <c r="AB75" i="72"/>
  <c r="X75" i="72"/>
  <c r="N75" i="72"/>
  <c r="R75" i="72"/>
  <c r="P75" i="72"/>
  <c r="R60" i="67"/>
  <c r="V60" i="67"/>
  <c r="T60" i="67"/>
  <c r="N60" i="67"/>
  <c r="P60" i="67"/>
  <c r="J60" i="67"/>
  <c r="L60" i="67"/>
  <c r="AD60" i="67"/>
  <c r="X60" i="67"/>
  <c r="AB60" i="67"/>
  <c r="Z60" i="67"/>
  <c r="N38" i="70"/>
  <c r="Z38" i="70"/>
  <c r="T38" i="70"/>
  <c r="L38" i="70"/>
  <c r="R38" i="70"/>
  <c r="X38" i="70"/>
  <c r="V38" i="70"/>
  <c r="AD38" i="70"/>
  <c r="J38" i="70"/>
  <c r="P38" i="70"/>
  <c r="AB38" i="70"/>
  <c r="L15" i="72"/>
  <c r="AD15" i="72"/>
  <c r="J15" i="72"/>
  <c r="V15" i="72"/>
  <c r="T15" i="72"/>
  <c r="AB15" i="72"/>
  <c r="P15" i="72"/>
  <c r="R15" i="72"/>
  <c r="Z15" i="72"/>
  <c r="X15" i="72"/>
  <c r="N15" i="72"/>
  <c r="N37" i="44"/>
  <c r="N43" i="44"/>
  <c r="N40" i="44"/>
  <c r="N34" i="44"/>
  <c r="N41" i="44"/>
  <c r="N38" i="44"/>
  <c r="N44" i="44"/>
  <c r="N36" i="44"/>
  <c r="N39" i="44"/>
  <c r="N35" i="44"/>
  <c r="N42" i="44"/>
  <c r="AL27" i="42"/>
  <c r="M27" i="42" s="1"/>
  <c r="AK27" i="42"/>
  <c r="L27" i="42" s="1"/>
  <c r="AH20" i="43"/>
  <c r="AI20" i="43" s="1"/>
  <c r="AE51" i="55"/>
  <c r="AH19" i="44"/>
  <c r="AI19" i="44" s="1"/>
  <c r="AE99" i="56"/>
  <c r="AL21" i="46"/>
  <c r="M21" i="46" s="1"/>
  <c r="AK21" i="46"/>
  <c r="L21" i="46" s="1"/>
  <c r="AE83" i="62"/>
  <c r="AE26" i="71"/>
  <c r="AE24" i="69"/>
  <c r="AE33" i="72"/>
  <c r="AH20" i="30"/>
  <c r="AI20" i="30" s="1"/>
  <c r="AL20" i="30" s="1"/>
  <c r="M20" i="30" s="1"/>
  <c r="AE92" i="57"/>
  <c r="AH20" i="36"/>
  <c r="AI20" i="36" s="1"/>
  <c r="L41" i="60"/>
  <c r="V41" i="60"/>
  <c r="R41" i="60"/>
  <c r="Z41" i="60"/>
  <c r="AD41" i="60"/>
  <c r="N41" i="60"/>
  <c r="T41" i="60"/>
  <c r="AB41" i="60"/>
  <c r="J41" i="60"/>
  <c r="P41" i="60"/>
  <c r="X41" i="60"/>
  <c r="AL27" i="36"/>
  <c r="M27" i="36" s="1"/>
  <c r="AK27" i="36"/>
  <c r="L27" i="36" s="1"/>
  <c r="N81" i="72"/>
  <c r="R81" i="72"/>
  <c r="X81" i="72"/>
  <c r="AB81" i="72"/>
  <c r="P81" i="72"/>
  <c r="T81" i="72"/>
  <c r="V81" i="72"/>
  <c r="Z81" i="72"/>
  <c r="J81" i="72"/>
  <c r="L81" i="72"/>
  <c r="AD81" i="72"/>
  <c r="AB81" i="64"/>
  <c r="AD81" i="64"/>
  <c r="J81" i="64"/>
  <c r="X81" i="64"/>
  <c r="Z81" i="64"/>
  <c r="P81" i="64"/>
  <c r="N81" i="64"/>
  <c r="L81" i="64"/>
  <c r="V81" i="64"/>
  <c r="T81" i="64"/>
  <c r="R81" i="64"/>
  <c r="T69" i="54"/>
  <c r="V69" i="54"/>
  <c r="AD69" i="54"/>
  <c r="J69" i="54"/>
  <c r="AB69" i="54"/>
  <c r="P69" i="54"/>
  <c r="X69" i="54"/>
  <c r="R69" i="54"/>
  <c r="L69" i="54"/>
  <c r="N69" i="54"/>
  <c r="Z69" i="54"/>
  <c r="P75" i="54"/>
  <c r="AB75" i="54"/>
  <c r="Z75" i="54"/>
  <c r="AD75" i="54"/>
  <c r="X75" i="54"/>
  <c r="N75" i="54"/>
  <c r="L75" i="54"/>
  <c r="R75" i="54"/>
  <c r="J75" i="54"/>
  <c r="T75" i="54"/>
  <c r="V75" i="54"/>
  <c r="N38" i="68"/>
  <c r="AB38" i="68"/>
  <c r="L38" i="68"/>
  <c r="P38" i="68"/>
  <c r="R38" i="68"/>
  <c r="X38" i="68"/>
  <c r="Z38" i="68"/>
  <c r="J38" i="68"/>
  <c r="V38" i="68"/>
  <c r="T38" i="68"/>
  <c r="AD38" i="68"/>
  <c r="N15" i="70"/>
  <c r="L15" i="70"/>
  <c r="P15" i="70"/>
  <c r="AB15" i="70"/>
  <c r="AD15" i="70"/>
  <c r="J15" i="70"/>
  <c r="V15" i="70"/>
  <c r="Z15" i="70"/>
  <c r="T15" i="70"/>
  <c r="R15" i="70"/>
  <c r="X15" i="70"/>
  <c r="AE56" i="64"/>
  <c r="AL22" i="40"/>
  <c r="M22" i="40" s="1"/>
  <c r="AK22" i="40"/>
  <c r="L22" i="40" s="1"/>
  <c r="AK21" i="40"/>
  <c r="L21" i="40" s="1"/>
  <c r="AL21" i="40"/>
  <c r="M21" i="40" s="1"/>
  <c r="AL20" i="46"/>
  <c r="M20" i="46" s="1"/>
  <c r="AK20" i="46"/>
  <c r="L20" i="46" s="1"/>
  <c r="AK27" i="44"/>
  <c r="L27" i="44" s="1"/>
  <c r="AL27" i="44"/>
  <c r="M27" i="44" s="1"/>
  <c r="AE47" i="68"/>
  <c r="AE66" i="59"/>
  <c r="V41" i="62"/>
  <c r="X41" i="62"/>
  <c r="L41" i="62"/>
  <c r="Z41" i="62"/>
  <c r="AB41" i="62"/>
  <c r="N41" i="62"/>
  <c r="P41" i="62"/>
  <c r="AD41" i="62"/>
  <c r="T41" i="62"/>
  <c r="R41" i="62"/>
  <c r="J41" i="62"/>
  <c r="N81" i="66"/>
  <c r="AD81" i="66"/>
  <c r="X81" i="66"/>
  <c r="J81" i="66"/>
  <c r="T81" i="66"/>
  <c r="V81" i="66"/>
  <c r="Z81" i="66"/>
  <c r="L81" i="66"/>
  <c r="R81" i="66"/>
  <c r="P81" i="66"/>
  <c r="AB81" i="66"/>
  <c r="X81" i="61"/>
  <c r="AD81" i="61"/>
  <c r="P81" i="61"/>
  <c r="T81" i="61"/>
  <c r="N81" i="61"/>
  <c r="R81" i="61"/>
  <c r="Z81" i="61"/>
  <c r="V81" i="61"/>
  <c r="AB81" i="61"/>
  <c r="L81" i="61"/>
  <c r="J81" i="61"/>
  <c r="AD69" i="64"/>
  <c r="P69" i="64"/>
  <c r="L69" i="64"/>
  <c r="T69" i="64"/>
  <c r="X38" i="59"/>
  <c r="Z38" i="59"/>
  <c r="N38" i="59"/>
  <c r="AB38" i="59"/>
  <c r="L38" i="59"/>
  <c r="AD38" i="59"/>
  <c r="P38" i="59"/>
  <c r="J38" i="59"/>
  <c r="R38" i="59"/>
  <c r="T38" i="59"/>
  <c r="V38" i="59"/>
  <c r="AL26" i="47"/>
  <c r="M26" i="47" s="1"/>
  <c r="AK26" i="47"/>
  <c r="L26" i="47" s="1"/>
  <c r="AL21" i="42"/>
  <c r="M21" i="42" s="1"/>
  <c r="AK21" i="42"/>
  <c r="L21" i="42" s="1"/>
  <c r="AL25" i="40"/>
  <c r="M25" i="40" s="1"/>
  <c r="AK25" i="40"/>
  <c r="L25" i="40" s="1"/>
  <c r="AE20" i="56"/>
  <c r="AK19" i="46"/>
  <c r="L19" i="46" s="1"/>
  <c r="AL19" i="46"/>
  <c r="M19" i="46" s="1"/>
  <c r="AH27" i="33"/>
  <c r="AI27" i="33" s="1"/>
  <c r="AK27" i="33" s="1"/>
  <c r="L27" i="33" s="1"/>
  <c r="AH26" i="28"/>
  <c r="AI26" i="28" s="1"/>
  <c r="AK26" i="28" s="1"/>
  <c r="L26" i="28" s="1"/>
  <c r="AE37" i="64"/>
  <c r="AH22" i="41"/>
  <c r="AI22" i="41" s="1"/>
  <c r="AL22" i="41" s="1"/>
  <c r="M22" i="41" s="1"/>
  <c r="AE86" i="57"/>
  <c r="AE83" i="57"/>
  <c r="AH20" i="32"/>
  <c r="AI20" i="32" s="1"/>
  <c r="AK21" i="29"/>
  <c r="L21" i="29" s="1"/>
  <c r="AL21" i="29"/>
  <c r="M21" i="29" s="1"/>
  <c r="AE103" i="58"/>
  <c r="AE104" i="58"/>
  <c r="X81" i="60"/>
  <c r="P81" i="60"/>
  <c r="T81" i="60"/>
  <c r="AB81" i="60"/>
  <c r="N81" i="60"/>
  <c r="R81" i="60"/>
  <c r="V81" i="60"/>
  <c r="Z81" i="60"/>
  <c r="AD81" i="60"/>
  <c r="J81" i="60"/>
  <c r="L81" i="60"/>
  <c r="J81" i="70"/>
  <c r="Z81" i="70"/>
  <c r="T81" i="70"/>
  <c r="X81" i="70"/>
  <c r="P81" i="70"/>
  <c r="R81" i="70"/>
  <c r="AB81" i="70"/>
  <c r="L81" i="70"/>
  <c r="AD81" i="70"/>
  <c r="V81" i="70"/>
  <c r="N81" i="70"/>
  <c r="N75" i="64"/>
  <c r="V75" i="64"/>
  <c r="T75" i="64"/>
  <c r="L75" i="64"/>
  <c r="R75" i="64"/>
  <c r="X75" i="64"/>
  <c r="Z75" i="64"/>
  <c r="AD75" i="64"/>
  <c r="AB75" i="64"/>
  <c r="P75" i="64"/>
  <c r="J75" i="64"/>
  <c r="L38" i="72"/>
  <c r="R38" i="72"/>
  <c r="X38" i="72"/>
  <c r="AB38" i="72"/>
  <c r="AD38" i="72"/>
  <c r="N38" i="72"/>
  <c r="P38" i="72"/>
  <c r="Z38" i="72"/>
  <c r="J38" i="72"/>
  <c r="T38" i="72"/>
  <c r="V38" i="72"/>
  <c r="M63" i="2"/>
  <c r="M59" i="2"/>
  <c r="AE103" i="56"/>
  <c r="AE104" i="56"/>
  <c r="AL18" i="40"/>
  <c r="M18" i="40" s="1"/>
  <c r="AK18" i="40"/>
  <c r="L18" i="40" s="1"/>
  <c r="AL25" i="42"/>
  <c r="M25" i="42" s="1"/>
  <c r="AK25" i="42"/>
  <c r="L25" i="42" s="1"/>
  <c r="AE24" i="56"/>
  <c r="AE55" i="54"/>
  <c r="L56" i="60"/>
  <c r="V56" i="60"/>
  <c r="P56" i="60"/>
  <c r="J56" i="60"/>
  <c r="R56" i="60"/>
  <c r="AB56" i="60"/>
  <c r="Z56" i="60"/>
  <c r="X56" i="60"/>
  <c r="N56" i="60"/>
  <c r="T56" i="60"/>
  <c r="AD56" i="60"/>
  <c r="J81" i="54"/>
  <c r="AD81" i="54"/>
  <c r="T81" i="54"/>
  <c r="V81" i="54"/>
  <c r="AB81" i="54"/>
  <c r="L81" i="54"/>
  <c r="X81" i="54"/>
  <c r="R81" i="54"/>
  <c r="Z81" i="54"/>
  <c r="N81" i="54"/>
  <c r="P81" i="54"/>
  <c r="N81" i="68"/>
  <c r="X81" i="68"/>
  <c r="V81" i="68"/>
  <c r="J81" i="68"/>
  <c r="R81" i="68"/>
  <c r="P81" i="68"/>
  <c r="L81" i="68"/>
  <c r="AB81" i="68"/>
  <c r="AD81" i="68"/>
  <c r="Z81" i="68"/>
  <c r="T81" i="68"/>
  <c r="AE79" i="66"/>
  <c r="AB75" i="59"/>
  <c r="Z75" i="59"/>
  <c r="V75" i="59"/>
  <c r="T75" i="59"/>
  <c r="L75" i="59"/>
  <c r="R75" i="59"/>
  <c r="J75" i="59"/>
  <c r="X75" i="59"/>
  <c r="N75" i="59"/>
  <c r="P75" i="59"/>
  <c r="AD75" i="59"/>
  <c r="N38" i="73"/>
  <c r="L38" i="73"/>
  <c r="R38" i="73"/>
  <c r="Z38" i="73"/>
  <c r="AD38" i="73"/>
  <c r="X38" i="73"/>
  <c r="P38" i="73"/>
  <c r="T38" i="73"/>
  <c r="AB38" i="73"/>
  <c r="V38" i="73"/>
  <c r="J38" i="73"/>
  <c r="AL25" i="43"/>
  <c r="M25" i="43" s="1"/>
  <c r="AK25" i="43"/>
  <c r="L25" i="43" s="1"/>
  <c r="AK21" i="30"/>
  <c r="L21" i="30" s="1"/>
  <c r="AL21" i="30"/>
  <c r="M21" i="30" s="1"/>
  <c r="AE103" i="54"/>
  <c r="AK18" i="42"/>
  <c r="L18" i="42" s="1"/>
  <c r="AL18" i="42"/>
  <c r="M18" i="42" s="1"/>
  <c r="AE75" i="73"/>
  <c r="AE26" i="60"/>
  <c r="AH24" i="36"/>
  <c r="AI24" i="36" s="1"/>
  <c r="AK24" i="36" s="1"/>
  <c r="L24" i="36" s="1"/>
  <c r="AH25" i="28"/>
  <c r="AI25" i="28" s="1"/>
  <c r="AE60" i="55"/>
  <c r="AL22" i="29"/>
  <c r="M22" i="29" s="1"/>
  <c r="AK22" i="29"/>
  <c r="L22" i="29" s="1"/>
  <c r="AL19" i="35"/>
  <c r="M19" i="35" s="1"/>
  <c r="AK19" i="35"/>
  <c r="L19" i="35" s="1"/>
  <c r="AB49" i="60"/>
  <c r="L49" i="60"/>
  <c r="V49" i="60"/>
  <c r="R49" i="60"/>
  <c r="Z49" i="60"/>
  <c r="AD49" i="60"/>
  <c r="P49" i="60"/>
  <c r="X49" i="60"/>
  <c r="T49" i="60"/>
  <c r="N49" i="60"/>
  <c r="J49" i="60"/>
  <c r="L96" i="60"/>
  <c r="R96" i="60"/>
  <c r="V96" i="60"/>
  <c r="AD96" i="60"/>
  <c r="Z96" i="60"/>
  <c r="T96" i="60"/>
  <c r="N96" i="60"/>
  <c r="P96" i="60"/>
  <c r="X96" i="60"/>
  <c r="AB96" i="60"/>
  <c r="J96" i="60"/>
  <c r="N81" i="69"/>
  <c r="L81" i="69"/>
  <c r="P81" i="69"/>
  <c r="R81" i="69"/>
  <c r="T81" i="69"/>
  <c r="V81" i="69"/>
  <c r="AB81" i="69"/>
  <c r="X81" i="69"/>
  <c r="Z81" i="69"/>
  <c r="AD81" i="69"/>
  <c r="J81" i="69"/>
  <c r="L81" i="67"/>
  <c r="J81" i="67"/>
  <c r="Z81" i="67"/>
  <c r="AB81" i="67"/>
  <c r="P81" i="67"/>
  <c r="AD81" i="67"/>
  <c r="N81" i="67"/>
  <c r="V81" i="67"/>
  <c r="T81" i="67"/>
  <c r="R81" i="67"/>
  <c r="X81" i="67"/>
  <c r="X75" i="68"/>
  <c r="L75" i="68"/>
  <c r="P75" i="68"/>
  <c r="V75" i="68"/>
  <c r="Z75" i="68"/>
  <c r="J75" i="68"/>
  <c r="T75" i="68"/>
  <c r="AD75" i="68"/>
  <c r="N75" i="68"/>
  <c r="R75" i="68"/>
  <c r="AB75" i="68"/>
  <c r="N38" i="71"/>
  <c r="L38" i="71"/>
  <c r="AD38" i="71"/>
  <c r="J38" i="71"/>
  <c r="P38" i="71"/>
  <c r="X38" i="71"/>
  <c r="R38" i="71"/>
  <c r="Z38" i="71"/>
  <c r="T38" i="71"/>
  <c r="AB38" i="71"/>
  <c r="V38" i="71"/>
  <c r="N38" i="67"/>
  <c r="J38" i="67"/>
  <c r="L38" i="67"/>
  <c r="R38" i="67"/>
  <c r="P38" i="67"/>
  <c r="V38" i="67"/>
  <c r="Z38" i="67"/>
  <c r="T38" i="67"/>
  <c r="X38" i="67"/>
  <c r="AB38" i="67"/>
  <c r="AD38" i="67"/>
  <c r="M45" i="37"/>
  <c r="AE66" i="57"/>
  <c r="AL20" i="45"/>
  <c r="M20" i="45" s="1"/>
  <c r="AK20" i="45"/>
  <c r="L20" i="45" s="1"/>
  <c r="AE83" i="65"/>
  <c r="AE89" i="60"/>
  <c r="AE79" i="59"/>
  <c r="AE68" i="61"/>
  <c r="AE20" i="69"/>
  <c r="AE85" i="56"/>
  <c r="AK26" i="30"/>
  <c r="L26" i="30" s="1"/>
  <c r="AL26" i="30"/>
  <c r="M26" i="30" s="1"/>
  <c r="AK18" i="37"/>
  <c r="L18" i="37" s="1"/>
  <c r="AL18" i="37"/>
  <c r="M18" i="37" s="1"/>
  <c r="P41" i="61"/>
  <c r="R41" i="61"/>
  <c r="V41" i="61"/>
  <c r="AB41" i="61"/>
  <c r="J41" i="61"/>
  <c r="L41" i="61"/>
  <c r="AD41" i="61"/>
  <c r="T41" i="61"/>
  <c r="Z41" i="61"/>
  <c r="N41" i="61"/>
  <c r="X41" i="61"/>
  <c r="N81" i="73"/>
  <c r="P81" i="73"/>
  <c r="V81" i="73"/>
  <c r="Z81" i="73"/>
  <c r="AD81" i="73"/>
  <c r="R81" i="73"/>
  <c r="L81" i="73"/>
  <c r="J81" i="73"/>
  <c r="T81" i="73"/>
  <c r="X81" i="73"/>
  <c r="AB81" i="73"/>
  <c r="J81" i="65"/>
  <c r="L81" i="65"/>
  <c r="T81" i="65"/>
  <c r="AB81" i="65"/>
  <c r="AD81" i="65"/>
  <c r="Z81" i="65"/>
  <c r="R81" i="65"/>
  <c r="X81" i="65"/>
  <c r="N81" i="65"/>
  <c r="P81" i="65"/>
  <c r="V81" i="65"/>
  <c r="AE63" i="62"/>
  <c r="N75" i="65"/>
  <c r="P75" i="65"/>
  <c r="T75" i="65"/>
  <c r="L75" i="65"/>
  <c r="Z75" i="65"/>
  <c r="X75" i="65"/>
  <c r="AB75" i="65"/>
  <c r="R75" i="65"/>
  <c r="AD75" i="65"/>
  <c r="J75" i="65"/>
  <c r="V75" i="65"/>
  <c r="L60" i="68"/>
  <c r="P60" i="68"/>
  <c r="Z60" i="68"/>
  <c r="J60" i="68"/>
  <c r="N38" i="69"/>
  <c r="P38" i="69"/>
  <c r="L38" i="69"/>
  <c r="R38" i="69"/>
  <c r="T38" i="69"/>
  <c r="V38" i="69"/>
  <c r="X38" i="69"/>
  <c r="J38" i="69"/>
  <c r="Z38" i="69"/>
  <c r="AB38" i="69"/>
  <c r="AD38" i="69"/>
  <c r="N38" i="66"/>
  <c r="R38" i="66"/>
  <c r="V38" i="66"/>
  <c r="X38" i="66"/>
  <c r="Z38" i="66"/>
  <c r="L38" i="66"/>
  <c r="T38" i="66"/>
  <c r="AB38" i="66"/>
  <c r="P38" i="66"/>
  <c r="AD38" i="66"/>
  <c r="J38" i="66"/>
  <c r="N40" i="29"/>
  <c r="N34" i="29"/>
  <c r="N38" i="29"/>
  <c r="N39" i="29"/>
  <c r="N35" i="29"/>
  <c r="N44" i="29"/>
  <c r="N41" i="29"/>
  <c r="N42" i="29"/>
  <c r="N43" i="29"/>
  <c r="N37" i="29"/>
  <c r="N36" i="29"/>
  <c r="AL23" i="46"/>
  <c r="M23" i="46" s="1"/>
  <c r="AK23" i="46"/>
  <c r="L23" i="46" s="1"/>
  <c r="AK26" i="39"/>
  <c r="L26" i="39" s="1"/>
  <c r="AL26" i="39"/>
  <c r="M26" i="39" s="1"/>
  <c r="AE17" i="57"/>
  <c r="AE35" i="58"/>
  <c r="AL23" i="33"/>
  <c r="M23" i="33" s="1"/>
  <c r="AK23" i="33"/>
  <c r="L23" i="33" s="1"/>
  <c r="N35" i="31"/>
  <c r="N43" i="31"/>
  <c r="AL24" i="44"/>
  <c r="M24" i="44" s="1"/>
  <c r="AK24" i="44"/>
  <c r="L24" i="44" s="1"/>
  <c r="AL28" i="42"/>
  <c r="M28" i="42" s="1"/>
  <c r="AK28" i="42"/>
  <c r="L28" i="42" s="1"/>
  <c r="AL26" i="36"/>
  <c r="M26" i="36" s="1"/>
  <c r="AK26" i="36"/>
  <c r="L26" i="36" s="1"/>
  <c r="AK21" i="33"/>
  <c r="L21" i="33" s="1"/>
  <c r="AL21" i="33"/>
  <c r="M21" i="33" s="1"/>
  <c r="N38" i="39"/>
  <c r="N36" i="43"/>
  <c r="N42" i="43"/>
  <c r="N40" i="43"/>
  <c r="AK27" i="30"/>
  <c r="L27" i="30" s="1"/>
  <c r="AL27" i="30"/>
  <c r="M27" i="30" s="1"/>
  <c r="AL18" i="44"/>
  <c r="M18" i="44" s="1"/>
  <c r="AK18" i="44"/>
  <c r="L18" i="44" s="1"/>
  <c r="AL22" i="31"/>
  <c r="M22" i="31" s="1"/>
  <c r="AK22" i="31"/>
  <c r="L22" i="31" s="1"/>
  <c r="AK28" i="34"/>
  <c r="L28" i="34" s="1"/>
  <c r="AL28" i="34"/>
  <c r="M28" i="34" s="1"/>
  <c r="L94" i="71"/>
  <c r="Z94" i="71"/>
  <c r="V94" i="71"/>
  <c r="J94" i="71"/>
  <c r="R94" i="71"/>
  <c r="N94" i="71"/>
  <c r="P94" i="71"/>
  <c r="T94" i="71"/>
  <c r="AB94" i="71"/>
  <c r="AD94" i="71"/>
  <c r="X94" i="71"/>
  <c r="T69" i="71"/>
  <c r="AB69" i="71"/>
  <c r="AD69" i="71"/>
  <c r="P69" i="71"/>
  <c r="X69" i="71"/>
  <c r="Z69" i="71"/>
  <c r="L69" i="71"/>
  <c r="V69" i="71"/>
  <c r="J69" i="71"/>
  <c r="R69" i="71"/>
  <c r="N69" i="71"/>
  <c r="AL26" i="28"/>
  <c r="M26" i="28" s="1"/>
  <c r="Z54" i="67"/>
  <c r="N54" i="67"/>
  <c r="P54" i="67"/>
  <c r="AD54" i="67"/>
  <c r="L54" i="67"/>
  <c r="V54" i="67"/>
  <c r="AB54" i="67"/>
  <c r="R54" i="67"/>
  <c r="J54" i="67"/>
  <c r="X54" i="67"/>
  <c r="T54" i="67"/>
  <c r="L16" i="63"/>
  <c r="T16" i="63"/>
  <c r="AB16" i="63"/>
  <c r="N16" i="63"/>
  <c r="P16" i="63"/>
  <c r="V16" i="63"/>
  <c r="X16" i="63"/>
  <c r="J16" i="63"/>
  <c r="R16" i="63"/>
  <c r="AD16" i="63"/>
  <c r="Z16" i="63"/>
  <c r="Z16" i="64"/>
  <c r="T16" i="64"/>
  <c r="V16" i="64"/>
  <c r="N16" i="64"/>
  <c r="L16" i="64"/>
  <c r="X16" i="64"/>
  <c r="P16" i="64"/>
  <c r="AB16" i="64"/>
  <c r="AD16" i="64"/>
  <c r="R16" i="64"/>
  <c r="J16" i="64"/>
  <c r="R17" i="72"/>
  <c r="J17" i="72"/>
  <c r="L17" i="72"/>
  <c r="T17" i="72"/>
  <c r="N17" i="72"/>
  <c r="X17" i="72"/>
  <c r="AD17" i="72"/>
  <c r="P17" i="72"/>
  <c r="V17" i="72"/>
  <c r="Z17" i="72"/>
  <c r="AB17" i="72"/>
  <c r="N17" i="60"/>
  <c r="V17" i="60"/>
  <c r="AD17" i="60"/>
  <c r="X17" i="60"/>
  <c r="L17" i="60"/>
  <c r="P17" i="60"/>
  <c r="Z17" i="60"/>
  <c r="R17" i="60"/>
  <c r="AB17" i="60"/>
  <c r="T17" i="60"/>
  <c r="J17" i="60"/>
  <c r="N57" i="73"/>
  <c r="V57" i="73"/>
  <c r="X57" i="73"/>
  <c r="J57" i="73"/>
  <c r="P57" i="73"/>
  <c r="L57" i="73"/>
  <c r="T57" i="73"/>
  <c r="AB57" i="73"/>
  <c r="Z57" i="73"/>
  <c r="AD57" i="73"/>
  <c r="R57" i="73"/>
  <c r="N44" i="68"/>
  <c r="R44" i="68"/>
  <c r="V44" i="68"/>
  <c r="X44" i="68"/>
  <c r="L44" i="68"/>
  <c r="Z44" i="68"/>
  <c r="P44" i="68"/>
  <c r="T44" i="68"/>
  <c r="AB44" i="68"/>
  <c r="AD44" i="68"/>
  <c r="J44" i="68"/>
  <c r="AE104" i="60"/>
  <c r="AE103" i="60"/>
  <c r="X45" i="69"/>
  <c r="J45" i="69"/>
  <c r="Z45" i="69"/>
  <c r="N45" i="69"/>
  <c r="L45" i="69"/>
  <c r="R45" i="69"/>
  <c r="T45" i="69"/>
  <c r="P45" i="69"/>
  <c r="AD45" i="69"/>
  <c r="AB45" i="69"/>
  <c r="V45" i="69"/>
  <c r="X45" i="54"/>
  <c r="P45" i="54"/>
  <c r="AB45" i="54"/>
  <c r="Z45" i="54"/>
  <c r="AD45" i="54"/>
  <c r="R45" i="54"/>
  <c r="J45" i="54"/>
  <c r="T45" i="54"/>
  <c r="N45" i="54"/>
  <c r="L45" i="54"/>
  <c r="V45" i="54"/>
  <c r="AE103" i="57"/>
  <c r="AL21" i="43"/>
  <c r="M21" i="43" s="1"/>
  <c r="AK21" i="43"/>
  <c r="L21" i="43" s="1"/>
  <c r="N40" i="40"/>
  <c r="N36" i="40"/>
  <c r="N39" i="40"/>
  <c r="N42" i="40"/>
  <c r="N37" i="40"/>
  <c r="N44" i="40"/>
  <c r="N35" i="40"/>
  <c r="N38" i="40"/>
  <c r="N34" i="40"/>
  <c r="N41" i="40"/>
  <c r="N43" i="40"/>
  <c r="AE15" i="55"/>
  <c r="AE64" i="56"/>
  <c r="AE101" i="55"/>
  <c r="AE52" i="57"/>
  <c r="AL25" i="44"/>
  <c r="M25" i="44" s="1"/>
  <c r="AK25" i="44"/>
  <c r="L25" i="44" s="1"/>
  <c r="AE40" i="59"/>
  <c r="AK19" i="42"/>
  <c r="L19" i="42" s="1"/>
  <c r="AK20" i="31"/>
  <c r="L20" i="31" s="1"/>
  <c r="AL20" i="31"/>
  <c r="M20" i="31" s="1"/>
  <c r="AL18" i="30"/>
  <c r="M18" i="30" s="1"/>
  <c r="AK18" i="30"/>
  <c r="L18" i="30" s="1"/>
  <c r="V47" i="67"/>
  <c r="R47" i="67"/>
  <c r="T47" i="67"/>
  <c r="X47" i="67"/>
  <c r="Z47" i="67"/>
  <c r="AB47" i="67"/>
  <c r="N47" i="67"/>
  <c r="L47" i="67"/>
  <c r="AD47" i="67"/>
  <c r="P47" i="67"/>
  <c r="J47" i="67"/>
  <c r="AK20" i="47"/>
  <c r="L20" i="47" s="1"/>
  <c r="AL20" i="47"/>
  <c r="M20" i="47" s="1"/>
  <c r="AK19" i="30"/>
  <c r="L19" i="30" s="1"/>
  <c r="AL19" i="30"/>
  <c r="M19" i="30" s="1"/>
  <c r="AK26" i="34"/>
  <c r="L26" i="34" s="1"/>
  <c r="AL26" i="34"/>
  <c r="M26" i="34" s="1"/>
  <c r="AK22" i="30"/>
  <c r="L22" i="30" s="1"/>
  <c r="AL22" i="30"/>
  <c r="M22" i="30" s="1"/>
  <c r="AL21" i="36"/>
  <c r="M21" i="36" s="1"/>
  <c r="AK21" i="36"/>
  <c r="L21" i="36" s="1"/>
  <c r="AH26" i="37"/>
  <c r="AI26" i="37" s="1"/>
  <c r="R86" i="71"/>
  <c r="N86" i="71"/>
  <c r="T86" i="71"/>
  <c r="AB86" i="71"/>
  <c r="V86" i="71"/>
  <c r="J86" i="71"/>
  <c r="P86" i="71"/>
  <c r="L86" i="71"/>
  <c r="AD86" i="71"/>
  <c r="X86" i="71"/>
  <c r="Z86" i="71"/>
  <c r="P69" i="67"/>
  <c r="X69" i="67"/>
  <c r="T69" i="67"/>
  <c r="L69" i="67"/>
  <c r="AB69" i="67"/>
  <c r="AD69" i="67"/>
  <c r="J69" i="67"/>
  <c r="Z69" i="67"/>
  <c r="V69" i="67"/>
  <c r="N69" i="67"/>
  <c r="R69" i="67"/>
  <c r="N40" i="68"/>
  <c r="X40" i="68"/>
  <c r="L40" i="68"/>
  <c r="Z40" i="68"/>
  <c r="P40" i="68"/>
  <c r="AB40" i="68"/>
  <c r="R40" i="68"/>
  <c r="V40" i="68"/>
  <c r="AD40" i="68"/>
  <c r="J40" i="68"/>
  <c r="T40" i="68"/>
  <c r="N16" i="59"/>
  <c r="T16" i="59"/>
  <c r="V16" i="59"/>
  <c r="X16" i="59"/>
  <c r="R16" i="59"/>
  <c r="P16" i="59"/>
  <c r="L16" i="59"/>
  <c r="AB16" i="59"/>
  <c r="AD16" i="59"/>
  <c r="Z16" i="59"/>
  <c r="J16" i="59"/>
  <c r="N16" i="60"/>
  <c r="X16" i="60"/>
  <c r="L16" i="60"/>
  <c r="P16" i="60"/>
  <c r="Z16" i="60"/>
  <c r="R16" i="60"/>
  <c r="AB16" i="60"/>
  <c r="T16" i="60"/>
  <c r="V16" i="60"/>
  <c r="AD16" i="60"/>
  <c r="J16" i="60"/>
  <c r="V17" i="70"/>
  <c r="L17" i="70"/>
  <c r="AD17" i="70"/>
  <c r="J17" i="70"/>
  <c r="Z17" i="70"/>
  <c r="T17" i="70"/>
  <c r="AB17" i="70"/>
  <c r="P17" i="70"/>
  <c r="X17" i="70"/>
  <c r="N17" i="70"/>
  <c r="R17" i="70"/>
  <c r="T17" i="66"/>
  <c r="X17" i="66"/>
  <c r="V17" i="66"/>
  <c r="N17" i="66"/>
  <c r="R17" i="66"/>
  <c r="P17" i="66"/>
  <c r="AD17" i="66"/>
  <c r="Z17" i="66"/>
  <c r="L17" i="66"/>
  <c r="J17" i="66"/>
  <c r="AB17" i="66"/>
  <c r="V57" i="71"/>
  <c r="Z57" i="71"/>
  <c r="J57" i="71"/>
  <c r="L57" i="71"/>
  <c r="AD57" i="71"/>
  <c r="P57" i="71"/>
  <c r="X57" i="71"/>
  <c r="T57" i="71"/>
  <c r="AB57" i="71"/>
  <c r="N57" i="71"/>
  <c r="R57" i="71"/>
  <c r="AB44" i="64"/>
  <c r="Z44" i="64"/>
  <c r="X44" i="64"/>
  <c r="J44" i="64"/>
  <c r="AD44" i="64"/>
  <c r="P44" i="64"/>
  <c r="T44" i="64"/>
  <c r="V44" i="64"/>
  <c r="N44" i="64"/>
  <c r="R44" i="64"/>
  <c r="L44" i="64"/>
  <c r="AL18" i="38"/>
  <c r="M18" i="38" s="1"/>
  <c r="AK18" i="38"/>
  <c r="L18" i="38" s="1"/>
  <c r="N45" i="70"/>
  <c r="X45" i="70"/>
  <c r="V45" i="70"/>
  <c r="P45" i="70"/>
  <c r="T45" i="70"/>
  <c r="Z45" i="70"/>
  <c r="AD45" i="70"/>
  <c r="R45" i="70"/>
  <c r="J45" i="70"/>
  <c r="L45" i="70"/>
  <c r="AB45" i="70"/>
  <c r="AK23" i="39"/>
  <c r="L23" i="39" s="1"/>
  <c r="AL23" i="39"/>
  <c r="M23" i="39" s="1"/>
  <c r="AH23" i="38"/>
  <c r="AI23" i="38" s="1"/>
  <c r="AK18" i="45"/>
  <c r="L18" i="45" s="1"/>
  <c r="AL18" i="45"/>
  <c r="M18" i="45" s="1"/>
  <c r="AK25" i="41"/>
  <c r="L25" i="41" s="1"/>
  <c r="AL25" i="41"/>
  <c r="M25" i="41" s="1"/>
  <c r="AE100" i="59"/>
  <c r="AE74" i="59"/>
  <c r="AE70" i="58"/>
  <c r="AE92" i="59"/>
  <c r="L16" i="68"/>
  <c r="Z16" i="68"/>
  <c r="R16" i="68"/>
  <c r="T16" i="68"/>
  <c r="V16" i="68"/>
  <c r="AD16" i="68"/>
  <c r="X16" i="68"/>
  <c r="N16" i="68"/>
  <c r="AB16" i="68"/>
  <c r="J16" i="68"/>
  <c r="P16" i="68"/>
  <c r="X57" i="54"/>
  <c r="P57" i="54"/>
  <c r="Z57" i="54"/>
  <c r="AB57" i="54"/>
  <c r="AD57" i="54"/>
  <c r="V57" i="54"/>
  <c r="L57" i="54"/>
  <c r="R57" i="54"/>
  <c r="J57" i="54"/>
  <c r="T57" i="54"/>
  <c r="N57" i="54"/>
  <c r="AL25" i="29"/>
  <c r="M25" i="29" s="1"/>
  <c r="AK25" i="29"/>
  <c r="L25" i="29" s="1"/>
  <c r="AK19" i="36"/>
  <c r="L19" i="36" s="1"/>
  <c r="AL19" i="36"/>
  <c r="M19" i="36" s="1"/>
  <c r="AK25" i="28"/>
  <c r="L25" i="28" s="1"/>
  <c r="AL25" i="28"/>
  <c r="M25" i="28" s="1"/>
  <c r="N60" i="72"/>
  <c r="P60" i="72"/>
  <c r="L60" i="72"/>
  <c r="AB60" i="72"/>
  <c r="R60" i="72"/>
  <c r="AD60" i="72"/>
  <c r="J60" i="72"/>
  <c r="T60" i="72"/>
  <c r="V60" i="72"/>
  <c r="X60" i="72"/>
  <c r="Z60" i="72"/>
  <c r="V100" i="67"/>
  <c r="Z100" i="67"/>
  <c r="P100" i="67"/>
  <c r="N100" i="67"/>
  <c r="T100" i="67"/>
  <c r="AD100" i="67"/>
  <c r="R100" i="67"/>
  <c r="X100" i="67"/>
  <c r="AB100" i="67"/>
  <c r="J100" i="67"/>
  <c r="L100" i="67"/>
  <c r="V94" i="58"/>
  <c r="J94" i="58"/>
  <c r="T94" i="58"/>
  <c r="P94" i="58"/>
  <c r="L94" i="58"/>
  <c r="N94" i="58"/>
  <c r="X94" i="58"/>
  <c r="R94" i="58"/>
  <c r="AD94" i="58"/>
  <c r="Z94" i="58"/>
  <c r="AB94" i="58"/>
  <c r="X69" i="68"/>
  <c r="L69" i="68"/>
  <c r="Z69" i="68"/>
  <c r="N69" i="68"/>
  <c r="P69" i="68"/>
  <c r="AB69" i="68"/>
  <c r="R69" i="68"/>
  <c r="T69" i="68"/>
  <c r="V69" i="68"/>
  <c r="AD69" i="68"/>
  <c r="J69" i="68"/>
  <c r="N16" i="72"/>
  <c r="J16" i="72"/>
  <c r="L16" i="72"/>
  <c r="T16" i="72"/>
  <c r="X16" i="72"/>
  <c r="AD16" i="72"/>
  <c r="AB16" i="72"/>
  <c r="R16" i="72"/>
  <c r="V16" i="72"/>
  <c r="Z16" i="72"/>
  <c r="P16" i="72"/>
  <c r="J16" i="57"/>
  <c r="T16" i="57"/>
  <c r="V16" i="57"/>
  <c r="X16" i="57"/>
  <c r="Z16" i="57"/>
  <c r="AB16" i="57"/>
  <c r="L16" i="57"/>
  <c r="N16" i="57"/>
  <c r="R16" i="57"/>
  <c r="AD16" i="57"/>
  <c r="P16" i="57"/>
  <c r="N17" i="67"/>
  <c r="T17" i="67"/>
  <c r="AB17" i="67"/>
  <c r="AD17" i="67"/>
  <c r="L17" i="67"/>
  <c r="X17" i="67"/>
  <c r="J17" i="67"/>
  <c r="P17" i="67"/>
  <c r="Z17" i="67"/>
  <c r="R17" i="67"/>
  <c r="V17" i="67"/>
  <c r="N17" i="61"/>
  <c r="V17" i="61"/>
  <c r="X17" i="61"/>
  <c r="Z17" i="61"/>
  <c r="AB17" i="61"/>
  <c r="L17" i="61"/>
  <c r="T17" i="61"/>
  <c r="R17" i="61"/>
  <c r="P17" i="61"/>
  <c r="AD17" i="61"/>
  <c r="J17" i="61"/>
  <c r="N57" i="67"/>
  <c r="V57" i="67"/>
  <c r="Z57" i="67"/>
  <c r="X57" i="67"/>
  <c r="AB57" i="67"/>
  <c r="P57" i="67"/>
  <c r="T57" i="67"/>
  <c r="R57" i="67"/>
  <c r="L57" i="67"/>
  <c r="AD57" i="67"/>
  <c r="J57" i="67"/>
  <c r="AE87" i="70"/>
  <c r="N45" i="68"/>
  <c r="P45" i="68"/>
  <c r="AB45" i="68"/>
  <c r="T45" i="68"/>
  <c r="AD45" i="68"/>
  <c r="X45" i="68"/>
  <c r="L45" i="68"/>
  <c r="Z45" i="68"/>
  <c r="R45" i="68"/>
  <c r="J45" i="68"/>
  <c r="V45" i="68"/>
  <c r="AE103" i="73"/>
  <c r="AE104" i="73"/>
  <c r="AL21" i="39"/>
  <c r="M21" i="39" s="1"/>
  <c r="AK21" i="39"/>
  <c r="L21" i="39" s="1"/>
  <c r="N37" i="38"/>
  <c r="N38" i="38"/>
  <c r="N41" i="38"/>
  <c r="N36" i="38"/>
  <c r="N40" i="38"/>
  <c r="N44" i="38"/>
  <c r="N42" i="38"/>
  <c r="N35" i="38"/>
  <c r="N43" i="38"/>
  <c r="N34" i="38"/>
  <c r="N39" i="38"/>
  <c r="N34" i="32"/>
  <c r="N39" i="32"/>
  <c r="N43" i="32"/>
  <c r="N40" i="32"/>
  <c r="N44" i="32"/>
  <c r="N41" i="32"/>
  <c r="N37" i="32"/>
  <c r="N42" i="32"/>
  <c r="N35" i="32"/>
  <c r="N38" i="32"/>
  <c r="N36" i="32"/>
  <c r="AH24" i="43"/>
  <c r="AI24" i="43" s="1"/>
  <c r="AE47" i="57"/>
  <c r="AE52" i="56"/>
  <c r="AL27" i="34"/>
  <c r="M27" i="34" s="1"/>
  <c r="AK27" i="34"/>
  <c r="L27" i="34" s="1"/>
  <c r="L69" i="70"/>
  <c r="V69" i="70"/>
  <c r="AD69" i="70"/>
  <c r="J69" i="70"/>
  <c r="N69" i="70"/>
  <c r="R69" i="70"/>
  <c r="Z69" i="70"/>
  <c r="T69" i="70"/>
  <c r="AB69" i="70"/>
  <c r="P69" i="70"/>
  <c r="X69" i="70"/>
  <c r="N16" i="73"/>
  <c r="X16" i="73"/>
  <c r="V16" i="73"/>
  <c r="L16" i="73"/>
  <c r="AD16" i="73"/>
  <c r="J16" i="73"/>
  <c r="P16" i="73"/>
  <c r="T16" i="73"/>
  <c r="Z16" i="73"/>
  <c r="AB16" i="73"/>
  <c r="R16" i="73"/>
  <c r="AK24" i="37"/>
  <c r="L24" i="37" s="1"/>
  <c r="AL24" i="37"/>
  <c r="M24" i="37" s="1"/>
  <c r="N54" i="61"/>
  <c r="P54" i="61"/>
  <c r="T54" i="61"/>
  <c r="Z54" i="61"/>
  <c r="AD54" i="61"/>
  <c r="L54" i="61"/>
  <c r="X54" i="61"/>
  <c r="AB54" i="61"/>
  <c r="V54" i="61"/>
  <c r="R54" i="61"/>
  <c r="J54" i="61"/>
  <c r="R86" i="69"/>
  <c r="X86" i="69"/>
  <c r="P86" i="69"/>
  <c r="Z86" i="69"/>
  <c r="N86" i="69"/>
  <c r="T86" i="69"/>
  <c r="AD86" i="69"/>
  <c r="L86" i="69"/>
  <c r="V86" i="69"/>
  <c r="J86" i="69"/>
  <c r="AB86" i="69"/>
  <c r="AE56" i="63"/>
  <c r="AE88" i="65"/>
  <c r="AE104" i="59"/>
  <c r="AE103" i="59"/>
  <c r="AE25" i="69"/>
  <c r="N45" i="71"/>
  <c r="X45" i="71"/>
  <c r="L45" i="71"/>
  <c r="V45" i="71"/>
  <c r="Z45" i="71"/>
  <c r="J45" i="71"/>
  <c r="AD45" i="71"/>
  <c r="P45" i="71"/>
  <c r="T45" i="71"/>
  <c r="R45" i="71"/>
  <c r="AB45" i="71"/>
  <c r="AL26" i="41"/>
  <c r="M26" i="41" s="1"/>
  <c r="AK26" i="41"/>
  <c r="L26" i="41" s="1"/>
  <c r="M45" i="46"/>
  <c r="AE84" i="56"/>
  <c r="AE70" i="55"/>
  <c r="AL23" i="43"/>
  <c r="M23" i="43" s="1"/>
  <c r="AK23" i="43"/>
  <c r="L23" i="43" s="1"/>
  <c r="AK27" i="45"/>
  <c r="L27" i="45" s="1"/>
  <c r="AL27" i="45"/>
  <c r="M27" i="45" s="1"/>
  <c r="N52" i="73"/>
  <c r="AB52" i="73"/>
  <c r="R52" i="73"/>
  <c r="Z52" i="73"/>
  <c r="AD52" i="73"/>
  <c r="V52" i="73"/>
  <c r="X52" i="73"/>
  <c r="L52" i="73"/>
  <c r="T52" i="73"/>
  <c r="J52" i="73"/>
  <c r="P52" i="73"/>
  <c r="AL28" i="36"/>
  <c r="M28" i="36" s="1"/>
  <c r="AK28" i="36"/>
  <c r="L28" i="36" s="1"/>
  <c r="N69" i="72"/>
  <c r="X69" i="72"/>
  <c r="J69" i="72"/>
  <c r="V69" i="72"/>
  <c r="Z69" i="72"/>
  <c r="P69" i="72"/>
  <c r="AB69" i="72"/>
  <c r="L69" i="72"/>
  <c r="T69" i="72"/>
  <c r="AD69" i="72"/>
  <c r="R69" i="72"/>
  <c r="N100" i="68"/>
  <c r="L100" i="68"/>
  <c r="X100" i="68"/>
  <c r="P100" i="68"/>
  <c r="R100" i="68"/>
  <c r="T100" i="68"/>
  <c r="AB100" i="68"/>
  <c r="V100" i="68"/>
  <c r="AD100" i="68"/>
  <c r="Z100" i="68"/>
  <c r="J100" i="68"/>
  <c r="N86" i="61"/>
  <c r="P86" i="61"/>
  <c r="T86" i="61"/>
  <c r="AD86" i="61"/>
  <c r="L86" i="61"/>
  <c r="Z86" i="61"/>
  <c r="AB86" i="61"/>
  <c r="V86" i="61"/>
  <c r="X86" i="61"/>
  <c r="J86" i="61"/>
  <c r="R86" i="61"/>
  <c r="N16" i="70"/>
  <c r="AB16" i="70"/>
  <c r="V16" i="70"/>
  <c r="L16" i="70"/>
  <c r="P16" i="70"/>
  <c r="Z16" i="70"/>
  <c r="T16" i="70"/>
  <c r="AD16" i="70"/>
  <c r="R16" i="70"/>
  <c r="X16" i="70"/>
  <c r="J16" i="70"/>
  <c r="P33" i="65"/>
  <c r="R33" i="65"/>
  <c r="T33" i="65"/>
  <c r="V33" i="65"/>
  <c r="X33" i="65"/>
  <c r="N33" i="65"/>
  <c r="AD33" i="65"/>
  <c r="Z33" i="65"/>
  <c r="L33" i="65"/>
  <c r="AB33" i="65"/>
  <c r="J33" i="65"/>
  <c r="P17" i="62"/>
  <c r="V17" i="62"/>
  <c r="R17" i="62"/>
  <c r="X17" i="62"/>
  <c r="AB17" i="62"/>
  <c r="J17" i="62"/>
  <c r="N17" i="62"/>
  <c r="L17" i="62"/>
  <c r="Z17" i="62"/>
  <c r="AD17" i="62"/>
  <c r="T17" i="62"/>
  <c r="N57" i="64"/>
  <c r="V57" i="64"/>
  <c r="Z57" i="64"/>
  <c r="L57" i="64"/>
  <c r="P57" i="64"/>
  <c r="X57" i="64"/>
  <c r="R57" i="64"/>
  <c r="AB57" i="64"/>
  <c r="AD57" i="64"/>
  <c r="J57" i="64"/>
  <c r="T57" i="64"/>
  <c r="AH26" i="29"/>
  <c r="AI26" i="29" s="1"/>
  <c r="AL18" i="29"/>
  <c r="M18" i="29" s="1"/>
  <c r="AK18" i="29"/>
  <c r="L18" i="29" s="1"/>
  <c r="AH24" i="35"/>
  <c r="AI24" i="35" s="1"/>
  <c r="P69" i="61"/>
  <c r="T69" i="61"/>
  <c r="L69" i="61"/>
  <c r="J69" i="61"/>
  <c r="V69" i="61"/>
  <c r="X69" i="61"/>
  <c r="R69" i="61"/>
  <c r="N69" i="61"/>
  <c r="Z69" i="61"/>
  <c r="AB69" i="61"/>
  <c r="AD69" i="61"/>
  <c r="N47" i="73"/>
  <c r="V47" i="73"/>
  <c r="J47" i="73"/>
  <c r="P47" i="73"/>
  <c r="L47" i="73"/>
  <c r="T47" i="73"/>
  <c r="AB47" i="73"/>
  <c r="Z47" i="73"/>
  <c r="X47" i="73"/>
  <c r="R47" i="73"/>
  <c r="AD47" i="73"/>
  <c r="N79" i="71"/>
  <c r="P79" i="71"/>
  <c r="X79" i="71"/>
  <c r="Z79" i="71"/>
  <c r="V79" i="71"/>
  <c r="T79" i="71"/>
  <c r="AB79" i="71"/>
  <c r="R79" i="71"/>
  <c r="AD79" i="71"/>
  <c r="J79" i="71"/>
  <c r="L79" i="71"/>
  <c r="J100" i="64"/>
  <c r="X100" i="64"/>
  <c r="V100" i="64"/>
  <c r="T100" i="64"/>
  <c r="R100" i="64"/>
  <c r="AD100" i="64"/>
  <c r="Z100" i="64"/>
  <c r="N100" i="64"/>
  <c r="AB100" i="64"/>
  <c r="P100" i="64"/>
  <c r="L100" i="64"/>
  <c r="N60" i="71"/>
  <c r="P60" i="71"/>
  <c r="R60" i="71"/>
  <c r="X60" i="71"/>
  <c r="V60" i="71"/>
  <c r="Z60" i="71"/>
  <c r="AD60" i="71"/>
  <c r="T60" i="71"/>
  <c r="AB60" i="71"/>
  <c r="J60" i="71"/>
  <c r="L60" i="71"/>
  <c r="N16" i="67"/>
  <c r="V16" i="67"/>
  <c r="X16" i="67"/>
  <c r="Z16" i="67"/>
  <c r="AB16" i="67"/>
  <c r="AD16" i="67"/>
  <c r="L16" i="67"/>
  <c r="P16" i="67"/>
  <c r="R16" i="67"/>
  <c r="J16" i="67"/>
  <c r="T16" i="67"/>
  <c r="N33" i="73"/>
  <c r="L33" i="73"/>
  <c r="T33" i="73"/>
  <c r="AB33" i="73"/>
  <c r="AD33" i="73"/>
  <c r="R33" i="73"/>
  <c r="X33" i="73"/>
  <c r="Z33" i="73"/>
  <c r="P33" i="73"/>
  <c r="V33" i="73"/>
  <c r="J33" i="73"/>
  <c r="AD17" i="54"/>
  <c r="AB17" i="54"/>
  <c r="T17" i="54"/>
  <c r="J17" i="54"/>
  <c r="V17" i="54"/>
  <c r="L17" i="54"/>
  <c r="P17" i="54"/>
  <c r="X17" i="54"/>
  <c r="N17" i="54"/>
  <c r="R17" i="54"/>
  <c r="Z17" i="54"/>
  <c r="AE104" i="55"/>
  <c r="AE103" i="55"/>
  <c r="AE103" i="64"/>
  <c r="AE104" i="64"/>
  <c r="AE104" i="71"/>
  <c r="AE103" i="71"/>
  <c r="N45" i="67"/>
  <c r="L45" i="67"/>
  <c r="P45" i="67"/>
  <c r="AD45" i="67"/>
  <c r="V45" i="67"/>
  <c r="R45" i="67"/>
  <c r="T45" i="67"/>
  <c r="X45" i="67"/>
  <c r="Z45" i="67"/>
  <c r="AB45" i="67"/>
  <c r="J45" i="67"/>
  <c r="M45" i="42"/>
  <c r="N43" i="34"/>
  <c r="N41" i="34"/>
  <c r="N37" i="34"/>
  <c r="N40" i="34"/>
  <c r="N34" i="34"/>
  <c r="N39" i="34"/>
  <c r="N35" i="34"/>
  <c r="N42" i="34"/>
  <c r="N44" i="34"/>
  <c r="N36" i="34"/>
  <c r="N38" i="34"/>
  <c r="AL18" i="39"/>
  <c r="M18" i="39" s="1"/>
  <c r="AK18" i="39"/>
  <c r="L18" i="39" s="1"/>
  <c r="M45" i="33"/>
  <c r="AH19" i="41"/>
  <c r="AI19" i="41" s="1"/>
  <c r="AE82" i="58"/>
  <c r="AL24" i="39"/>
  <c r="M24" i="39" s="1"/>
  <c r="AK24" i="39"/>
  <c r="L24" i="39" s="1"/>
  <c r="N54" i="62"/>
  <c r="L54" i="62"/>
  <c r="X54" i="62"/>
  <c r="AD54" i="62"/>
  <c r="R54" i="62"/>
  <c r="P54" i="62"/>
  <c r="Z54" i="62"/>
  <c r="AB54" i="62"/>
  <c r="V54" i="62"/>
  <c r="J54" i="62"/>
  <c r="T54" i="62"/>
  <c r="L45" i="60"/>
  <c r="P45" i="60"/>
  <c r="Z45" i="60"/>
  <c r="R45" i="60"/>
  <c r="AB45" i="60"/>
  <c r="T45" i="60"/>
  <c r="V45" i="60"/>
  <c r="AD45" i="60"/>
  <c r="J45" i="60"/>
  <c r="X45" i="60"/>
  <c r="N45" i="60"/>
  <c r="AE21" i="58"/>
  <c r="AL24" i="29"/>
  <c r="M24" i="29" s="1"/>
  <c r="AK24" i="29"/>
  <c r="L24" i="29" s="1"/>
  <c r="J94" i="55"/>
  <c r="Z94" i="55"/>
  <c r="L94" i="55"/>
  <c r="V94" i="55"/>
  <c r="AD94" i="55"/>
  <c r="N94" i="55"/>
  <c r="X94" i="55"/>
  <c r="T94" i="55"/>
  <c r="AB94" i="55"/>
  <c r="R94" i="55"/>
  <c r="P94" i="55"/>
  <c r="N69" i="73"/>
  <c r="R69" i="73"/>
  <c r="Z69" i="73"/>
  <c r="AB69" i="73"/>
  <c r="AD69" i="73"/>
  <c r="V69" i="73"/>
  <c r="X69" i="73"/>
  <c r="L69" i="73"/>
  <c r="T69" i="73"/>
  <c r="J69" i="73"/>
  <c r="P69" i="73"/>
  <c r="N86" i="73"/>
  <c r="R86" i="73"/>
  <c r="AD86" i="73"/>
  <c r="AB86" i="73"/>
  <c r="X86" i="73"/>
  <c r="P86" i="73"/>
  <c r="V86" i="73"/>
  <c r="L86" i="73"/>
  <c r="T86" i="73"/>
  <c r="Z86" i="73"/>
  <c r="J86" i="73"/>
  <c r="N60" i="69"/>
  <c r="V60" i="69"/>
  <c r="P60" i="69"/>
  <c r="Z60" i="69"/>
  <c r="L60" i="69"/>
  <c r="T60" i="69"/>
  <c r="AD60" i="69"/>
  <c r="AB60" i="69"/>
  <c r="R60" i="69"/>
  <c r="J60" i="69"/>
  <c r="X60" i="69"/>
  <c r="N100" i="72"/>
  <c r="R100" i="72"/>
  <c r="V100" i="72"/>
  <c r="AB100" i="72"/>
  <c r="J100" i="72"/>
  <c r="T100" i="72"/>
  <c r="Z100" i="72"/>
  <c r="AD100" i="72"/>
  <c r="P100" i="72"/>
  <c r="X100" i="72"/>
  <c r="L100" i="72"/>
  <c r="N16" i="62"/>
  <c r="P16" i="62"/>
  <c r="V16" i="62"/>
  <c r="Z16" i="62"/>
  <c r="T16" i="62"/>
  <c r="AB16" i="62"/>
  <c r="AD16" i="62"/>
  <c r="L16" i="62"/>
  <c r="R16" i="62"/>
  <c r="X16" i="62"/>
  <c r="J16" i="62"/>
  <c r="N33" i="66"/>
  <c r="T33" i="66"/>
  <c r="P33" i="66"/>
  <c r="R33" i="66"/>
  <c r="Z33" i="66"/>
  <c r="AB33" i="66"/>
  <c r="X33" i="66"/>
  <c r="AD33" i="66"/>
  <c r="L33" i="66"/>
  <c r="V33" i="66"/>
  <c r="J33" i="66"/>
  <c r="N17" i="71"/>
  <c r="X17" i="71"/>
  <c r="V17" i="71"/>
  <c r="AD17" i="71"/>
  <c r="J17" i="71"/>
  <c r="L17" i="71"/>
  <c r="Z17" i="71"/>
  <c r="AB17" i="71"/>
  <c r="R17" i="71"/>
  <c r="P17" i="71"/>
  <c r="T17" i="71"/>
  <c r="AB57" i="68"/>
  <c r="AD57" i="68"/>
  <c r="X57" i="68"/>
  <c r="V57" i="68"/>
  <c r="J57" i="68"/>
  <c r="N57" i="68"/>
  <c r="R57" i="68"/>
  <c r="L57" i="68"/>
  <c r="P57" i="68"/>
  <c r="Z57" i="68"/>
  <c r="T57" i="68"/>
  <c r="AH22" i="28"/>
  <c r="AI22" i="28" s="1"/>
  <c r="AE104" i="63"/>
  <c r="AE103" i="63"/>
  <c r="L45" i="72"/>
  <c r="J45" i="72"/>
  <c r="AD45" i="72"/>
  <c r="V45" i="72"/>
  <c r="AB45" i="72"/>
  <c r="P45" i="72"/>
  <c r="X45" i="72"/>
  <c r="N45" i="72"/>
  <c r="R45" i="72"/>
  <c r="Z45" i="72"/>
  <c r="T45" i="72"/>
  <c r="J45" i="66"/>
  <c r="AB45" i="66"/>
  <c r="L45" i="66"/>
  <c r="P45" i="66"/>
  <c r="N45" i="66"/>
  <c r="R45" i="66"/>
  <c r="T45" i="66"/>
  <c r="V45" i="66"/>
  <c r="Z45" i="66"/>
  <c r="AD45" i="66"/>
  <c r="X45" i="66"/>
  <c r="N42" i="36"/>
  <c r="N36" i="36"/>
  <c r="N35" i="36"/>
  <c r="N38" i="36"/>
  <c r="N43" i="36"/>
  <c r="N44" i="36"/>
  <c r="N34" i="36"/>
  <c r="N39" i="36"/>
  <c r="N37" i="36"/>
  <c r="N41" i="36"/>
  <c r="N40" i="36"/>
  <c r="AE45" i="56"/>
  <c r="AE21" i="59"/>
  <c r="AE89" i="55"/>
  <c r="AE40" i="58"/>
  <c r="AE101" i="57"/>
  <c r="AE101" i="59"/>
  <c r="AK28" i="29"/>
  <c r="L28" i="29" s="1"/>
  <c r="AL28" i="29"/>
  <c r="M28" i="29" s="1"/>
  <c r="AL18" i="32"/>
  <c r="M18" i="32" s="1"/>
  <c r="AK18" i="32"/>
  <c r="L18" i="32" s="1"/>
  <c r="AL21" i="34"/>
  <c r="M21" i="34" s="1"/>
  <c r="AK21" i="34"/>
  <c r="L21" i="34" s="1"/>
  <c r="R17" i="64"/>
  <c r="V17" i="64"/>
  <c r="P17" i="64"/>
  <c r="AD17" i="64"/>
  <c r="J17" i="64"/>
  <c r="N17" i="64"/>
  <c r="L17" i="64"/>
  <c r="T17" i="64"/>
  <c r="X17" i="64"/>
  <c r="Z17" i="64"/>
  <c r="AB17" i="64"/>
  <c r="AK20" i="30"/>
  <c r="L20" i="30" s="1"/>
  <c r="AK27" i="32"/>
  <c r="L27" i="32" s="1"/>
  <c r="AB69" i="69"/>
  <c r="V69" i="69"/>
  <c r="X69" i="69"/>
  <c r="R69" i="69"/>
  <c r="L69" i="69"/>
  <c r="J69" i="69"/>
  <c r="P69" i="69"/>
  <c r="T69" i="69"/>
  <c r="Z69" i="69"/>
  <c r="N69" i="69"/>
  <c r="AD69" i="69"/>
  <c r="N79" i="60"/>
  <c r="P79" i="60"/>
  <c r="Z79" i="60"/>
  <c r="R79" i="60"/>
  <c r="AB79" i="60"/>
  <c r="T79" i="60"/>
  <c r="AD79" i="60"/>
  <c r="V79" i="60"/>
  <c r="X79" i="60"/>
  <c r="L79" i="60"/>
  <c r="J79" i="60"/>
  <c r="L86" i="65"/>
  <c r="P86" i="65"/>
  <c r="R86" i="65"/>
  <c r="T86" i="65"/>
  <c r="V86" i="65"/>
  <c r="AB86" i="65"/>
  <c r="X86" i="65"/>
  <c r="N86" i="65"/>
  <c r="Z86" i="65"/>
  <c r="AD86" i="65"/>
  <c r="J86" i="65"/>
  <c r="J60" i="73"/>
  <c r="T60" i="73"/>
  <c r="R60" i="73"/>
  <c r="AB60" i="73"/>
  <c r="N60" i="73"/>
  <c r="X60" i="73"/>
  <c r="L60" i="73"/>
  <c r="V60" i="73"/>
  <c r="P60" i="73"/>
  <c r="Z60" i="73"/>
  <c r="AD60" i="73"/>
  <c r="N16" i="54"/>
  <c r="L16" i="54"/>
  <c r="R16" i="54"/>
  <c r="Z16" i="54"/>
  <c r="AD16" i="54"/>
  <c r="AB16" i="54"/>
  <c r="T16" i="54"/>
  <c r="V16" i="54"/>
  <c r="P16" i="54"/>
  <c r="X16" i="54"/>
  <c r="J16" i="54"/>
  <c r="Z33" i="54"/>
  <c r="AB33" i="54"/>
  <c r="AD33" i="54"/>
  <c r="P33" i="54"/>
  <c r="X33" i="54"/>
  <c r="N33" i="54"/>
  <c r="V33" i="54"/>
  <c r="L33" i="54"/>
  <c r="R33" i="54"/>
  <c r="J33" i="54"/>
  <c r="T33" i="54"/>
  <c r="N17" i="73"/>
  <c r="R17" i="73"/>
  <c r="Z17" i="73"/>
  <c r="X17" i="73"/>
  <c r="J17" i="73"/>
  <c r="P17" i="73"/>
  <c r="V17" i="73"/>
  <c r="T17" i="73"/>
  <c r="L17" i="73"/>
  <c r="AB17" i="73"/>
  <c r="AD17" i="73"/>
  <c r="N57" i="63"/>
  <c r="L57" i="63"/>
  <c r="T57" i="63"/>
  <c r="AB57" i="63"/>
  <c r="P57" i="63"/>
  <c r="V57" i="63"/>
  <c r="R57" i="63"/>
  <c r="X57" i="63"/>
  <c r="Z57" i="63"/>
  <c r="AD57" i="63"/>
  <c r="J57" i="63"/>
  <c r="AE103" i="67"/>
  <c r="AE104" i="67"/>
  <c r="AE104" i="62"/>
  <c r="AE103" i="62"/>
  <c r="AE103" i="68"/>
  <c r="AE104" i="68"/>
  <c r="AE104" i="66"/>
  <c r="AE103" i="66"/>
  <c r="N45" i="73"/>
  <c r="L45" i="73"/>
  <c r="T45" i="73"/>
  <c r="AB45" i="73"/>
  <c r="R45" i="73"/>
  <c r="AD45" i="73"/>
  <c r="X45" i="73"/>
  <c r="Z45" i="73"/>
  <c r="V45" i="73"/>
  <c r="J45" i="73"/>
  <c r="P45" i="73"/>
  <c r="X52" i="68"/>
  <c r="N52" i="68"/>
  <c r="L52" i="68"/>
  <c r="Z52" i="68"/>
  <c r="P52" i="68"/>
  <c r="AB52" i="68"/>
  <c r="R52" i="68"/>
  <c r="V52" i="68"/>
  <c r="J52" i="68"/>
  <c r="AD52" i="68"/>
  <c r="T52" i="68"/>
  <c r="AL22" i="47"/>
  <c r="M22" i="47" s="1"/>
  <c r="AK27" i="47"/>
  <c r="L27" i="47" s="1"/>
  <c r="AL27" i="47"/>
  <c r="M27" i="47" s="1"/>
  <c r="AH26" i="44"/>
  <c r="AI26" i="44" s="1"/>
  <c r="N43" i="45"/>
  <c r="N42" i="45"/>
  <c r="N37" i="45"/>
  <c r="N34" i="45"/>
  <c r="N38" i="45"/>
  <c r="N41" i="45"/>
  <c r="N36" i="45"/>
  <c r="N40" i="45"/>
  <c r="N39" i="45"/>
  <c r="N44" i="45"/>
  <c r="N35" i="45"/>
  <c r="AK22" i="43"/>
  <c r="L22" i="43" s="1"/>
  <c r="AL22" i="43"/>
  <c r="M22" i="43" s="1"/>
  <c r="AE57" i="57"/>
  <c r="AE71" i="57"/>
  <c r="AE21" i="56"/>
  <c r="AE101" i="56"/>
  <c r="AH20" i="41"/>
  <c r="AI20" i="41" s="1"/>
  <c r="AH19" i="47"/>
  <c r="AI19" i="47" s="1"/>
  <c r="AE74" i="58"/>
  <c r="AE76" i="56"/>
  <c r="AE37" i="57"/>
  <c r="AK22" i="36"/>
  <c r="L22" i="36" s="1"/>
  <c r="AL22" i="36"/>
  <c r="M22" i="36" s="1"/>
  <c r="AE67" i="57" l="1"/>
  <c r="AE89" i="57"/>
  <c r="AE87" i="67"/>
  <c r="AE21" i="62"/>
  <c r="AE53" i="61"/>
  <c r="AE46" i="57"/>
  <c r="AE53" i="66"/>
  <c r="AE101" i="71"/>
  <c r="AE92" i="70"/>
  <c r="AE46" i="60"/>
  <c r="AE46" i="66"/>
  <c r="AE46" i="62"/>
  <c r="AE21" i="61"/>
  <c r="AE33" i="59"/>
  <c r="AE96" i="71"/>
  <c r="AE33" i="61"/>
  <c r="AE101" i="72"/>
  <c r="AE59" i="54"/>
  <c r="AE86" i="59"/>
  <c r="AE19" i="54"/>
  <c r="AE60" i="63"/>
  <c r="AE31" i="57"/>
  <c r="AE76" i="67"/>
  <c r="AE101" i="66"/>
  <c r="AE101" i="61"/>
  <c r="AE63" i="71"/>
  <c r="AE29" i="72"/>
  <c r="AE38" i="55"/>
  <c r="AE30" i="65"/>
  <c r="AE60" i="58"/>
  <c r="AE76" i="61"/>
  <c r="AE49" i="70"/>
  <c r="AE31" i="66"/>
  <c r="AE66" i="66"/>
  <c r="AE75" i="57"/>
  <c r="AE67" i="63"/>
  <c r="AE31" i="61"/>
  <c r="AE83" i="55"/>
  <c r="AE36" i="56"/>
  <c r="AE37" i="70"/>
  <c r="AE29" i="68"/>
  <c r="AE41" i="64"/>
  <c r="AE76" i="64"/>
  <c r="AE31" i="69"/>
  <c r="AE58" i="64"/>
  <c r="AE40" i="62"/>
  <c r="AE60" i="61"/>
  <c r="AE56" i="55"/>
  <c r="AE41" i="69"/>
  <c r="AE88" i="60"/>
  <c r="AE37" i="72"/>
  <c r="AE38" i="63"/>
  <c r="AE31" i="59"/>
  <c r="AE56" i="57"/>
  <c r="AE56" i="59"/>
  <c r="N41" i="43"/>
  <c r="N45" i="43" s="1"/>
  <c r="N43" i="39"/>
  <c r="N36" i="39"/>
  <c r="AE98" i="62"/>
  <c r="AE44" i="55"/>
  <c r="N34" i="43"/>
  <c r="N41" i="39"/>
  <c r="N42" i="39"/>
  <c r="N45" i="39" s="1"/>
  <c r="AE40" i="65"/>
  <c r="AE18" i="57"/>
  <c r="N34" i="39"/>
  <c r="N35" i="43"/>
  <c r="N37" i="39"/>
  <c r="AK20" i="40"/>
  <c r="L20" i="40" s="1"/>
  <c r="AE92" i="71"/>
  <c r="AE92" i="64"/>
  <c r="AK25" i="33"/>
  <c r="L25" i="33" s="1"/>
  <c r="N38" i="43"/>
  <c r="N44" i="39"/>
  <c r="AE36" i="65"/>
  <c r="N37" i="43"/>
  <c r="N43" i="43"/>
  <c r="N39" i="39"/>
  <c r="M30" i="15"/>
  <c r="AE67" i="68"/>
  <c r="AE35" i="65"/>
  <c r="N35" i="39"/>
  <c r="N44" i="43"/>
  <c r="L121" i="9"/>
  <c r="L121" i="15"/>
  <c r="M33" i="9"/>
  <c r="AE75" i="61"/>
  <c r="AL22" i="34"/>
  <c r="M22" i="34" s="1"/>
  <c r="AK22" i="34"/>
  <c r="L22" i="34" s="1"/>
  <c r="AE89" i="65"/>
  <c r="AE65" i="58"/>
  <c r="AE70" i="57"/>
  <c r="AE60" i="64"/>
  <c r="AE56" i="54"/>
  <c r="AE35" i="68"/>
  <c r="AE93" i="55"/>
  <c r="AE100" i="71"/>
  <c r="AE92" i="72"/>
  <c r="AE19" i="67"/>
  <c r="AE84" i="60"/>
  <c r="AE67" i="60"/>
  <c r="AE56" i="65"/>
  <c r="AE40" i="64"/>
  <c r="AE42" i="68"/>
  <c r="AE41" i="57"/>
  <c r="AE92" i="60"/>
  <c r="AE40" i="72"/>
  <c r="AE40" i="56"/>
  <c r="AE40" i="67"/>
  <c r="AE97" i="68"/>
  <c r="AE97" i="58"/>
  <c r="AE23" i="59"/>
  <c r="AE17" i="63"/>
  <c r="AE34" i="55"/>
  <c r="AE34" i="56"/>
  <c r="AE47" i="60"/>
  <c r="AE98" i="61"/>
  <c r="AE102" i="67"/>
  <c r="AE76" i="71"/>
  <c r="AE84" i="55"/>
  <c r="AE39" i="63"/>
  <c r="AE80" i="61"/>
  <c r="AE57" i="72"/>
  <c r="AE19" i="62"/>
  <c r="AE41" i="67"/>
  <c r="AE75" i="67"/>
  <c r="AE56" i="68"/>
  <c r="AE76" i="59"/>
  <c r="AE72" i="55"/>
  <c r="AE25" i="55"/>
  <c r="AE96" i="57"/>
  <c r="AE97" i="65"/>
  <c r="AE100" i="73"/>
  <c r="AE19" i="70"/>
  <c r="AE33" i="70"/>
  <c r="AE57" i="62"/>
  <c r="AE100" i="60"/>
  <c r="AE41" i="66"/>
  <c r="AE19" i="68"/>
  <c r="AE100" i="63"/>
  <c r="AE84" i="68"/>
  <c r="AE19" i="63"/>
  <c r="AE67" i="67"/>
  <c r="AE100" i="62"/>
  <c r="AE41" i="56"/>
  <c r="AE38" i="56"/>
  <c r="AE101" i="63"/>
  <c r="AE100" i="65"/>
  <c r="AE57" i="60"/>
  <c r="AE97" i="59"/>
  <c r="AE76" i="73"/>
  <c r="AE97" i="60"/>
  <c r="AE19" i="55"/>
  <c r="AE67" i="54"/>
  <c r="AE41" i="65"/>
  <c r="AE83" i="64"/>
  <c r="AE97" i="62"/>
  <c r="AK19" i="45"/>
  <c r="L19" i="45" s="1"/>
  <c r="AL19" i="45"/>
  <c r="M19" i="45" s="1"/>
  <c r="AE43" i="58"/>
  <c r="AE97" i="64"/>
  <c r="AE97" i="61"/>
  <c r="AE26" i="57"/>
  <c r="AE49" i="67"/>
  <c r="AE84" i="73"/>
  <c r="AE97" i="55"/>
  <c r="AK27" i="39"/>
  <c r="L27" i="39" s="1"/>
  <c r="AL27" i="39"/>
  <c r="M27" i="39" s="1"/>
  <c r="M29" i="39" s="1"/>
  <c r="AE47" i="58"/>
  <c r="AE47" i="59"/>
  <c r="AE57" i="66"/>
  <c r="AE76" i="69"/>
  <c r="AE49" i="55"/>
  <c r="AE25" i="68"/>
  <c r="AE49" i="58"/>
  <c r="AE82" i="60"/>
  <c r="AE83" i="58"/>
  <c r="AE49" i="56"/>
  <c r="AE89" i="58"/>
  <c r="AE65" i="56"/>
  <c r="AE39" i="55"/>
  <c r="AE73" i="61"/>
  <c r="AE86" i="66"/>
  <c r="AE58" i="70"/>
  <c r="AE65" i="73"/>
  <c r="AE72" i="56"/>
  <c r="AE72" i="65"/>
  <c r="AE26" i="69"/>
  <c r="AE73" i="57"/>
  <c r="AE97" i="57"/>
  <c r="AE97" i="56"/>
  <c r="AE97" i="72"/>
  <c r="AE97" i="73"/>
  <c r="AE97" i="67"/>
  <c r="AE97" i="63"/>
  <c r="AE97" i="71"/>
  <c r="AE39" i="59"/>
  <c r="AE25" i="56"/>
  <c r="AE39" i="57"/>
  <c r="AE32" i="64"/>
  <c r="AK21" i="47"/>
  <c r="L21" i="47" s="1"/>
  <c r="L121" i="12"/>
  <c r="L121" i="5"/>
  <c r="M121" i="17"/>
  <c r="C12" i="46"/>
  <c r="M30" i="5"/>
  <c r="M122" i="10"/>
  <c r="C12" i="34"/>
  <c r="M30" i="12"/>
  <c r="C12" i="42"/>
  <c r="C12" i="44"/>
  <c r="C12" i="40"/>
  <c r="M121" i="8"/>
  <c r="M33" i="17"/>
  <c r="M30" i="17"/>
  <c r="L123" i="6"/>
  <c r="M123" i="6" s="1"/>
  <c r="M122" i="21"/>
  <c r="L123" i="17"/>
  <c r="M123" i="17" s="1"/>
  <c r="M122" i="18"/>
  <c r="M122" i="9"/>
  <c r="C12" i="31"/>
  <c r="C12" i="33"/>
  <c r="C12" i="43"/>
  <c r="C13" i="43" s="1"/>
  <c r="M121" i="6"/>
  <c r="C12" i="32"/>
  <c r="M121" i="16"/>
  <c r="C12" i="41"/>
  <c r="M122" i="12"/>
  <c r="M30" i="6"/>
  <c r="M33" i="6"/>
  <c r="M122" i="19"/>
  <c r="L123" i="14"/>
  <c r="M123" i="14" s="1"/>
  <c r="M121" i="14"/>
  <c r="L123" i="10"/>
  <c r="M123" i="10" s="1"/>
  <c r="M121" i="10"/>
  <c r="M33" i="7"/>
  <c r="M30" i="7"/>
  <c r="AE80" i="56"/>
  <c r="AE22" i="63"/>
  <c r="L123" i="16"/>
  <c r="M123" i="16" s="1"/>
  <c r="L123" i="8"/>
  <c r="M123" i="8" s="1"/>
  <c r="M33" i="13"/>
  <c r="M30" i="13"/>
  <c r="M33" i="19"/>
  <c r="M30" i="19"/>
  <c r="L121" i="19"/>
  <c r="M33" i="8"/>
  <c r="M30" i="8"/>
  <c r="M33" i="23"/>
  <c r="M30" i="23"/>
  <c r="AE97" i="69"/>
  <c r="M33" i="11"/>
  <c r="M30" i="11"/>
  <c r="AE95" i="59"/>
  <c r="N45" i="28"/>
  <c r="M33" i="22"/>
  <c r="M30" i="22"/>
  <c r="M33" i="16"/>
  <c r="M30" i="16"/>
  <c r="L121" i="22"/>
  <c r="AE72" i="57"/>
  <c r="L121" i="7"/>
  <c r="M33" i="14"/>
  <c r="M30" i="14"/>
  <c r="AE97" i="70"/>
  <c r="AE33" i="58"/>
  <c r="AE67" i="55"/>
  <c r="M121" i="13"/>
  <c r="C12" i="47"/>
  <c r="C12" i="37"/>
  <c r="C12" i="35"/>
  <c r="M30" i="18"/>
  <c r="L121" i="18"/>
  <c r="M33" i="18"/>
  <c r="M33" i="21"/>
  <c r="L121" i="21"/>
  <c r="M30" i="21"/>
  <c r="L121" i="23"/>
  <c r="AE97" i="66"/>
  <c r="AE97" i="54"/>
  <c r="L123" i="13"/>
  <c r="M123" i="13" s="1"/>
  <c r="L121" i="11"/>
  <c r="M33" i="20"/>
  <c r="M30" i="20"/>
  <c r="L121" i="20"/>
  <c r="M33" i="10"/>
  <c r="M30" i="10"/>
  <c r="N39" i="31"/>
  <c r="N38" i="31"/>
  <c r="N41" i="31"/>
  <c r="N34" i="31"/>
  <c r="N42" i="31"/>
  <c r="N37" i="31"/>
  <c r="N40" i="31"/>
  <c r="N36" i="31"/>
  <c r="AE72" i="66"/>
  <c r="AE70" i="68"/>
  <c r="AE38" i="61"/>
  <c r="AE73" i="58"/>
  <c r="AE72" i="61"/>
  <c r="AE26" i="55"/>
  <c r="AE72" i="58"/>
  <c r="AE38" i="65"/>
  <c r="AE23" i="69"/>
  <c r="AE84" i="54"/>
  <c r="AE38" i="64"/>
  <c r="AE72" i="67"/>
  <c r="AE88" i="69"/>
  <c r="AE96" i="67"/>
  <c r="AE73" i="60"/>
  <c r="AE89" i="56"/>
  <c r="AE50" i="63"/>
  <c r="AE73" i="63"/>
  <c r="AE65" i="54"/>
  <c r="AE31" i="67"/>
  <c r="AE65" i="71"/>
  <c r="AE73" i="67"/>
  <c r="AE73" i="73"/>
  <c r="AE84" i="61"/>
  <c r="AE73" i="54"/>
  <c r="AE73" i="65"/>
  <c r="AE73" i="62"/>
  <c r="AE48" i="72"/>
  <c r="AE83" i="56"/>
  <c r="AE33" i="57"/>
  <c r="AE98" i="56"/>
  <c r="AE73" i="69"/>
  <c r="AE65" i="62"/>
  <c r="AE65" i="55"/>
  <c r="AE39" i="54"/>
  <c r="AE73" i="64"/>
  <c r="AE65" i="61"/>
  <c r="AE31" i="71"/>
  <c r="AE98" i="64"/>
  <c r="AE31" i="58"/>
  <c r="AE58" i="66"/>
  <c r="AE47" i="55"/>
  <c r="AE65" i="60"/>
  <c r="AE31" i="56"/>
  <c r="AE98" i="66"/>
  <c r="AE73" i="72"/>
  <c r="AE65" i="69"/>
  <c r="AE65" i="59"/>
  <c r="AE74" i="63"/>
  <c r="AE31" i="70"/>
  <c r="AE70" i="59"/>
  <c r="AE30" i="71"/>
  <c r="AE43" i="63"/>
  <c r="AE31" i="64"/>
  <c r="AE96" i="69"/>
  <c r="AE31" i="62"/>
  <c r="AE42" i="54"/>
  <c r="AE96" i="63"/>
  <c r="AE88" i="62"/>
  <c r="AE23" i="55"/>
  <c r="AE25" i="65"/>
  <c r="AE69" i="62"/>
  <c r="AE84" i="70"/>
  <c r="AE58" i="56"/>
  <c r="AE33" i="56"/>
  <c r="AE76" i="58"/>
  <c r="AE41" i="58"/>
  <c r="AE25" i="70"/>
  <c r="AE58" i="58"/>
  <c r="AE76" i="54"/>
  <c r="AE65" i="64"/>
  <c r="AE47" i="62"/>
  <c r="AE73" i="66"/>
  <c r="AE98" i="70"/>
  <c r="AE73" i="55"/>
  <c r="AE39" i="58"/>
  <c r="AE98" i="60"/>
  <c r="AE31" i="73"/>
  <c r="AE98" i="72"/>
  <c r="AE39" i="56"/>
  <c r="AE74" i="66"/>
  <c r="AE88" i="58"/>
  <c r="AE50" i="69"/>
  <c r="AE74" i="64"/>
  <c r="AE52" i="55"/>
  <c r="AE70" i="54"/>
  <c r="AE70" i="64"/>
  <c r="AE84" i="72"/>
  <c r="AE15" i="56"/>
  <c r="AE18" i="55"/>
  <c r="AE72" i="63"/>
  <c r="AE88" i="56"/>
  <c r="AE98" i="58"/>
  <c r="AE58" i="72"/>
  <c r="AE58" i="59"/>
  <c r="AE50" i="56"/>
  <c r="AE84" i="71"/>
  <c r="AE17" i="59"/>
  <c r="AE41" i="59"/>
  <c r="AE56" i="61"/>
  <c r="AE84" i="63"/>
  <c r="AE57" i="58"/>
  <c r="AE50" i="70"/>
  <c r="AE58" i="61"/>
  <c r="AE67" i="58"/>
  <c r="AE98" i="59"/>
  <c r="AE88" i="63"/>
  <c r="AE58" i="65"/>
  <c r="AE75" i="55"/>
  <c r="AE17" i="58"/>
  <c r="AE84" i="66"/>
  <c r="AE17" i="56"/>
  <c r="AE25" i="58"/>
  <c r="AE30" i="67"/>
  <c r="AE96" i="68"/>
  <c r="AE72" i="70"/>
  <c r="AE50" i="68"/>
  <c r="AE84" i="65"/>
  <c r="Z110" i="56"/>
  <c r="J12" i="74" s="1"/>
  <c r="AE88" i="61"/>
  <c r="AE96" i="58"/>
  <c r="AE88" i="72"/>
  <c r="AE86" i="60"/>
  <c r="AE88" i="73"/>
  <c r="AE33" i="55"/>
  <c r="AE30" i="68"/>
  <c r="AE78" i="59"/>
  <c r="AE72" i="72"/>
  <c r="AE15" i="65"/>
  <c r="AE78" i="55"/>
  <c r="AE83" i="59"/>
  <c r="AE32" i="59"/>
  <c r="AE43" i="61"/>
  <c r="AE94" i="60"/>
  <c r="AE56" i="69"/>
  <c r="AE36" i="59"/>
  <c r="AE96" i="65"/>
  <c r="AE96" i="62"/>
  <c r="AE88" i="71"/>
  <c r="AE96" i="66"/>
  <c r="AE32" i="54"/>
  <c r="AE86" i="55"/>
  <c r="AE77" i="71"/>
  <c r="AE18" i="58"/>
  <c r="L110" i="56"/>
  <c r="C12" i="74" s="1"/>
  <c r="AE43" i="57"/>
  <c r="AE74" i="67"/>
  <c r="AE82" i="62"/>
  <c r="AE25" i="67"/>
  <c r="AE32" i="58"/>
  <c r="AE82" i="54"/>
  <c r="AE86" i="68"/>
  <c r="AE42" i="63"/>
  <c r="AE49" i="61"/>
  <c r="AE86" i="54"/>
  <c r="AE49" i="62"/>
  <c r="AE86" i="70"/>
  <c r="AE15" i="58"/>
  <c r="AE15" i="64"/>
  <c r="AE94" i="59"/>
  <c r="AE44" i="57"/>
  <c r="AE86" i="58"/>
  <c r="AE86" i="72"/>
  <c r="AE15" i="57"/>
  <c r="AE48" i="67"/>
  <c r="AE44" i="58"/>
  <c r="AE44" i="59"/>
  <c r="AE16" i="58"/>
  <c r="AE42" i="62"/>
  <c r="AE78" i="57"/>
  <c r="J110" i="55"/>
  <c r="B11" i="74" s="1"/>
  <c r="X110" i="57"/>
  <c r="I13" i="74" s="1"/>
  <c r="AE69" i="57"/>
  <c r="AE55" i="56"/>
  <c r="AE22" i="70"/>
  <c r="AE56" i="62"/>
  <c r="AE48" i="64"/>
  <c r="AE82" i="61"/>
  <c r="AE25" i="64"/>
  <c r="AE74" i="70"/>
  <c r="AE82" i="65"/>
  <c r="AE76" i="57"/>
  <c r="AE36" i="58"/>
  <c r="AK21" i="28"/>
  <c r="L21" i="28" s="1"/>
  <c r="AE49" i="66"/>
  <c r="AE56" i="67"/>
  <c r="AE41" i="71"/>
  <c r="T110" i="57"/>
  <c r="G13" i="74" s="1"/>
  <c r="AK25" i="32"/>
  <c r="L25" i="32" s="1"/>
  <c r="AE32" i="61"/>
  <c r="AE42" i="56"/>
  <c r="AE30" i="55"/>
  <c r="AE25" i="54"/>
  <c r="AE74" i="73"/>
  <c r="AE48" i="54"/>
  <c r="AE56" i="71"/>
  <c r="AE67" i="72"/>
  <c r="AE82" i="69"/>
  <c r="AL23" i="29"/>
  <c r="M23" i="29" s="1"/>
  <c r="J110" i="57"/>
  <c r="B13" i="74" s="1"/>
  <c r="J110" i="58"/>
  <c r="B14" i="74" s="1"/>
  <c r="AL18" i="43"/>
  <c r="M18" i="43" s="1"/>
  <c r="T110" i="56"/>
  <c r="G12" i="74" s="1"/>
  <c r="AE81" i="56"/>
  <c r="AE93" i="71"/>
  <c r="AE93" i="58"/>
  <c r="AE82" i="67"/>
  <c r="AE74" i="54"/>
  <c r="AE40" i="73"/>
  <c r="AL23" i="40"/>
  <c r="M23" i="40" s="1"/>
  <c r="M29" i="40" s="1"/>
  <c r="AK23" i="40"/>
  <c r="L23" i="40" s="1"/>
  <c r="AE49" i="73"/>
  <c r="AL22" i="33"/>
  <c r="M22" i="33" s="1"/>
  <c r="AK22" i="33"/>
  <c r="L22" i="33" s="1"/>
  <c r="AE41" i="72"/>
  <c r="AE82" i="68"/>
  <c r="AL25" i="47"/>
  <c r="M25" i="47" s="1"/>
  <c r="AK25" i="47"/>
  <c r="L25" i="47" s="1"/>
  <c r="AE17" i="65"/>
  <c r="AE30" i="61"/>
  <c r="AE93" i="64"/>
  <c r="AE93" i="62"/>
  <c r="AL27" i="37"/>
  <c r="M27" i="37" s="1"/>
  <c r="AE74" i="71"/>
  <c r="AE82" i="71"/>
  <c r="AE74" i="72"/>
  <c r="AE82" i="72"/>
  <c r="AE48" i="71"/>
  <c r="AE95" i="55"/>
  <c r="AK21" i="44"/>
  <c r="L21" i="44" s="1"/>
  <c r="L110" i="57"/>
  <c r="C13" i="74" s="1"/>
  <c r="AK23" i="36"/>
  <c r="L23" i="36" s="1"/>
  <c r="AE76" i="65"/>
  <c r="AE31" i="65"/>
  <c r="AE55" i="58"/>
  <c r="AE30" i="69"/>
  <c r="AE93" i="57"/>
  <c r="AE67" i="73"/>
  <c r="AE24" i="73"/>
  <c r="AE24" i="65"/>
  <c r="P110" i="55"/>
  <c r="E11" i="74" s="1"/>
  <c r="AL18" i="28"/>
  <c r="M18" i="28" s="1"/>
  <c r="AB110" i="57"/>
  <c r="K13" i="74" s="1"/>
  <c r="AE16" i="56"/>
  <c r="AE80" i="59"/>
  <c r="AE40" i="61"/>
  <c r="AE66" i="70"/>
  <c r="AE82" i="66"/>
  <c r="AE48" i="65"/>
  <c r="AE82" i="70"/>
  <c r="AK20" i="34"/>
  <c r="L20" i="34" s="1"/>
  <c r="AL20" i="34"/>
  <c r="M20" i="34" s="1"/>
  <c r="AE30" i="57"/>
  <c r="J110" i="56"/>
  <c r="B12" i="74" s="1"/>
  <c r="AE18" i="59"/>
  <c r="AE93" i="59"/>
  <c r="AE66" i="65"/>
  <c r="AE48" i="69"/>
  <c r="AE25" i="72"/>
  <c r="AE48" i="68"/>
  <c r="AE74" i="68"/>
  <c r="AK26" i="31"/>
  <c r="L26" i="31" s="1"/>
  <c r="AL26" i="31"/>
  <c r="M26" i="31" s="1"/>
  <c r="M29" i="31" s="1"/>
  <c r="AE25" i="73"/>
  <c r="AK20" i="28"/>
  <c r="L20" i="28" s="1"/>
  <c r="AL20" i="28"/>
  <c r="M20" i="28" s="1"/>
  <c r="L122" i="2"/>
  <c r="M122" i="2" s="1"/>
  <c r="K74" i="2"/>
  <c r="AE93" i="73"/>
  <c r="M29" i="46"/>
  <c r="N19" i="46" s="1"/>
  <c r="AE54" i="72"/>
  <c r="AE15" i="71"/>
  <c r="AK24" i="45"/>
  <c r="L24" i="45" s="1"/>
  <c r="AL24" i="45"/>
  <c r="M24" i="45" s="1"/>
  <c r="M29" i="42"/>
  <c r="N21" i="42" s="1"/>
  <c r="AK18" i="41"/>
  <c r="L18" i="41" s="1"/>
  <c r="AL18" i="41"/>
  <c r="M18" i="41" s="1"/>
  <c r="AE93" i="67"/>
  <c r="AE15" i="66"/>
  <c r="AE94" i="65"/>
  <c r="AE54" i="64"/>
  <c r="AE80" i="63"/>
  <c r="AE30" i="62"/>
  <c r="AL24" i="36"/>
  <c r="M24" i="36" s="1"/>
  <c r="AK26" i="35"/>
  <c r="L26" i="35" s="1"/>
  <c r="AL26" i="35"/>
  <c r="M26" i="35" s="1"/>
  <c r="AE42" i="61"/>
  <c r="AE59" i="61"/>
  <c r="AL27" i="33"/>
  <c r="M27" i="33" s="1"/>
  <c r="AE49" i="59"/>
  <c r="AB110" i="58"/>
  <c r="K14" i="74" s="1"/>
  <c r="Z110" i="58"/>
  <c r="J14" i="74" s="1"/>
  <c r="AD110" i="58"/>
  <c r="L14" i="74" s="1"/>
  <c r="R110" i="58"/>
  <c r="F14" i="74" s="1"/>
  <c r="X110" i="58"/>
  <c r="I14" i="74" s="1"/>
  <c r="N110" i="58"/>
  <c r="D14" i="74" s="1"/>
  <c r="AE69" i="58"/>
  <c r="P110" i="58"/>
  <c r="E14" i="74" s="1"/>
  <c r="T110" i="58"/>
  <c r="G14" i="74" s="1"/>
  <c r="V110" i="58"/>
  <c r="H14" i="74" s="1"/>
  <c r="P110" i="57"/>
  <c r="E13" i="74" s="1"/>
  <c r="R110" i="57"/>
  <c r="F13" i="74" s="1"/>
  <c r="Z110" i="57"/>
  <c r="J13" i="74" s="1"/>
  <c r="V110" i="57"/>
  <c r="H13" i="74" s="1"/>
  <c r="P110" i="56"/>
  <c r="E12" i="74" s="1"/>
  <c r="X110" i="56"/>
  <c r="I12" i="74" s="1"/>
  <c r="R110" i="56"/>
  <c r="F12" i="74" s="1"/>
  <c r="V110" i="56"/>
  <c r="H12" i="74" s="1"/>
  <c r="N110" i="56"/>
  <c r="D12" i="74" s="1"/>
  <c r="N45" i="30"/>
  <c r="T110" i="55"/>
  <c r="G11" i="74" s="1"/>
  <c r="X110" i="55"/>
  <c r="I11" i="74" s="1"/>
  <c r="L110" i="55"/>
  <c r="C11" i="74" s="1"/>
  <c r="Z110" i="55"/>
  <c r="J11" i="74" s="1"/>
  <c r="N45" i="29"/>
  <c r="M40" i="2"/>
  <c r="M121" i="2"/>
  <c r="M45" i="2"/>
  <c r="AE95" i="56"/>
  <c r="AE95" i="61"/>
  <c r="AE101" i="62"/>
  <c r="AE93" i="68"/>
  <c r="AE93" i="54"/>
  <c r="AE93" i="70"/>
  <c r="AE93" i="65"/>
  <c r="AE93" i="66"/>
  <c r="AE93" i="56"/>
  <c r="AE93" i="63"/>
  <c r="AE15" i="61"/>
  <c r="AE15" i="69"/>
  <c r="AE15" i="59"/>
  <c r="AE15" i="67"/>
  <c r="AE15" i="60"/>
  <c r="AE15" i="68"/>
  <c r="AE15" i="73"/>
  <c r="AE69" i="59"/>
  <c r="AE32" i="71"/>
  <c r="AE69" i="60"/>
  <c r="AE32" i="67"/>
  <c r="AE95" i="63"/>
  <c r="AE30" i="59"/>
  <c r="AE80" i="60"/>
  <c r="AE42" i="55"/>
  <c r="AE42" i="71"/>
  <c r="AE42" i="67"/>
  <c r="AE30" i="72"/>
  <c r="AE16" i="55"/>
  <c r="AE42" i="73"/>
  <c r="AE41" i="70"/>
  <c r="AE89" i="66"/>
  <c r="AE54" i="56"/>
  <c r="AE18" i="61"/>
  <c r="AE94" i="69"/>
  <c r="AE30" i="58"/>
  <c r="AE54" i="70"/>
  <c r="AE30" i="63"/>
  <c r="AE80" i="65"/>
  <c r="AE16" i="71"/>
  <c r="AE30" i="66"/>
  <c r="AE54" i="63"/>
  <c r="AE80" i="68"/>
  <c r="AE95" i="73"/>
  <c r="AE94" i="67"/>
  <c r="AE42" i="66"/>
  <c r="AE94" i="68"/>
  <c r="AE80" i="64"/>
  <c r="AE94" i="56"/>
  <c r="AE54" i="66"/>
  <c r="AE42" i="60"/>
  <c r="AE42" i="69"/>
  <c r="AE81" i="57"/>
  <c r="AE32" i="73"/>
  <c r="AE30" i="56"/>
  <c r="AE80" i="58"/>
  <c r="AE42" i="70"/>
  <c r="AE37" i="60"/>
  <c r="AE54" i="68"/>
  <c r="AE54" i="65"/>
  <c r="AE16" i="66"/>
  <c r="AE54" i="59"/>
  <c r="AE30" i="64"/>
  <c r="AE42" i="72"/>
  <c r="AE94" i="63"/>
  <c r="AE94" i="64"/>
  <c r="AE39" i="62"/>
  <c r="AE71" i="68"/>
  <c r="AE74" i="56"/>
  <c r="AE69" i="55"/>
  <c r="AE54" i="73"/>
  <c r="AE80" i="66"/>
  <c r="AE80" i="67"/>
  <c r="AE16" i="69"/>
  <c r="AE54" i="60"/>
  <c r="AE42" i="57"/>
  <c r="AE54" i="69"/>
  <c r="AE42" i="59"/>
  <c r="AE94" i="57"/>
  <c r="AE54" i="58"/>
  <c r="AE54" i="54"/>
  <c r="AE18" i="69"/>
  <c r="AE89" i="61"/>
  <c r="AE35" i="71"/>
  <c r="AE43" i="56"/>
  <c r="AE95" i="54"/>
  <c r="AE55" i="55"/>
  <c r="AE95" i="57"/>
  <c r="AE95" i="67"/>
  <c r="AE95" i="68"/>
  <c r="AE32" i="63"/>
  <c r="AE95" i="64"/>
  <c r="AE18" i="73"/>
  <c r="AE94" i="62"/>
  <c r="AE102" i="68"/>
  <c r="AE65" i="68"/>
  <c r="AE82" i="73"/>
  <c r="AE53" i="64"/>
  <c r="AE81" i="55"/>
  <c r="AE55" i="57"/>
  <c r="AE71" i="60"/>
  <c r="AE69" i="56"/>
  <c r="AE95" i="72"/>
  <c r="AE32" i="65"/>
  <c r="AE95" i="66"/>
  <c r="AE81" i="58"/>
  <c r="AE102" i="55"/>
  <c r="AE76" i="70"/>
  <c r="AE55" i="65"/>
  <c r="AE35" i="60"/>
  <c r="AE43" i="65"/>
  <c r="AE55" i="66"/>
  <c r="AE25" i="71"/>
  <c r="AE35" i="69"/>
  <c r="AE32" i="66"/>
  <c r="AE32" i="56"/>
  <c r="AE32" i="69"/>
  <c r="AE32" i="57"/>
  <c r="AE79" i="54"/>
  <c r="AE32" i="68"/>
  <c r="AE89" i="63"/>
  <c r="AE21" i="54"/>
  <c r="AE22" i="61"/>
  <c r="AE88" i="67"/>
  <c r="AE47" i="70"/>
  <c r="AE69" i="65"/>
  <c r="AE21" i="71"/>
  <c r="AE95" i="58"/>
  <c r="AE18" i="60"/>
  <c r="AE59" i="71"/>
  <c r="AE31" i="54"/>
  <c r="AE43" i="55"/>
  <c r="AE32" i="70"/>
  <c r="AE89" i="68"/>
  <c r="AE31" i="63"/>
  <c r="AE25" i="62"/>
  <c r="AE82" i="56"/>
  <c r="AE22" i="71"/>
  <c r="AE88" i="57"/>
  <c r="AE32" i="62"/>
  <c r="AE95" i="69"/>
  <c r="AE32" i="55"/>
  <c r="AE43" i="60"/>
  <c r="AE32" i="60"/>
  <c r="AE18" i="65"/>
  <c r="AE59" i="62"/>
  <c r="AE18" i="56"/>
  <c r="AE59" i="70"/>
  <c r="AE39" i="68"/>
  <c r="AE49" i="54"/>
  <c r="AE41" i="54"/>
  <c r="AE39" i="64"/>
  <c r="AE101" i="69"/>
  <c r="AE53" i="54"/>
  <c r="AE72" i="73"/>
  <c r="AE25" i="66"/>
  <c r="AE87" i="54"/>
  <c r="AE76" i="68"/>
  <c r="AE76" i="72"/>
  <c r="AE56" i="73"/>
  <c r="AE49" i="68"/>
  <c r="AE89" i="54"/>
  <c r="AE65" i="66"/>
  <c r="AE71" i="69"/>
  <c r="AE82" i="63"/>
  <c r="AE53" i="71"/>
  <c r="AE60" i="66"/>
  <c r="AB110" i="56"/>
  <c r="K12" i="74" s="1"/>
  <c r="AE89" i="69"/>
  <c r="AE49" i="71"/>
  <c r="AE54" i="71"/>
  <c r="AE41" i="63"/>
  <c r="AE39" i="72"/>
  <c r="AE74" i="69"/>
  <c r="AE56" i="56"/>
  <c r="AE71" i="72"/>
  <c r="AE73" i="68"/>
  <c r="AE101" i="54"/>
  <c r="AE83" i="73"/>
  <c r="AE84" i="67"/>
  <c r="AE53" i="59"/>
  <c r="AE63" i="54"/>
  <c r="AE88" i="64"/>
  <c r="AE39" i="69"/>
  <c r="AE71" i="61"/>
  <c r="AE48" i="61"/>
  <c r="AE22" i="60"/>
  <c r="AE49" i="63"/>
  <c r="J110" i="69"/>
  <c r="B25" i="74" s="1"/>
  <c r="AD110" i="55"/>
  <c r="L11" i="74" s="1"/>
  <c r="L110" i="58"/>
  <c r="C14" i="74" s="1"/>
  <c r="V110" i="59"/>
  <c r="H15" i="74" s="1"/>
  <c r="AE39" i="71"/>
  <c r="AE22" i="67"/>
  <c r="AE35" i="62"/>
  <c r="AE49" i="72"/>
  <c r="AE71" i="62"/>
  <c r="AE71" i="67"/>
  <c r="AE50" i="72"/>
  <c r="AE89" i="67"/>
  <c r="AE89" i="71"/>
  <c r="AE24" i="54"/>
  <c r="AE22" i="56"/>
  <c r="AE65" i="65"/>
  <c r="AE30" i="73"/>
  <c r="AE89" i="72"/>
  <c r="AE88" i="54"/>
  <c r="AE82" i="64"/>
  <c r="AE99" i="70"/>
  <c r="AE101" i="64"/>
  <c r="AE48" i="66"/>
  <c r="AE63" i="61"/>
  <c r="AE22" i="69"/>
  <c r="AE22" i="65"/>
  <c r="AE48" i="70"/>
  <c r="AE17" i="69"/>
  <c r="AE99" i="58"/>
  <c r="AE55" i="67"/>
  <c r="AE39" i="66"/>
  <c r="AE20" i="54"/>
  <c r="AE63" i="67"/>
  <c r="AE30" i="70"/>
  <c r="AE83" i="60"/>
  <c r="AE63" i="64"/>
  <c r="AE42" i="64"/>
  <c r="AE68" i="72"/>
  <c r="AE30" i="54"/>
  <c r="AE71" i="71"/>
  <c r="N110" i="59"/>
  <c r="D15" i="74" s="1"/>
  <c r="AE39" i="70"/>
  <c r="AE22" i="68"/>
  <c r="AE63" i="66"/>
  <c r="AE73" i="59"/>
  <c r="AE39" i="73"/>
  <c r="AE63" i="59"/>
  <c r="AE79" i="69"/>
  <c r="AE95" i="71"/>
  <c r="AE79" i="70"/>
  <c r="AE21" i="68"/>
  <c r="AE79" i="68"/>
  <c r="AE39" i="65"/>
  <c r="AE22" i="64"/>
  <c r="AE16" i="65"/>
  <c r="AE49" i="64"/>
  <c r="AE60" i="68"/>
  <c r="AE31" i="60"/>
  <c r="AE79" i="67"/>
  <c r="AE95" i="62"/>
  <c r="AE71" i="70"/>
  <c r="AE63" i="69"/>
  <c r="AE31" i="72"/>
  <c r="AE71" i="54"/>
  <c r="AE76" i="66"/>
  <c r="AE95" i="65"/>
  <c r="AE21" i="70"/>
  <c r="AE101" i="70"/>
  <c r="AE22" i="62"/>
  <c r="AE76" i="60"/>
  <c r="AE71" i="66"/>
  <c r="AE99" i="54"/>
  <c r="AE47" i="72"/>
  <c r="AE39" i="67"/>
  <c r="AE42" i="65"/>
  <c r="AE63" i="60"/>
  <c r="AE47" i="54"/>
  <c r="AE79" i="61"/>
  <c r="AE88" i="68"/>
  <c r="AE65" i="72"/>
  <c r="AE63" i="63"/>
  <c r="AE71" i="73"/>
  <c r="AB110" i="55"/>
  <c r="K11" i="74" s="1"/>
  <c r="N110" i="57"/>
  <c r="D13" i="74" s="1"/>
  <c r="AE42" i="58"/>
  <c r="AE88" i="66"/>
  <c r="AE89" i="64"/>
  <c r="AE89" i="70"/>
  <c r="AE65" i="70"/>
  <c r="AE22" i="73"/>
  <c r="AE100" i="66"/>
  <c r="AE63" i="70"/>
  <c r="AE35" i="61"/>
  <c r="AE41" i="73"/>
  <c r="AE22" i="72"/>
  <c r="AE101" i="73"/>
  <c r="AE63" i="65"/>
  <c r="AE89" i="73"/>
  <c r="AE48" i="73"/>
  <c r="AE63" i="68"/>
  <c r="AE76" i="62"/>
  <c r="AE22" i="66"/>
  <c r="AE79" i="63"/>
  <c r="AE49" i="69"/>
  <c r="AE71" i="65"/>
  <c r="AE68" i="66"/>
  <c r="AE68" i="67"/>
  <c r="AE68" i="71"/>
  <c r="AE49" i="65"/>
  <c r="N110" i="55"/>
  <c r="D11" i="74" s="1"/>
  <c r="AE43" i="68"/>
  <c r="AE18" i="68"/>
  <c r="AE59" i="63"/>
  <c r="AE59" i="65"/>
  <c r="AE51" i="72"/>
  <c r="AE102" i="71"/>
  <c r="AE94" i="54"/>
  <c r="AE59" i="72"/>
  <c r="AE94" i="61"/>
  <c r="AE26" i="54"/>
  <c r="AE51" i="68"/>
  <c r="AE51" i="69"/>
  <c r="AE94" i="70"/>
  <c r="AE102" i="72"/>
  <c r="AE59" i="67"/>
  <c r="AE77" i="70"/>
  <c r="AE18" i="63"/>
  <c r="AE43" i="73"/>
  <c r="AE69" i="64"/>
  <c r="AE43" i="66"/>
  <c r="AE18" i="67"/>
  <c r="AE102" i="65"/>
  <c r="AE59" i="64"/>
  <c r="AE18" i="71"/>
  <c r="AE26" i="63"/>
  <c r="AE77" i="73"/>
  <c r="AE51" i="64"/>
  <c r="AE43" i="69"/>
  <c r="AE43" i="62"/>
  <c r="AE43" i="64"/>
  <c r="AE43" i="72"/>
  <c r="AE102" i="73"/>
  <c r="AE51" i="66"/>
  <c r="AD110" i="56"/>
  <c r="L12" i="74" s="1"/>
  <c r="V110" i="55"/>
  <c r="H11" i="74" s="1"/>
  <c r="AE59" i="73"/>
  <c r="AE102" i="69"/>
  <c r="AE43" i="70"/>
  <c r="AE102" i="63"/>
  <c r="AE102" i="64"/>
  <c r="AE88" i="55"/>
  <c r="AE51" i="67"/>
  <c r="AE59" i="59"/>
  <c r="AE26" i="65"/>
  <c r="AE43" i="67"/>
  <c r="AB110" i="59"/>
  <c r="K15" i="74" s="1"/>
  <c r="AE26" i="64"/>
  <c r="AE43" i="71"/>
  <c r="AE59" i="66"/>
  <c r="AE18" i="64"/>
  <c r="AE18" i="62"/>
  <c r="AE94" i="72"/>
  <c r="AE59" i="69"/>
  <c r="R110" i="55"/>
  <c r="F11" i="74" s="1"/>
  <c r="AE51" i="54"/>
  <c r="AE102" i="70"/>
  <c r="AE94" i="73"/>
  <c r="AE18" i="70"/>
  <c r="AE18" i="54"/>
  <c r="AE102" i="54"/>
  <c r="AE43" i="54"/>
  <c r="AE18" i="72"/>
  <c r="T110" i="71"/>
  <c r="G27" i="74" s="1"/>
  <c r="L110" i="59"/>
  <c r="C15" i="74" s="1"/>
  <c r="L110" i="70"/>
  <c r="C26" i="74" s="1"/>
  <c r="AE15" i="72"/>
  <c r="AE60" i="67"/>
  <c r="AE69" i="66"/>
  <c r="AB110" i="62"/>
  <c r="K18" i="74" s="1"/>
  <c r="X110" i="70"/>
  <c r="I26" i="74" s="1"/>
  <c r="Z110" i="71"/>
  <c r="J27" i="74" s="1"/>
  <c r="T110" i="62"/>
  <c r="G18" i="74" s="1"/>
  <c r="R110" i="70"/>
  <c r="F26" i="74" s="1"/>
  <c r="J110" i="66"/>
  <c r="B22" i="74" s="1"/>
  <c r="J110" i="59"/>
  <c r="B15" i="74" s="1"/>
  <c r="AE75" i="65"/>
  <c r="AE81" i="65"/>
  <c r="N23" i="46"/>
  <c r="N25" i="46"/>
  <c r="N27" i="46"/>
  <c r="N20" i="46"/>
  <c r="N26" i="46"/>
  <c r="Z110" i="54"/>
  <c r="J10" i="74" s="1"/>
  <c r="AE86" i="65"/>
  <c r="L110" i="71"/>
  <c r="C27" i="74" s="1"/>
  <c r="Z110" i="62"/>
  <c r="J18" i="74" s="1"/>
  <c r="L110" i="67"/>
  <c r="C23" i="74" s="1"/>
  <c r="AE47" i="73"/>
  <c r="AE17" i="62"/>
  <c r="X110" i="65"/>
  <c r="I21" i="74" s="1"/>
  <c r="Z110" i="59"/>
  <c r="J15" i="74" s="1"/>
  <c r="T110" i="59"/>
  <c r="G15" i="74" s="1"/>
  <c r="P110" i="69"/>
  <c r="E25" i="74" s="1"/>
  <c r="AE17" i="72"/>
  <c r="T110" i="64"/>
  <c r="G20" i="74" s="1"/>
  <c r="P110" i="63"/>
  <c r="E19" i="74" s="1"/>
  <c r="AE38" i="67"/>
  <c r="AE38" i="73"/>
  <c r="AE56" i="60"/>
  <c r="AE41" i="60"/>
  <c r="AE60" i="54"/>
  <c r="AE81" i="64"/>
  <c r="R110" i="69"/>
  <c r="F25" i="74" s="1"/>
  <c r="N110" i="69"/>
  <c r="D25" i="74" s="1"/>
  <c r="T110" i="70"/>
  <c r="G26" i="74" s="1"/>
  <c r="R110" i="72"/>
  <c r="F28" i="74" s="1"/>
  <c r="T110" i="69"/>
  <c r="G25" i="74" s="1"/>
  <c r="AE75" i="68"/>
  <c r="AE49" i="60"/>
  <c r="AE38" i="72"/>
  <c r="AE75" i="64"/>
  <c r="AE81" i="66"/>
  <c r="AE81" i="72"/>
  <c r="AE81" i="59"/>
  <c r="AE75" i="63"/>
  <c r="N45" i="35"/>
  <c r="AL20" i="32"/>
  <c r="M20" i="32" s="1"/>
  <c r="M29" i="32" s="1"/>
  <c r="AK20" i="32"/>
  <c r="L20" i="32" s="1"/>
  <c r="AK20" i="36"/>
  <c r="L20" i="36" s="1"/>
  <c r="AL20" i="36"/>
  <c r="M20" i="36" s="1"/>
  <c r="M29" i="36" s="1"/>
  <c r="X110" i="54"/>
  <c r="I10" i="74" s="1"/>
  <c r="L110" i="54"/>
  <c r="C10" i="74" s="1"/>
  <c r="X110" i="62"/>
  <c r="I18" i="74" s="1"/>
  <c r="AB110" i="69"/>
  <c r="K25" i="74" s="1"/>
  <c r="X110" i="73"/>
  <c r="I29" i="74" s="1"/>
  <c r="AE81" i="73"/>
  <c r="AE41" i="62"/>
  <c r="AE69" i="54"/>
  <c r="AK19" i="44"/>
  <c r="L19" i="44" s="1"/>
  <c r="AL19" i="44"/>
  <c r="M19" i="44" s="1"/>
  <c r="AE81" i="71"/>
  <c r="L110" i="69"/>
  <c r="C25" i="74" s="1"/>
  <c r="AE41" i="61"/>
  <c r="AE38" i="71"/>
  <c r="AE81" i="70"/>
  <c r="AE38" i="59"/>
  <c r="AE38" i="62"/>
  <c r="AE81" i="63"/>
  <c r="X110" i="69"/>
  <c r="I25" i="74" s="1"/>
  <c r="N41" i="37"/>
  <c r="N39" i="37"/>
  <c r="N42" i="37"/>
  <c r="N36" i="37"/>
  <c r="N43" i="37"/>
  <c r="N34" i="37"/>
  <c r="N40" i="37"/>
  <c r="N44" i="37"/>
  <c r="N35" i="37"/>
  <c r="N38" i="37"/>
  <c r="N37" i="37"/>
  <c r="P110" i="54"/>
  <c r="E10" i="74" s="1"/>
  <c r="N110" i="62"/>
  <c r="D18" i="74" s="1"/>
  <c r="AE69" i="73"/>
  <c r="P110" i="70"/>
  <c r="E26" i="74" s="1"/>
  <c r="N45" i="32"/>
  <c r="P110" i="59"/>
  <c r="E15" i="74" s="1"/>
  <c r="AE38" i="66"/>
  <c r="AE81" i="68"/>
  <c r="AE38" i="68"/>
  <c r="AL20" i="43"/>
  <c r="M20" i="43" s="1"/>
  <c r="AK20" i="43"/>
  <c r="L20" i="43" s="1"/>
  <c r="AE38" i="70"/>
  <c r="N45" i="41"/>
  <c r="T110" i="60"/>
  <c r="G16" i="74" s="1"/>
  <c r="R110" i="62"/>
  <c r="F18" i="74" s="1"/>
  <c r="N110" i="71"/>
  <c r="D27" i="74" s="1"/>
  <c r="J110" i="70"/>
  <c r="B26" i="74" s="1"/>
  <c r="AK22" i="41"/>
  <c r="L22" i="41" s="1"/>
  <c r="R110" i="59"/>
  <c r="F15" i="74" s="1"/>
  <c r="V110" i="69"/>
  <c r="H25" i="74" s="1"/>
  <c r="Z110" i="69"/>
  <c r="J25" i="74" s="1"/>
  <c r="AE81" i="69"/>
  <c r="AL22" i="37"/>
  <c r="M22" i="37" s="1"/>
  <c r="AK22" i="37"/>
  <c r="L22" i="37" s="1"/>
  <c r="AE38" i="54"/>
  <c r="N45" i="47"/>
  <c r="V110" i="71"/>
  <c r="H27" i="74" s="1"/>
  <c r="AE60" i="69"/>
  <c r="X110" i="59"/>
  <c r="I15" i="74" s="1"/>
  <c r="AE38" i="69"/>
  <c r="AE81" i="67"/>
  <c r="AE96" i="60"/>
  <c r="AE75" i="59"/>
  <c r="AE81" i="54"/>
  <c r="AE81" i="60"/>
  <c r="AE81" i="61"/>
  <c r="AE15" i="70"/>
  <c r="AE75" i="54"/>
  <c r="N45" i="44"/>
  <c r="AE75" i="72"/>
  <c r="AE81" i="62"/>
  <c r="AB110" i="68"/>
  <c r="K24" i="74" s="1"/>
  <c r="AE57" i="63"/>
  <c r="J110" i="54"/>
  <c r="B10" i="74" s="1"/>
  <c r="R110" i="54"/>
  <c r="F10" i="74" s="1"/>
  <c r="N45" i="36"/>
  <c r="AE45" i="66"/>
  <c r="P110" i="71"/>
  <c r="E27" i="74" s="1"/>
  <c r="X110" i="71"/>
  <c r="I27" i="74" s="1"/>
  <c r="L110" i="62"/>
  <c r="C18" i="74" s="1"/>
  <c r="AD110" i="67"/>
  <c r="AE16" i="67"/>
  <c r="AK26" i="29"/>
  <c r="L26" i="29" s="1"/>
  <c r="AL26" i="29"/>
  <c r="M26" i="29" s="1"/>
  <c r="M29" i="29" s="1"/>
  <c r="V110" i="65"/>
  <c r="H21" i="74" s="1"/>
  <c r="N41" i="46"/>
  <c r="N38" i="46"/>
  <c r="N44" i="46"/>
  <c r="N42" i="46"/>
  <c r="N40" i="46"/>
  <c r="N43" i="46"/>
  <c r="N35" i="46"/>
  <c r="N34" i="46"/>
  <c r="N39" i="46"/>
  <c r="N37" i="46"/>
  <c r="N36" i="46"/>
  <c r="AE86" i="69"/>
  <c r="Z110" i="73"/>
  <c r="J29" i="74" s="1"/>
  <c r="N110" i="73"/>
  <c r="D29" i="74" s="1"/>
  <c r="L110" i="61"/>
  <c r="C17" i="74" s="1"/>
  <c r="AB110" i="72"/>
  <c r="K28" i="74" s="1"/>
  <c r="AE69" i="68"/>
  <c r="AE57" i="54"/>
  <c r="N110" i="68"/>
  <c r="D24" i="74" s="1"/>
  <c r="L110" i="66"/>
  <c r="C22" i="74" s="1"/>
  <c r="T110" i="66"/>
  <c r="G22" i="74" s="1"/>
  <c r="AB110" i="60"/>
  <c r="K16" i="74" s="1"/>
  <c r="M29" i="30"/>
  <c r="N45" i="40"/>
  <c r="AE17" i="60"/>
  <c r="AE16" i="64"/>
  <c r="AD110" i="64"/>
  <c r="Z110" i="64"/>
  <c r="J20" i="74" s="1"/>
  <c r="N110" i="63"/>
  <c r="D19" i="74" s="1"/>
  <c r="L110" i="68"/>
  <c r="C24" i="74" s="1"/>
  <c r="N25" i="42"/>
  <c r="R110" i="71"/>
  <c r="F27" i="74" s="1"/>
  <c r="AE16" i="62"/>
  <c r="AD110" i="62"/>
  <c r="AE54" i="62"/>
  <c r="N42" i="42"/>
  <c r="N36" i="42"/>
  <c r="N39" i="42"/>
  <c r="N38" i="42"/>
  <c r="N37" i="42"/>
  <c r="N44" i="42"/>
  <c r="N34" i="42"/>
  <c r="N40" i="42"/>
  <c r="N35" i="42"/>
  <c r="N41" i="42"/>
  <c r="N43" i="42"/>
  <c r="AE45" i="67"/>
  <c r="AB110" i="67"/>
  <c r="K23" i="74" s="1"/>
  <c r="J110" i="65"/>
  <c r="B21" i="74" s="1"/>
  <c r="T110" i="65"/>
  <c r="G21" i="74" s="1"/>
  <c r="Z110" i="70"/>
  <c r="J26" i="74" s="1"/>
  <c r="AD110" i="69"/>
  <c r="T110" i="73"/>
  <c r="G29" i="74" s="1"/>
  <c r="AE69" i="70"/>
  <c r="N45" i="38"/>
  <c r="AE57" i="67"/>
  <c r="AB110" i="61"/>
  <c r="K17" i="74" s="1"/>
  <c r="AE16" i="72"/>
  <c r="AD110" i="72"/>
  <c r="X110" i="68"/>
  <c r="I24" i="74" s="1"/>
  <c r="AE90" i="59"/>
  <c r="AE57" i="71"/>
  <c r="Z110" i="66"/>
  <c r="J22" i="74" s="1"/>
  <c r="AE17" i="70"/>
  <c r="R110" i="60"/>
  <c r="F16" i="74" s="1"/>
  <c r="AE16" i="59"/>
  <c r="AD110" i="59"/>
  <c r="AE45" i="69"/>
  <c r="AB110" i="64"/>
  <c r="K20" i="74" s="1"/>
  <c r="Z110" i="63"/>
  <c r="J19" i="74" s="1"/>
  <c r="AB110" i="63"/>
  <c r="K19" i="74" s="1"/>
  <c r="AE69" i="71"/>
  <c r="N45" i="45"/>
  <c r="AL20" i="41"/>
  <c r="M20" i="41" s="1"/>
  <c r="AK20" i="41"/>
  <c r="L20" i="41" s="1"/>
  <c r="AE17" i="73"/>
  <c r="N110" i="54"/>
  <c r="D10" i="74" s="1"/>
  <c r="AE45" i="72"/>
  <c r="AB110" i="71"/>
  <c r="K27" i="74" s="1"/>
  <c r="AE94" i="55"/>
  <c r="AE45" i="60"/>
  <c r="Z110" i="67"/>
  <c r="J23" i="74" s="1"/>
  <c r="AE60" i="71"/>
  <c r="AE69" i="61"/>
  <c r="AB110" i="65"/>
  <c r="K21" i="74" s="1"/>
  <c r="R110" i="65"/>
  <c r="F21" i="74" s="1"/>
  <c r="AE45" i="71"/>
  <c r="P110" i="73"/>
  <c r="E29" i="74" s="1"/>
  <c r="Z110" i="61"/>
  <c r="J17" i="74" s="1"/>
  <c r="AE16" i="57"/>
  <c r="AD110" i="57"/>
  <c r="X110" i="72"/>
  <c r="I28" i="74" s="1"/>
  <c r="AE100" i="67"/>
  <c r="AE16" i="68"/>
  <c r="AD110" i="68"/>
  <c r="AE17" i="66"/>
  <c r="AD110" i="66"/>
  <c r="Z110" i="60"/>
  <c r="J16" i="74" s="1"/>
  <c r="AE69" i="67"/>
  <c r="AE86" i="71"/>
  <c r="AE45" i="54"/>
  <c r="P110" i="64"/>
  <c r="E20" i="74" s="1"/>
  <c r="AE16" i="63"/>
  <c r="AD110" i="63"/>
  <c r="T110" i="63"/>
  <c r="G19" i="74" s="1"/>
  <c r="AE17" i="54"/>
  <c r="V110" i="54"/>
  <c r="H10" i="74" s="1"/>
  <c r="AE60" i="73"/>
  <c r="AL22" i="28"/>
  <c r="M22" i="28" s="1"/>
  <c r="AK22" i="28"/>
  <c r="L22" i="28" s="1"/>
  <c r="AE100" i="72"/>
  <c r="N35" i="33"/>
  <c r="N42" i="33"/>
  <c r="N44" i="33"/>
  <c r="N36" i="33"/>
  <c r="N34" i="33"/>
  <c r="N38" i="33"/>
  <c r="N39" i="33"/>
  <c r="N37" i="33"/>
  <c r="N43" i="33"/>
  <c r="N41" i="33"/>
  <c r="N40" i="33"/>
  <c r="T110" i="67"/>
  <c r="G23" i="74" s="1"/>
  <c r="X110" i="67"/>
  <c r="I23" i="74" s="1"/>
  <c r="L110" i="65"/>
  <c r="C21" i="74" s="1"/>
  <c r="P110" i="65"/>
  <c r="E21" i="74" s="1"/>
  <c r="J110" i="73"/>
  <c r="B29" i="74" s="1"/>
  <c r="AK24" i="43"/>
  <c r="L24" i="43" s="1"/>
  <c r="AL24" i="43"/>
  <c r="M24" i="43" s="1"/>
  <c r="M29" i="43" s="1"/>
  <c r="J110" i="61"/>
  <c r="B17" i="74" s="1"/>
  <c r="X110" i="61"/>
  <c r="I17" i="74" s="1"/>
  <c r="T110" i="72"/>
  <c r="G28" i="74" s="1"/>
  <c r="V110" i="68"/>
  <c r="H24" i="74" s="1"/>
  <c r="AL23" i="38"/>
  <c r="M23" i="38" s="1"/>
  <c r="M29" i="38" s="1"/>
  <c r="AK23" i="38"/>
  <c r="L23" i="38" s="1"/>
  <c r="AE45" i="70"/>
  <c r="P110" i="66"/>
  <c r="E22" i="74" s="1"/>
  <c r="P110" i="60"/>
  <c r="E16" i="74" s="1"/>
  <c r="AK26" i="37"/>
  <c r="L26" i="37" s="1"/>
  <c r="AL26" i="37"/>
  <c r="M26" i="37" s="1"/>
  <c r="M29" i="37" s="1"/>
  <c r="AE44" i="68"/>
  <c r="X110" i="64"/>
  <c r="I20" i="74" s="1"/>
  <c r="R110" i="63"/>
  <c r="F19" i="74" s="1"/>
  <c r="L110" i="63"/>
  <c r="C19" i="74" s="1"/>
  <c r="AE54" i="67"/>
  <c r="AB110" i="73"/>
  <c r="K29" i="74" s="1"/>
  <c r="T110" i="54"/>
  <c r="G10" i="74" s="1"/>
  <c r="AE69" i="69"/>
  <c r="N45" i="34"/>
  <c r="J110" i="67"/>
  <c r="B23" i="74" s="1"/>
  <c r="V110" i="67"/>
  <c r="H23" i="74" s="1"/>
  <c r="Z110" i="65"/>
  <c r="J21" i="74" s="1"/>
  <c r="V110" i="70"/>
  <c r="H26" i="74" s="1"/>
  <c r="AE100" i="68"/>
  <c r="AE16" i="73"/>
  <c r="AD110" i="73"/>
  <c r="AE17" i="61"/>
  <c r="AD110" i="61"/>
  <c r="V110" i="61"/>
  <c r="H17" i="74" s="1"/>
  <c r="P110" i="72"/>
  <c r="E28" i="74" s="1"/>
  <c r="L110" i="72"/>
  <c r="C28" i="74" s="1"/>
  <c r="AE94" i="58"/>
  <c r="T110" i="68"/>
  <c r="G24" i="74" s="1"/>
  <c r="R110" i="66"/>
  <c r="F22" i="74" s="1"/>
  <c r="J110" i="60"/>
  <c r="B16" i="74" s="1"/>
  <c r="L110" i="60"/>
  <c r="C16" i="74" s="1"/>
  <c r="AE40" i="68"/>
  <c r="L110" i="64"/>
  <c r="C20" i="74" s="1"/>
  <c r="J110" i="63"/>
  <c r="B19" i="74" s="1"/>
  <c r="AE16" i="70"/>
  <c r="AD110" i="70"/>
  <c r="T110" i="61"/>
  <c r="G17" i="74" s="1"/>
  <c r="R110" i="64"/>
  <c r="F20" i="74" s="1"/>
  <c r="AL26" i="44"/>
  <c r="M26" i="44" s="1"/>
  <c r="AK26" i="44"/>
  <c r="L26" i="44" s="1"/>
  <c r="AE45" i="73"/>
  <c r="AE33" i="54"/>
  <c r="AB110" i="54"/>
  <c r="K10" i="74" s="1"/>
  <c r="AE79" i="60"/>
  <c r="AE17" i="64"/>
  <c r="AE57" i="68"/>
  <c r="J110" i="71"/>
  <c r="B27" i="74" s="1"/>
  <c r="AE33" i="66"/>
  <c r="J110" i="62"/>
  <c r="B18" i="74" s="1"/>
  <c r="V110" i="62"/>
  <c r="H18" i="74" s="1"/>
  <c r="AL19" i="41"/>
  <c r="M19" i="41" s="1"/>
  <c r="AK19" i="41"/>
  <c r="L19" i="41" s="1"/>
  <c r="R110" i="67"/>
  <c r="F23" i="74" s="1"/>
  <c r="N110" i="67"/>
  <c r="D23" i="74" s="1"/>
  <c r="AL24" i="35"/>
  <c r="M24" i="35" s="1"/>
  <c r="AK24" i="35"/>
  <c r="L24" i="35" s="1"/>
  <c r="AE57" i="64"/>
  <c r="AE33" i="65"/>
  <c r="AD110" i="65"/>
  <c r="AB110" i="70"/>
  <c r="K26" i="74" s="1"/>
  <c r="AE52" i="73"/>
  <c r="AE54" i="61"/>
  <c r="L110" i="73"/>
  <c r="C29" i="74" s="1"/>
  <c r="AE45" i="68"/>
  <c r="P110" i="61"/>
  <c r="E17" i="74" s="1"/>
  <c r="N110" i="61"/>
  <c r="D17" i="74" s="1"/>
  <c r="AE17" i="67"/>
  <c r="Z110" i="72"/>
  <c r="J28" i="74" s="1"/>
  <c r="J110" i="72"/>
  <c r="B28" i="74" s="1"/>
  <c r="AE60" i="72"/>
  <c r="P110" i="68"/>
  <c r="E24" i="74" s="1"/>
  <c r="R110" i="68"/>
  <c r="F24" i="74" s="1"/>
  <c r="N110" i="66"/>
  <c r="D22" i="74" s="1"/>
  <c r="AE16" i="60"/>
  <c r="AD110" i="60"/>
  <c r="X110" i="60"/>
  <c r="I16" i="74" s="1"/>
  <c r="N110" i="64"/>
  <c r="D20" i="74" s="1"/>
  <c r="X110" i="63"/>
  <c r="I19" i="74" s="1"/>
  <c r="AE94" i="71"/>
  <c r="X110" i="66"/>
  <c r="I22" i="74" s="1"/>
  <c r="AK19" i="47"/>
  <c r="L19" i="47" s="1"/>
  <c r="AL19" i="47"/>
  <c r="M19" i="47" s="1"/>
  <c r="AE52" i="68"/>
  <c r="AE16" i="54"/>
  <c r="AD110" i="54"/>
  <c r="AE17" i="71"/>
  <c r="AD110" i="71"/>
  <c r="P110" i="62"/>
  <c r="E18" i="74" s="1"/>
  <c r="AE86" i="73"/>
  <c r="AE33" i="73"/>
  <c r="P110" i="67"/>
  <c r="E23" i="74" s="1"/>
  <c r="AE100" i="64"/>
  <c r="AE79" i="71"/>
  <c r="N110" i="65"/>
  <c r="D21" i="74" s="1"/>
  <c r="N110" i="70"/>
  <c r="D26" i="74" s="1"/>
  <c r="AE86" i="61"/>
  <c r="AE69" i="72"/>
  <c r="R110" i="73"/>
  <c r="F29" i="74" s="1"/>
  <c r="V110" i="73"/>
  <c r="H29" i="74" s="1"/>
  <c r="R110" i="61"/>
  <c r="F17" i="74" s="1"/>
  <c r="V110" i="72"/>
  <c r="H28" i="74" s="1"/>
  <c r="N110" i="72"/>
  <c r="D28" i="74" s="1"/>
  <c r="J110" i="68"/>
  <c r="B24" i="74" s="1"/>
  <c r="Z110" i="68"/>
  <c r="J24" i="74" s="1"/>
  <c r="AE44" i="64"/>
  <c r="AB110" i="66"/>
  <c r="K22" i="74" s="1"/>
  <c r="V110" i="66"/>
  <c r="H22" i="74" s="1"/>
  <c r="V110" i="60"/>
  <c r="H16" i="74" s="1"/>
  <c r="N110" i="60"/>
  <c r="D16" i="74" s="1"/>
  <c r="AE47" i="67"/>
  <c r="AE57" i="73"/>
  <c r="J110" i="64"/>
  <c r="B20" i="74" s="1"/>
  <c r="V110" i="64"/>
  <c r="H20" i="74" s="1"/>
  <c r="V110" i="63"/>
  <c r="H19" i="74" s="1"/>
  <c r="M29" i="47" l="1"/>
  <c r="AE90" i="56"/>
  <c r="M29" i="45"/>
  <c r="M29" i="34"/>
  <c r="C11" i="40"/>
  <c r="C13" i="40" s="1"/>
  <c r="L123" i="9"/>
  <c r="M123" i="9" s="1"/>
  <c r="M121" i="9"/>
  <c r="C11" i="38"/>
  <c r="C13" i="38" s="1"/>
  <c r="J60" i="38" s="1"/>
  <c r="L20" i="75" s="1"/>
  <c r="C11" i="35"/>
  <c r="C13" i="35" s="1"/>
  <c r="C11" i="34"/>
  <c r="C13" i="34" s="1"/>
  <c r="O40" i="34" s="1"/>
  <c r="P40" i="34" s="1"/>
  <c r="L123" i="15"/>
  <c r="M123" i="15" s="1"/>
  <c r="M121" i="15"/>
  <c r="C11" i="32"/>
  <c r="C11" i="31"/>
  <c r="N25" i="34"/>
  <c r="N23" i="34"/>
  <c r="N26" i="34"/>
  <c r="N24" i="34"/>
  <c r="N28" i="34"/>
  <c r="N18" i="34"/>
  <c r="N27" i="34"/>
  <c r="N22" i="34"/>
  <c r="N20" i="34"/>
  <c r="N21" i="34"/>
  <c r="N19" i="34"/>
  <c r="AE62" i="56"/>
  <c r="AE91" i="59"/>
  <c r="L123" i="12"/>
  <c r="M123" i="12" s="1"/>
  <c r="M121" i="12"/>
  <c r="L123" i="5"/>
  <c r="M123" i="5" s="1"/>
  <c r="M121" i="5"/>
  <c r="C13" i="32"/>
  <c r="N27" i="40"/>
  <c r="N18" i="40"/>
  <c r="N22" i="40"/>
  <c r="N24" i="40"/>
  <c r="N21" i="40"/>
  <c r="N20" i="40"/>
  <c r="N28" i="40"/>
  <c r="N25" i="40"/>
  <c r="N23" i="40"/>
  <c r="N26" i="40"/>
  <c r="N19" i="40"/>
  <c r="C11" i="46"/>
  <c r="C13" i="46" s="1"/>
  <c r="L123" i="20"/>
  <c r="M123" i="20" s="1"/>
  <c r="M121" i="20"/>
  <c r="AE14" i="59"/>
  <c r="N26" i="42"/>
  <c r="C11" i="45"/>
  <c r="L123" i="21"/>
  <c r="M123" i="21" s="1"/>
  <c r="M121" i="21"/>
  <c r="C11" i="44"/>
  <c r="C13" i="44" s="1"/>
  <c r="O43" i="44" s="1"/>
  <c r="P43" i="44" s="1"/>
  <c r="M121" i="22"/>
  <c r="L123" i="22"/>
  <c r="M123" i="22" s="1"/>
  <c r="L123" i="11"/>
  <c r="M123" i="11" s="1"/>
  <c r="M121" i="11"/>
  <c r="L123" i="18"/>
  <c r="M123" i="18" s="1"/>
  <c r="M121" i="18"/>
  <c r="AE14" i="57"/>
  <c r="C11" i="47"/>
  <c r="C13" i="47" s="1"/>
  <c r="J52" i="47" s="1"/>
  <c r="D29" i="75" s="1"/>
  <c r="L123" i="23"/>
  <c r="M123" i="23" s="1"/>
  <c r="M121" i="23"/>
  <c r="C11" i="42"/>
  <c r="C13" i="42" s="1"/>
  <c r="O19" i="42" s="1"/>
  <c r="L123" i="7"/>
  <c r="M123" i="7" s="1"/>
  <c r="M121" i="7"/>
  <c r="L123" i="19"/>
  <c r="M123" i="19" s="1"/>
  <c r="M121" i="19"/>
  <c r="N45" i="31"/>
  <c r="AE14" i="55"/>
  <c r="C13" i="45"/>
  <c r="O36" i="45" s="1"/>
  <c r="P36" i="45" s="1"/>
  <c r="AE62" i="57"/>
  <c r="AE62" i="58"/>
  <c r="AE61" i="56"/>
  <c r="AE91" i="55"/>
  <c r="AE27" i="57"/>
  <c r="AE14" i="56"/>
  <c r="AE14" i="58"/>
  <c r="AE62" i="59"/>
  <c r="AE90" i="57"/>
  <c r="AE28" i="56"/>
  <c r="AE91" i="56"/>
  <c r="AE91" i="58"/>
  <c r="AE90" i="58"/>
  <c r="AE62" i="55"/>
  <c r="M29" i="28"/>
  <c r="N21" i="28" s="1"/>
  <c r="N20" i="31"/>
  <c r="N19" i="31"/>
  <c r="N26" i="31"/>
  <c r="N25" i="31"/>
  <c r="N18" i="31"/>
  <c r="N21" i="31"/>
  <c r="N23" i="31"/>
  <c r="N28" i="31"/>
  <c r="N24" i="31"/>
  <c r="N22" i="31"/>
  <c r="N27" i="31"/>
  <c r="AE14" i="71"/>
  <c r="N28" i="42"/>
  <c r="N23" i="42"/>
  <c r="AE110" i="58"/>
  <c r="N27" i="42"/>
  <c r="N19" i="42"/>
  <c r="AE14" i="69"/>
  <c r="N24" i="42"/>
  <c r="N29" i="42" s="1"/>
  <c r="AE27" i="58"/>
  <c r="M29" i="33"/>
  <c r="N21" i="33" s="1"/>
  <c r="N22" i="42"/>
  <c r="AE90" i="62"/>
  <c r="AE28" i="57"/>
  <c r="N18" i="42"/>
  <c r="AE28" i="59"/>
  <c r="AE61" i="57"/>
  <c r="AE28" i="55"/>
  <c r="N20" i="42"/>
  <c r="L123" i="2"/>
  <c r="AE61" i="58"/>
  <c r="M14" i="74"/>
  <c r="N14" i="74" s="1"/>
  <c r="N28" i="46"/>
  <c r="N24" i="46"/>
  <c r="N22" i="46"/>
  <c r="N21" i="46"/>
  <c r="N18" i="46"/>
  <c r="M29" i="44"/>
  <c r="N25" i="44" s="1"/>
  <c r="M29" i="41"/>
  <c r="N21" i="41" s="1"/>
  <c r="AE14" i="66"/>
  <c r="AE90" i="65"/>
  <c r="AE14" i="65"/>
  <c r="M29" i="35"/>
  <c r="N24" i="35" s="1"/>
  <c r="AE14" i="61"/>
  <c r="N27" i="33"/>
  <c r="AE91" i="57"/>
  <c r="AE27" i="55"/>
  <c r="AE91" i="65"/>
  <c r="AE90" i="63"/>
  <c r="AE110" i="55"/>
  <c r="AE61" i="66"/>
  <c r="AE61" i="64"/>
  <c r="AE14" i="62"/>
  <c r="AE27" i="56"/>
  <c r="AE61" i="55"/>
  <c r="M12" i="74"/>
  <c r="N12" i="74" s="1"/>
  <c r="AE28" i="58"/>
  <c r="AE27" i="59"/>
  <c r="AE91" i="66"/>
  <c r="AE90" i="66"/>
  <c r="AE28" i="63"/>
  <c r="AE91" i="62"/>
  <c r="AE90" i="55"/>
  <c r="M11" i="74"/>
  <c r="N11" i="74" s="1"/>
  <c r="AE62" i="64"/>
  <c r="AE91" i="63"/>
  <c r="AE14" i="68"/>
  <c r="AE14" i="63"/>
  <c r="AE110" i="56"/>
  <c r="AE91" i="61"/>
  <c r="AE90" i="61"/>
  <c r="AE62" i="71"/>
  <c r="AE27" i="63"/>
  <c r="AE91" i="69"/>
  <c r="AE90" i="69"/>
  <c r="AE61" i="65"/>
  <c r="AE91" i="54"/>
  <c r="AE90" i="54"/>
  <c r="AE91" i="73"/>
  <c r="AE90" i="73"/>
  <c r="AE14" i="54"/>
  <c r="AE14" i="70"/>
  <c r="AE14" i="72"/>
  <c r="AE90" i="70"/>
  <c r="AE91" i="70"/>
  <c r="AE62" i="54"/>
  <c r="AE62" i="65"/>
  <c r="AE61" i="59"/>
  <c r="N24" i="36"/>
  <c r="N26" i="36"/>
  <c r="N23" i="36"/>
  <c r="N20" i="36"/>
  <c r="N18" i="36"/>
  <c r="N19" i="36"/>
  <c r="N27" i="36"/>
  <c r="N28" i="36"/>
  <c r="N25" i="36"/>
  <c r="N22" i="36"/>
  <c r="N21" i="36"/>
  <c r="C30" i="74"/>
  <c r="D12" i="27" s="1"/>
  <c r="AE62" i="62"/>
  <c r="AE61" i="62"/>
  <c r="AE61" i="54"/>
  <c r="E30" i="74"/>
  <c r="D14" i="27" s="1"/>
  <c r="I30" i="74"/>
  <c r="D18" i="27" s="1"/>
  <c r="AE91" i="60"/>
  <c r="AE90" i="60"/>
  <c r="N45" i="37"/>
  <c r="AE14" i="60"/>
  <c r="J30" i="74"/>
  <c r="D19" i="27" s="1"/>
  <c r="AE62" i="63"/>
  <c r="AE61" i="63"/>
  <c r="AE61" i="73"/>
  <c r="AE14" i="73"/>
  <c r="D30" i="74"/>
  <c r="D13" i="27" s="1"/>
  <c r="AE62" i="66"/>
  <c r="N26" i="38"/>
  <c r="N19" i="38"/>
  <c r="N23" i="38"/>
  <c r="N18" i="38"/>
  <c r="N21" i="38"/>
  <c r="N25" i="38"/>
  <c r="N28" i="38"/>
  <c r="N24" i="38"/>
  <c r="N22" i="38"/>
  <c r="N27" i="38"/>
  <c r="N20" i="38"/>
  <c r="N18" i="29"/>
  <c r="N21" i="29"/>
  <c r="N19" i="29"/>
  <c r="N22" i="29"/>
  <c r="N27" i="29"/>
  <c r="N26" i="29"/>
  <c r="N25" i="29"/>
  <c r="N28" i="29"/>
  <c r="N24" i="29"/>
  <c r="N20" i="29"/>
  <c r="N23" i="29"/>
  <c r="N21" i="37"/>
  <c r="N26" i="37"/>
  <c r="N27" i="37"/>
  <c r="N28" i="37"/>
  <c r="N20" i="37"/>
  <c r="N24" i="37"/>
  <c r="N19" i="37"/>
  <c r="N23" i="37"/>
  <c r="N18" i="37"/>
  <c r="N22" i="37"/>
  <c r="N25" i="37"/>
  <c r="N26" i="44"/>
  <c r="N22" i="44"/>
  <c r="N19" i="44"/>
  <c r="N18" i="44"/>
  <c r="N21" i="44"/>
  <c r="N20" i="44"/>
  <c r="N28" i="44"/>
  <c r="AE110" i="69"/>
  <c r="L25" i="74"/>
  <c r="M25" i="74" s="1"/>
  <c r="N25" i="74" s="1"/>
  <c r="N23" i="32"/>
  <c r="N28" i="32"/>
  <c r="N27" i="32"/>
  <c r="N19" i="32"/>
  <c r="N25" i="32"/>
  <c r="N18" i="32"/>
  <c r="N24" i="32"/>
  <c r="N26" i="32"/>
  <c r="N21" i="32"/>
  <c r="N22" i="32"/>
  <c r="N20" i="32"/>
  <c r="L27" i="74"/>
  <c r="M27" i="74" s="1"/>
  <c r="N27" i="74" s="1"/>
  <c r="AE110" i="71"/>
  <c r="AE110" i="60"/>
  <c r="L16" i="74"/>
  <c r="M16" i="74" s="1"/>
  <c r="N16" i="74" s="1"/>
  <c r="AE27" i="66"/>
  <c r="AE28" i="66"/>
  <c r="AE91" i="72"/>
  <c r="AE90" i="72"/>
  <c r="L24" i="74"/>
  <c r="M24" i="74" s="1"/>
  <c r="N24" i="74" s="1"/>
  <c r="AE110" i="68"/>
  <c r="AE28" i="71"/>
  <c r="AE27" i="71"/>
  <c r="AE28" i="60"/>
  <c r="AE27" i="60"/>
  <c r="N18" i="47"/>
  <c r="N19" i="47"/>
  <c r="N22" i="47"/>
  <c r="N24" i="47"/>
  <c r="N23" i="47"/>
  <c r="N27" i="47"/>
  <c r="N25" i="47"/>
  <c r="N28" i="47"/>
  <c r="N26" i="47"/>
  <c r="N21" i="47"/>
  <c r="N20" i="47"/>
  <c r="AE110" i="61"/>
  <c r="L17" i="74"/>
  <c r="M17" i="74" s="1"/>
  <c r="N17" i="74" s="1"/>
  <c r="AE91" i="68"/>
  <c r="AE90" i="68"/>
  <c r="AE62" i="73"/>
  <c r="AE110" i="64"/>
  <c r="L20" i="74"/>
  <c r="M20" i="74" s="1"/>
  <c r="N20" i="74" s="1"/>
  <c r="AE14" i="67"/>
  <c r="AE27" i="64"/>
  <c r="AE28" i="64"/>
  <c r="AE90" i="71"/>
  <c r="AE91" i="71"/>
  <c r="N23" i="39"/>
  <c r="N19" i="39"/>
  <c r="N18" i="39"/>
  <c r="N28" i="39"/>
  <c r="N25" i="39"/>
  <c r="N21" i="39"/>
  <c r="N22" i="39"/>
  <c r="N20" i="39"/>
  <c r="N24" i="39"/>
  <c r="N26" i="39"/>
  <c r="N27" i="39"/>
  <c r="AE61" i="71"/>
  <c r="AE90" i="67"/>
  <c r="AE91" i="67"/>
  <c r="N20" i="45"/>
  <c r="N21" i="45"/>
  <c r="N22" i="45"/>
  <c r="N27" i="45"/>
  <c r="N28" i="45"/>
  <c r="N18" i="45"/>
  <c r="N25" i="45"/>
  <c r="N19" i="45"/>
  <c r="N23" i="45"/>
  <c r="N26" i="45"/>
  <c r="N24" i="45"/>
  <c r="AE14" i="64"/>
  <c r="AE110" i="67"/>
  <c r="L23" i="74"/>
  <c r="M23" i="74" s="1"/>
  <c r="N23" i="74" s="1"/>
  <c r="F30" i="74"/>
  <c r="D15" i="27" s="1"/>
  <c r="AE90" i="64"/>
  <c r="AE91" i="64"/>
  <c r="AE110" i="65"/>
  <c r="L21" i="74"/>
  <c r="M21" i="74" s="1"/>
  <c r="N21" i="74" s="1"/>
  <c r="O40" i="43"/>
  <c r="P40" i="43" s="1"/>
  <c r="O35" i="43"/>
  <c r="P35" i="43" s="1"/>
  <c r="O41" i="43"/>
  <c r="P41" i="43" s="1"/>
  <c r="O44" i="43"/>
  <c r="P44" i="43" s="1"/>
  <c r="O38" i="43"/>
  <c r="P38" i="43" s="1"/>
  <c r="O20" i="43"/>
  <c r="O28" i="43"/>
  <c r="J56" i="43"/>
  <c r="H25" i="75" s="1"/>
  <c r="O25" i="43"/>
  <c r="O26" i="43"/>
  <c r="O24" i="43"/>
  <c r="J57" i="43"/>
  <c r="I25" i="75" s="1"/>
  <c r="O34" i="43"/>
  <c r="O27" i="43"/>
  <c r="J51" i="43"/>
  <c r="J53" i="43"/>
  <c r="E25" i="75" s="1"/>
  <c r="O19" i="43"/>
  <c r="J60" i="43"/>
  <c r="L25" i="75" s="1"/>
  <c r="O42" i="43"/>
  <c r="P42" i="43" s="1"/>
  <c r="O21" i="43"/>
  <c r="O36" i="43"/>
  <c r="P36" i="43" s="1"/>
  <c r="O39" i="43"/>
  <c r="P39" i="43" s="1"/>
  <c r="J59" i="43"/>
  <c r="K25" i="75" s="1"/>
  <c r="O22" i="43"/>
  <c r="J52" i="43"/>
  <c r="D25" i="75" s="1"/>
  <c r="O37" i="43"/>
  <c r="P37" i="43" s="1"/>
  <c r="O18" i="43"/>
  <c r="J54" i="43"/>
  <c r="F25" i="75" s="1"/>
  <c r="O43" i="43"/>
  <c r="P43" i="43" s="1"/>
  <c r="J58" i="43"/>
  <c r="J25" i="75" s="1"/>
  <c r="O23" i="43"/>
  <c r="J55" i="43"/>
  <c r="G25" i="75" s="1"/>
  <c r="N24" i="43"/>
  <c r="N20" i="43"/>
  <c r="N21" i="43"/>
  <c r="N27" i="43"/>
  <c r="N19" i="43"/>
  <c r="N25" i="43"/>
  <c r="N23" i="43"/>
  <c r="N22" i="43"/>
  <c r="N28" i="43"/>
  <c r="N18" i="43"/>
  <c r="N26" i="43"/>
  <c r="AE62" i="69"/>
  <c r="AE61" i="69"/>
  <c r="N45" i="33"/>
  <c r="AE62" i="70"/>
  <c r="AE61" i="70"/>
  <c r="AE27" i="62"/>
  <c r="AE28" i="62"/>
  <c r="B30" i="74"/>
  <c r="D11" i="27" s="1"/>
  <c r="L10" i="74"/>
  <c r="M10" i="74" s="1"/>
  <c r="AE110" i="54"/>
  <c r="AE28" i="65"/>
  <c r="AE27" i="65"/>
  <c r="N20" i="41"/>
  <c r="N25" i="41"/>
  <c r="G30" i="74"/>
  <c r="D16" i="27" s="1"/>
  <c r="AE61" i="67"/>
  <c r="AE62" i="67"/>
  <c r="AE110" i="57"/>
  <c r="L13" i="74"/>
  <c r="M13" i="74" s="1"/>
  <c r="N13" i="74" s="1"/>
  <c r="AE62" i="61"/>
  <c r="AE61" i="61"/>
  <c r="L15" i="74"/>
  <c r="M15" i="74" s="1"/>
  <c r="N15" i="74" s="1"/>
  <c r="AE110" i="59"/>
  <c r="N45" i="42"/>
  <c r="AE110" i="62"/>
  <c r="L18" i="74"/>
  <c r="M18" i="74" s="1"/>
  <c r="N18" i="74" s="1"/>
  <c r="AE27" i="69"/>
  <c r="AE28" i="69"/>
  <c r="AE28" i="73"/>
  <c r="AE27" i="73"/>
  <c r="AE61" i="60"/>
  <c r="AE62" i="60"/>
  <c r="AE27" i="70"/>
  <c r="AE28" i="70"/>
  <c r="H30" i="74"/>
  <c r="D17" i="27" s="1"/>
  <c r="AE110" i="63"/>
  <c r="L19" i="74"/>
  <c r="M19" i="74" s="1"/>
  <c r="N19" i="74" s="1"/>
  <c r="AE62" i="68"/>
  <c r="AE61" i="68"/>
  <c r="AE28" i="54"/>
  <c r="AE27" i="54"/>
  <c r="AE27" i="67"/>
  <c r="AE28" i="67"/>
  <c r="AE62" i="72"/>
  <c r="AE61" i="72"/>
  <c r="AE27" i="61"/>
  <c r="AE28" i="61"/>
  <c r="K30" i="74"/>
  <c r="D20" i="27" s="1"/>
  <c r="L26" i="74"/>
  <c r="M26" i="74" s="1"/>
  <c r="N26" i="74" s="1"/>
  <c r="AE110" i="70"/>
  <c r="AE28" i="68"/>
  <c r="AE27" i="68"/>
  <c r="L29" i="74"/>
  <c r="M29" i="74" s="1"/>
  <c r="N29" i="74" s="1"/>
  <c r="AE110" i="73"/>
  <c r="L22" i="74"/>
  <c r="M22" i="74" s="1"/>
  <c r="N22" i="74" s="1"/>
  <c r="AE110" i="66"/>
  <c r="AE27" i="72"/>
  <c r="AE28" i="72"/>
  <c r="AE110" i="72"/>
  <c r="L28" i="74"/>
  <c r="M28" i="74" s="1"/>
  <c r="N28" i="74" s="1"/>
  <c r="N24" i="30"/>
  <c r="N21" i="30"/>
  <c r="N25" i="30"/>
  <c r="N23" i="30"/>
  <c r="N20" i="30"/>
  <c r="N27" i="30"/>
  <c r="N22" i="30"/>
  <c r="N18" i="30"/>
  <c r="N19" i="30"/>
  <c r="N28" i="30"/>
  <c r="N26" i="30"/>
  <c r="N45" i="46"/>
  <c r="C11" i="41" l="1"/>
  <c r="C13" i="41" s="1"/>
  <c r="O40" i="41" s="1"/>
  <c r="P40" i="41" s="1"/>
  <c r="O20" i="40"/>
  <c r="O21" i="40"/>
  <c r="O23" i="40"/>
  <c r="O43" i="40"/>
  <c r="P43" i="40" s="1"/>
  <c r="O38" i="40"/>
  <c r="P38" i="40" s="1"/>
  <c r="O27" i="40"/>
  <c r="J60" i="40"/>
  <c r="L22" i="75" s="1"/>
  <c r="J54" i="40"/>
  <c r="F22" i="75" s="1"/>
  <c r="J55" i="40"/>
  <c r="G22" i="75" s="1"/>
  <c r="O19" i="40"/>
  <c r="O28" i="40"/>
  <c r="O39" i="40"/>
  <c r="P39" i="40" s="1"/>
  <c r="O36" i="40"/>
  <c r="P36" i="40" s="1"/>
  <c r="J58" i="40"/>
  <c r="J22" i="75" s="1"/>
  <c r="O40" i="40"/>
  <c r="P40" i="40" s="1"/>
  <c r="O42" i="40"/>
  <c r="P42" i="40" s="1"/>
  <c r="O34" i="40"/>
  <c r="O35" i="40"/>
  <c r="P35" i="40" s="1"/>
  <c r="O37" i="40"/>
  <c r="P37" i="40" s="1"/>
  <c r="O22" i="40"/>
  <c r="P22" i="40" s="1"/>
  <c r="O24" i="40"/>
  <c r="P24" i="40" s="1"/>
  <c r="J56" i="40"/>
  <c r="H22" i="75" s="1"/>
  <c r="O26" i="40"/>
  <c r="P26" i="40" s="1"/>
  <c r="O18" i="40"/>
  <c r="O41" i="40"/>
  <c r="P41" i="40" s="1"/>
  <c r="O44" i="40"/>
  <c r="P44" i="40" s="1"/>
  <c r="O25" i="40"/>
  <c r="J57" i="40"/>
  <c r="I22" i="75" s="1"/>
  <c r="C11" i="39"/>
  <c r="C13" i="39" s="1"/>
  <c r="O41" i="38"/>
  <c r="P41" i="38" s="1"/>
  <c r="O43" i="38"/>
  <c r="P43" i="38" s="1"/>
  <c r="O37" i="38"/>
  <c r="P37" i="38" s="1"/>
  <c r="J54" i="38"/>
  <c r="F20" i="75" s="1"/>
  <c r="O38" i="38"/>
  <c r="P38" i="38" s="1"/>
  <c r="O36" i="38"/>
  <c r="P36" i="38" s="1"/>
  <c r="O42" i="38"/>
  <c r="P42" i="38" s="1"/>
  <c r="O39" i="38"/>
  <c r="P39" i="38" s="1"/>
  <c r="O18" i="38"/>
  <c r="P18" i="38" s="1"/>
  <c r="J57" i="38"/>
  <c r="I20" i="75" s="1"/>
  <c r="J58" i="38"/>
  <c r="J20" i="75" s="1"/>
  <c r="O22" i="38"/>
  <c r="P22" i="38" s="1"/>
  <c r="O24" i="38"/>
  <c r="P24" i="38" s="1"/>
  <c r="O23" i="38"/>
  <c r="P23" i="38" s="1"/>
  <c r="O28" i="38"/>
  <c r="P28" i="38" s="1"/>
  <c r="O35" i="38"/>
  <c r="P35" i="38" s="1"/>
  <c r="O25" i="38"/>
  <c r="P25" i="38" s="1"/>
  <c r="O20" i="38"/>
  <c r="P20" i="38" s="1"/>
  <c r="O40" i="38"/>
  <c r="P40" i="38" s="1"/>
  <c r="O21" i="38"/>
  <c r="P21" i="38" s="1"/>
  <c r="O19" i="38"/>
  <c r="P19" i="38" s="1"/>
  <c r="O34" i="38"/>
  <c r="P34" i="38" s="1"/>
  <c r="J56" i="38"/>
  <c r="H20" i="75" s="1"/>
  <c r="O27" i="38"/>
  <c r="P27" i="38" s="1"/>
  <c r="O26" i="38"/>
  <c r="P26" i="38" s="1"/>
  <c r="O44" i="38"/>
  <c r="P44" i="38" s="1"/>
  <c r="J55" i="38"/>
  <c r="G20" i="75" s="1"/>
  <c r="C11" i="37"/>
  <c r="C13" i="37" s="1"/>
  <c r="O23" i="37" s="1"/>
  <c r="C11" i="36"/>
  <c r="C13" i="36" s="1"/>
  <c r="O28" i="36" s="1"/>
  <c r="P28" i="36" s="1"/>
  <c r="N18" i="35"/>
  <c r="N27" i="35"/>
  <c r="O24" i="35"/>
  <c r="P24" i="35" s="1"/>
  <c r="J54" i="35"/>
  <c r="F17" i="75" s="1"/>
  <c r="O41" i="35"/>
  <c r="P41" i="35" s="1"/>
  <c r="O37" i="35"/>
  <c r="P37" i="35" s="1"/>
  <c r="O42" i="35"/>
  <c r="P42" i="35" s="1"/>
  <c r="O44" i="35"/>
  <c r="P44" i="35" s="1"/>
  <c r="O43" i="35"/>
  <c r="P43" i="35" s="1"/>
  <c r="O18" i="35"/>
  <c r="P18" i="35" s="1"/>
  <c r="J56" i="35"/>
  <c r="H17" i="75" s="1"/>
  <c r="O35" i="35"/>
  <c r="P35" i="35" s="1"/>
  <c r="O34" i="35"/>
  <c r="J57" i="35"/>
  <c r="I17" i="75" s="1"/>
  <c r="J58" i="35"/>
  <c r="J17" i="75" s="1"/>
  <c r="O40" i="35"/>
  <c r="P40" i="35" s="1"/>
  <c r="O39" i="35"/>
  <c r="P39" i="35" s="1"/>
  <c r="O27" i="35"/>
  <c r="P27" i="35" s="1"/>
  <c r="J60" i="35"/>
  <c r="L17" i="75" s="1"/>
  <c r="O36" i="35"/>
  <c r="P36" i="35" s="1"/>
  <c r="J55" i="35"/>
  <c r="G17" i="75" s="1"/>
  <c r="O38" i="35"/>
  <c r="P38" i="35" s="1"/>
  <c r="N29" i="34"/>
  <c r="N20" i="33"/>
  <c r="N23" i="33"/>
  <c r="N19" i="33"/>
  <c r="N22" i="33"/>
  <c r="N25" i="33"/>
  <c r="N26" i="33"/>
  <c r="N18" i="33"/>
  <c r="N24" i="33"/>
  <c r="C11" i="33"/>
  <c r="C13" i="33" s="1"/>
  <c r="O42" i="33" s="1"/>
  <c r="P42" i="33" s="1"/>
  <c r="O23" i="32"/>
  <c r="P23" i="32" s="1"/>
  <c r="C11" i="30"/>
  <c r="C13" i="30" s="1"/>
  <c r="J56" i="30" s="1"/>
  <c r="H12" i="75" s="1"/>
  <c r="C11" i="29"/>
  <c r="C13" i="29" s="1"/>
  <c r="O42" i="29" s="1"/>
  <c r="P42" i="29" s="1"/>
  <c r="N23" i="35"/>
  <c r="O23" i="35" s="1"/>
  <c r="N24" i="44"/>
  <c r="N23" i="44"/>
  <c r="N27" i="44"/>
  <c r="N29" i="40"/>
  <c r="O27" i="32"/>
  <c r="P27" i="32" s="1"/>
  <c r="J58" i="34"/>
  <c r="J16" i="75" s="1"/>
  <c r="O22" i="45"/>
  <c r="P22" i="45" s="1"/>
  <c r="J57" i="34"/>
  <c r="I16" i="75" s="1"/>
  <c r="O40" i="32"/>
  <c r="P40" i="32" s="1"/>
  <c r="O37" i="32"/>
  <c r="P37" i="32" s="1"/>
  <c r="J57" i="32"/>
  <c r="I14" i="75" s="1"/>
  <c r="O21" i="32"/>
  <c r="P21" i="32" s="1"/>
  <c r="O39" i="34"/>
  <c r="P39" i="34" s="1"/>
  <c r="O36" i="34"/>
  <c r="P36" i="34" s="1"/>
  <c r="O43" i="34"/>
  <c r="P43" i="34" s="1"/>
  <c r="O24" i="34"/>
  <c r="H56" i="34" s="1"/>
  <c r="O18" i="34"/>
  <c r="P18" i="34" s="1"/>
  <c r="O42" i="34"/>
  <c r="P42" i="34" s="1"/>
  <c r="J56" i="34"/>
  <c r="H16" i="75" s="1"/>
  <c r="O34" i="34"/>
  <c r="P34" i="34" s="1"/>
  <c r="J60" i="32"/>
  <c r="L14" i="75" s="1"/>
  <c r="O39" i="45"/>
  <c r="P39" i="45" s="1"/>
  <c r="O21" i="34"/>
  <c r="P21" i="34" s="1"/>
  <c r="O44" i="32"/>
  <c r="P44" i="32" s="1"/>
  <c r="J56" i="45"/>
  <c r="H27" i="75" s="1"/>
  <c r="O20" i="34"/>
  <c r="O28" i="34"/>
  <c r="P28" i="34" s="1"/>
  <c r="J56" i="32"/>
  <c r="H14" i="75" s="1"/>
  <c r="O43" i="32"/>
  <c r="P43" i="32" s="1"/>
  <c r="O37" i="34"/>
  <c r="P37" i="34" s="1"/>
  <c r="O26" i="34"/>
  <c r="P26" i="34" s="1"/>
  <c r="O22" i="32"/>
  <c r="P22" i="32" s="1"/>
  <c r="J53" i="45"/>
  <c r="E27" i="75" s="1"/>
  <c r="O35" i="34"/>
  <c r="P35" i="34" s="1"/>
  <c r="O23" i="34"/>
  <c r="P23" i="34" s="1"/>
  <c r="O19" i="34"/>
  <c r="P19" i="34" s="1"/>
  <c r="O25" i="32"/>
  <c r="P25" i="32" s="1"/>
  <c r="J55" i="32"/>
  <c r="G14" i="75" s="1"/>
  <c r="O41" i="34"/>
  <c r="P41" i="34" s="1"/>
  <c r="J54" i="34"/>
  <c r="F16" i="75" s="1"/>
  <c r="J60" i="34"/>
  <c r="L16" i="75" s="1"/>
  <c r="O26" i="32"/>
  <c r="P26" i="32" s="1"/>
  <c r="J54" i="32"/>
  <c r="F14" i="75" s="1"/>
  <c r="J55" i="45"/>
  <c r="G27" i="75" s="1"/>
  <c r="O44" i="45"/>
  <c r="P44" i="45" s="1"/>
  <c r="J58" i="36"/>
  <c r="J18" i="75" s="1"/>
  <c r="O25" i="36"/>
  <c r="P25" i="36" s="1"/>
  <c r="O38" i="34"/>
  <c r="P38" i="34" s="1"/>
  <c r="J55" i="34"/>
  <c r="G16" i="75" s="1"/>
  <c r="O22" i="34"/>
  <c r="P22" i="34" s="1"/>
  <c r="O39" i="32"/>
  <c r="P39" i="32" s="1"/>
  <c r="O40" i="45"/>
  <c r="P40" i="45" s="1"/>
  <c r="O35" i="45"/>
  <c r="P35" i="45" s="1"/>
  <c r="O37" i="45"/>
  <c r="P37" i="45" s="1"/>
  <c r="O40" i="36"/>
  <c r="P40" i="36" s="1"/>
  <c r="O25" i="34"/>
  <c r="P25" i="34" s="1"/>
  <c r="O27" i="34"/>
  <c r="P27" i="34" s="1"/>
  <c r="O44" i="34"/>
  <c r="P44" i="34" s="1"/>
  <c r="J58" i="32"/>
  <c r="J14" i="75" s="1"/>
  <c r="O41" i="32"/>
  <c r="P41" i="32" s="1"/>
  <c r="O34" i="45"/>
  <c r="P34" i="45" s="1"/>
  <c r="O38" i="32"/>
  <c r="P38" i="32" s="1"/>
  <c r="O20" i="32"/>
  <c r="P20" i="32" s="1"/>
  <c r="O34" i="32"/>
  <c r="P34" i="32" s="1"/>
  <c r="O42" i="32"/>
  <c r="P42" i="32" s="1"/>
  <c r="O35" i="32"/>
  <c r="P35" i="32" s="1"/>
  <c r="O21" i="36"/>
  <c r="P21" i="36" s="1"/>
  <c r="O44" i="44"/>
  <c r="P44" i="44" s="1"/>
  <c r="O23" i="36"/>
  <c r="P23" i="36" s="1"/>
  <c r="J57" i="36"/>
  <c r="I18" i="75" s="1"/>
  <c r="O36" i="32"/>
  <c r="P36" i="32" s="1"/>
  <c r="O24" i="32"/>
  <c r="O19" i="32"/>
  <c r="O18" i="32"/>
  <c r="O19" i="36"/>
  <c r="P19" i="36" s="1"/>
  <c r="O28" i="32"/>
  <c r="O26" i="30"/>
  <c r="P26" i="30" s="1"/>
  <c r="O27" i="44"/>
  <c r="P27" i="44" s="1"/>
  <c r="O37" i="44"/>
  <c r="P37" i="44" s="1"/>
  <c r="J55" i="44"/>
  <c r="G26" i="75" s="1"/>
  <c r="O35" i="37"/>
  <c r="P35" i="37" s="1"/>
  <c r="O37" i="37"/>
  <c r="P37" i="37" s="1"/>
  <c r="O25" i="44"/>
  <c r="P25" i="44" s="1"/>
  <c r="J51" i="44"/>
  <c r="C26" i="75" s="1"/>
  <c r="O41" i="44"/>
  <c r="P41" i="44" s="1"/>
  <c r="O23" i="44"/>
  <c r="P23" i="44" s="1"/>
  <c r="O44" i="37"/>
  <c r="P44" i="37" s="1"/>
  <c r="O43" i="37"/>
  <c r="P43" i="37" s="1"/>
  <c r="O26" i="44"/>
  <c r="P26" i="44" s="1"/>
  <c r="O39" i="37"/>
  <c r="P39" i="37" s="1"/>
  <c r="O34" i="37"/>
  <c r="O21" i="44"/>
  <c r="P21" i="44" s="1"/>
  <c r="J56" i="44"/>
  <c r="H26" i="75" s="1"/>
  <c r="O38" i="44"/>
  <c r="P38" i="44" s="1"/>
  <c r="J59" i="44"/>
  <c r="K26" i="75" s="1"/>
  <c r="O24" i="46"/>
  <c r="P24" i="46" s="1"/>
  <c r="J53" i="46"/>
  <c r="E28" i="75" s="1"/>
  <c r="O36" i="46"/>
  <c r="P36" i="46" s="1"/>
  <c r="O42" i="44"/>
  <c r="P42" i="44" s="1"/>
  <c r="J53" i="44"/>
  <c r="E26" i="75" s="1"/>
  <c r="O39" i="44"/>
  <c r="P39" i="44" s="1"/>
  <c r="J52" i="44"/>
  <c r="D26" i="75" s="1"/>
  <c r="O36" i="44"/>
  <c r="P36" i="44" s="1"/>
  <c r="J60" i="44"/>
  <c r="L26" i="75" s="1"/>
  <c r="O40" i="44"/>
  <c r="P40" i="44" s="1"/>
  <c r="O24" i="44"/>
  <c r="J54" i="44"/>
  <c r="F26" i="75" s="1"/>
  <c r="J55" i="36"/>
  <c r="G18" i="75" s="1"/>
  <c r="J56" i="36"/>
  <c r="H18" i="75" s="1"/>
  <c r="O41" i="36"/>
  <c r="P41" i="36" s="1"/>
  <c r="O20" i="37"/>
  <c r="P20" i="37" s="1"/>
  <c r="O34" i="44"/>
  <c r="P34" i="44" s="1"/>
  <c r="J58" i="44"/>
  <c r="J26" i="75" s="1"/>
  <c r="J57" i="44"/>
  <c r="I26" i="75" s="1"/>
  <c r="O22" i="44"/>
  <c r="P22" i="44" s="1"/>
  <c r="O18" i="44"/>
  <c r="P18" i="44" s="1"/>
  <c r="O28" i="44"/>
  <c r="P28" i="44" s="1"/>
  <c r="O19" i="44"/>
  <c r="P19" i="44" s="1"/>
  <c r="O22" i="37"/>
  <c r="P22" i="37" s="1"/>
  <c r="O35" i="44"/>
  <c r="P35" i="44" s="1"/>
  <c r="O20" i="44"/>
  <c r="P20" i="44" s="1"/>
  <c r="J60" i="37"/>
  <c r="L19" i="75" s="1"/>
  <c r="O28" i="37"/>
  <c r="O42" i="37"/>
  <c r="P42" i="37" s="1"/>
  <c r="J55" i="37"/>
  <c r="G19" i="75" s="1"/>
  <c r="J54" i="37"/>
  <c r="F19" i="75" s="1"/>
  <c r="O18" i="37"/>
  <c r="P18" i="37" s="1"/>
  <c r="O40" i="47"/>
  <c r="P40" i="47" s="1"/>
  <c r="O26" i="37"/>
  <c r="P26" i="37" s="1"/>
  <c r="O27" i="37"/>
  <c r="O23" i="33"/>
  <c r="O25" i="37"/>
  <c r="O24" i="37"/>
  <c r="P24" i="37" s="1"/>
  <c r="J58" i="37"/>
  <c r="J19" i="75" s="1"/>
  <c r="O41" i="37"/>
  <c r="P41" i="37" s="1"/>
  <c r="O36" i="37"/>
  <c r="P36" i="37" s="1"/>
  <c r="O21" i="37"/>
  <c r="P21" i="37" s="1"/>
  <c r="O24" i="47"/>
  <c r="P24" i="47" s="1"/>
  <c r="O40" i="37"/>
  <c r="P40" i="37" s="1"/>
  <c r="O18" i="47"/>
  <c r="O19" i="37"/>
  <c r="J56" i="37"/>
  <c r="H19" i="75" s="1"/>
  <c r="J57" i="37"/>
  <c r="I19" i="75" s="1"/>
  <c r="O38" i="37"/>
  <c r="P38" i="37" s="1"/>
  <c r="O26" i="47"/>
  <c r="P26" i="47" s="1"/>
  <c r="O34" i="47"/>
  <c r="P34" i="47" s="1"/>
  <c r="O41" i="47"/>
  <c r="P41" i="47" s="1"/>
  <c r="O22" i="47"/>
  <c r="P22" i="47" s="1"/>
  <c r="O25" i="47"/>
  <c r="P25" i="47" s="1"/>
  <c r="O21" i="47"/>
  <c r="P21" i="47" s="1"/>
  <c r="N22" i="35"/>
  <c r="O22" i="35" s="1"/>
  <c r="J57" i="47"/>
  <c r="I29" i="75" s="1"/>
  <c r="O28" i="47"/>
  <c r="P28" i="47" s="1"/>
  <c r="N19" i="35"/>
  <c r="O19" i="35" s="1"/>
  <c r="P19" i="35" s="1"/>
  <c r="J55" i="47"/>
  <c r="G29" i="75" s="1"/>
  <c r="O39" i="47"/>
  <c r="P39" i="47" s="1"/>
  <c r="O23" i="47"/>
  <c r="P23" i="47" s="1"/>
  <c r="O35" i="47"/>
  <c r="P35" i="47" s="1"/>
  <c r="O27" i="47"/>
  <c r="P27" i="47" s="1"/>
  <c r="N20" i="35"/>
  <c r="O20" i="35" s="1"/>
  <c r="P20" i="35" s="1"/>
  <c r="N26" i="35"/>
  <c r="O26" i="35" s="1"/>
  <c r="P26" i="35" s="1"/>
  <c r="J58" i="47"/>
  <c r="J29" i="75" s="1"/>
  <c r="J54" i="47"/>
  <c r="F29" i="75" s="1"/>
  <c r="O38" i="47"/>
  <c r="P38" i="47" s="1"/>
  <c r="J51" i="47"/>
  <c r="C29" i="75" s="1"/>
  <c r="N28" i="35"/>
  <c r="O28" i="35" s="1"/>
  <c r="H60" i="35" s="1"/>
  <c r="N25" i="35"/>
  <c r="O25" i="35" s="1"/>
  <c r="H57" i="35" s="1"/>
  <c r="O37" i="47"/>
  <c r="P37" i="47" s="1"/>
  <c r="J60" i="47"/>
  <c r="L29" i="75" s="1"/>
  <c r="J59" i="47"/>
  <c r="K29" i="75" s="1"/>
  <c r="O20" i="47"/>
  <c r="P20" i="47" s="1"/>
  <c r="O19" i="47"/>
  <c r="P19" i="47" s="1"/>
  <c r="N21" i="35"/>
  <c r="O21" i="35" s="1"/>
  <c r="P21" i="35" s="1"/>
  <c r="O36" i="47"/>
  <c r="P36" i="47" s="1"/>
  <c r="O44" i="47"/>
  <c r="P44" i="47" s="1"/>
  <c r="J53" i="47"/>
  <c r="E29" i="75" s="1"/>
  <c r="O43" i="47"/>
  <c r="P43" i="47" s="1"/>
  <c r="O42" i="47"/>
  <c r="P42" i="47" s="1"/>
  <c r="N29" i="31"/>
  <c r="J56" i="47"/>
  <c r="H29" i="75" s="1"/>
  <c r="O40" i="46"/>
  <c r="P40" i="46" s="1"/>
  <c r="O41" i="46"/>
  <c r="P41" i="46" s="1"/>
  <c r="J52" i="46"/>
  <c r="D28" i="75" s="1"/>
  <c r="O18" i="46"/>
  <c r="P18" i="46" s="1"/>
  <c r="O28" i="45"/>
  <c r="P28" i="45" s="1"/>
  <c r="O26" i="45"/>
  <c r="P26" i="45" s="1"/>
  <c r="O24" i="45"/>
  <c r="P24" i="45" s="1"/>
  <c r="O19" i="45"/>
  <c r="P19" i="45" s="1"/>
  <c r="O23" i="45"/>
  <c r="P23" i="45" s="1"/>
  <c r="O38" i="45"/>
  <c r="P38" i="45" s="1"/>
  <c r="O41" i="45"/>
  <c r="P41" i="45" s="1"/>
  <c r="J59" i="45"/>
  <c r="K27" i="75" s="1"/>
  <c r="O20" i="45"/>
  <c r="P20" i="45" s="1"/>
  <c r="O42" i="45"/>
  <c r="P42" i="45" s="1"/>
  <c r="O25" i="45"/>
  <c r="J58" i="45"/>
  <c r="J27" i="75" s="1"/>
  <c r="O18" i="45"/>
  <c r="P18" i="45" s="1"/>
  <c r="O21" i="45"/>
  <c r="P21" i="45" s="1"/>
  <c r="N24" i="28"/>
  <c r="N28" i="28"/>
  <c r="N19" i="28"/>
  <c r="N20" i="28"/>
  <c r="J60" i="46"/>
  <c r="L28" i="75" s="1"/>
  <c r="O19" i="46"/>
  <c r="P19" i="46" s="1"/>
  <c r="O23" i="46"/>
  <c r="P23" i="46" s="1"/>
  <c r="O22" i="33"/>
  <c r="O38" i="33"/>
  <c r="P38" i="33" s="1"/>
  <c r="O43" i="33"/>
  <c r="P43" i="33" s="1"/>
  <c r="O41" i="33"/>
  <c r="P41" i="33" s="1"/>
  <c r="O40" i="33"/>
  <c r="P40" i="33" s="1"/>
  <c r="O42" i="46"/>
  <c r="P42" i="46" s="1"/>
  <c r="O21" i="46"/>
  <c r="P21" i="46" s="1"/>
  <c r="O35" i="30"/>
  <c r="P35" i="30" s="1"/>
  <c r="J52" i="45"/>
  <c r="D27" i="75" s="1"/>
  <c r="J51" i="45"/>
  <c r="C27" i="75" s="1"/>
  <c r="O27" i="45"/>
  <c r="P27" i="45" s="1"/>
  <c r="J60" i="45"/>
  <c r="L27" i="75" s="1"/>
  <c r="O39" i="46"/>
  <c r="P39" i="46" s="1"/>
  <c r="O43" i="45"/>
  <c r="P43" i="45" s="1"/>
  <c r="J54" i="45"/>
  <c r="F27" i="75" s="1"/>
  <c r="J57" i="45"/>
  <c r="I27" i="75" s="1"/>
  <c r="O28" i="46"/>
  <c r="P28" i="46" s="1"/>
  <c r="J55" i="46"/>
  <c r="G28" i="75" s="1"/>
  <c r="O26" i="46"/>
  <c r="P26" i="46" s="1"/>
  <c r="J56" i="46"/>
  <c r="H28" i="75" s="1"/>
  <c r="O37" i="46"/>
  <c r="P37" i="46" s="1"/>
  <c r="O27" i="46"/>
  <c r="P27" i="46" s="1"/>
  <c r="O38" i="46"/>
  <c r="P38" i="46" s="1"/>
  <c r="J58" i="46"/>
  <c r="J28" i="75" s="1"/>
  <c r="O25" i="46"/>
  <c r="J57" i="46"/>
  <c r="I28" i="75" s="1"/>
  <c r="O35" i="46"/>
  <c r="P35" i="46" s="1"/>
  <c r="O43" i="46"/>
  <c r="P43" i="46" s="1"/>
  <c r="O44" i="46"/>
  <c r="P44" i="46" s="1"/>
  <c r="J51" i="46"/>
  <c r="C28" i="75" s="1"/>
  <c r="O22" i="46"/>
  <c r="P22" i="46" s="1"/>
  <c r="J54" i="46"/>
  <c r="F28" i="75" s="1"/>
  <c r="J59" i="46"/>
  <c r="K28" i="75" s="1"/>
  <c r="O34" i="46"/>
  <c r="P34" i="46" s="1"/>
  <c r="O20" i="46"/>
  <c r="P20" i="46" s="1"/>
  <c r="O37" i="30"/>
  <c r="P37" i="30" s="1"/>
  <c r="O19" i="30"/>
  <c r="P19" i="30" s="1"/>
  <c r="O43" i="30"/>
  <c r="P43" i="30" s="1"/>
  <c r="O41" i="30"/>
  <c r="P41" i="30" s="1"/>
  <c r="J57" i="30"/>
  <c r="I12" i="75" s="1"/>
  <c r="O44" i="30"/>
  <c r="P44" i="30" s="1"/>
  <c r="C13" i="31"/>
  <c r="J56" i="29"/>
  <c r="H11" i="75" s="1"/>
  <c r="O18" i="29"/>
  <c r="O43" i="29"/>
  <c r="P43" i="29" s="1"/>
  <c r="N23" i="28"/>
  <c r="N22" i="28"/>
  <c r="N26" i="28"/>
  <c r="N18" i="28"/>
  <c r="N25" i="28"/>
  <c r="N27" i="28"/>
  <c r="M123" i="2"/>
  <c r="C11" i="28"/>
  <c r="N23" i="41"/>
  <c r="N29" i="41" s="1"/>
  <c r="N28" i="33"/>
  <c r="N18" i="41"/>
  <c r="N26" i="41"/>
  <c r="N19" i="41"/>
  <c r="N22" i="41"/>
  <c r="N28" i="41"/>
  <c r="N27" i="41"/>
  <c r="N29" i="36"/>
  <c r="C12" i="28"/>
  <c r="N24" i="41"/>
  <c r="N29" i="46"/>
  <c r="J54" i="42"/>
  <c r="F24" i="75" s="1"/>
  <c r="O20" i="42"/>
  <c r="P20" i="42" s="1"/>
  <c r="O36" i="42"/>
  <c r="P36" i="42" s="1"/>
  <c r="O23" i="42"/>
  <c r="P23" i="42" s="1"/>
  <c r="J52" i="42"/>
  <c r="D24" i="75" s="1"/>
  <c r="J57" i="42"/>
  <c r="I24" i="75" s="1"/>
  <c r="O44" i="42"/>
  <c r="P44" i="42" s="1"/>
  <c r="O18" i="42"/>
  <c r="P18" i="42" s="1"/>
  <c r="J58" i="42"/>
  <c r="J24" i="75" s="1"/>
  <c r="J55" i="42"/>
  <c r="G24" i="75" s="1"/>
  <c r="O34" i="42"/>
  <c r="P34" i="42" s="1"/>
  <c r="O39" i="42"/>
  <c r="P39" i="42" s="1"/>
  <c r="O26" i="42"/>
  <c r="P26" i="42" s="1"/>
  <c r="O24" i="42"/>
  <c r="P24" i="42" s="1"/>
  <c r="J53" i="42"/>
  <c r="E24" i="75" s="1"/>
  <c r="O37" i="42"/>
  <c r="P37" i="42" s="1"/>
  <c r="O21" i="42"/>
  <c r="P21" i="42" s="1"/>
  <c r="O27" i="42"/>
  <c r="P27" i="42" s="1"/>
  <c r="O28" i="42"/>
  <c r="P28" i="42" s="1"/>
  <c r="O25" i="42"/>
  <c r="P25" i="42" s="1"/>
  <c r="O38" i="42"/>
  <c r="P38" i="42" s="1"/>
  <c r="O43" i="42"/>
  <c r="P43" i="42" s="1"/>
  <c r="J60" i="42"/>
  <c r="L24" i="75" s="1"/>
  <c r="O42" i="42"/>
  <c r="P42" i="42" s="1"/>
  <c r="J56" i="42"/>
  <c r="H24" i="75" s="1"/>
  <c r="O35" i="42"/>
  <c r="P35" i="42" s="1"/>
  <c r="J51" i="42"/>
  <c r="C24" i="75" s="1"/>
  <c r="O40" i="42"/>
  <c r="P40" i="42" s="1"/>
  <c r="O22" i="42"/>
  <c r="P22" i="42" s="1"/>
  <c r="J59" i="42"/>
  <c r="K24" i="75" s="1"/>
  <c r="O41" i="42"/>
  <c r="P41" i="42" s="1"/>
  <c r="H54" i="38"/>
  <c r="F20" i="50" s="1"/>
  <c r="H56" i="38"/>
  <c r="H53" i="38"/>
  <c r="N29" i="45"/>
  <c r="L30" i="74"/>
  <c r="D21" i="27" s="1"/>
  <c r="D22" i="27" s="1"/>
  <c r="O45" i="43"/>
  <c r="P34" i="43"/>
  <c r="P23" i="40"/>
  <c r="P28" i="40"/>
  <c r="H60" i="40"/>
  <c r="N29" i="39"/>
  <c r="N29" i="37"/>
  <c r="P23" i="37"/>
  <c r="P34" i="40"/>
  <c r="H53" i="43"/>
  <c r="P21" i="43"/>
  <c r="P19" i="42"/>
  <c r="P27" i="40"/>
  <c r="N29" i="47"/>
  <c r="N29" i="32"/>
  <c r="H50" i="43"/>
  <c r="P18" i="43"/>
  <c r="O29" i="43"/>
  <c r="H56" i="43"/>
  <c r="P24" i="43"/>
  <c r="P25" i="40"/>
  <c r="H57" i="40"/>
  <c r="P21" i="40"/>
  <c r="H53" i="40"/>
  <c r="J53" i="40" s="1"/>
  <c r="E22" i="75" s="1"/>
  <c r="H52" i="43"/>
  <c r="P20" i="43"/>
  <c r="N29" i="43"/>
  <c r="P26" i="43"/>
  <c r="H58" i="43"/>
  <c r="P20" i="40"/>
  <c r="N29" i="29"/>
  <c r="N29" i="38"/>
  <c r="H51" i="43"/>
  <c r="P19" i="43"/>
  <c r="H57" i="43"/>
  <c r="P25" i="43"/>
  <c r="N29" i="44"/>
  <c r="N29" i="30"/>
  <c r="H54" i="43"/>
  <c r="P22" i="43"/>
  <c r="H59" i="43"/>
  <c r="P27" i="43"/>
  <c r="N10" i="74"/>
  <c r="M30" i="74"/>
  <c r="P23" i="43"/>
  <c r="H55" i="43"/>
  <c r="C25" i="75"/>
  <c r="M25" i="75" s="1"/>
  <c r="N25" i="75" s="1"/>
  <c r="J61" i="43"/>
  <c r="P28" i="43"/>
  <c r="H60" i="43"/>
  <c r="P19" i="40"/>
  <c r="H51" i="40"/>
  <c r="J51" i="40" s="1"/>
  <c r="C22" i="75" s="1"/>
  <c r="J58" i="29" l="1"/>
  <c r="J11" i="75" s="1"/>
  <c r="J60" i="29"/>
  <c r="L11" i="75" s="1"/>
  <c r="O35" i="29"/>
  <c r="P35" i="29" s="1"/>
  <c r="O42" i="30"/>
  <c r="P42" i="30" s="1"/>
  <c r="O22" i="30"/>
  <c r="P22" i="30" s="1"/>
  <c r="J58" i="30"/>
  <c r="J12" i="75" s="1"/>
  <c r="H52" i="40"/>
  <c r="J52" i="40" s="1"/>
  <c r="D22" i="75" s="1"/>
  <c r="O41" i="29"/>
  <c r="P41" i="29" s="1"/>
  <c r="O25" i="29"/>
  <c r="P25" i="29" s="1"/>
  <c r="O44" i="29"/>
  <c r="P44" i="29" s="1"/>
  <c r="O36" i="30"/>
  <c r="P36" i="30" s="1"/>
  <c r="O20" i="30"/>
  <c r="P20" i="30" s="1"/>
  <c r="O24" i="30"/>
  <c r="P24" i="30" s="1"/>
  <c r="H55" i="35"/>
  <c r="L55" i="35" s="1"/>
  <c r="P55" i="35" s="1"/>
  <c r="O21" i="29"/>
  <c r="P21" i="29" s="1"/>
  <c r="J54" i="29"/>
  <c r="F11" i="75" s="1"/>
  <c r="O40" i="29"/>
  <c r="P40" i="29" s="1"/>
  <c r="O28" i="29"/>
  <c r="P28" i="29" s="1"/>
  <c r="J55" i="30"/>
  <c r="G12" i="75" s="1"/>
  <c r="O40" i="30"/>
  <c r="P40" i="30" s="1"/>
  <c r="O39" i="30"/>
  <c r="P39" i="30" s="1"/>
  <c r="O25" i="30"/>
  <c r="P25" i="30" s="1"/>
  <c r="O19" i="29"/>
  <c r="P19" i="29" s="1"/>
  <c r="O39" i="29"/>
  <c r="P39" i="29" s="1"/>
  <c r="J57" i="29"/>
  <c r="I11" i="75" s="1"/>
  <c r="O24" i="29"/>
  <c r="P24" i="29" s="1"/>
  <c r="O23" i="30"/>
  <c r="J60" i="30"/>
  <c r="L12" i="75" s="1"/>
  <c r="O21" i="30"/>
  <c r="P21" i="30" s="1"/>
  <c r="O18" i="30"/>
  <c r="P18" i="30" s="1"/>
  <c r="O23" i="29"/>
  <c r="P23" i="29" s="1"/>
  <c r="O22" i="29"/>
  <c r="P22" i="29" s="1"/>
  <c r="O38" i="29"/>
  <c r="P38" i="29" s="1"/>
  <c r="O36" i="29"/>
  <c r="P36" i="29" s="1"/>
  <c r="O27" i="30"/>
  <c r="P27" i="30" s="1"/>
  <c r="O34" i="30"/>
  <c r="P34" i="30" s="1"/>
  <c r="O28" i="30"/>
  <c r="P28" i="30" s="1"/>
  <c r="O27" i="29"/>
  <c r="P27" i="29" s="1"/>
  <c r="O20" i="29"/>
  <c r="O34" i="29"/>
  <c r="P34" i="29" s="1"/>
  <c r="J55" i="29"/>
  <c r="G11" i="75" s="1"/>
  <c r="O26" i="29"/>
  <c r="P26" i="29" s="1"/>
  <c r="O37" i="29"/>
  <c r="P37" i="29" s="1"/>
  <c r="J54" i="30"/>
  <c r="F12" i="75" s="1"/>
  <c r="O38" i="30"/>
  <c r="P38" i="30" s="1"/>
  <c r="J56" i="41"/>
  <c r="H23" i="75" s="1"/>
  <c r="O19" i="41"/>
  <c r="P19" i="41" s="1"/>
  <c r="O43" i="41"/>
  <c r="P43" i="41" s="1"/>
  <c r="O27" i="41"/>
  <c r="P27" i="41" s="1"/>
  <c r="O39" i="41"/>
  <c r="P39" i="41" s="1"/>
  <c r="O28" i="41"/>
  <c r="P28" i="41" s="1"/>
  <c r="O38" i="41"/>
  <c r="P38" i="41" s="1"/>
  <c r="O34" i="41"/>
  <c r="P34" i="41" s="1"/>
  <c r="O25" i="41"/>
  <c r="P25" i="41" s="1"/>
  <c r="O37" i="41"/>
  <c r="P37" i="41" s="1"/>
  <c r="J60" i="41"/>
  <c r="L23" i="75" s="1"/>
  <c r="O36" i="41"/>
  <c r="P36" i="41" s="1"/>
  <c r="J54" i="41"/>
  <c r="F23" i="75" s="1"/>
  <c r="O22" i="41"/>
  <c r="P22" i="41" s="1"/>
  <c r="O20" i="41"/>
  <c r="P20" i="41" s="1"/>
  <c r="O24" i="41"/>
  <c r="P24" i="41" s="1"/>
  <c r="J57" i="41"/>
  <c r="I23" i="75" s="1"/>
  <c r="J55" i="41"/>
  <c r="G23" i="75" s="1"/>
  <c r="O26" i="41"/>
  <c r="P26" i="41" s="1"/>
  <c r="J58" i="41"/>
  <c r="J23" i="75" s="1"/>
  <c r="O18" i="41"/>
  <c r="P18" i="41" s="1"/>
  <c r="O23" i="41"/>
  <c r="P23" i="41" s="1"/>
  <c r="O44" i="41"/>
  <c r="P44" i="41" s="1"/>
  <c r="O21" i="41"/>
  <c r="P21" i="41" s="1"/>
  <c r="O41" i="41"/>
  <c r="P41" i="41" s="1"/>
  <c r="O42" i="41"/>
  <c r="P42" i="41" s="1"/>
  <c r="O35" i="41"/>
  <c r="P35" i="41" s="1"/>
  <c r="H56" i="40"/>
  <c r="H50" i="40"/>
  <c r="O45" i="40"/>
  <c r="H55" i="40"/>
  <c r="H59" i="40"/>
  <c r="J59" i="40" s="1"/>
  <c r="K22" i="75" s="1"/>
  <c r="H54" i="40"/>
  <c r="L54" i="40" s="1"/>
  <c r="P54" i="40" s="1"/>
  <c r="O29" i="40"/>
  <c r="P17" i="40" s="1"/>
  <c r="P18" i="40"/>
  <c r="H58" i="40"/>
  <c r="O36" i="39"/>
  <c r="P36" i="39" s="1"/>
  <c r="O25" i="39"/>
  <c r="J60" i="39"/>
  <c r="L21" i="75" s="1"/>
  <c r="O41" i="39"/>
  <c r="P41" i="39" s="1"/>
  <c r="O38" i="39"/>
  <c r="P38" i="39" s="1"/>
  <c r="J58" i="39"/>
  <c r="J21" i="75" s="1"/>
  <c r="O21" i="39"/>
  <c r="J55" i="39"/>
  <c r="G21" i="75" s="1"/>
  <c r="O43" i="39"/>
  <c r="P43" i="39" s="1"/>
  <c r="O39" i="39"/>
  <c r="P39" i="39" s="1"/>
  <c r="O23" i="39"/>
  <c r="O44" i="39"/>
  <c r="P44" i="39" s="1"/>
  <c r="O26" i="39"/>
  <c r="O28" i="39"/>
  <c r="O20" i="39"/>
  <c r="O42" i="39"/>
  <c r="P42" i="39" s="1"/>
  <c r="J57" i="39"/>
  <c r="I21" i="75" s="1"/>
  <c r="O37" i="39"/>
  <c r="P37" i="39" s="1"/>
  <c r="O40" i="39"/>
  <c r="P40" i="39" s="1"/>
  <c r="J54" i="39"/>
  <c r="F21" i="75" s="1"/>
  <c r="O18" i="39"/>
  <c r="O27" i="39"/>
  <c r="O22" i="39"/>
  <c r="O24" i="39"/>
  <c r="J56" i="39"/>
  <c r="H21" i="75" s="1"/>
  <c r="O35" i="39"/>
  <c r="P35" i="39" s="1"/>
  <c r="O19" i="39"/>
  <c r="O34" i="39"/>
  <c r="H57" i="38"/>
  <c r="I20" i="50" s="1"/>
  <c r="H58" i="38"/>
  <c r="J20" i="50" s="1"/>
  <c r="O29" i="38"/>
  <c r="P17" i="38" s="1"/>
  <c r="H51" i="38"/>
  <c r="J51" i="38" s="1"/>
  <c r="L51" i="38" s="1"/>
  <c r="P51" i="38" s="1"/>
  <c r="H55" i="38"/>
  <c r="L55" i="38" s="1"/>
  <c r="P55" i="38" s="1"/>
  <c r="H59" i="38"/>
  <c r="J59" i="38" s="1"/>
  <c r="K20" i="75" s="1"/>
  <c r="L56" i="38"/>
  <c r="P56" i="38" s="1"/>
  <c r="H50" i="38"/>
  <c r="B20" i="50" s="1"/>
  <c r="H52" i="38"/>
  <c r="H60" i="38"/>
  <c r="L60" i="38" s="1"/>
  <c r="P60" i="38" s="1"/>
  <c r="O45" i="38"/>
  <c r="P31" i="38" s="1"/>
  <c r="J53" i="38"/>
  <c r="E20" i="75" s="1"/>
  <c r="O44" i="36"/>
  <c r="P44" i="36" s="1"/>
  <c r="O39" i="36"/>
  <c r="P39" i="36" s="1"/>
  <c r="O20" i="36"/>
  <c r="O18" i="36"/>
  <c r="P18" i="36" s="1"/>
  <c r="O37" i="36"/>
  <c r="P37" i="36" s="1"/>
  <c r="O26" i="36"/>
  <c r="P26" i="36" s="1"/>
  <c r="O34" i="36"/>
  <c r="P34" i="36" s="1"/>
  <c r="O27" i="36"/>
  <c r="H59" i="36" s="1"/>
  <c r="O24" i="36"/>
  <c r="P24" i="36" s="1"/>
  <c r="O43" i="36"/>
  <c r="P43" i="36" s="1"/>
  <c r="J54" i="36"/>
  <c r="F18" i="75" s="1"/>
  <c r="O35" i="36"/>
  <c r="P35" i="36" s="1"/>
  <c r="O42" i="36"/>
  <c r="P42" i="36" s="1"/>
  <c r="O38" i="36"/>
  <c r="P38" i="36" s="1"/>
  <c r="O36" i="36"/>
  <c r="P36" i="36" s="1"/>
  <c r="J60" i="36"/>
  <c r="L18" i="75" s="1"/>
  <c r="O22" i="36"/>
  <c r="P22" i="36" s="1"/>
  <c r="H54" i="35"/>
  <c r="O45" i="35"/>
  <c r="P25" i="35"/>
  <c r="P23" i="35"/>
  <c r="P22" i="35"/>
  <c r="H50" i="35"/>
  <c r="B17" i="50" s="1"/>
  <c r="O29" i="35"/>
  <c r="P29" i="35" s="1"/>
  <c r="H59" i="35"/>
  <c r="J59" i="35" s="1"/>
  <c r="K17" i="75" s="1"/>
  <c r="P34" i="35"/>
  <c r="H51" i="35"/>
  <c r="J51" i="35" s="1"/>
  <c r="C17" i="75" s="1"/>
  <c r="H53" i="35"/>
  <c r="J53" i="35" s="1"/>
  <c r="E17" i="75" s="1"/>
  <c r="H56" i="35"/>
  <c r="H17" i="50" s="1"/>
  <c r="P28" i="35"/>
  <c r="H58" i="35"/>
  <c r="J17" i="50" s="1"/>
  <c r="H52" i="35"/>
  <c r="J52" i="35" s="1"/>
  <c r="D17" i="75" s="1"/>
  <c r="H60" i="34"/>
  <c r="L16" i="50" s="1"/>
  <c r="P24" i="34"/>
  <c r="N29" i="33"/>
  <c r="J56" i="33"/>
  <c r="H15" i="75" s="1"/>
  <c r="J57" i="33"/>
  <c r="I15" i="75" s="1"/>
  <c r="O26" i="33"/>
  <c r="P26" i="33" s="1"/>
  <c r="J54" i="33"/>
  <c r="F15" i="75" s="1"/>
  <c r="O28" i="33"/>
  <c r="P28" i="33" s="1"/>
  <c r="O39" i="33"/>
  <c r="P39" i="33" s="1"/>
  <c r="O35" i="33"/>
  <c r="P35" i="33" s="1"/>
  <c r="J60" i="33"/>
  <c r="L15" i="75" s="1"/>
  <c r="O44" i="33"/>
  <c r="P44" i="33" s="1"/>
  <c r="O36" i="33"/>
  <c r="P36" i="33" s="1"/>
  <c r="O20" i="33"/>
  <c r="P20" i="33" s="1"/>
  <c r="O37" i="33"/>
  <c r="P37" i="33" s="1"/>
  <c r="O24" i="33"/>
  <c r="P24" i="33" s="1"/>
  <c r="O21" i="33"/>
  <c r="P21" i="33" s="1"/>
  <c r="J58" i="33"/>
  <c r="J15" i="75" s="1"/>
  <c r="J55" i="33"/>
  <c r="G15" i="75" s="1"/>
  <c r="O25" i="33"/>
  <c r="P25" i="33" s="1"/>
  <c r="O19" i="33"/>
  <c r="P19" i="33" s="1"/>
  <c r="O34" i="33"/>
  <c r="P34" i="33" s="1"/>
  <c r="O27" i="33"/>
  <c r="P27" i="33" s="1"/>
  <c r="O18" i="33"/>
  <c r="H50" i="33" s="1"/>
  <c r="L50" i="33" s="1"/>
  <c r="H51" i="32"/>
  <c r="J51" i="32" s="1"/>
  <c r="C14" i="75" s="1"/>
  <c r="H50" i="32"/>
  <c r="L50" i="32" s="1"/>
  <c r="H60" i="32"/>
  <c r="H55" i="30"/>
  <c r="G12" i="50" s="1"/>
  <c r="H56" i="32"/>
  <c r="H14" i="50" s="1"/>
  <c r="N29" i="35"/>
  <c r="H54" i="34"/>
  <c r="L54" i="34" s="1"/>
  <c r="P54" i="34" s="1"/>
  <c r="H55" i="34"/>
  <c r="L55" i="34" s="1"/>
  <c r="P55" i="34" s="1"/>
  <c r="H56" i="36"/>
  <c r="H18" i="50" s="1"/>
  <c r="H59" i="32"/>
  <c r="H50" i="34"/>
  <c r="L50" i="34" s="1"/>
  <c r="H57" i="34"/>
  <c r="L57" i="34" s="1"/>
  <c r="P57" i="34" s="1"/>
  <c r="O45" i="34"/>
  <c r="P45" i="34" s="1"/>
  <c r="H58" i="34"/>
  <c r="L58" i="34" s="1"/>
  <c r="P58" i="34" s="1"/>
  <c r="H58" i="32"/>
  <c r="L58" i="32" s="1"/>
  <c r="P58" i="32" s="1"/>
  <c r="H57" i="32"/>
  <c r="L57" i="32" s="1"/>
  <c r="P57" i="32" s="1"/>
  <c r="H53" i="32"/>
  <c r="E14" i="50" s="1"/>
  <c r="H59" i="34"/>
  <c r="H53" i="34"/>
  <c r="H55" i="32"/>
  <c r="L55" i="32" s="1"/>
  <c r="P55" i="32" s="1"/>
  <c r="O29" i="34"/>
  <c r="P16" i="34" s="1"/>
  <c r="H52" i="34"/>
  <c r="P20" i="34"/>
  <c r="H54" i="32"/>
  <c r="F14" i="50" s="1"/>
  <c r="H51" i="34"/>
  <c r="P28" i="32"/>
  <c r="O29" i="32"/>
  <c r="P17" i="32" s="1"/>
  <c r="P24" i="32"/>
  <c r="O45" i="32"/>
  <c r="P33" i="32" s="1"/>
  <c r="H52" i="32"/>
  <c r="P19" i="32"/>
  <c r="H57" i="45"/>
  <c r="I27" i="50" s="1"/>
  <c r="H59" i="44"/>
  <c r="K26" i="50" s="1"/>
  <c r="P18" i="32"/>
  <c r="H53" i="44"/>
  <c r="E26" i="50" s="1"/>
  <c r="H50" i="37"/>
  <c r="L50" i="37" s="1"/>
  <c r="H56" i="44"/>
  <c r="H26" i="50" s="1"/>
  <c r="H53" i="37"/>
  <c r="H55" i="47"/>
  <c r="L55" i="47" s="1"/>
  <c r="P55" i="47" s="1"/>
  <c r="H51" i="45"/>
  <c r="C27" i="50" s="1"/>
  <c r="H50" i="45"/>
  <c r="L50" i="45" s="1"/>
  <c r="P50" i="45" s="1"/>
  <c r="H52" i="37"/>
  <c r="H56" i="45"/>
  <c r="H27" i="50" s="1"/>
  <c r="P25" i="45"/>
  <c r="M26" i="75"/>
  <c r="N26" i="75" s="1"/>
  <c r="P24" i="44"/>
  <c r="H57" i="37"/>
  <c r="I19" i="50" s="1"/>
  <c r="H58" i="45"/>
  <c r="L58" i="45" s="1"/>
  <c r="P58" i="45" s="1"/>
  <c r="H54" i="33"/>
  <c r="F15" i="50" s="1"/>
  <c r="H59" i="37"/>
  <c r="H60" i="37"/>
  <c r="L19" i="50" s="1"/>
  <c r="H55" i="37"/>
  <c r="L55" i="37" s="1"/>
  <c r="P55" i="37" s="1"/>
  <c r="H53" i="47"/>
  <c r="L53" i="47" s="1"/>
  <c r="P53" i="47" s="1"/>
  <c r="P34" i="37"/>
  <c r="H51" i="47"/>
  <c r="C29" i="50" s="1"/>
  <c r="H57" i="36"/>
  <c r="L57" i="36" s="1"/>
  <c r="P57" i="36" s="1"/>
  <c r="H55" i="45"/>
  <c r="L55" i="45" s="1"/>
  <c r="P55" i="45" s="1"/>
  <c r="H57" i="44"/>
  <c r="L57" i="44" s="1"/>
  <c r="P57" i="44" s="1"/>
  <c r="H56" i="46"/>
  <c r="H28" i="50" s="1"/>
  <c r="H54" i="47"/>
  <c r="F29" i="50" s="1"/>
  <c r="O29" i="37"/>
  <c r="P29" i="37" s="1"/>
  <c r="O45" i="44"/>
  <c r="P32" i="44" s="1"/>
  <c r="H60" i="44"/>
  <c r="L26" i="50" s="1"/>
  <c r="H59" i="47"/>
  <c r="K29" i="50" s="1"/>
  <c r="P28" i="37"/>
  <c r="H54" i="37"/>
  <c r="L54" i="37" s="1"/>
  <c r="P54" i="37" s="1"/>
  <c r="H58" i="44"/>
  <c r="L58" i="44" s="1"/>
  <c r="P58" i="44" s="1"/>
  <c r="H57" i="47"/>
  <c r="I29" i="50" s="1"/>
  <c r="H50" i="47"/>
  <c r="L50" i="47" s="1"/>
  <c r="P50" i="47" s="1"/>
  <c r="J61" i="44"/>
  <c r="H51" i="44"/>
  <c r="L51" i="44" s="1"/>
  <c r="P51" i="44" s="1"/>
  <c r="H50" i="44"/>
  <c r="L50" i="44" s="1"/>
  <c r="P50" i="44" s="1"/>
  <c r="O29" i="44"/>
  <c r="P29" i="44" s="1"/>
  <c r="H52" i="44"/>
  <c r="L52" i="44" s="1"/>
  <c r="P52" i="44" s="1"/>
  <c r="H52" i="47"/>
  <c r="D29" i="50" s="1"/>
  <c r="H55" i="44"/>
  <c r="L55" i="44" s="1"/>
  <c r="P55" i="44" s="1"/>
  <c r="H54" i="44"/>
  <c r="F26" i="50" s="1"/>
  <c r="M29" i="75"/>
  <c r="N29" i="75" s="1"/>
  <c r="P19" i="37"/>
  <c r="H53" i="45"/>
  <c r="E27" i="50" s="1"/>
  <c r="H56" i="47"/>
  <c r="L56" i="47" s="1"/>
  <c r="P56" i="47" s="1"/>
  <c r="H53" i="46"/>
  <c r="L53" i="46" s="1"/>
  <c r="P53" i="46" s="1"/>
  <c r="P18" i="47"/>
  <c r="H51" i="37"/>
  <c r="H56" i="37"/>
  <c r="H19" i="50" s="1"/>
  <c r="P22" i="33"/>
  <c r="O29" i="47"/>
  <c r="P17" i="47" s="1"/>
  <c r="H60" i="47"/>
  <c r="L29" i="50" s="1"/>
  <c r="P25" i="37"/>
  <c r="P27" i="37"/>
  <c r="P23" i="33"/>
  <c r="H58" i="37"/>
  <c r="L58" i="37" s="1"/>
  <c r="P58" i="37" s="1"/>
  <c r="O45" i="37"/>
  <c r="P32" i="37" s="1"/>
  <c r="H54" i="45"/>
  <c r="F27" i="50" s="1"/>
  <c r="H52" i="45"/>
  <c r="L52" i="45" s="1"/>
  <c r="P52" i="45" s="1"/>
  <c r="H57" i="46"/>
  <c r="L57" i="46" s="1"/>
  <c r="P57" i="46" s="1"/>
  <c r="H52" i="42"/>
  <c r="L52" i="42" s="1"/>
  <c r="P52" i="42" s="1"/>
  <c r="H51" i="42"/>
  <c r="L51" i="42" s="1"/>
  <c r="P51" i="42" s="1"/>
  <c r="H58" i="33"/>
  <c r="J15" i="50" s="1"/>
  <c r="O45" i="47"/>
  <c r="P31" i="47" s="1"/>
  <c r="H58" i="47"/>
  <c r="L58" i="47" s="1"/>
  <c r="P58" i="47" s="1"/>
  <c r="H60" i="45"/>
  <c r="L60" i="45" s="1"/>
  <c r="P60" i="45" s="1"/>
  <c r="J61" i="47"/>
  <c r="H59" i="46"/>
  <c r="K28" i="50" s="1"/>
  <c r="O45" i="45"/>
  <c r="P33" i="45" s="1"/>
  <c r="O29" i="45"/>
  <c r="P30" i="45" s="1"/>
  <c r="H54" i="46"/>
  <c r="F28" i="50" s="1"/>
  <c r="O45" i="46"/>
  <c r="P31" i="46" s="1"/>
  <c r="O29" i="46"/>
  <c r="P17" i="46" s="1"/>
  <c r="M28" i="75"/>
  <c r="N28" i="75" s="1"/>
  <c r="N29" i="28"/>
  <c r="H55" i="46"/>
  <c r="L55" i="46" s="1"/>
  <c r="P55" i="46" s="1"/>
  <c r="H60" i="46"/>
  <c r="L60" i="46" s="1"/>
  <c r="P60" i="46" s="1"/>
  <c r="H50" i="46"/>
  <c r="L50" i="46" s="1"/>
  <c r="P50" i="46" s="1"/>
  <c r="H52" i="46"/>
  <c r="D28" i="50" s="1"/>
  <c r="J61" i="46"/>
  <c r="J61" i="45"/>
  <c r="H59" i="45"/>
  <c r="M27" i="75"/>
  <c r="N27" i="75" s="1"/>
  <c r="P23" i="30"/>
  <c r="H58" i="30"/>
  <c r="H58" i="46"/>
  <c r="L58" i="46" s="1"/>
  <c r="P58" i="46" s="1"/>
  <c r="H52" i="30"/>
  <c r="H51" i="46"/>
  <c r="L51" i="46" s="1"/>
  <c r="P51" i="46" s="1"/>
  <c r="H59" i="30"/>
  <c r="P25" i="46"/>
  <c r="H51" i="30"/>
  <c r="C12" i="50" s="1"/>
  <c r="H54" i="30"/>
  <c r="F12" i="50" s="1"/>
  <c r="H53" i="30"/>
  <c r="E20" i="50"/>
  <c r="H54" i="42"/>
  <c r="F24" i="50" s="1"/>
  <c r="H20" i="50"/>
  <c r="H53" i="42"/>
  <c r="L53" i="42" s="1"/>
  <c r="P53" i="42" s="1"/>
  <c r="O18" i="31"/>
  <c r="J56" i="31"/>
  <c r="H13" i="75" s="1"/>
  <c r="O21" i="31"/>
  <c r="O24" i="31"/>
  <c r="O25" i="31"/>
  <c r="O27" i="31"/>
  <c r="O34" i="31"/>
  <c r="O40" i="31"/>
  <c r="P40" i="31" s="1"/>
  <c r="J60" i="31"/>
  <c r="L13" i="75" s="1"/>
  <c r="O39" i="31"/>
  <c r="P39" i="31" s="1"/>
  <c r="J55" i="31"/>
  <c r="G13" i="75" s="1"/>
  <c r="O35" i="31"/>
  <c r="P35" i="31" s="1"/>
  <c r="O42" i="31"/>
  <c r="P42" i="31" s="1"/>
  <c r="O36" i="31"/>
  <c r="P36" i="31" s="1"/>
  <c r="O20" i="31"/>
  <c r="O26" i="31"/>
  <c r="O43" i="31"/>
  <c r="P43" i="31" s="1"/>
  <c r="O41" i="31"/>
  <c r="P41" i="31" s="1"/>
  <c r="O28" i="31"/>
  <c r="O19" i="31"/>
  <c r="O22" i="31"/>
  <c r="J54" i="31"/>
  <c r="F13" i="75" s="1"/>
  <c r="J57" i="31"/>
  <c r="I13" i="75" s="1"/>
  <c r="O37" i="31"/>
  <c r="P37" i="31" s="1"/>
  <c r="O23" i="31"/>
  <c r="O44" i="31"/>
  <c r="P44" i="31" s="1"/>
  <c r="O38" i="31"/>
  <c r="P38" i="31" s="1"/>
  <c r="J58" i="31"/>
  <c r="J13" i="75" s="1"/>
  <c r="H56" i="42"/>
  <c r="H24" i="50" s="1"/>
  <c r="H50" i="42"/>
  <c r="L50" i="42" s="1"/>
  <c r="H52" i="29"/>
  <c r="P18" i="29"/>
  <c r="H58" i="29"/>
  <c r="J11" i="50" s="1"/>
  <c r="H59" i="29"/>
  <c r="P20" i="29"/>
  <c r="H51" i="29"/>
  <c r="J51" i="29" s="1"/>
  <c r="H60" i="29"/>
  <c r="L11" i="50" s="1"/>
  <c r="H53" i="29"/>
  <c r="H56" i="29"/>
  <c r="L56" i="29" s="1"/>
  <c r="P56" i="29" s="1"/>
  <c r="C13" i="28"/>
  <c r="O39" i="28" s="1"/>
  <c r="P39" i="28" s="1"/>
  <c r="H57" i="42"/>
  <c r="L57" i="42" s="1"/>
  <c r="P57" i="42" s="1"/>
  <c r="O29" i="42"/>
  <c r="P16" i="42" s="1"/>
  <c r="H60" i="42"/>
  <c r="L60" i="42" s="1"/>
  <c r="P60" i="42" s="1"/>
  <c r="H59" i="42"/>
  <c r="K24" i="50" s="1"/>
  <c r="O45" i="42"/>
  <c r="P45" i="42" s="1"/>
  <c r="M24" i="75"/>
  <c r="N24" i="75" s="1"/>
  <c r="J61" i="42"/>
  <c r="H55" i="42"/>
  <c r="G24" i="50" s="1"/>
  <c r="H58" i="42"/>
  <c r="J24" i="50" s="1"/>
  <c r="P16" i="38"/>
  <c r="L54" i="38"/>
  <c r="P54" i="38" s="1"/>
  <c r="P32" i="38"/>
  <c r="C17" i="50"/>
  <c r="L60" i="40"/>
  <c r="P60" i="40" s="1"/>
  <c r="L22" i="50"/>
  <c r="C25" i="50"/>
  <c r="L51" i="43"/>
  <c r="P51" i="43" s="1"/>
  <c r="C22" i="50"/>
  <c r="L51" i="40"/>
  <c r="P51" i="40" s="1"/>
  <c r="L60" i="43"/>
  <c r="P60" i="43" s="1"/>
  <c r="L25" i="50"/>
  <c r="D25" i="50"/>
  <c r="L52" i="43"/>
  <c r="P52" i="43" s="1"/>
  <c r="I22" i="50"/>
  <c r="L57" i="40"/>
  <c r="P57" i="40" s="1"/>
  <c r="L60" i="35"/>
  <c r="P60" i="35" s="1"/>
  <c r="L17" i="50"/>
  <c r="P31" i="40"/>
  <c r="P45" i="40"/>
  <c r="P33" i="40"/>
  <c r="P32" i="40"/>
  <c r="K25" i="50"/>
  <c r="L59" i="43"/>
  <c r="P59" i="43" s="1"/>
  <c r="J25" i="50"/>
  <c r="L58" i="43"/>
  <c r="P58" i="43" s="1"/>
  <c r="H25" i="50"/>
  <c r="L56" i="43"/>
  <c r="P56" i="43" s="1"/>
  <c r="F25" i="50"/>
  <c r="L54" i="43"/>
  <c r="P54" i="43" s="1"/>
  <c r="P33" i="35"/>
  <c r="P45" i="35"/>
  <c r="P31" i="35"/>
  <c r="P32" i="35"/>
  <c r="H22" i="50"/>
  <c r="L56" i="40"/>
  <c r="P56" i="40" s="1"/>
  <c r="P17" i="43"/>
  <c r="P29" i="43"/>
  <c r="P16" i="43"/>
  <c r="P30" i="43"/>
  <c r="L55" i="40"/>
  <c r="P55" i="40" s="1"/>
  <c r="G22" i="50"/>
  <c r="P32" i="43"/>
  <c r="P33" i="43"/>
  <c r="P31" i="43"/>
  <c r="P45" i="43"/>
  <c r="L14" i="50"/>
  <c r="L60" i="32"/>
  <c r="P60" i="32" s="1"/>
  <c r="L50" i="40"/>
  <c r="B22" i="50"/>
  <c r="N9" i="74"/>
  <c r="N30" i="74"/>
  <c r="L53" i="40"/>
  <c r="P53" i="40" s="1"/>
  <c r="E22" i="50"/>
  <c r="L57" i="35"/>
  <c r="P57" i="35" s="1"/>
  <c r="I17" i="50"/>
  <c r="G25" i="50"/>
  <c r="L55" i="43"/>
  <c r="P55" i="43" s="1"/>
  <c r="I25" i="50"/>
  <c r="L57" i="43"/>
  <c r="P57" i="43" s="1"/>
  <c r="H16" i="50"/>
  <c r="L56" i="34"/>
  <c r="P56" i="34" s="1"/>
  <c r="L50" i="43"/>
  <c r="B25" i="50"/>
  <c r="H61" i="43"/>
  <c r="F17" i="50"/>
  <c r="L54" i="35"/>
  <c r="P54" i="35" s="1"/>
  <c r="D22" i="50"/>
  <c r="E25" i="50"/>
  <c r="L53" i="43"/>
  <c r="P53" i="43" s="1"/>
  <c r="L52" i="40" l="1"/>
  <c r="P52" i="40" s="1"/>
  <c r="M22" i="75"/>
  <c r="N22" i="75" s="1"/>
  <c r="H55" i="29"/>
  <c r="L55" i="29" s="1"/>
  <c r="P55" i="29" s="1"/>
  <c r="H56" i="30"/>
  <c r="L56" i="30" s="1"/>
  <c r="P56" i="30" s="1"/>
  <c r="O29" i="30"/>
  <c r="P29" i="30" s="1"/>
  <c r="H57" i="41"/>
  <c r="I23" i="50" s="1"/>
  <c r="L56" i="32"/>
  <c r="P56" i="32" s="1"/>
  <c r="P29" i="38"/>
  <c r="H50" i="30"/>
  <c r="B12" i="50" s="1"/>
  <c r="F22" i="50"/>
  <c r="P30" i="38"/>
  <c r="O29" i="29"/>
  <c r="P30" i="29" s="1"/>
  <c r="L55" i="30"/>
  <c r="P55" i="30" s="1"/>
  <c r="H53" i="36"/>
  <c r="G17" i="50"/>
  <c r="L59" i="40"/>
  <c r="P59" i="40" s="1"/>
  <c r="H57" i="30"/>
  <c r="L57" i="30" s="1"/>
  <c r="P57" i="30" s="1"/>
  <c r="H58" i="41"/>
  <c r="J23" i="50" s="1"/>
  <c r="H51" i="41"/>
  <c r="C23" i="50" s="1"/>
  <c r="F16" i="50"/>
  <c r="K22" i="50"/>
  <c r="P33" i="38"/>
  <c r="H54" i="29"/>
  <c r="L54" i="29" s="1"/>
  <c r="P54" i="29" s="1"/>
  <c r="H60" i="30"/>
  <c r="L12" i="50" s="1"/>
  <c r="L58" i="30"/>
  <c r="P58" i="30" s="1"/>
  <c r="H59" i="41"/>
  <c r="K23" i="50" s="1"/>
  <c r="H50" i="29"/>
  <c r="B11" i="50" s="1"/>
  <c r="P45" i="38"/>
  <c r="O45" i="29"/>
  <c r="P31" i="29" s="1"/>
  <c r="H57" i="29"/>
  <c r="I11" i="50" s="1"/>
  <c r="O45" i="30"/>
  <c r="P32" i="30" s="1"/>
  <c r="H56" i="41"/>
  <c r="H23" i="50" s="1"/>
  <c r="H55" i="41"/>
  <c r="G23" i="50" s="1"/>
  <c r="J59" i="41"/>
  <c r="K23" i="75" s="1"/>
  <c r="O45" i="41"/>
  <c r="P45" i="41" s="1"/>
  <c r="H52" i="41"/>
  <c r="H60" i="41"/>
  <c r="L60" i="41" s="1"/>
  <c r="P60" i="41" s="1"/>
  <c r="H50" i="41"/>
  <c r="B23" i="50" s="1"/>
  <c r="J51" i="41"/>
  <c r="L51" i="41" s="1"/>
  <c r="P51" i="41" s="1"/>
  <c r="H54" i="41"/>
  <c r="F23" i="50" s="1"/>
  <c r="O29" i="41"/>
  <c r="P29" i="41" s="1"/>
  <c r="H53" i="41"/>
  <c r="P16" i="40"/>
  <c r="H61" i="40"/>
  <c r="L58" i="40"/>
  <c r="P58" i="40" s="1"/>
  <c r="P29" i="40"/>
  <c r="P30" i="40"/>
  <c r="J22" i="50"/>
  <c r="J61" i="40"/>
  <c r="H56" i="39"/>
  <c r="P24" i="39"/>
  <c r="P21" i="39"/>
  <c r="H53" i="39"/>
  <c r="P27" i="39"/>
  <c r="H59" i="39"/>
  <c r="P28" i="39"/>
  <c r="H60" i="39"/>
  <c r="P18" i="39"/>
  <c r="O29" i="39"/>
  <c r="H50" i="39"/>
  <c r="H58" i="39"/>
  <c r="P26" i="39"/>
  <c r="O45" i="39"/>
  <c r="P34" i="39"/>
  <c r="H51" i="39"/>
  <c r="P19" i="39"/>
  <c r="P23" i="39"/>
  <c r="H55" i="39"/>
  <c r="P22" i="39"/>
  <c r="H54" i="39"/>
  <c r="H57" i="39"/>
  <c r="P25" i="39"/>
  <c r="P20" i="39"/>
  <c r="H52" i="39"/>
  <c r="K20" i="50"/>
  <c r="C20" i="50"/>
  <c r="H61" i="38"/>
  <c r="L20" i="50"/>
  <c r="L58" i="38"/>
  <c r="P58" i="38" s="1"/>
  <c r="L57" i="38"/>
  <c r="P57" i="38" s="1"/>
  <c r="G20" i="50"/>
  <c r="L50" i="38"/>
  <c r="P50" i="38" s="1"/>
  <c r="J52" i="38"/>
  <c r="D20" i="75" s="1"/>
  <c r="D20" i="50"/>
  <c r="L53" i="38"/>
  <c r="P53" i="38" s="1"/>
  <c r="C20" i="75"/>
  <c r="L59" i="38"/>
  <c r="P59" i="38" s="1"/>
  <c r="J51" i="37"/>
  <c r="L51" i="37" s="1"/>
  <c r="P51" i="37" s="1"/>
  <c r="E19" i="50"/>
  <c r="J53" i="37"/>
  <c r="E19" i="75" s="1"/>
  <c r="D19" i="50"/>
  <c r="J52" i="37"/>
  <c r="D19" i="75" s="1"/>
  <c r="J59" i="37"/>
  <c r="K19" i="75" s="1"/>
  <c r="H52" i="36"/>
  <c r="J52" i="36" s="1"/>
  <c r="D18" i="75" s="1"/>
  <c r="P27" i="36"/>
  <c r="H58" i="36"/>
  <c r="J18" i="50" s="1"/>
  <c r="P20" i="36"/>
  <c r="H60" i="36"/>
  <c r="L18" i="50" s="1"/>
  <c r="O45" i="36"/>
  <c r="P33" i="36" s="1"/>
  <c r="H55" i="36"/>
  <c r="L55" i="36" s="1"/>
  <c r="P55" i="36" s="1"/>
  <c r="H51" i="36"/>
  <c r="C18" i="50" s="1"/>
  <c r="H50" i="36"/>
  <c r="B18" i="50" s="1"/>
  <c r="O29" i="36"/>
  <c r="P17" i="36" s="1"/>
  <c r="H54" i="36"/>
  <c r="L54" i="36" s="1"/>
  <c r="P54" i="36" s="1"/>
  <c r="L56" i="36"/>
  <c r="P56" i="36" s="1"/>
  <c r="K18" i="50"/>
  <c r="J59" i="36"/>
  <c r="K18" i="75" s="1"/>
  <c r="E18" i="50"/>
  <c r="J53" i="36"/>
  <c r="E18" i="75" s="1"/>
  <c r="L59" i="35"/>
  <c r="P59" i="35" s="1"/>
  <c r="D17" i="50"/>
  <c r="H61" i="35"/>
  <c r="L50" i="35"/>
  <c r="P50" i="35" s="1"/>
  <c r="P16" i="35"/>
  <c r="P30" i="35"/>
  <c r="P17" i="35"/>
  <c r="L51" i="35"/>
  <c r="P51" i="35" s="1"/>
  <c r="K17" i="50"/>
  <c r="L52" i="35"/>
  <c r="P52" i="35" s="1"/>
  <c r="L58" i="35"/>
  <c r="P58" i="35" s="1"/>
  <c r="L56" i="35"/>
  <c r="P56" i="35" s="1"/>
  <c r="E17" i="50"/>
  <c r="L53" i="35"/>
  <c r="P53" i="35" s="1"/>
  <c r="M17" i="75"/>
  <c r="N17" i="75" s="1"/>
  <c r="J61" i="35"/>
  <c r="G16" i="50"/>
  <c r="L60" i="34"/>
  <c r="P60" i="34" s="1"/>
  <c r="J59" i="34"/>
  <c r="K16" i="75" s="1"/>
  <c r="D16" i="50"/>
  <c r="J52" i="34"/>
  <c r="D16" i="75" s="1"/>
  <c r="J53" i="34"/>
  <c r="E16" i="75" s="1"/>
  <c r="J51" i="34"/>
  <c r="L51" i="34" s="1"/>
  <c r="P51" i="34" s="1"/>
  <c r="P18" i="33"/>
  <c r="H55" i="33"/>
  <c r="G15" i="50" s="1"/>
  <c r="H56" i="33"/>
  <c r="L56" i="33" s="1"/>
  <c r="P56" i="33" s="1"/>
  <c r="H57" i="33"/>
  <c r="I15" i="50" s="1"/>
  <c r="H60" i="33"/>
  <c r="L15" i="50" s="1"/>
  <c r="O45" i="33"/>
  <c r="P32" i="33" s="1"/>
  <c r="H59" i="33"/>
  <c r="K15" i="50" s="1"/>
  <c r="H51" i="33"/>
  <c r="C15" i="50" s="1"/>
  <c r="H53" i="33"/>
  <c r="J53" i="33" s="1"/>
  <c r="E15" i="75" s="1"/>
  <c r="O29" i="33"/>
  <c r="P30" i="33" s="1"/>
  <c r="H52" i="33"/>
  <c r="J52" i="33" s="1"/>
  <c r="D15" i="75" s="1"/>
  <c r="L51" i="32"/>
  <c r="P51" i="32" s="1"/>
  <c r="C14" i="50"/>
  <c r="B14" i="50"/>
  <c r="J52" i="32"/>
  <c r="L52" i="32" s="1"/>
  <c r="P52" i="32" s="1"/>
  <c r="J53" i="32"/>
  <c r="E14" i="75" s="1"/>
  <c r="K14" i="50"/>
  <c r="J59" i="32"/>
  <c r="K14" i="75" s="1"/>
  <c r="E12" i="50"/>
  <c r="J53" i="30"/>
  <c r="E12" i="75" s="1"/>
  <c r="J59" i="30"/>
  <c r="K12" i="75" s="1"/>
  <c r="D12" i="50"/>
  <c r="J52" i="30"/>
  <c r="D12" i="75" s="1"/>
  <c r="J53" i="29"/>
  <c r="E11" i="75" s="1"/>
  <c r="K11" i="50"/>
  <c r="J59" i="29"/>
  <c r="K11" i="75" s="1"/>
  <c r="D11" i="50"/>
  <c r="J52" i="29"/>
  <c r="D11" i="75" s="1"/>
  <c r="K16" i="50"/>
  <c r="B16" i="50"/>
  <c r="I16" i="50"/>
  <c r="P29" i="34"/>
  <c r="P17" i="34"/>
  <c r="L54" i="32"/>
  <c r="P54" i="32" s="1"/>
  <c r="P33" i="34"/>
  <c r="P31" i="34"/>
  <c r="P32" i="34"/>
  <c r="L23" i="50"/>
  <c r="L54" i="41"/>
  <c r="P54" i="41" s="1"/>
  <c r="P16" i="41"/>
  <c r="J16" i="50"/>
  <c r="P30" i="34"/>
  <c r="G14" i="50"/>
  <c r="L55" i="41"/>
  <c r="P55" i="41" s="1"/>
  <c r="I14" i="50"/>
  <c r="H61" i="34"/>
  <c r="C16" i="50"/>
  <c r="J14" i="50"/>
  <c r="E16" i="50"/>
  <c r="P31" i="41"/>
  <c r="L57" i="41"/>
  <c r="P57" i="41" s="1"/>
  <c r="P33" i="41"/>
  <c r="D23" i="50"/>
  <c r="P32" i="41"/>
  <c r="P30" i="32"/>
  <c r="P29" i="32"/>
  <c r="B15" i="50"/>
  <c r="P16" i="32"/>
  <c r="G19" i="50"/>
  <c r="L59" i="44"/>
  <c r="P59" i="44" s="1"/>
  <c r="P45" i="32"/>
  <c r="P31" i="32"/>
  <c r="D14" i="50"/>
  <c r="P32" i="32"/>
  <c r="P33" i="37"/>
  <c r="B19" i="50"/>
  <c r="H61" i="32"/>
  <c r="L60" i="37"/>
  <c r="P60" i="37" s="1"/>
  <c r="J27" i="50"/>
  <c r="L57" i="45"/>
  <c r="P57" i="45" s="1"/>
  <c r="E29" i="50"/>
  <c r="B26" i="50"/>
  <c r="C19" i="50"/>
  <c r="L54" i="33"/>
  <c r="P54" i="33" s="1"/>
  <c r="L56" i="44"/>
  <c r="P56" i="44" s="1"/>
  <c r="B27" i="50"/>
  <c r="L53" i="44"/>
  <c r="P53" i="44" s="1"/>
  <c r="I26" i="50"/>
  <c r="L51" i="45"/>
  <c r="P51" i="45" s="1"/>
  <c r="G29" i="50"/>
  <c r="L56" i="46"/>
  <c r="P56" i="46" s="1"/>
  <c r="L56" i="45"/>
  <c r="P56" i="45" s="1"/>
  <c r="K19" i="50"/>
  <c r="C26" i="50"/>
  <c r="E24" i="50"/>
  <c r="L58" i="33"/>
  <c r="P58" i="33" s="1"/>
  <c r="P17" i="37"/>
  <c r="L57" i="37"/>
  <c r="P57" i="37" s="1"/>
  <c r="J28" i="50"/>
  <c r="L54" i="47"/>
  <c r="P54" i="47" s="1"/>
  <c r="D26" i="50"/>
  <c r="P33" i="47"/>
  <c r="L51" i="47"/>
  <c r="P51" i="47" s="1"/>
  <c r="L54" i="45"/>
  <c r="P54" i="45" s="1"/>
  <c r="L52" i="47"/>
  <c r="P52" i="47" s="1"/>
  <c r="L60" i="44"/>
  <c r="P60" i="44" s="1"/>
  <c r="J26" i="50"/>
  <c r="P33" i="44"/>
  <c r="I18" i="50"/>
  <c r="P30" i="37"/>
  <c r="P29" i="45"/>
  <c r="D27" i="50"/>
  <c r="P16" i="37"/>
  <c r="P45" i="45"/>
  <c r="G26" i="50"/>
  <c r="L54" i="46"/>
  <c r="P54" i="46" s="1"/>
  <c r="I28" i="50"/>
  <c r="L27" i="50"/>
  <c r="G27" i="50"/>
  <c r="P31" i="44"/>
  <c r="P45" i="44"/>
  <c r="P29" i="47"/>
  <c r="H61" i="37"/>
  <c r="P30" i="44"/>
  <c r="D24" i="50"/>
  <c r="F19" i="50"/>
  <c r="L59" i="47"/>
  <c r="P59" i="47" s="1"/>
  <c r="P16" i="44"/>
  <c r="C24" i="50"/>
  <c r="J19" i="50"/>
  <c r="P45" i="37"/>
  <c r="L59" i="46"/>
  <c r="P59" i="46" s="1"/>
  <c r="L54" i="44"/>
  <c r="P54" i="44" s="1"/>
  <c r="L56" i="37"/>
  <c r="P56" i="37" s="1"/>
  <c r="L60" i="33"/>
  <c r="P60" i="33" s="1"/>
  <c r="P31" i="37"/>
  <c r="H61" i="44"/>
  <c r="P17" i="44"/>
  <c r="H61" i="45"/>
  <c r="B29" i="50"/>
  <c r="L57" i="47"/>
  <c r="P57" i="47" s="1"/>
  <c r="P33" i="33"/>
  <c r="H61" i="47"/>
  <c r="P30" i="47"/>
  <c r="J29" i="50"/>
  <c r="P32" i="45"/>
  <c r="H29" i="50"/>
  <c r="P16" i="47"/>
  <c r="L53" i="45"/>
  <c r="P53" i="45" s="1"/>
  <c r="E28" i="50"/>
  <c r="P31" i="45"/>
  <c r="P32" i="47"/>
  <c r="P45" i="47"/>
  <c r="L60" i="47"/>
  <c r="P60" i="47" s="1"/>
  <c r="P16" i="45"/>
  <c r="P17" i="45"/>
  <c r="P30" i="46"/>
  <c r="P29" i="46"/>
  <c r="P16" i="46"/>
  <c r="P32" i="42"/>
  <c r="J51" i="30"/>
  <c r="L51" i="30" s="1"/>
  <c r="P51" i="30" s="1"/>
  <c r="L50" i="29"/>
  <c r="P50" i="29" s="1"/>
  <c r="H61" i="46"/>
  <c r="P45" i="46"/>
  <c r="L52" i="46"/>
  <c r="P52" i="46" s="1"/>
  <c r="P33" i="46"/>
  <c r="B28" i="50"/>
  <c r="C28" i="50"/>
  <c r="P32" i="46"/>
  <c r="L24" i="50"/>
  <c r="L54" i="42"/>
  <c r="P54" i="42" s="1"/>
  <c r="I24" i="50"/>
  <c r="P31" i="33"/>
  <c r="L50" i="30"/>
  <c r="P50" i="30" s="1"/>
  <c r="L28" i="50"/>
  <c r="G28" i="50"/>
  <c r="K27" i="50"/>
  <c r="L59" i="45"/>
  <c r="P59" i="45" s="1"/>
  <c r="L59" i="42"/>
  <c r="P59" i="42" s="1"/>
  <c r="H61" i="30"/>
  <c r="P30" i="30"/>
  <c r="P45" i="30"/>
  <c r="P31" i="30"/>
  <c r="P16" i="30"/>
  <c r="P17" i="30"/>
  <c r="L54" i="30"/>
  <c r="P54" i="30" s="1"/>
  <c r="K12" i="50"/>
  <c r="P33" i="30"/>
  <c r="J12" i="50"/>
  <c r="P17" i="42"/>
  <c r="L53" i="30"/>
  <c r="P53" i="30" s="1"/>
  <c r="I12" i="50"/>
  <c r="H12" i="50"/>
  <c r="B24" i="50"/>
  <c r="L55" i="42"/>
  <c r="P55" i="42" s="1"/>
  <c r="P30" i="42"/>
  <c r="P29" i="42"/>
  <c r="H55" i="31"/>
  <c r="P23" i="31"/>
  <c r="P28" i="31"/>
  <c r="H60" i="31"/>
  <c r="H56" i="31"/>
  <c r="P24" i="31"/>
  <c r="P21" i="31"/>
  <c r="H53" i="31"/>
  <c r="J53" i="31" s="1"/>
  <c r="E13" i="75" s="1"/>
  <c r="H58" i="31"/>
  <c r="P26" i="31"/>
  <c r="O29" i="31"/>
  <c r="H50" i="31"/>
  <c r="P18" i="31"/>
  <c r="P20" i="31"/>
  <c r="H52" i="31"/>
  <c r="J52" i="31" s="1"/>
  <c r="D13" i="75" s="1"/>
  <c r="L58" i="42"/>
  <c r="P58" i="42" s="1"/>
  <c r="H54" i="31"/>
  <c r="P22" i="31"/>
  <c r="H59" i="31"/>
  <c r="J59" i="31" s="1"/>
  <c r="K13" i="75" s="1"/>
  <c r="P27" i="31"/>
  <c r="P34" i="31"/>
  <c r="O45" i="31"/>
  <c r="H51" i="31"/>
  <c r="P19" i="31"/>
  <c r="P25" i="31"/>
  <c r="H57" i="31"/>
  <c r="L56" i="42"/>
  <c r="P56" i="42" s="1"/>
  <c r="P33" i="42"/>
  <c r="P31" i="42"/>
  <c r="C11" i="50"/>
  <c r="F11" i="50"/>
  <c r="L57" i="29"/>
  <c r="P57" i="29" s="1"/>
  <c r="L60" i="29"/>
  <c r="P60" i="29" s="1"/>
  <c r="L58" i="29"/>
  <c r="P58" i="29" s="1"/>
  <c r="E11" i="50"/>
  <c r="P17" i="29"/>
  <c r="P16" i="29"/>
  <c r="P29" i="29"/>
  <c r="C11" i="75"/>
  <c r="H61" i="29"/>
  <c r="L51" i="29"/>
  <c r="P51" i="29" s="1"/>
  <c r="G11" i="50"/>
  <c r="H11" i="50"/>
  <c r="P32" i="29"/>
  <c r="P33" i="29"/>
  <c r="P45" i="29"/>
  <c r="O19" i="28"/>
  <c r="O43" i="28"/>
  <c r="P43" i="28" s="1"/>
  <c r="O35" i="28"/>
  <c r="P35" i="28" s="1"/>
  <c r="O22" i="28"/>
  <c r="P22" i="28" s="1"/>
  <c r="O42" i="28"/>
  <c r="P42" i="28" s="1"/>
  <c r="J60" i="28"/>
  <c r="L10" i="75" s="1"/>
  <c r="L30" i="75" s="1"/>
  <c r="O40" i="28"/>
  <c r="P40" i="28" s="1"/>
  <c r="O41" i="28"/>
  <c r="P41" i="28" s="1"/>
  <c r="O28" i="28"/>
  <c r="P28" i="28" s="1"/>
  <c r="O23" i="28"/>
  <c r="H55" i="28" s="1"/>
  <c r="G10" i="50" s="1"/>
  <c r="O26" i="28"/>
  <c r="P26" i="28" s="1"/>
  <c r="O18" i="28"/>
  <c r="P18" i="28" s="1"/>
  <c r="O38" i="28"/>
  <c r="P38" i="28" s="1"/>
  <c r="J54" i="28"/>
  <c r="F10" i="75" s="1"/>
  <c r="F30" i="75" s="1"/>
  <c r="O27" i="28"/>
  <c r="P27" i="28" s="1"/>
  <c r="O25" i="28"/>
  <c r="P25" i="28" s="1"/>
  <c r="O36" i="28"/>
  <c r="P36" i="28" s="1"/>
  <c r="O21" i="28"/>
  <c r="P21" i="28" s="1"/>
  <c r="J56" i="28"/>
  <c r="H10" i="75" s="1"/>
  <c r="H30" i="75" s="1"/>
  <c r="O20" i="28"/>
  <c r="P20" i="28" s="1"/>
  <c r="J58" i="28"/>
  <c r="J10" i="75" s="1"/>
  <c r="J30" i="75" s="1"/>
  <c r="O44" i="28"/>
  <c r="P44" i="28" s="1"/>
  <c r="O34" i="28"/>
  <c r="P34" i="28" s="1"/>
  <c r="O37" i="28"/>
  <c r="P37" i="28" s="1"/>
  <c r="O24" i="28"/>
  <c r="P24" i="28" s="1"/>
  <c r="J55" i="28"/>
  <c r="G10" i="75" s="1"/>
  <c r="G30" i="75" s="1"/>
  <c r="J57" i="28"/>
  <c r="I10" i="75" s="1"/>
  <c r="I30" i="75" s="1"/>
  <c r="H61" i="42"/>
  <c r="M25" i="50"/>
  <c r="N25" i="50" s="1"/>
  <c r="P50" i="40"/>
  <c r="P50" i="37"/>
  <c r="P50" i="32"/>
  <c r="P50" i="42"/>
  <c r="P50" i="34"/>
  <c r="P50" i="33"/>
  <c r="P50" i="43"/>
  <c r="L61" i="43"/>
  <c r="L60" i="30" l="1"/>
  <c r="P60" i="30" s="1"/>
  <c r="P30" i="41"/>
  <c r="P16" i="36"/>
  <c r="M22" i="50"/>
  <c r="N22" i="50" s="1"/>
  <c r="L61" i="40"/>
  <c r="P46" i="40" s="1"/>
  <c r="L58" i="41"/>
  <c r="P58" i="41" s="1"/>
  <c r="L56" i="41"/>
  <c r="P56" i="41" s="1"/>
  <c r="P17" i="41"/>
  <c r="H15" i="50"/>
  <c r="P29" i="36"/>
  <c r="L59" i="41"/>
  <c r="P59" i="41" s="1"/>
  <c r="J52" i="41"/>
  <c r="D23" i="75" s="1"/>
  <c r="J53" i="41"/>
  <c r="E23" i="75" s="1"/>
  <c r="E23" i="50"/>
  <c r="M23" i="50" s="1"/>
  <c r="N23" i="50" s="1"/>
  <c r="H61" i="41"/>
  <c r="L50" i="41"/>
  <c r="P50" i="41" s="1"/>
  <c r="C23" i="75"/>
  <c r="I21" i="50"/>
  <c r="L57" i="39"/>
  <c r="P57" i="39" s="1"/>
  <c r="P31" i="39"/>
  <c r="P45" i="39"/>
  <c r="P33" i="39"/>
  <c r="P32" i="39"/>
  <c r="J59" i="39"/>
  <c r="K21" i="75" s="1"/>
  <c r="K21" i="50"/>
  <c r="F21" i="50"/>
  <c r="L54" i="39"/>
  <c r="P54" i="39" s="1"/>
  <c r="J21" i="50"/>
  <c r="L58" i="39"/>
  <c r="P58" i="39" s="1"/>
  <c r="J53" i="39"/>
  <c r="E21" i="75" s="1"/>
  <c r="E21" i="50"/>
  <c r="G21" i="50"/>
  <c r="L55" i="39"/>
  <c r="P55" i="39" s="1"/>
  <c r="B21" i="50"/>
  <c r="L50" i="39"/>
  <c r="H61" i="39"/>
  <c r="L60" i="39"/>
  <c r="P60" i="39" s="1"/>
  <c r="L21" i="50"/>
  <c r="P16" i="39"/>
  <c r="P30" i="39"/>
  <c r="P29" i="39"/>
  <c r="P17" i="39"/>
  <c r="J51" i="39"/>
  <c r="L51" i="39" s="1"/>
  <c r="P51" i="39" s="1"/>
  <c r="C21" i="50"/>
  <c r="J52" i="39"/>
  <c r="D21" i="75" s="1"/>
  <c r="D21" i="50"/>
  <c r="H21" i="50"/>
  <c r="L56" i="39"/>
  <c r="P56" i="39" s="1"/>
  <c r="M20" i="50"/>
  <c r="N20" i="50" s="1"/>
  <c r="J61" i="38"/>
  <c r="M20" i="75"/>
  <c r="N20" i="75" s="1"/>
  <c r="L52" i="38"/>
  <c r="L52" i="37"/>
  <c r="P52" i="37" s="1"/>
  <c r="L53" i="37"/>
  <c r="P53" i="37" s="1"/>
  <c r="L59" i="37"/>
  <c r="P59" i="37" s="1"/>
  <c r="C19" i="75"/>
  <c r="M19" i="75" s="1"/>
  <c r="N19" i="75" s="1"/>
  <c r="J61" i="37"/>
  <c r="P30" i="36"/>
  <c r="L58" i="36"/>
  <c r="P58" i="36" s="1"/>
  <c r="D18" i="50"/>
  <c r="P31" i="36"/>
  <c r="G18" i="50"/>
  <c r="M18" i="50" s="1"/>
  <c r="N18" i="50" s="1"/>
  <c r="L50" i="36"/>
  <c r="P50" i="36" s="1"/>
  <c r="J51" i="36"/>
  <c r="L51" i="36" s="1"/>
  <c r="P51" i="36" s="1"/>
  <c r="P45" i="36"/>
  <c r="L60" i="36"/>
  <c r="P60" i="36" s="1"/>
  <c r="P32" i="36"/>
  <c r="L53" i="36"/>
  <c r="P53" i="36" s="1"/>
  <c r="F18" i="50"/>
  <c r="H61" i="36"/>
  <c r="L59" i="36"/>
  <c r="P59" i="36" s="1"/>
  <c r="L52" i="36"/>
  <c r="P52" i="36" s="1"/>
  <c r="M17" i="50"/>
  <c r="N17" i="50" s="1"/>
  <c r="L61" i="35"/>
  <c r="P62" i="35" s="1"/>
  <c r="L59" i="34"/>
  <c r="P59" i="34" s="1"/>
  <c r="L52" i="34"/>
  <c r="P52" i="34" s="1"/>
  <c r="C16" i="75"/>
  <c r="M16" i="75" s="1"/>
  <c r="N16" i="75" s="1"/>
  <c r="J61" i="34"/>
  <c r="L53" i="34"/>
  <c r="P53" i="34" s="1"/>
  <c r="L55" i="33"/>
  <c r="P55" i="33" s="1"/>
  <c r="P45" i="33"/>
  <c r="H61" i="33"/>
  <c r="J51" i="33"/>
  <c r="L51" i="33" s="1"/>
  <c r="P51" i="33" s="1"/>
  <c r="E15" i="50"/>
  <c r="L57" i="33"/>
  <c r="P57" i="33" s="1"/>
  <c r="D15" i="50"/>
  <c r="M15" i="50" s="1"/>
  <c r="N15" i="50" s="1"/>
  <c r="P16" i="33"/>
  <c r="P17" i="33"/>
  <c r="J59" i="33"/>
  <c r="K15" i="75" s="1"/>
  <c r="P29" i="33"/>
  <c r="L52" i="33"/>
  <c r="P52" i="33" s="1"/>
  <c r="L53" i="33"/>
  <c r="P53" i="33" s="1"/>
  <c r="L59" i="32"/>
  <c r="P59" i="32" s="1"/>
  <c r="L53" i="32"/>
  <c r="P53" i="32" s="1"/>
  <c r="D14" i="75"/>
  <c r="M14" i="75" s="1"/>
  <c r="N14" i="75" s="1"/>
  <c r="J61" i="32"/>
  <c r="L59" i="30"/>
  <c r="P59" i="30" s="1"/>
  <c r="L52" i="30"/>
  <c r="P52" i="30" s="1"/>
  <c r="L52" i="29"/>
  <c r="P52" i="29" s="1"/>
  <c r="L59" i="29"/>
  <c r="P59" i="29" s="1"/>
  <c r="J61" i="29"/>
  <c r="M11" i="75"/>
  <c r="N11" i="75" s="1"/>
  <c r="L53" i="29"/>
  <c r="P53" i="29" s="1"/>
  <c r="M16" i="50"/>
  <c r="N16" i="50" s="1"/>
  <c r="M14" i="50"/>
  <c r="N14" i="50" s="1"/>
  <c r="M29" i="50"/>
  <c r="N29" i="50" s="1"/>
  <c r="M26" i="50"/>
  <c r="N26" i="50" s="1"/>
  <c r="M27" i="50"/>
  <c r="N27" i="50" s="1"/>
  <c r="L61" i="44"/>
  <c r="P61" i="44" s="1"/>
  <c r="M19" i="50"/>
  <c r="N19" i="50" s="1"/>
  <c r="L61" i="47"/>
  <c r="P61" i="47" s="1"/>
  <c r="L61" i="45"/>
  <c r="P63" i="45" s="1"/>
  <c r="M28" i="50"/>
  <c r="N28" i="50" s="1"/>
  <c r="L61" i="46"/>
  <c r="P62" i="46" s="1"/>
  <c r="M24" i="50"/>
  <c r="N24" i="50" s="1"/>
  <c r="J61" i="30"/>
  <c r="C12" i="75"/>
  <c r="M12" i="75" s="1"/>
  <c r="N12" i="75" s="1"/>
  <c r="M12" i="50"/>
  <c r="N12" i="50" s="1"/>
  <c r="L61" i="42"/>
  <c r="P62" i="42" s="1"/>
  <c r="L52" i="31"/>
  <c r="P52" i="31" s="1"/>
  <c r="D13" i="50"/>
  <c r="P33" i="31"/>
  <c r="P45" i="31"/>
  <c r="P31" i="31"/>
  <c r="P32" i="31"/>
  <c r="L53" i="31"/>
  <c r="P53" i="31" s="1"/>
  <c r="E13" i="50"/>
  <c r="J51" i="31"/>
  <c r="L51" i="31" s="1"/>
  <c r="P51" i="31" s="1"/>
  <c r="C13" i="50"/>
  <c r="H13" i="50"/>
  <c r="L56" i="31"/>
  <c r="P56" i="31" s="1"/>
  <c r="H61" i="31"/>
  <c r="B13" i="50"/>
  <c r="L50" i="31"/>
  <c r="L60" i="31"/>
  <c r="P60" i="31" s="1"/>
  <c r="L13" i="50"/>
  <c r="K13" i="50"/>
  <c r="L59" i="31"/>
  <c r="P59" i="31" s="1"/>
  <c r="P17" i="31"/>
  <c r="P30" i="31"/>
  <c r="P16" i="31"/>
  <c r="P29" i="31"/>
  <c r="I13" i="50"/>
  <c r="L57" i="31"/>
  <c r="P57" i="31" s="1"/>
  <c r="F13" i="50"/>
  <c r="L54" i="31"/>
  <c r="P54" i="31" s="1"/>
  <c r="J13" i="50"/>
  <c r="L58" i="31"/>
  <c r="P58" i="31" s="1"/>
  <c r="G13" i="50"/>
  <c r="L55" i="31"/>
  <c r="P55" i="31" s="1"/>
  <c r="M11" i="50"/>
  <c r="N11" i="50" s="1"/>
  <c r="H56" i="28"/>
  <c r="H10" i="50" s="1"/>
  <c r="H51" i="28"/>
  <c r="J51" i="28" s="1"/>
  <c r="C10" i="75" s="1"/>
  <c r="H58" i="28"/>
  <c r="J10" i="50" s="1"/>
  <c r="H59" i="28"/>
  <c r="P23" i="28"/>
  <c r="H57" i="28"/>
  <c r="I10" i="50" s="1"/>
  <c r="P19" i="28"/>
  <c r="H54" i="28"/>
  <c r="F10" i="50" s="1"/>
  <c r="H60" i="28"/>
  <c r="L10" i="50" s="1"/>
  <c r="L55" i="28"/>
  <c r="P55" i="28" s="1"/>
  <c r="O45" i="28"/>
  <c r="P32" i="28" s="1"/>
  <c r="H52" i="28"/>
  <c r="J52" i="28" s="1"/>
  <c r="D10" i="75" s="1"/>
  <c r="H53" i="28"/>
  <c r="O29" i="28"/>
  <c r="P29" i="28" s="1"/>
  <c r="H50" i="28"/>
  <c r="L50" i="28" s="1"/>
  <c r="P50" i="28" s="1"/>
  <c r="P64" i="40"/>
  <c r="P47" i="40"/>
  <c r="P48" i="40"/>
  <c r="P61" i="40"/>
  <c r="P49" i="35"/>
  <c r="P48" i="35"/>
  <c r="P61" i="43"/>
  <c r="P63" i="43"/>
  <c r="P46" i="43"/>
  <c r="P48" i="43"/>
  <c r="P64" i="43"/>
  <c r="P49" i="43"/>
  <c r="P47" i="43"/>
  <c r="P62" i="43"/>
  <c r="P65" i="43"/>
  <c r="P65" i="40" l="1"/>
  <c r="P49" i="40"/>
  <c r="P63" i="40"/>
  <c r="P62" i="40"/>
  <c r="L52" i="41"/>
  <c r="P52" i="41" s="1"/>
  <c r="L53" i="41"/>
  <c r="P53" i="41" s="1"/>
  <c r="J61" i="41"/>
  <c r="M23" i="75"/>
  <c r="N23" i="75" s="1"/>
  <c r="L53" i="39"/>
  <c r="P53" i="39" s="1"/>
  <c r="L52" i="39"/>
  <c r="P52" i="39" s="1"/>
  <c r="G30" i="50"/>
  <c r="B16" i="27" s="1"/>
  <c r="E16" i="27" s="1"/>
  <c r="C21" i="75"/>
  <c r="M21" i="75" s="1"/>
  <c r="N21" i="75" s="1"/>
  <c r="J61" i="39"/>
  <c r="P50" i="39"/>
  <c r="M21" i="50"/>
  <c r="N21" i="50" s="1"/>
  <c r="L59" i="39"/>
  <c r="P59" i="39" s="1"/>
  <c r="P52" i="38"/>
  <c r="L61" i="38"/>
  <c r="L61" i="37"/>
  <c r="P61" i="37" s="1"/>
  <c r="C18" i="75"/>
  <c r="M18" i="75" s="1"/>
  <c r="N18" i="75" s="1"/>
  <c r="J61" i="36"/>
  <c r="L61" i="36"/>
  <c r="P47" i="36" s="1"/>
  <c r="P47" i="35"/>
  <c r="P61" i="35"/>
  <c r="P63" i="35"/>
  <c r="P64" i="35"/>
  <c r="P65" i="35"/>
  <c r="P46" i="35"/>
  <c r="L61" i="34"/>
  <c r="P63" i="34" s="1"/>
  <c r="C15" i="75"/>
  <c r="M15" i="75" s="1"/>
  <c r="N15" i="75" s="1"/>
  <c r="L59" i="33"/>
  <c r="P59" i="33" s="1"/>
  <c r="J61" i="33"/>
  <c r="D30" i="75"/>
  <c r="L61" i="32"/>
  <c r="P49" i="32" s="1"/>
  <c r="L61" i="30"/>
  <c r="P49" i="30" s="1"/>
  <c r="L61" i="29"/>
  <c r="P65" i="29" s="1"/>
  <c r="E10" i="50"/>
  <c r="E30" i="50" s="1"/>
  <c r="B14" i="27" s="1"/>
  <c r="E14" i="27" s="1"/>
  <c r="J53" i="28"/>
  <c r="E10" i="75" s="1"/>
  <c r="E30" i="75" s="1"/>
  <c r="K10" i="50"/>
  <c r="K30" i="50" s="1"/>
  <c r="B20" i="27" s="1"/>
  <c r="E20" i="27" s="1"/>
  <c r="J59" i="28"/>
  <c r="K10" i="75" s="1"/>
  <c r="K30" i="75" s="1"/>
  <c r="P46" i="45"/>
  <c r="P48" i="45"/>
  <c r="P64" i="45"/>
  <c r="P49" i="44"/>
  <c r="P65" i="44"/>
  <c r="P46" i="47"/>
  <c r="P46" i="44"/>
  <c r="P48" i="47"/>
  <c r="P63" i="47"/>
  <c r="P62" i="44"/>
  <c r="P48" i="44"/>
  <c r="P62" i="47"/>
  <c r="P47" i="44"/>
  <c r="P64" i="44"/>
  <c r="P63" i="44"/>
  <c r="P49" i="45"/>
  <c r="P65" i="46"/>
  <c r="P61" i="46"/>
  <c r="P63" i="46"/>
  <c r="P48" i="46"/>
  <c r="P62" i="45"/>
  <c r="P64" i="47"/>
  <c r="P47" i="45"/>
  <c r="P49" i="47"/>
  <c r="P65" i="47"/>
  <c r="P64" i="46"/>
  <c r="P46" i="46"/>
  <c r="P47" i="46"/>
  <c r="P65" i="45"/>
  <c r="P47" i="47"/>
  <c r="P49" i="46"/>
  <c r="P61" i="45"/>
  <c r="J30" i="50"/>
  <c r="B19" i="27" s="1"/>
  <c r="E19" i="27" s="1"/>
  <c r="P63" i="42"/>
  <c r="P64" i="42"/>
  <c r="P46" i="42"/>
  <c r="P61" i="42"/>
  <c r="P49" i="42"/>
  <c r="F30" i="50"/>
  <c r="B15" i="27" s="1"/>
  <c r="E15" i="27" s="1"/>
  <c r="H30" i="50"/>
  <c r="B17" i="27" s="1"/>
  <c r="E17" i="27" s="1"/>
  <c r="I30" i="50"/>
  <c r="B18" i="27" s="1"/>
  <c r="E18" i="27" s="1"/>
  <c r="P65" i="42"/>
  <c r="P47" i="42"/>
  <c r="P48" i="42"/>
  <c r="M13" i="50"/>
  <c r="N13" i="50" s="1"/>
  <c r="L30" i="50"/>
  <c r="B21" i="27" s="1"/>
  <c r="E21" i="27" s="1"/>
  <c r="P47" i="30"/>
  <c r="P46" i="30"/>
  <c r="L61" i="31"/>
  <c r="P50" i="31"/>
  <c r="J61" i="31"/>
  <c r="C13" i="75"/>
  <c r="M13" i="75" s="1"/>
  <c r="N13" i="75" s="1"/>
  <c r="P62" i="29"/>
  <c r="L56" i="28"/>
  <c r="P56" i="28" s="1"/>
  <c r="L60" i="28"/>
  <c r="P60" i="28" s="1"/>
  <c r="C10" i="50"/>
  <c r="C30" i="50" s="1"/>
  <c r="B12" i="27" s="1"/>
  <c r="E12" i="27" s="1"/>
  <c r="L58" i="28"/>
  <c r="P58" i="28" s="1"/>
  <c r="L57" i="28"/>
  <c r="P57" i="28" s="1"/>
  <c r="L51" i="28"/>
  <c r="P51" i="28" s="1"/>
  <c r="L52" i="28"/>
  <c r="P52" i="28" s="1"/>
  <c r="L54" i="28"/>
  <c r="P54" i="28" s="1"/>
  <c r="H61" i="28"/>
  <c r="B10" i="50"/>
  <c r="B30" i="50" s="1"/>
  <c r="B11" i="27" s="1"/>
  <c r="E11" i="27" s="1"/>
  <c r="P33" i="28"/>
  <c r="P17" i="28"/>
  <c r="P45" i="28"/>
  <c r="P31" i="28"/>
  <c r="D10" i="50"/>
  <c r="D30" i="50" s="1"/>
  <c r="B13" i="27" s="1"/>
  <c r="E13" i="27" s="1"/>
  <c r="P30" i="28"/>
  <c r="P16" i="28"/>
  <c r="P48" i="29" l="1"/>
  <c r="P46" i="29"/>
  <c r="L53" i="28"/>
  <c r="P53" i="28" s="1"/>
  <c r="L61" i="41"/>
  <c r="P62" i="41" s="1"/>
  <c r="P49" i="41"/>
  <c r="P47" i="41"/>
  <c r="P64" i="41"/>
  <c r="P46" i="41"/>
  <c r="L61" i="39"/>
  <c r="P63" i="38"/>
  <c r="P61" i="38"/>
  <c r="P65" i="38"/>
  <c r="P64" i="38"/>
  <c r="P47" i="38"/>
  <c r="P49" i="38"/>
  <c r="P46" i="38"/>
  <c r="P48" i="38"/>
  <c r="P62" i="38"/>
  <c r="P46" i="37"/>
  <c r="P49" i="37"/>
  <c r="P65" i="37"/>
  <c r="P64" i="37"/>
  <c r="P63" i="37"/>
  <c r="P62" i="37"/>
  <c r="P48" i="37"/>
  <c r="P47" i="37"/>
  <c r="P46" i="36"/>
  <c r="P61" i="36"/>
  <c r="P49" i="36"/>
  <c r="P64" i="36"/>
  <c r="P65" i="36"/>
  <c r="P48" i="36"/>
  <c r="P62" i="36"/>
  <c r="P63" i="36"/>
  <c r="P62" i="34"/>
  <c r="P64" i="34"/>
  <c r="P47" i="34"/>
  <c r="P61" i="34"/>
  <c r="P49" i="34"/>
  <c r="P48" i="34"/>
  <c r="P46" i="34"/>
  <c r="P65" i="34"/>
  <c r="L61" i="33"/>
  <c r="P63" i="33" s="1"/>
  <c r="P46" i="32"/>
  <c r="P64" i="32"/>
  <c r="P61" i="32"/>
  <c r="P65" i="32"/>
  <c r="P48" i="32"/>
  <c r="P47" i="32"/>
  <c r="P63" i="32"/>
  <c r="P62" i="32"/>
  <c r="P62" i="30"/>
  <c r="P63" i="30"/>
  <c r="P64" i="30"/>
  <c r="P65" i="30"/>
  <c r="P48" i="30"/>
  <c r="P61" i="30"/>
  <c r="P47" i="29"/>
  <c r="P61" i="29"/>
  <c r="P63" i="29"/>
  <c r="P64" i="29"/>
  <c r="P49" i="29"/>
  <c r="M10" i="75"/>
  <c r="M30" i="75" s="1"/>
  <c r="N9" i="75" s="1"/>
  <c r="L59" i="28"/>
  <c r="P59" i="28" s="1"/>
  <c r="J61" i="28"/>
  <c r="C30" i="75"/>
  <c r="P48" i="31"/>
  <c r="P65" i="31"/>
  <c r="P49" i="31"/>
  <c r="P64" i="31"/>
  <c r="P63" i="31"/>
  <c r="P47" i="31"/>
  <c r="P61" i="31"/>
  <c r="P62" i="31"/>
  <c r="P46" i="31"/>
  <c r="E22" i="27"/>
  <c r="M10" i="50"/>
  <c r="N10" i="50" s="1"/>
  <c r="B22" i="27"/>
  <c r="P63" i="41" l="1"/>
  <c r="P48" i="41"/>
  <c r="P65" i="41"/>
  <c r="P61" i="41"/>
  <c r="P65" i="39"/>
  <c r="P48" i="39"/>
  <c r="P63" i="39"/>
  <c r="P62" i="39"/>
  <c r="P64" i="39"/>
  <c r="P61" i="39"/>
  <c r="P46" i="39"/>
  <c r="P47" i="39"/>
  <c r="P49" i="39"/>
  <c r="P64" i="33"/>
  <c r="P65" i="33"/>
  <c r="P62" i="33"/>
  <c r="P49" i="33"/>
  <c r="P61" i="33"/>
  <c r="P46" i="33"/>
  <c r="P48" i="33"/>
  <c r="P47" i="33"/>
  <c r="N10" i="75"/>
  <c r="L61" i="28"/>
  <c r="P65" i="28" s="1"/>
  <c r="N30" i="75"/>
  <c r="M30" i="50"/>
  <c r="N9" i="50" s="1"/>
  <c r="P61" i="28" l="1"/>
  <c r="P63" i="28"/>
  <c r="P64" i="28"/>
  <c r="P47" i="28"/>
  <c r="P48" i="28"/>
  <c r="P49" i="28"/>
  <c r="P62" i="28"/>
  <c r="P46" i="28"/>
  <c r="N30" i="5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Patrick Boussemaere</author>
  </authors>
  <commentList>
    <comment ref="C18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Cel niet blanken aub.
Invoerwaarde minimum 1</t>
        </r>
      </text>
    </comment>
  </commentList>
</comments>
</file>

<file path=xl/sharedStrings.xml><?xml version="1.0" encoding="utf-8"?>
<sst xmlns="http://schemas.openxmlformats.org/spreadsheetml/2006/main" count="4587" uniqueCount="641">
  <si>
    <t>Omschrijving</t>
  </si>
  <si>
    <t>Eenheid</t>
  </si>
  <si>
    <t>1.1</t>
  </si>
  <si>
    <t>1.1.1</t>
  </si>
  <si>
    <t xml:space="preserve"> Opbreken - betontegels, betonblokjes, kasseien, siertegels</t>
  </si>
  <si>
    <t>per lm</t>
  </si>
  <si>
    <t>1.1.2</t>
  </si>
  <si>
    <t>per m²</t>
  </si>
  <si>
    <t>1.1.3</t>
  </si>
  <si>
    <t>1.1.4</t>
  </si>
  <si>
    <t>1.1.7</t>
  </si>
  <si>
    <t>1.1.8</t>
  </si>
  <si>
    <t>1.2</t>
  </si>
  <si>
    <t>1.2.1</t>
  </si>
  <si>
    <t>1.2.2</t>
  </si>
  <si>
    <t>1.2.3</t>
  </si>
  <si>
    <t>1.3</t>
  </si>
  <si>
    <t>1.3.1</t>
  </si>
  <si>
    <t>1.3.2</t>
  </si>
  <si>
    <t>1.3.11</t>
  </si>
  <si>
    <t>1.3.12</t>
  </si>
  <si>
    <t>1x125</t>
  </si>
  <si>
    <t>1.3.13</t>
  </si>
  <si>
    <t>1x160</t>
  </si>
  <si>
    <t>1.3.14</t>
  </si>
  <si>
    <t>1x200</t>
  </si>
  <si>
    <t>1.3.15</t>
  </si>
  <si>
    <t>1.3.16</t>
  </si>
  <si>
    <t>1.3.17</t>
  </si>
  <si>
    <t>3x125</t>
  </si>
  <si>
    <t>1.3.18</t>
  </si>
  <si>
    <t>1.3.19</t>
  </si>
  <si>
    <t>3x160</t>
  </si>
  <si>
    <t>1.3.20</t>
  </si>
  <si>
    <t>1.3.21</t>
  </si>
  <si>
    <t>1.3.22</t>
  </si>
  <si>
    <t>1.5</t>
  </si>
  <si>
    <t>1.5.1</t>
  </si>
  <si>
    <t>1.5.2</t>
  </si>
  <si>
    <t>1.5.3</t>
  </si>
  <si>
    <t>1.5.5</t>
  </si>
  <si>
    <t>1.5.6</t>
  </si>
  <si>
    <t>1.5.7</t>
  </si>
  <si>
    <t>1.5.8</t>
  </si>
  <si>
    <t>1.5.9</t>
  </si>
  <si>
    <t>1.5.10</t>
  </si>
  <si>
    <t>1.5.11</t>
  </si>
  <si>
    <t>1.5.12</t>
  </si>
  <si>
    <t>1.5.13</t>
  </si>
  <si>
    <t>1.5.14</t>
  </si>
  <si>
    <t>1.5.15</t>
  </si>
  <si>
    <t xml:space="preserve"> Herplaatsen graszoden</t>
  </si>
  <si>
    <t>1.6</t>
  </si>
  <si>
    <t>per stuk</t>
  </si>
  <si>
    <t xml:space="preserve"> Levering zand en rijnzand</t>
  </si>
  <si>
    <t>per m3</t>
  </si>
  <si>
    <t xml:space="preserve"> Levering mager beton (250kg cement per m3 grint)</t>
  </si>
  <si>
    <t xml:space="preserve"> Levering stalen afdekplaten 3 mm  1 m lang</t>
  </si>
  <si>
    <t xml:space="preserve"> Levering asfalt</t>
  </si>
  <si>
    <t>1.7</t>
  </si>
  <si>
    <t>1.7.1</t>
  </si>
  <si>
    <t>1.7.3</t>
  </si>
  <si>
    <t>1.7.4</t>
  </si>
  <si>
    <t>1.7.5</t>
  </si>
  <si>
    <t xml:space="preserve"> Werken in regie</t>
  </si>
  <si>
    <t>per manuur</t>
  </si>
  <si>
    <t>1.7.6</t>
  </si>
  <si>
    <t>1.7.7</t>
  </si>
  <si>
    <t xml:space="preserve"> Doorboring betonbak of muur</t>
  </si>
  <si>
    <t>1.7.8</t>
  </si>
  <si>
    <t>per uur</t>
  </si>
  <si>
    <t>1.7.9</t>
  </si>
  <si>
    <t>1.7.10</t>
  </si>
  <si>
    <t>1.4</t>
  </si>
  <si>
    <t>1.4.1</t>
  </si>
  <si>
    <t>1.4.2</t>
  </si>
  <si>
    <t>1.4.3</t>
  </si>
  <si>
    <t>1.4.4</t>
  </si>
  <si>
    <t>1.4.5</t>
  </si>
  <si>
    <t xml:space="preserve"> Plaatsen van een schroefmof 32 mm</t>
  </si>
  <si>
    <t>1.7.11</t>
  </si>
  <si>
    <t>1.4.6</t>
  </si>
  <si>
    <t>1.4.7</t>
  </si>
  <si>
    <t>1.7.14</t>
  </si>
  <si>
    <t>1.7.15</t>
  </si>
  <si>
    <t>1.7.16</t>
  </si>
  <si>
    <t>1.7.18</t>
  </si>
  <si>
    <t>1.7.17</t>
  </si>
  <si>
    <t>1.7.19</t>
  </si>
  <si>
    <t>GEMEENSCHAPPELIJKE WERKEN</t>
  </si>
  <si>
    <t>1x250</t>
  </si>
  <si>
    <t>1.3.10</t>
  </si>
  <si>
    <t xml:space="preserve"> Inblazen van koord</t>
  </si>
  <si>
    <t>1.8</t>
  </si>
  <si>
    <t xml:space="preserve"> Levering schroefmof 50 mm</t>
  </si>
  <si>
    <t>1.3.23</t>
  </si>
  <si>
    <t>1.6.1</t>
  </si>
  <si>
    <t>1.6.2</t>
  </si>
  <si>
    <t>1.6.3</t>
  </si>
  <si>
    <t>1.6.4</t>
  </si>
  <si>
    <t>1.6.5</t>
  </si>
  <si>
    <t>1.6.6</t>
  </si>
  <si>
    <t>1.6.7</t>
  </si>
  <si>
    <t>1.4.8</t>
  </si>
  <si>
    <t>1.4.9</t>
  </si>
  <si>
    <t>1.4.10</t>
  </si>
  <si>
    <t>1.4.11</t>
  </si>
  <si>
    <t>1.4.12</t>
  </si>
  <si>
    <t>1.4.13</t>
  </si>
  <si>
    <t>1.4.18</t>
  </si>
  <si>
    <t>1.4.19</t>
  </si>
  <si>
    <t>1.4.20</t>
  </si>
  <si>
    <t>1.4.21</t>
  </si>
  <si>
    <t>1.4.22</t>
  </si>
  <si>
    <t>1.7.12</t>
  </si>
  <si>
    <t>1.7.13</t>
  </si>
  <si>
    <t>per m³</t>
  </si>
  <si>
    <t>OPBREKEN BESTRATING</t>
  </si>
  <si>
    <t>GRAAFWERK</t>
  </si>
  <si>
    <t>HERBESTRATEN</t>
  </si>
  <si>
    <t>UITZONDERLIJKE WERKEN (EXCLUSIEF LEVERINGEN)</t>
  </si>
  <si>
    <t>Referte</t>
  </si>
  <si>
    <t>nummer</t>
  </si>
  <si>
    <r>
      <t xml:space="preserve"> Plaatsen kunststof controleput : </t>
    </r>
    <r>
      <rPr>
        <b/>
        <sz val="8"/>
        <rFont val="Tahoma"/>
        <family val="2"/>
      </rPr>
      <t>toeslag</t>
    </r>
    <r>
      <rPr>
        <sz val="8"/>
        <rFont val="Tahoma"/>
        <family val="2"/>
      </rPr>
      <t xml:space="preserve"> voor plaatsing op bestaande leiding</t>
    </r>
  </si>
  <si>
    <t xml:space="preserve"> Plaatsen van Protectieplaten  - exclusief levering</t>
  </si>
  <si>
    <t xml:space="preserve"> Huren compressor (1 man inbegrepen)</t>
  </si>
  <si>
    <t xml:space="preserve"> Levering electrolasmof (waar nodig met detectiedraad)</t>
  </si>
  <si>
    <t xml:space="preserve"> Levering afdichting voor kabeldoorgang type ROXTEC voor 1 buis</t>
  </si>
  <si>
    <t xml:space="preserve"> Levering afdichting voor kabeldoorgang type T-DUX</t>
  </si>
  <si>
    <t xml:space="preserve"> Levering afdichting voor beschermbuis type JACK MOON</t>
  </si>
  <si>
    <t xml:space="preserve"> Levering schroefmof 32 mm</t>
  </si>
  <si>
    <t xml:space="preserve"> Levering schroefmof 40 mm</t>
  </si>
  <si>
    <t>1.8.2</t>
  </si>
  <si>
    <t>1.8.1</t>
  </si>
  <si>
    <t>1.8.3</t>
  </si>
  <si>
    <t>1.8.4</t>
  </si>
  <si>
    <t>1.8.5</t>
  </si>
  <si>
    <t>1.8.6</t>
  </si>
  <si>
    <t>1.8.7</t>
  </si>
  <si>
    <t xml:space="preserve"> Graafmachine in regie (inclusief bestuurder)</t>
  </si>
  <si>
    <t xml:space="preserve"> Vrachtwagen in regie (inclusief bestuurder)</t>
  </si>
  <si>
    <t>1.6.8</t>
  </si>
  <si>
    <t>1.6.9</t>
  </si>
  <si>
    <t xml:space="preserve"> BORINGEN</t>
  </si>
  <si>
    <t>1x90</t>
  </si>
  <si>
    <t>1x110</t>
  </si>
  <si>
    <t>3x110</t>
  </si>
  <si>
    <t>3x200</t>
  </si>
  <si>
    <t>3x250</t>
  </si>
  <si>
    <t xml:space="preserve"> Lijnboring 1 x 50 mm</t>
  </si>
  <si>
    <t xml:space="preserve"> Per bijkomende PE-HD buis 50 mm</t>
  </si>
  <si>
    <t xml:space="preserve"> Voorlopig herdaleren</t>
  </si>
  <si>
    <t xml:space="preserve"> Voorlopig herplaatsen betonblokjes</t>
  </si>
  <si>
    <t xml:space="preserve"> Voorlopig herkasseien</t>
  </si>
  <si>
    <t xml:space="preserve"> Voorlopig herplaatsen siertegels</t>
  </si>
  <si>
    <t xml:space="preserve"> Voorlopig plaatsen freesasfalt</t>
  </si>
  <si>
    <t xml:space="preserve"> Levering van kunststof pannetjes</t>
  </si>
  <si>
    <t xml:space="preserve"> Handboring diameter ≤ 110 mm</t>
  </si>
  <si>
    <t xml:space="preserve"> Handboring diameter &gt; 110 mm maar ≤ 200 mm</t>
  </si>
  <si>
    <t xml:space="preserve"> Levering gestabiliseerd zand (150kg cement per m3 zand)</t>
  </si>
  <si>
    <t xml:space="preserve"> Levering losse verhardingen allerhande</t>
  </si>
  <si>
    <t xml:space="preserve"> Levering gestabiliseerd dolomiet</t>
  </si>
  <si>
    <t xml:space="preserve"> Herplaatsen losse verhardingen allerhande (levering inbegrepen)</t>
  </si>
  <si>
    <t xml:space="preserve"> Herplaatsen gestabiliseerd dolomiet (levering inbegrepen)</t>
  </si>
  <si>
    <t>1.3.25</t>
  </si>
  <si>
    <t>1.3.26</t>
  </si>
  <si>
    <t>1.3.27</t>
  </si>
  <si>
    <t>1.3.28</t>
  </si>
  <si>
    <t>1.3.29</t>
  </si>
  <si>
    <t>1.3.32</t>
  </si>
  <si>
    <t>1.3.31</t>
  </si>
  <si>
    <t>1.3.30</t>
  </si>
  <si>
    <t>1.3.33</t>
  </si>
  <si>
    <t>1.3.35</t>
  </si>
  <si>
    <t>1.3.34</t>
  </si>
  <si>
    <t>1.3.36</t>
  </si>
  <si>
    <t>1.5.16</t>
  </si>
  <si>
    <t>1.5.17</t>
  </si>
  <si>
    <t>1.5.18</t>
  </si>
  <si>
    <t>1.5.19</t>
  </si>
  <si>
    <t>1.5.20</t>
  </si>
  <si>
    <t>1.5.21</t>
  </si>
  <si>
    <t>1.5.22</t>
  </si>
  <si>
    <t>1.6.10</t>
  </si>
  <si>
    <t>1.6.11</t>
  </si>
  <si>
    <t>1.8.8</t>
  </si>
  <si>
    <t>1.8.9</t>
  </si>
  <si>
    <t xml:space="preserve"> Inzaaien gras (levering inbegrepen)</t>
  </si>
  <si>
    <t xml:space="preserve"> Graven en dichten sleuf 30 cm breed 70 cm diep</t>
  </si>
  <si>
    <t xml:space="preserve"> Levering betontegels (300*300*60mm) NBN B21-211 en BENOR gekeurd</t>
  </si>
  <si>
    <t xml:space="preserve"> Levering nieuwe betonblokjes  (200*100*100 mm) NBN B21-311 en BENOR gekeurd</t>
  </si>
  <si>
    <t xml:space="preserve"> Opname as-built plan per meter sleuf per plan</t>
  </si>
  <si>
    <t xml:space="preserve"> Bronbemaling</t>
  </si>
  <si>
    <t>1.7.20</t>
  </si>
  <si>
    <t xml:space="preserve"> Bronbemaling voor werk- en boorputten</t>
  </si>
  <si>
    <t>standaardsleufbreedteprijs SL</t>
  </si>
  <si>
    <t>1.8.10</t>
  </si>
  <si>
    <t>15x30</t>
  </si>
  <si>
    <t>20x30</t>
  </si>
  <si>
    <t xml:space="preserve"> Opbreken asfalt en cementbetonverharding volledige dikte</t>
  </si>
  <si>
    <t xml:space="preserve"> Opbreken stabilisé</t>
  </si>
  <si>
    <t xml:space="preserve"> Opbreken funderingsbeton</t>
  </si>
  <si>
    <t xml:space="preserve"> Opbreken boordstenen</t>
  </si>
  <si>
    <t xml:space="preserve"> Opbreken steenslag, dolomiet, graszoden</t>
  </si>
  <si>
    <t xml:space="preserve"> Definitief herplaatsen dals en betonblokjes</t>
  </si>
  <si>
    <t xml:space="preserve"> Definitief herkasseien</t>
  </si>
  <si>
    <t xml:space="preserve"> Definitief herplaatsen dals en betonblokjes zonder sleufwerken</t>
  </si>
  <si>
    <t xml:space="preserve"> Definitief herkasseien zonder sleufwerken</t>
  </si>
  <si>
    <t xml:space="preserve"> Definitief herplaatsen siertegels</t>
  </si>
  <si>
    <t xml:space="preserve"> Definitief herplaatsen siertegels zonder sleufwerken</t>
  </si>
  <si>
    <t xml:space="preserve"> Definitief asfalteren of herplaatsen cementbetonverharding volledige dikte (levering asfalt / cementbeton inbegrepen)</t>
  </si>
  <si>
    <t xml:space="preserve"> Definitief asfalteren  of herplaatsen cementbetonverharding volledige dikte zonder sleufwerken (levering inbegrepen)</t>
  </si>
  <si>
    <t xml:space="preserve"> Herstelling gestabiliseerd zand eerste 20 cm (levering inbegrepen.)</t>
  </si>
  <si>
    <r>
      <t xml:space="preserve"> Herstelling gestabiliseerd zand : </t>
    </r>
    <r>
      <rPr>
        <b/>
        <sz val="8"/>
        <rFont val="Tahoma"/>
        <family val="2"/>
      </rPr>
      <t xml:space="preserve">bijkomende 5 cm </t>
    </r>
    <r>
      <rPr>
        <sz val="8"/>
        <rFont val="Tahoma"/>
        <family val="2"/>
      </rPr>
      <t>(levering inbegrepen)</t>
    </r>
  </si>
  <si>
    <t xml:space="preserve"> Herstelling funderingsbeton eerste 20 cm (levering inbegrepen)</t>
  </si>
  <si>
    <r>
      <t xml:space="preserve"> Herstelling funderingsbeton : </t>
    </r>
    <r>
      <rPr>
        <b/>
        <sz val="8"/>
        <rFont val="Tahoma"/>
        <family val="2"/>
      </rPr>
      <t>bijkomende 5 cm</t>
    </r>
    <r>
      <rPr>
        <sz val="8"/>
        <rFont val="Tahoma"/>
        <family val="2"/>
      </rPr>
      <t xml:space="preserve"> (levering inbegrepen)</t>
    </r>
  </si>
  <si>
    <t xml:space="preserve"> Levering PVC-mantelbuis 110mm NBN EN1401 SN4</t>
  </si>
  <si>
    <t xml:space="preserve"> Levering PVC-mantelbuis 125mm NBN EN1401 SN4</t>
  </si>
  <si>
    <t xml:space="preserve"> Levering PVC-mantelbuis 160mm NBN EN1401 SN4</t>
  </si>
  <si>
    <t xml:space="preserve"> Levering PVC-mantelbuis 200mm NBN EN1401 SN4</t>
  </si>
  <si>
    <t xml:space="preserve"> Levering PVC-mantelbuis 250mm NBN EN1401 SN4</t>
  </si>
  <si>
    <t xml:space="preserve"> Levering PVC-mantelbuis 315mm NBN EN1401 SN4</t>
  </si>
  <si>
    <t xml:space="preserve"> Levering PVC-mantelbuis 400mm NBN EN1401 SN4</t>
  </si>
  <si>
    <t xml:space="preserve"> Werken op zon- en feestdagen</t>
  </si>
  <si>
    <t xml:space="preserve"> Werken tijdens nacht en op zaterdag</t>
  </si>
  <si>
    <t xml:space="preserve"> Graafwerk buiten de gemeenschappelijke sleuf</t>
  </si>
  <si>
    <t>LEVERING MATERIALEN (MET LEVERINGSBON) - INCLUSIEF VERVOER</t>
  </si>
  <si>
    <t>LEVERING MATERIALEN VOOR UITZONDERLIJKE WERKEN (MET LEVERINGSBON) - INCLUSIEF VERVOER</t>
  </si>
  <si>
    <r>
      <t xml:space="preserve"> Plaatsen van telecommunicatiekabel </t>
    </r>
    <r>
      <rPr>
        <sz val="8"/>
        <rFont val="Tahoma"/>
        <family val="2"/>
      </rPr>
      <t>≤</t>
    </r>
    <r>
      <rPr>
        <sz val="8"/>
        <rFont val="Tahoma"/>
        <family val="2"/>
      </rPr>
      <t xml:space="preserve"> 3 kg/m onder afdekpan</t>
    </r>
  </si>
  <si>
    <r>
      <t xml:space="preserve"> Plaatsen bijkomende telecommunicatiekabel </t>
    </r>
    <r>
      <rPr>
        <sz val="8"/>
        <rFont val="Tahoma"/>
        <family val="2"/>
      </rPr>
      <t>≤</t>
    </r>
    <r>
      <rPr>
        <sz val="8"/>
        <rFont val="Tahoma"/>
        <family val="2"/>
      </rPr>
      <t xml:space="preserve"> 3 kg/m onder afdekpan </t>
    </r>
  </si>
  <si>
    <t xml:space="preserve"> Plaatsen van telecommunicatiekabel van 3 tot 10 kg/m onder afdekpan</t>
  </si>
  <si>
    <t xml:space="preserve"> Plaatsen van telecommunicatiekabel ≥ 10 kg/m onder afdekpan</t>
  </si>
  <si>
    <t xml:space="preserve"> Trekken van telecommunicatiekabel in doorsteek</t>
  </si>
  <si>
    <t>1.6.12</t>
  </si>
  <si>
    <t>1.6.13</t>
  </si>
  <si>
    <t>1.6.14</t>
  </si>
  <si>
    <t>1.6.15</t>
  </si>
  <si>
    <t>1.6.16</t>
  </si>
  <si>
    <t>1.6.17</t>
  </si>
  <si>
    <t>1.6.18</t>
  </si>
  <si>
    <t>1.6.19</t>
  </si>
  <si>
    <t>1.6.20</t>
  </si>
  <si>
    <t>1.6.21</t>
  </si>
  <si>
    <t>1.6.22</t>
  </si>
  <si>
    <t>1.6.23</t>
  </si>
  <si>
    <t>1.6.24</t>
  </si>
  <si>
    <t>1.6.25</t>
  </si>
  <si>
    <r>
      <t xml:space="preserve"> Horizontale gestuurde boring in één enkel boorgat - boring </t>
    </r>
    <r>
      <rPr>
        <sz val="8"/>
        <rFont val="Tahoma"/>
        <family val="2"/>
      </rPr>
      <t>&gt; 30 m maar ≤</t>
    </r>
    <r>
      <rPr>
        <sz val="8"/>
        <rFont val="Tahoma"/>
        <family val="2"/>
      </rPr>
      <t xml:space="preserve"> 100 m ( leveren dikwandige PE mantelbuis SDR 11 inclusief )</t>
    </r>
  </si>
  <si>
    <r>
      <t xml:space="preserve"> Plaatsen van polyethyleen leidingen op rol met uitwendige </t>
    </r>
    <r>
      <rPr>
        <sz val="8"/>
        <rFont val="Tahoma"/>
        <family val="2"/>
      </rPr>
      <t>Ø ≤ 63 mm</t>
    </r>
  </si>
  <si>
    <r>
      <t xml:space="preserve"> Plaatsen van polyethyleen leidingen in lengten (max. 14 m) met uitwendige </t>
    </r>
    <r>
      <rPr>
        <sz val="8"/>
        <rFont val="Tahoma"/>
        <family val="2"/>
      </rPr>
      <t>Ø &gt;110 mm en ≤ 200 mm</t>
    </r>
  </si>
  <si>
    <r>
      <t xml:space="preserve"> Plaatsen van polyethyleen leidingen in lengten (max. 14 m) met uitwendige </t>
    </r>
    <r>
      <rPr>
        <sz val="8"/>
        <rFont val="Tahoma"/>
        <family val="2"/>
      </rPr>
      <t>Ø &gt; 200 mm</t>
    </r>
  </si>
  <si>
    <r>
      <t xml:space="preserve"> Plaatsen stalen leidingen (lengte max. 14 m) met nominale </t>
    </r>
    <r>
      <rPr>
        <sz val="8"/>
        <rFont val="Tahoma"/>
        <family val="2"/>
      </rPr>
      <t>Ø</t>
    </r>
    <r>
      <rPr>
        <sz val="8"/>
        <rFont val="Tahoma"/>
        <family val="2"/>
      </rPr>
      <t xml:space="preserve"> 100 mm</t>
    </r>
  </si>
  <si>
    <r>
      <t xml:space="preserve"> Plaatsen stalen leidingen (lengte max. 14 m) met nominale </t>
    </r>
    <r>
      <rPr>
        <sz val="8"/>
        <rFont val="Tahoma"/>
        <family val="2"/>
      </rPr>
      <t>Ø</t>
    </r>
    <r>
      <rPr>
        <sz val="8"/>
        <rFont val="Tahoma"/>
        <family val="2"/>
      </rPr>
      <t xml:space="preserve"> 150 mm</t>
    </r>
  </si>
  <si>
    <r>
      <t xml:space="preserve"> Plaatsen stalen leidingen (lengte max. 14 m) met nominale </t>
    </r>
    <r>
      <rPr>
        <sz val="8"/>
        <rFont val="Tahoma"/>
        <family val="2"/>
      </rPr>
      <t>Ø</t>
    </r>
    <r>
      <rPr>
        <sz val="8"/>
        <rFont val="Tahoma"/>
        <family val="2"/>
      </rPr>
      <t xml:space="preserve"> 200 mm</t>
    </r>
  </si>
  <si>
    <r>
      <t xml:space="preserve"> Plaatsen stalen leidingen (lengte max. 14 m) met nominale </t>
    </r>
    <r>
      <rPr>
        <sz val="8"/>
        <rFont val="Tahoma"/>
        <family val="2"/>
      </rPr>
      <t>Ø</t>
    </r>
    <r>
      <rPr>
        <sz val="8"/>
        <rFont val="Tahoma"/>
        <family val="2"/>
      </rPr>
      <t xml:space="preserve"> 250 mm</t>
    </r>
  </si>
  <si>
    <r>
      <t xml:space="preserve"> Plaatsen stalen leidingen (lengte max. 14 m) met nominale </t>
    </r>
    <r>
      <rPr>
        <sz val="8"/>
        <rFont val="Tahoma"/>
        <family val="2"/>
      </rPr>
      <t>Ø</t>
    </r>
    <r>
      <rPr>
        <sz val="8"/>
        <rFont val="Tahoma"/>
        <family val="2"/>
      </rPr>
      <t xml:space="preserve"> 300 mm</t>
    </r>
  </si>
  <si>
    <r>
      <t xml:space="preserve"> Plaatsen nodulair gietijzeren leiding (lengte max. 6 m) met nominale </t>
    </r>
    <r>
      <rPr>
        <sz val="8"/>
        <rFont val="Tahoma"/>
        <family val="2"/>
      </rPr>
      <t>Ø ≤ 100 mm</t>
    </r>
  </si>
  <si>
    <r>
      <t xml:space="preserve"> Plaatsen nodulair gietijzeren leiding (lengte max. 6 m) met nominale </t>
    </r>
    <r>
      <rPr>
        <sz val="8"/>
        <rFont val="Tahoma"/>
        <family val="2"/>
      </rPr>
      <t>Ø &gt; 100 mm en &lt; 200 mm</t>
    </r>
  </si>
  <si>
    <r>
      <t xml:space="preserve"> Plaatsen nodulair gietijzeren leiding (lengte max. 6 m) met nominale </t>
    </r>
    <r>
      <rPr>
        <sz val="8"/>
        <rFont val="Tahoma"/>
        <family val="2"/>
      </rPr>
      <t xml:space="preserve">Ø </t>
    </r>
    <r>
      <rPr>
        <sz val="8"/>
        <rFont val="Tahoma"/>
        <family val="2"/>
      </rPr>
      <t>≥ 200 mm</t>
    </r>
  </si>
  <si>
    <r>
      <t xml:space="preserve"> Plaatsen van polyethyleen leidingen op rol met uitwendige </t>
    </r>
    <r>
      <rPr>
        <sz val="8"/>
        <rFont val="Tahoma"/>
        <family val="2"/>
      </rPr>
      <t>Ø &gt; 63 mm en ≤ 110 mm</t>
    </r>
  </si>
  <si>
    <r>
      <t xml:space="preserve"> Plaatsen van polyethyleen leidingen in lengten (max. 14 m) met uitwendige </t>
    </r>
    <r>
      <rPr>
        <sz val="8"/>
        <rFont val="Tahoma"/>
        <family val="2"/>
      </rPr>
      <t>Ø ≤ 110 mm</t>
    </r>
  </si>
  <si>
    <r>
      <t xml:space="preserve"> Plaatsen stalen leidingen (lengte max. 14 m) met nominale </t>
    </r>
    <r>
      <rPr>
        <sz val="8"/>
        <rFont val="Tahoma"/>
        <family val="2"/>
      </rPr>
      <t>Ø ≤</t>
    </r>
    <r>
      <rPr>
        <sz val="8"/>
        <rFont val="Tahoma"/>
        <family val="2"/>
      </rPr>
      <t xml:space="preserve"> 80 mm</t>
    </r>
  </si>
  <si>
    <t>1.6.26</t>
  </si>
  <si>
    <t>1.6.27</t>
  </si>
  <si>
    <t>1.6.28</t>
  </si>
  <si>
    <r>
      <t xml:space="preserve"> Plaatsen van LS-kabel </t>
    </r>
    <r>
      <rPr>
        <sz val="8"/>
        <rFont val="Tahoma"/>
        <family val="2"/>
      </rPr>
      <t>≤</t>
    </r>
    <r>
      <rPr>
        <sz val="8"/>
        <rFont val="Tahoma"/>
        <family val="2"/>
      </rPr>
      <t xml:space="preserve"> 50 mm onder pannen</t>
    </r>
  </si>
  <si>
    <r>
      <t xml:space="preserve"> Plaatsen van LS-kabel </t>
    </r>
    <r>
      <rPr>
        <sz val="8"/>
        <rFont val="Tahoma"/>
        <family val="2"/>
      </rPr>
      <t>&gt;</t>
    </r>
    <r>
      <rPr>
        <sz val="8"/>
        <rFont val="Tahoma"/>
        <family val="2"/>
      </rPr>
      <t xml:space="preserve"> 50 mm onder pannen</t>
    </r>
  </si>
  <si>
    <r>
      <t xml:space="preserve"> Plaatsen van HS-kabel voorgebundelde PRC </t>
    </r>
    <r>
      <rPr>
        <sz val="8"/>
        <rFont val="Tahoma"/>
        <family val="2"/>
      </rPr>
      <t>≤</t>
    </r>
    <r>
      <rPr>
        <sz val="8"/>
        <rFont val="Tahoma"/>
        <family val="2"/>
      </rPr>
      <t xml:space="preserve"> 150 mm onder pannen</t>
    </r>
  </si>
  <si>
    <r>
      <t xml:space="preserve"> Plaatsen van HS-kabel PRC </t>
    </r>
    <r>
      <rPr>
        <sz val="8"/>
        <rFont val="Tahoma"/>
        <family val="2"/>
      </rPr>
      <t>&gt;</t>
    </r>
    <r>
      <rPr>
        <sz val="8"/>
        <rFont val="Tahoma"/>
        <family val="2"/>
      </rPr>
      <t xml:space="preserve"> 150 mm onder pannen</t>
    </r>
  </si>
  <si>
    <t>PLAATSEN PE-HD BUIZEN, KABELS EN WATER- EN GASLEIDINGEN</t>
  </si>
  <si>
    <t xml:space="preserve"> Plaatsen van een electrolasmof 40 mm of 50 mm (waar nodig met detectiedraad)</t>
  </si>
  <si>
    <t xml:space="preserve"> Plaatsen van een schroefmof 40 mm of 50 mm</t>
  </si>
  <si>
    <t xml:space="preserve"> Plaatsen van PE-HD buizen (d= 32 - 40 - 50mm)</t>
  </si>
  <si>
    <t xml:space="preserve"> Plaatsen van PE-HD buizen gekoppeld per 2 (d= 50mm)</t>
  </si>
  <si>
    <t xml:space="preserve"> Plaatsen van PE-HD buizen gekoppeld per 3 (d= 50mm)</t>
  </si>
  <si>
    <t xml:space="preserve"> Plaatsen van PE-HD buizen (d= 32 - 40 - 50mm) in doorsteek of boring</t>
  </si>
  <si>
    <t xml:space="preserve"> Plaatsen van PE-HD buizen (d= 3 x 32mm) in doorsteek of boring</t>
  </si>
  <si>
    <t xml:space="preserve"> Kalibreren van PE-HD buizen (d= 32 - 40 - 50mm)</t>
  </si>
  <si>
    <t xml:space="preserve"> Druktest van PE-HD buis (d= 32 - 40 - 50mm)</t>
  </si>
  <si>
    <t>per sectie</t>
  </si>
  <si>
    <t>1.6.29</t>
  </si>
  <si>
    <t>1.6.30</t>
  </si>
  <si>
    <t xml:space="preserve"> Plaatsen modulaire kunststof controleput + aanwerken PE buizen</t>
  </si>
  <si>
    <t xml:space="preserve"> Plaatsen niet-modulaire kunststof controleput + aanwerken PE buizen</t>
  </si>
  <si>
    <t xml:space="preserve"> Plaatsen modulaire beton controleput + aanwerken PE buizen</t>
  </si>
  <si>
    <t xml:space="preserve"> Plaatsen niet-modulaire beton controleput + aanwerken PE buizen</t>
  </si>
  <si>
    <t xml:space="preserve"> Plaatsen van een klikmof 50 mm</t>
  </si>
  <si>
    <t xml:space="preserve"> Plaatsen van herkenningsstrips / identificatiebandjes</t>
  </si>
  <si>
    <t xml:space="preserve"> Plaatsen van waarschuwingslint</t>
  </si>
  <si>
    <t>1.7.21</t>
  </si>
  <si>
    <t>1.7.22</t>
  </si>
  <si>
    <t>1.7.23</t>
  </si>
  <si>
    <t>1.7.24</t>
  </si>
  <si>
    <t>1.8.11</t>
  </si>
  <si>
    <t xml:space="preserve"> Levering klikmof 50 mm</t>
  </si>
  <si>
    <t xml:space="preserve"> Beschoeiing</t>
  </si>
  <si>
    <t>Voorstel prijs</t>
  </si>
  <si>
    <t>Kostprijs</t>
  </si>
  <si>
    <t>a</t>
  </si>
  <si>
    <t xml:space="preserve">SLEUFBREEDTE AAN TE DUIDEN : </t>
  </si>
  <si>
    <t>BREEDTECOËFFICIËNT</t>
  </si>
  <si>
    <t>MEERDIEPTECOËFFICIËNT</t>
  </si>
  <si>
    <t>MEERBREEDTECOËFFICIËNT :</t>
  </si>
  <si>
    <t>Hoeveelheid</t>
  </si>
  <si>
    <t>IN TE VULLEN KOLOM</t>
  </si>
  <si>
    <t>Totalen van de Gemeenschappelijke werken :</t>
  </si>
  <si>
    <t>: in EUR</t>
  </si>
  <si>
    <t>Sleuven</t>
  </si>
  <si>
    <t>Volgens meetstaat en Eenheidsprijzen van het Piloot Nutsbedrijf</t>
  </si>
  <si>
    <t>Boringen</t>
  </si>
  <si>
    <t>TOTAAL</t>
  </si>
  <si>
    <t>SLEUVEN</t>
  </si>
  <si>
    <t>Aantal en type Leidingen per Operator</t>
  </si>
  <si>
    <t>Verdeling Sleuven</t>
  </si>
  <si>
    <t>Gecorrigeerd</t>
  </si>
  <si>
    <t>Uit tabel</t>
  </si>
  <si>
    <t>Benaming van elke Operator in de Gemeenschappelijke Sleuven</t>
  </si>
  <si>
    <t>Gas          &lt;= 150 mm</t>
  </si>
  <si>
    <t>Water          &lt;= 150 mm</t>
  </si>
  <si>
    <t>A =            Kabels LS of coax</t>
  </si>
  <si>
    <t>B =        Kabels     MS</t>
  </si>
  <si>
    <t>B =    Glasvezel buizen</t>
  </si>
  <si>
    <t>B = Wachtbuis &lt;=110mm</t>
  </si>
  <si>
    <t>C = (**)    Kabels     HS</t>
  </si>
  <si>
    <t>Sl.Type</t>
  </si>
  <si>
    <t>Toegepast gewicht</t>
  </si>
  <si>
    <t>Deelname in gem. Kosten</t>
  </si>
  <si>
    <t>Kosten per nutsmij. In EUR</t>
  </si>
  <si>
    <t>Aantal type A ls+coax</t>
  </si>
  <si>
    <t>Aantal type B ms+wb</t>
  </si>
  <si>
    <t>Aantal type B vezel</t>
  </si>
  <si>
    <t>Aantal A+B</t>
  </si>
  <si>
    <t>A = Sleuftype</t>
  </si>
  <si>
    <t>B = Sleuftype ms+wb</t>
  </si>
  <si>
    <t>B = Sleuftype vezel</t>
  </si>
  <si>
    <t>C = HS kabel</t>
  </si>
  <si>
    <t>HS</t>
  </si>
  <si>
    <t>G</t>
  </si>
  <si>
    <t>W</t>
  </si>
  <si>
    <t>type 3,4,5,6,7</t>
  </si>
  <si>
    <t>KEY</t>
  </si>
  <si>
    <t>Type</t>
  </si>
  <si>
    <t>Gewicht</t>
  </si>
  <si>
    <t>INTEGAN</t>
  </si>
  <si>
    <t>( **  HS kabels, tot 36 kV 1,2 of 3 kabels.  Voor HS boven 36 kV gebruik cijfer 4 ** )</t>
  </si>
  <si>
    <t>BORINGEN</t>
  </si>
  <si>
    <t>Aantal en Doorsnede van de Leidingen per Operator</t>
  </si>
  <si>
    <t>Verdeling Boringen</t>
  </si>
  <si>
    <t>Benaming van elke Operator in de Gemeenschappelijke Boringen</t>
  </si>
  <si>
    <t>Aantal</t>
  </si>
  <si>
    <t>Door- snede</t>
  </si>
  <si>
    <t>Aantal van 160 mm</t>
  </si>
  <si>
    <t>TOTALEN</t>
  </si>
  <si>
    <t>Benaming van elke Operator</t>
  </si>
  <si>
    <t>VRN</t>
  </si>
  <si>
    <t>Procedure Tabellen</t>
  </si>
  <si>
    <t>Key</t>
  </si>
  <si>
    <t>Opmerkingen</t>
  </si>
  <si>
    <t>Niets</t>
  </si>
  <si>
    <t>Gas</t>
  </si>
  <si>
    <t>+3</t>
  </si>
  <si>
    <t>+4</t>
  </si>
  <si>
    <t>+5</t>
  </si>
  <si>
    <t>+6</t>
  </si>
  <si>
    <t>+7</t>
  </si>
  <si>
    <t>Water</t>
  </si>
  <si>
    <t>Gas+Water</t>
  </si>
  <si>
    <t>1 kabel</t>
  </si>
  <si>
    <t>2 kabels</t>
  </si>
  <si>
    <t>3 kabels</t>
  </si>
  <si>
    <t>&gt; 36 kV</t>
  </si>
  <si>
    <t>SPECIFIEKE KOSTEN</t>
  </si>
  <si>
    <t>AANDEEL GEMEENSCHAP-PELIJKE KOSTEN</t>
  </si>
  <si>
    <t>SAMENVATTENDE KOSTENSTAAT PER MAATSCHAPPIJ</t>
  </si>
  <si>
    <t>PROJECTNAAM</t>
  </si>
  <si>
    <t>GEMEENTE</t>
  </si>
  <si>
    <t>STRAAT 1</t>
  </si>
  <si>
    <t>STRAAT 2</t>
  </si>
  <si>
    <t>STRAAT 3</t>
  </si>
  <si>
    <t>UITVOERINGSPERIODE</t>
  </si>
  <si>
    <t>AANNEMER</t>
  </si>
  <si>
    <t>PILOOTMAATSCHAPPIJ</t>
  </si>
  <si>
    <t>MEEGAANDE MAATSCHAPPIJEN</t>
  </si>
  <si>
    <t>van</t>
  </si>
  <si>
    <t>jan</t>
  </si>
  <si>
    <t>feb</t>
  </si>
  <si>
    <t>mrt</t>
  </si>
  <si>
    <t>apr</t>
  </si>
  <si>
    <t>mei</t>
  </si>
  <si>
    <t>jun</t>
  </si>
  <si>
    <t>jul</t>
  </si>
  <si>
    <t>aug</t>
  </si>
  <si>
    <t>sep</t>
  </si>
  <si>
    <t>okt</t>
  </si>
  <si>
    <t>nov</t>
  </si>
  <si>
    <t>dec</t>
  </si>
  <si>
    <t>tot</t>
  </si>
  <si>
    <t>PIDPA</t>
  </si>
  <si>
    <t>Prijs inclusief</t>
  </si>
  <si>
    <t>Coëfficiënt</t>
  </si>
  <si>
    <t xml:space="preserve">TOTALE PRIJS EXCLUSIEF BORINGEN : </t>
  </si>
  <si>
    <t xml:space="preserve">PRIJS BORINGEN : </t>
  </si>
  <si>
    <t xml:space="preserve">TOTAAL : </t>
  </si>
  <si>
    <t>SAMENVATTING AANDEEL GEMEENSCHAPPELIJKE KOSTEN PER MAATSCHAPPIJ</t>
  </si>
  <si>
    <t>Sleuftype 1</t>
  </si>
  <si>
    <t>Sleuftype 2</t>
  </si>
  <si>
    <t>Sleuftype 3</t>
  </si>
  <si>
    <t>Sleuftype 4</t>
  </si>
  <si>
    <t>Sleuftype 5</t>
  </si>
  <si>
    <t>Sleuftype 6</t>
  </si>
  <si>
    <t>Sleuftype 7</t>
  </si>
  <si>
    <t>Sleuftype 8</t>
  </si>
  <si>
    <t>Sleuftype 9</t>
  </si>
  <si>
    <t>Sleuftype 10</t>
  </si>
  <si>
    <t>Sleuftype 11</t>
  </si>
  <si>
    <t>Sleuftype 12</t>
  </si>
  <si>
    <t>Sleuftype 13</t>
  </si>
  <si>
    <t>Sleuftype 14</t>
  </si>
  <si>
    <t>Sleuftype 15</t>
  </si>
  <si>
    <t>Sleuftype 16</t>
  </si>
  <si>
    <t>Sleuftype 17</t>
  </si>
  <si>
    <t>Sleuftype 18</t>
  </si>
  <si>
    <t>Sleuftype 19</t>
  </si>
  <si>
    <t>Sleuftype 20</t>
  </si>
  <si>
    <t>SYNERGIEWERKEN</t>
  </si>
  <si>
    <t>BT GLOBAL SERVICES</t>
  </si>
  <si>
    <t>EUROFIBER</t>
  </si>
  <si>
    <t>COLT TELECOM</t>
  </si>
  <si>
    <t>DE LIJN</t>
  </si>
  <si>
    <t>GC PAN EUROPEAN CROSSING EUROPE</t>
  </si>
  <si>
    <t>DIGIPOLIS</t>
  </si>
  <si>
    <t>IVEG</t>
  </si>
  <si>
    <t>NMBS</t>
  </si>
  <si>
    <t>TELENET</t>
  </si>
  <si>
    <t>FRAMEWORX</t>
  </si>
  <si>
    <t>VERSATEL</t>
  </si>
  <si>
    <t>STAD ANTWERPEN</t>
  </si>
  <si>
    <t>HAVENBEDRIJF</t>
  </si>
  <si>
    <t>ICS-MIXT</t>
  </si>
  <si>
    <t>DEFENSIE</t>
  </si>
  <si>
    <t>LEVEL3</t>
  </si>
  <si>
    <t>ELIA</t>
  </si>
  <si>
    <t>FLUXYS</t>
  </si>
  <si>
    <t>MINISTERIE V D VLAAMSE GEMEENSCHAP</t>
  </si>
  <si>
    <t>TOEZICHTER (Naam en Voornaam)</t>
  </si>
  <si>
    <t>Coëff.</t>
  </si>
  <si>
    <t>Totaal gemeenschappelijke kosten per Operator</t>
  </si>
  <si>
    <t>(</t>
  </si>
  <si>
    <t>Mogelijkheid tot manuele ingave (naam firma's niet in Drop down lijst)</t>
  </si>
  <si>
    <t>Alleen te gebruiken door de Administrator in geval van prijsaanpassingen</t>
  </si>
  <si>
    <t>AANNEMERSCOËFFICIËNT</t>
  </si>
  <si>
    <t>WERFLEIDER</t>
  </si>
  <si>
    <t>F = meerbreedtecoëfficiënt wordt toegepast</t>
  </si>
  <si>
    <t>(F)</t>
  </si>
  <si>
    <t>(k)</t>
  </si>
  <si>
    <t>F</t>
  </si>
  <si>
    <t>STUDIEKOST :</t>
  </si>
  <si>
    <t>COAT-nr. :</t>
  </si>
  <si>
    <r>
      <t xml:space="preserve">INTERN KENMERK </t>
    </r>
    <r>
      <rPr>
        <sz val="10"/>
        <rFont val="Wingdings 3"/>
        <family val="1"/>
        <charset val="2"/>
      </rPr>
      <t>?</t>
    </r>
  </si>
  <si>
    <t>Studiekosten</t>
  </si>
  <si>
    <t>TOTAAL :</t>
  </si>
  <si>
    <t>Akkoord aannemer</t>
  </si>
  <si>
    <t>"VOOR AKKOORD"</t>
  </si>
  <si>
    <t>VOORAF PRINTER AANDUIDEN</t>
  </si>
  <si>
    <t xml:space="preserve">TOTALE DIEPTE : </t>
  </si>
  <si>
    <t>Naam + Voornaam verantwoordelijke
Handtekening</t>
  </si>
  <si>
    <t>-G-20</t>
  </si>
  <si>
    <t>-G-23</t>
  </si>
  <si>
    <t>-G-24</t>
  </si>
  <si>
    <t>-G-25</t>
  </si>
  <si>
    <t>-G-26</t>
  </si>
  <si>
    <t>-G-27</t>
  </si>
  <si>
    <t>200mm</t>
  </si>
  <si>
    <t>--W-0</t>
  </si>
  <si>
    <t>--W-3</t>
  </si>
  <si>
    <t>----0</t>
  </si>
  <si>
    <t>----3</t>
  </si>
  <si>
    <t>----4</t>
  </si>
  <si>
    <t>----5</t>
  </si>
  <si>
    <t>----6</t>
  </si>
  <si>
    <t>----7</t>
  </si>
  <si>
    <t>-G--0</t>
  </si>
  <si>
    <t>-G--3</t>
  </si>
  <si>
    <t>-G--4</t>
  </si>
  <si>
    <t>-G--5</t>
  </si>
  <si>
    <t>-G--6</t>
  </si>
  <si>
    <t>-G--7</t>
  </si>
  <si>
    <t>--W-4</t>
  </si>
  <si>
    <t>--W-5</t>
  </si>
  <si>
    <t>--W-6</t>
  </si>
  <si>
    <t>--W-7</t>
  </si>
  <si>
    <t>--W20</t>
  </si>
  <si>
    <t>--W23</t>
  </si>
  <si>
    <t>--W24</t>
  </si>
  <si>
    <t>--W25</t>
  </si>
  <si>
    <t>--W26</t>
  </si>
  <si>
    <t>--W27</t>
  </si>
  <si>
    <t>-GW-0</t>
  </si>
  <si>
    <t>-GW-3</t>
  </si>
  <si>
    <t>-GW-4</t>
  </si>
  <si>
    <t>-GW-5</t>
  </si>
  <si>
    <t>-GW-6</t>
  </si>
  <si>
    <t>-GW-7</t>
  </si>
  <si>
    <t>-GW20</t>
  </si>
  <si>
    <t>-GW23</t>
  </si>
  <si>
    <t>-GW24</t>
  </si>
  <si>
    <t>-GW25</t>
  </si>
  <si>
    <t>-GW26</t>
  </si>
  <si>
    <t>-GW27</t>
  </si>
  <si>
    <t>H---1</t>
  </si>
  <si>
    <t>H---2</t>
  </si>
  <si>
    <t>H---3</t>
  </si>
  <si>
    <t>H---4</t>
  </si>
  <si>
    <t>Gas          &lt;= 200 mm</t>
  </si>
  <si>
    <t>Water          &lt;= 200 mm</t>
  </si>
  <si>
    <t>Aantal van 200 mm</t>
  </si>
  <si>
    <t>Leiding = 200mm</t>
  </si>
  <si>
    <t>(h)</t>
  </si>
  <si>
    <t>F+h</t>
  </si>
  <si>
    <t xml:space="preserve"> Graafwerk ondergrondse hindernissen</t>
  </si>
  <si>
    <t>HERBESTRATINGSCOËFFICIËNT</t>
  </si>
  <si>
    <t xml:space="preserve">MEERBREEDTE HERBESTRATING : </t>
  </si>
  <si>
    <t>MEERBREEDTE HERBESTRATING :</t>
  </si>
  <si>
    <t>h = meerbreedte herbestrating</t>
  </si>
  <si>
    <t>SAMENVATTING AANDEEL SPECIFIEKE KOSTEN PER MAATSCHAPPIJ</t>
  </si>
  <si>
    <t>SPECIFIEKE WERKEN</t>
  </si>
  <si>
    <t>1.7.2</t>
  </si>
  <si>
    <t>1.9</t>
  </si>
  <si>
    <t>SPECIALE POSTEN</t>
  </si>
  <si>
    <t>1.9.1</t>
  </si>
  <si>
    <t>1.9.2</t>
  </si>
  <si>
    <t>1.9.3</t>
  </si>
  <si>
    <t>1.9.4</t>
  </si>
  <si>
    <t>1.9.5</t>
  </si>
  <si>
    <t>OPMERKING</t>
  </si>
  <si>
    <t>eventueel de andere knoppen gebruikt worden</t>
  </si>
  <si>
    <t xml:space="preserve">NB :Eerst "ALLES" openen. Daarna kunnen </t>
  </si>
  <si>
    <t>1.3.38</t>
  </si>
  <si>
    <t>1.3.39</t>
  </si>
  <si>
    <t>1.1.5.1</t>
  </si>
  <si>
    <t>1.1.5.2</t>
  </si>
  <si>
    <t>1.1.6.1</t>
  </si>
  <si>
    <t>1.1.6.2</t>
  </si>
  <si>
    <t>1.4.14.1</t>
  </si>
  <si>
    <t>1.4.14.2</t>
  </si>
  <si>
    <t>1.4.16.1</t>
  </si>
  <si>
    <t>1.4.16.2</t>
  </si>
  <si>
    <t>1.2.4.1</t>
  </si>
  <si>
    <t>1.2.4.2</t>
  </si>
  <si>
    <t>1.2.4.3</t>
  </si>
  <si>
    <t xml:space="preserve"> Extra graafwerk (Graven)</t>
  </si>
  <si>
    <t xml:space="preserve"> Extra graafwerk (Graven en Dempen)</t>
  </si>
  <si>
    <t xml:space="preserve"> Extra graafwerk (Dempen)</t>
  </si>
  <si>
    <t xml:space="preserve"> Definitief herplaatsen boordstenen (inclusief fundering)</t>
  </si>
  <si>
    <t>MEER-/MINDIEPTEPRIJS :</t>
  </si>
  <si>
    <t xml:space="preserve">MEER-/MINDIEPTE AAN TE DUIDEN : </t>
  </si>
  <si>
    <r>
      <t>KOSTEN GRAAFWERK (</t>
    </r>
    <r>
      <rPr>
        <b/>
        <sz val="8"/>
        <color indexed="10"/>
        <rFont val="Tahoma"/>
        <family val="2"/>
      </rPr>
      <t>incl. eventuele meerbreedte [F] en meer-/mindiepte [k]</t>
    </r>
    <r>
      <rPr>
        <b/>
        <sz val="8"/>
        <rFont val="Tahoma"/>
        <family val="2"/>
      </rPr>
      <t>)</t>
    </r>
  </si>
  <si>
    <t>1.6.31</t>
  </si>
  <si>
    <t>1.6.32</t>
  </si>
  <si>
    <t xml:space="preserve"> Plaatsen OV-kabel in beschermbuis</t>
  </si>
  <si>
    <r>
      <t xml:space="preserve"> Plaatsen PVC-buizen</t>
    </r>
    <r>
      <rPr>
        <sz val="8"/>
        <rFont val="Tahoma"/>
        <family val="2"/>
      </rPr>
      <t xml:space="preserve"> </t>
    </r>
    <r>
      <rPr>
        <sz val="8"/>
        <rFont val="Tahoma"/>
        <family val="2"/>
      </rPr>
      <t>≥ 110 mm</t>
    </r>
  </si>
  <si>
    <t>1.7.25</t>
  </si>
  <si>
    <t>1.7.26</t>
  </si>
  <si>
    <t xml:space="preserve"> Lasser PE of staal (in regie)</t>
  </si>
  <si>
    <t>1.7.27</t>
  </si>
  <si>
    <t xml:space="preserve"> Lasser PE of staal (nacht of zaterdag)</t>
  </si>
  <si>
    <t xml:space="preserve"> Lasser PE of staal (zondag)</t>
  </si>
  <si>
    <t>Totaal</t>
  </si>
  <si>
    <t>SAMENVATTING AANDEEL STUDIEKOSTEN PER MAATSCHAPPIJ</t>
  </si>
  <si>
    <t>Studiekosten inbegrepen in Aandeel gemeenschappelijke kosten</t>
  </si>
  <si>
    <t>1.4.15</t>
  </si>
  <si>
    <t>1.4.17</t>
  </si>
  <si>
    <t>Filter</t>
  </si>
  <si>
    <t>Drukproef</t>
  </si>
  <si>
    <t>Plaatsen Spui</t>
  </si>
  <si>
    <t>Eurofiber Synergie Meetstaat</t>
  </si>
  <si>
    <t>ORES</t>
  </si>
  <si>
    <t>SIBELGA</t>
  </si>
  <si>
    <t>IRISNET</t>
  </si>
  <si>
    <t>MIVB-STIB</t>
  </si>
  <si>
    <t>PROXIMUS</t>
  </si>
  <si>
    <t>DE WATERGROEP</t>
  </si>
  <si>
    <t>FLUVIUS</t>
  </si>
  <si>
    <t>SPW</t>
  </si>
  <si>
    <t>SOFICO</t>
  </si>
  <si>
    <t>GOB</t>
  </si>
  <si>
    <t>ORANGE</t>
  </si>
  <si>
    <t>FIBERKLAAR</t>
  </si>
  <si>
    <t xml:space="preserve"> Horizontale gestuurde boring in één enkel boorgat - boring ≤ 30 m ( leveren PE mantelbuis SDR 11 inclusief )</t>
  </si>
  <si>
    <t>1x315</t>
  </si>
  <si>
    <t>1.4.23</t>
  </si>
  <si>
    <t>1.4.24</t>
  </si>
  <si>
    <t>Plaatsing bestrating in Mortelbed</t>
  </si>
  <si>
    <t>Inwassen van bestratingen met cementmortel</t>
  </si>
  <si>
    <t>offerte</t>
  </si>
  <si>
    <t xml:space="preserve"> Levering stalen mantelbuis 100mm ( offerte 110%)</t>
  </si>
  <si>
    <t xml:space="preserve"> Levering boordstenen ( offerte 110%)</t>
  </si>
  <si>
    <t xml:space="preserve"> Levering stalen mantelbuis 150mm ( offerte 110%)</t>
  </si>
  <si>
    <t xml:space="preserve"> Levering stalen mantelbuis 200mm ( offerte 110%)</t>
  </si>
  <si>
    <t xml:space="preserve"> Levering stalen mantelbuis 250mm ( offerte 110%)</t>
  </si>
  <si>
    <t xml:space="preserve"> Levering van kunststofplaat ( offerte 110%)</t>
  </si>
  <si>
    <t>UNIFIBER</t>
  </si>
  <si>
    <t>AGENTSCHAP WEGEN VERKEER</t>
  </si>
  <si>
    <t>VLAAMSE WATERWEG</t>
  </si>
  <si>
    <t xml:space="preserve"> Horizontale gestuurde boring in één enkel boorgat - boring &gt; 30 m maar ≤ 200 m ( leveren dikwandige PE mantelbuis SDR 11 inclusief )</t>
  </si>
  <si>
    <t>oude prijs</t>
  </si>
  <si>
    <t>VOO</t>
  </si>
  <si>
    <t>Jean Pierre Ivens</t>
  </si>
  <si>
    <t>WATERLINK</t>
  </si>
  <si>
    <t>SA12559673</t>
  </si>
  <si>
    <t>Fluvius: 1x OV 2x LS Eurofiber: 1x DB7 PXS: 1x SRV</t>
  </si>
  <si>
    <t>fluvius: 1x OV + Eurofiber 1x DB7 ( WB 14 m p partij )</t>
  </si>
  <si>
    <t>Proximus 1x SRV</t>
  </si>
  <si>
    <t>FL: 1x ov 1x ls EF: 1x DB7 TEL: 3x DB7 PXS 1x SRV</t>
  </si>
  <si>
    <t>FL: 1xov 1xls EF: 1xDB7 TEL;3x DB7 Pxs 1sr'v Waterlink: 1x</t>
  </si>
  <si>
    <t>FL:1xOV2xLS WL: 1xwater EF:1xDB7 Tel:3xDB7 PXS1xSRV</t>
  </si>
  <si>
    <t>EF: 1x DB7 Telenet: 3x DB7 PXS: 2x SRV</t>
  </si>
  <si>
    <t>EF: 1x DB7 Telenet: 3X DB7 PXS: 3x SRV</t>
  </si>
  <si>
    <t>EF: 1xDB7 + Telenet: 3x DB7 + PXS: 1xsRV</t>
  </si>
  <si>
    <t>EF: 1x DB7 Telenet: 3xDB7</t>
  </si>
  <si>
    <t>1x SRV PXS 1x DB7 EF beide partijen door bestaande wachtbuis 60 m</t>
  </si>
  <si>
    <t>Fluvius: 1x ov 1x ls EF 1x DB7 PXS 1x SRV</t>
  </si>
  <si>
    <t>Flvuius alleen</t>
  </si>
  <si>
    <t>Flvuius: 1xOV 1x LS + pxs: 1xSRV</t>
  </si>
  <si>
    <t xml:space="preserve">PXS plaatsen 2x ZTTH </t>
  </si>
  <si>
    <t>Plaatsen kleine bak ZTTH4 Plastic</t>
  </si>
  <si>
    <t>Meerwerken fluvius ( specifieke kosten )</t>
  </si>
  <si>
    <t>Afdekpannen LS</t>
  </si>
  <si>
    <t>Afdekpannen OV</t>
  </si>
  <si>
    <t>Kortsluitmoffen</t>
  </si>
  <si>
    <t>Stopmof LS</t>
  </si>
  <si>
    <t>Aardingsmof LS</t>
  </si>
  <si>
    <t>per m</t>
  </si>
  <si>
    <t>verbindgsmof LS</t>
  </si>
  <si>
    <t>Asbuilt LS</t>
  </si>
  <si>
    <t>Asbuilt OV</t>
  </si>
  <si>
    <t>Koppelputten Waterlink</t>
  </si>
  <si>
    <t>123456.001 Blanco</t>
  </si>
  <si>
    <t>Straat 0001</t>
  </si>
  <si>
    <t>Aanemer</t>
  </si>
  <si>
    <t>Werfleider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</si>
</sst>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#,##0.00\ &quot;€&quot;;[Red]\-#,##0.00\ &quot;€&quot;"/>
    <numFmt numFmtId="164" formatCode="#,##0.0"/>
    <numFmt numFmtId="165" formatCode="#,##0.00\ &quot;m&quot;\ ;[Red]\-#,##0.00\ &quot;m&quot;"/>
    <numFmt numFmtId="166" formatCode="#,##0.00\ &quot;m²&quot;\ ;[Red]\-#,##0.00\ &quot;m²&quot;"/>
    <numFmt numFmtId="167" formatCode="#,##0.00\ &quot;m³&quot;\ ;[Red]\-#,##0.00\ &quot;m³&quot;"/>
    <numFmt numFmtId="168" formatCode="0.00\ &quot;st&quot;"/>
    <numFmt numFmtId="169" formatCode="0.00\ &quot;u&quot;"/>
    <numFmt numFmtId="170" formatCode="0\ &quot;sectie&quot;"/>
    <numFmt numFmtId="171" formatCode="0.000_ ;[Red]\-0.000\ "/>
    <numFmt numFmtId="172" formatCode="00&quot;/&quot;0000"/>
    <numFmt numFmtId="173" formatCode="#,##0.00\ &quot;m³&quot;\ ;\-#,##0.00\ &quot;m&quot;"/>
  </numFmts>
  <fonts count="65" x14ac:knownFonts="1">
    <font>
      <sz val="10"/>
      <name val="Arial"/>
    </font>
    <font>
      <sz val="10"/>
      <name val="Arial"/>
    </font>
    <font>
      <sz val="10"/>
      <color indexed="10"/>
      <name val="Arial"/>
      <family val="2"/>
    </font>
    <font>
      <b/>
      <sz val="8"/>
      <name val="Tahoma"/>
      <family val="2"/>
    </font>
    <font>
      <sz val="8"/>
      <name val="Tahoma"/>
      <family val="2"/>
    </font>
    <font>
      <b/>
      <sz val="12"/>
      <name val="Tahoma"/>
      <family val="2"/>
    </font>
    <font>
      <b/>
      <u/>
      <sz val="8"/>
      <name val="Tahoma"/>
      <family val="2"/>
    </font>
    <font>
      <sz val="8"/>
      <color indexed="10"/>
      <name val="Tahoma"/>
      <family val="2"/>
    </font>
    <font>
      <strike/>
      <sz val="8"/>
      <color indexed="10"/>
      <name val="Tahoma"/>
      <family val="2"/>
    </font>
    <font>
      <b/>
      <strike/>
      <sz val="8"/>
      <color indexed="10"/>
      <name val="Tahoma"/>
      <family val="2"/>
    </font>
    <font>
      <b/>
      <sz val="8"/>
      <color indexed="10"/>
      <name val="Tahoma"/>
      <family val="2"/>
    </font>
    <font>
      <b/>
      <u/>
      <sz val="8"/>
      <color indexed="10"/>
      <name val="Tahoma"/>
      <family val="2"/>
    </font>
    <font>
      <sz val="8"/>
      <name val="Arial"/>
      <family val="2"/>
    </font>
    <font>
      <b/>
      <sz val="20"/>
      <color indexed="10"/>
      <name val="Wingdings 3"/>
      <family val="1"/>
      <charset val="2"/>
    </font>
    <font>
      <b/>
      <sz val="9"/>
      <color indexed="10"/>
      <name val="Tahoma"/>
      <family val="2"/>
    </font>
    <font>
      <b/>
      <sz val="9"/>
      <name val="Tahoma"/>
      <family val="2"/>
    </font>
    <font>
      <b/>
      <sz val="10"/>
      <color indexed="12"/>
      <name val="Tahoma"/>
      <family val="2"/>
    </font>
    <font>
      <b/>
      <sz val="8"/>
      <name val="Arial"/>
      <family val="2"/>
    </font>
    <font>
      <b/>
      <sz val="60"/>
      <color indexed="10"/>
      <name val="Wingdings 3"/>
      <family val="1"/>
      <charset val="2"/>
    </font>
    <font>
      <sz val="60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53"/>
      <name val="Arial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4"/>
      <name val="Arial"/>
      <family val="2"/>
    </font>
    <font>
      <sz val="10"/>
      <name val="Courier"/>
      <family val="3"/>
    </font>
    <font>
      <b/>
      <i/>
      <u/>
      <sz val="8"/>
      <name val="Arial"/>
      <family val="2"/>
    </font>
    <font>
      <sz val="11"/>
      <name val="Arial"/>
      <family val="2"/>
    </font>
    <font>
      <b/>
      <sz val="10"/>
      <name val="Courier"/>
      <family val="3"/>
    </font>
    <font>
      <b/>
      <sz val="10"/>
      <color indexed="10"/>
      <name val="Tahoma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8"/>
      <color indexed="9"/>
      <name val="Arial"/>
      <family val="2"/>
    </font>
    <font>
      <b/>
      <sz val="8"/>
      <color indexed="9"/>
      <name val="Arial"/>
      <family val="2"/>
    </font>
    <font>
      <sz val="8"/>
      <color indexed="9"/>
      <name val="Courier"/>
      <family val="3"/>
    </font>
    <font>
      <sz val="10"/>
      <color indexed="9"/>
      <name val="Courier"/>
      <family val="3"/>
    </font>
    <font>
      <b/>
      <i/>
      <sz val="12"/>
      <color indexed="62"/>
      <name val="Arial"/>
      <family val="2"/>
    </font>
    <font>
      <b/>
      <i/>
      <sz val="11"/>
      <color indexed="12"/>
      <name val="Arial"/>
      <family val="2"/>
    </font>
    <font>
      <b/>
      <sz val="8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10"/>
      <color indexed="19"/>
      <name val="Arial"/>
      <family val="2"/>
    </font>
    <font>
      <sz val="10"/>
      <name val="Wingdings 3"/>
      <family val="1"/>
      <charset val="2"/>
    </font>
    <font>
      <b/>
      <sz val="11"/>
      <name val="Arial"/>
      <family val="2"/>
    </font>
    <font>
      <b/>
      <i/>
      <sz val="12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20"/>
      <name val="Arial"/>
      <family val="2"/>
    </font>
    <font>
      <b/>
      <sz val="8"/>
      <color indexed="81"/>
      <name val="Tahoma"/>
      <family val="2"/>
    </font>
    <font>
      <sz val="10"/>
      <color rgb="FFFF0000"/>
      <name val="Arial"/>
      <family val="2"/>
    </font>
    <font>
      <b/>
      <sz val="20"/>
      <color rgb="FF167B8C"/>
      <name val="Arial"/>
      <family val="2"/>
    </font>
    <font>
      <b/>
      <sz val="20"/>
      <color rgb="FF0070C0"/>
      <name val="Arial"/>
      <family val="2"/>
    </font>
    <font>
      <b/>
      <sz val="10"/>
      <color rgb="FF167B8C"/>
      <name val="Arial"/>
      <family val="2"/>
    </font>
    <font>
      <i/>
      <sz val="10"/>
      <color rgb="FF167B8C"/>
      <name val="Arial"/>
      <family val="2"/>
    </font>
    <font>
      <sz val="10"/>
      <color rgb="FF167B8C"/>
      <name val="Arial"/>
      <family val="2"/>
    </font>
    <font>
      <sz val="8"/>
      <color theme="0"/>
      <name val="Tahoma"/>
      <family val="2"/>
    </font>
    <font>
      <sz val="8"/>
      <color theme="0"/>
      <name val="Arial"/>
      <family val="2"/>
    </font>
    <font>
      <sz val="10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lightUp">
        <fgColor indexed="22"/>
      </patternFill>
    </fill>
    <fill>
      <patternFill patternType="solid">
        <fgColor indexed="65"/>
        <bgColor indexed="22"/>
      </patternFill>
    </fill>
    <fill>
      <patternFill patternType="solid">
        <fgColor indexed="65"/>
        <bgColor indexed="64"/>
      </patternFill>
    </fill>
    <fill>
      <patternFill patternType="lightUp">
        <fgColor indexed="31"/>
      </patternFill>
    </fill>
    <fill>
      <patternFill patternType="solid">
        <fgColor rgb="FFA63C05"/>
        <bgColor indexed="64"/>
      </patternFill>
    </fill>
    <fill>
      <patternFill patternType="solid">
        <fgColor rgb="FF167B8C"/>
        <bgColor indexed="64"/>
      </patternFill>
    </fill>
    <fill>
      <patternFill patternType="solid">
        <fgColor rgb="FF81B4B0"/>
        <bgColor indexed="64"/>
      </patternFill>
    </fill>
    <fill>
      <patternFill patternType="solid">
        <fgColor rgb="FFCE7800"/>
        <bgColor indexed="64"/>
      </patternFill>
    </fill>
    <fill>
      <patternFill patternType="solid">
        <fgColor rgb="FF81B4B0"/>
        <bgColor indexed="22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11"/>
      </bottom>
      <diagonal/>
    </border>
    <border>
      <left/>
      <right style="medium">
        <color indexed="64"/>
      </right>
      <top style="thin">
        <color indexed="64"/>
      </top>
      <bottom style="thin">
        <color indexed="11"/>
      </bottom>
      <diagonal/>
    </border>
    <border>
      <left/>
      <right style="thin">
        <color indexed="11"/>
      </right>
      <top style="thin">
        <color indexed="64"/>
      </top>
      <bottom style="thin">
        <color indexed="64"/>
      </bottom>
      <diagonal/>
    </border>
    <border>
      <left style="thin">
        <color indexed="11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11"/>
      </left>
      <right/>
      <top/>
      <bottom style="thin">
        <color indexed="64"/>
      </bottom>
      <diagonal/>
    </border>
    <border>
      <left style="thin">
        <color indexed="11"/>
      </left>
      <right/>
      <top style="thin">
        <color indexed="64"/>
      </top>
      <bottom style="thin">
        <color indexed="11"/>
      </bottom>
      <diagonal/>
    </border>
    <border>
      <left/>
      <right/>
      <top style="thin">
        <color indexed="64"/>
      </top>
      <bottom style="thin">
        <color indexed="11"/>
      </bottom>
      <diagonal/>
    </border>
    <border>
      <left/>
      <right style="thin">
        <color indexed="11"/>
      </right>
      <top style="thin">
        <color indexed="64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64"/>
      </left>
      <right/>
      <top style="thin">
        <color indexed="11"/>
      </top>
      <bottom style="thin">
        <color indexed="64"/>
      </bottom>
      <diagonal/>
    </border>
    <border>
      <left/>
      <right/>
      <top style="thin">
        <color indexed="1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3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>
      <protection hidden="1"/>
    </xf>
    <xf numFmtId="0" fontId="0" fillId="0" borderId="1" xfId="0" applyBorder="1" applyProtection="1">
      <protection hidden="1"/>
    </xf>
    <xf numFmtId="0" fontId="0" fillId="0" borderId="5" xfId="0" applyBorder="1" applyProtection="1">
      <protection hidden="1"/>
    </xf>
    <xf numFmtId="0" fontId="0" fillId="0" borderId="9" xfId="0" applyBorder="1" applyProtection="1">
      <protection hidden="1"/>
    </xf>
    <xf numFmtId="0" fontId="0" fillId="0" borderId="10" xfId="0" applyBorder="1" applyAlignment="1" applyProtection="1">
      <alignment horizontal="center" vertical="center" wrapText="1"/>
      <protection hidden="1"/>
    </xf>
    <xf numFmtId="0" fontId="22" fillId="0" borderId="11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50" fillId="0" borderId="0" xfId="0" applyFont="1" applyAlignment="1" applyProtection="1">
      <alignment horizontal="right" vertical="center"/>
      <protection hidden="1"/>
    </xf>
    <xf numFmtId="0" fontId="0" fillId="0" borderId="0" xfId="0" applyAlignment="1" applyProtection="1">
      <alignment vertical="center"/>
      <protection hidden="1"/>
    </xf>
    <xf numFmtId="0" fontId="35" fillId="0" borderId="0" xfId="0" applyFont="1" applyAlignment="1" applyProtection="1">
      <alignment horizontal="center"/>
      <protection hidden="1"/>
    </xf>
    <xf numFmtId="0" fontId="0" fillId="0" borderId="6" xfId="0" applyBorder="1" applyProtection="1">
      <protection hidden="1"/>
    </xf>
    <xf numFmtId="0" fontId="0" fillId="0" borderId="17" xfId="0" applyBorder="1" applyProtection="1">
      <protection hidden="1"/>
    </xf>
    <xf numFmtId="0" fontId="22" fillId="0" borderId="18" xfId="0" applyFont="1" applyBorder="1" applyAlignment="1" applyProtection="1">
      <alignment horizontal="center" vertical="center" wrapText="1"/>
      <protection hidden="1"/>
    </xf>
    <xf numFmtId="0" fontId="22" fillId="0" borderId="19" xfId="0" applyFont="1" applyBorder="1" applyAlignment="1" applyProtection="1">
      <alignment horizontal="center" vertical="center" wrapText="1" shrinkToFit="1"/>
      <protection hidden="1"/>
    </xf>
    <xf numFmtId="0" fontId="22" fillId="0" borderId="19" xfId="0" applyFont="1" applyBorder="1" applyAlignment="1" applyProtection="1">
      <alignment horizontal="center" vertical="center" wrapText="1"/>
      <protection hidden="1"/>
    </xf>
    <xf numFmtId="0" fontId="22" fillId="0" borderId="20" xfId="0" applyFont="1" applyBorder="1" applyAlignment="1" applyProtection="1">
      <alignment horizontal="center" vertical="center" wrapText="1"/>
      <protection hidden="1"/>
    </xf>
    <xf numFmtId="0" fontId="22" fillId="0" borderId="21" xfId="0" applyFont="1" applyBorder="1" applyAlignment="1" applyProtection="1">
      <alignment horizontal="center" vertical="center" wrapText="1"/>
      <protection hidden="1"/>
    </xf>
    <xf numFmtId="0" fontId="22" fillId="0" borderId="0" xfId="0" applyFont="1" applyAlignment="1" applyProtection="1">
      <alignment horizontal="center" vertical="center" wrapText="1"/>
      <protection hidden="1"/>
    </xf>
    <xf numFmtId="0" fontId="0" fillId="0" borderId="21" xfId="0" applyBorder="1" applyProtection="1">
      <protection hidden="1"/>
    </xf>
    <xf numFmtId="0" fontId="0" fillId="0" borderId="22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16" xfId="0" applyBorder="1" applyProtection="1">
      <protection hidden="1"/>
    </xf>
    <xf numFmtId="0" fontId="30" fillId="0" borderId="16" xfId="0" applyFont="1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left" vertical="center"/>
      <protection hidden="1"/>
    </xf>
    <xf numFmtId="0" fontId="22" fillId="0" borderId="0" xfId="0" applyFont="1" applyAlignment="1" applyProtection="1">
      <alignment horizontal="center"/>
      <protection hidden="1"/>
    </xf>
    <xf numFmtId="0" fontId="0" fillId="0" borderId="30" xfId="0" applyBorder="1" applyProtection="1">
      <protection hidden="1"/>
    </xf>
    <xf numFmtId="0" fontId="33" fillId="0" borderId="16" xfId="0" applyFont="1" applyBorder="1" applyAlignment="1" applyProtection="1">
      <alignment wrapText="1"/>
      <protection hidden="1"/>
    </xf>
    <xf numFmtId="0" fontId="22" fillId="0" borderId="16" xfId="0" applyFont="1" applyBorder="1" applyAlignment="1" applyProtection="1">
      <alignment horizontal="center" wrapText="1"/>
      <protection hidden="1"/>
    </xf>
    <xf numFmtId="0" fontId="22" fillId="0" borderId="31" xfId="0" applyFont="1" applyBorder="1" applyAlignment="1" applyProtection="1">
      <alignment wrapText="1"/>
      <protection hidden="1"/>
    </xf>
    <xf numFmtId="0" fontId="22" fillId="0" borderId="32" xfId="0" applyFont="1" applyBorder="1" applyAlignment="1" applyProtection="1">
      <alignment wrapText="1"/>
      <protection hidden="1"/>
    </xf>
    <xf numFmtId="0" fontId="30" fillId="0" borderId="16" xfId="0" applyFont="1" applyBorder="1" applyAlignment="1" applyProtection="1">
      <alignment wrapText="1"/>
      <protection hidden="1"/>
    </xf>
    <xf numFmtId="0" fontId="0" fillId="0" borderId="16" xfId="0" applyBorder="1" applyAlignment="1" applyProtection="1">
      <alignment horizontal="center" wrapText="1"/>
      <protection hidden="1"/>
    </xf>
    <xf numFmtId="49" fontId="30" fillId="0" borderId="33" xfId="0" applyNumberFormat="1" applyFont="1" applyBorder="1" applyProtection="1">
      <protection hidden="1"/>
    </xf>
    <xf numFmtId="3" fontId="0" fillId="0" borderId="33" xfId="0" applyNumberFormat="1" applyBorder="1" applyAlignment="1" applyProtection="1">
      <alignment horizontal="center"/>
      <protection hidden="1"/>
    </xf>
    <xf numFmtId="0" fontId="0" fillId="0" borderId="30" xfId="0" quotePrefix="1" applyBorder="1" applyProtection="1">
      <protection hidden="1"/>
    </xf>
    <xf numFmtId="0" fontId="22" fillId="0" borderId="0" xfId="0" quotePrefix="1" applyFont="1" applyAlignment="1" applyProtection="1">
      <alignment horizontal="center"/>
      <protection hidden="1"/>
    </xf>
    <xf numFmtId="49" fontId="3" fillId="3" borderId="34" xfId="0" applyNumberFormat="1" applyFont="1" applyFill="1" applyBorder="1" applyAlignment="1" applyProtection="1">
      <alignment vertical="center"/>
      <protection hidden="1"/>
    </xf>
    <xf numFmtId="49" fontId="3" fillId="3" borderId="35" xfId="0" applyNumberFormat="1" applyFont="1" applyFill="1" applyBorder="1" applyAlignment="1" applyProtection="1">
      <alignment horizontal="left" vertical="center"/>
      <protection hidden="1"/>
    </xf>
    <xf numFmtId="49" fontId="3" fillId="3" borderId="36" xfId="0" applyNumberFormat="1" applyFont="1" applyFill="1" applyBorder="1" applyAlignment="1" applyProtection="1">
      <alignment horizontal="left" vertical="center"/>
      <protection hidden="1"/>
    </xf>
    <xf numFmtId="49" fontId="3" fillId="3" borderId="37" xfId="0" applyNumberFormat="1" applyFont="1" applyFill="1" applyBorder="1" applyAlignment="1" applyProtection="1">
      <alignment horizontal="left" vertical="center"/>
      <protection hidden="1"/>
    </xf>
    <xf numFmtId="0" fontId="3" fillId="3" borderId="35" xfId="0" applyFont="1" applyFill="1" applyBorder="1" applyAlignment="1" applyProtection="1">
      <alignment horizontal="center" vertical="center"/>
      <protection hidden="1"/>
    </xf>
    <xf numFmtId="2" fontId="10" fillId="3" borderId="34" xfId="0" applyNumberFormat="1" applyFont="1" applyFill="1" applyBorder="1" applyAlignment="1" applyProtection="1">
      <alignment horizontal="left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3" fillId="3" borderId="38" xfId="0" applyFont="1" applyFill="1" applyBorder="1" applyAlignment="1" applyProtection="1">
      <alignment vertical="center"/>
      <protection hidden="1"/>
    </xf>
    <xf numFmtId="49" fontId="3" fillId="3" borderId="39" xfId="0" applyNumberFormat="1" applyFont="1" applyFill="1" applyBorder="1" applyAlignment="1" applyProtection="1">
      <alignment horizontal="left" vertical="center"/>
      <protection hidden="1"/>
    </xf>
    <xf numFmtId="49" fontId="3" fillId="3" borderId="40" xfId="0" applyNumberFormat="1" applyFont="1" applyFill="1" applyBorder="1" applyAlignment="1" applyProtection="1">
      <alignment horizontal="left" vertical="center"/>
      <protection hidden="1"/>
    </xf>
    <xf numFmtId="49" fontId="3" fillId="3" borderId="41" xfId="0" applyNumberFormat="1" applyFont="1" applyFill="1" applyBorder="1" applyAlignment="1" applyProtection="1">
      <alignment horizontal="left" vertical="center"/>
      <protection hidden="1"/>
    </xf>
    <xf numFmtId="0" fontId="3" fillId="3" borderId="39" xfId="0" applyFont="1" applyFill="1" applyBorder="1" applyAlignment="1" applyProtection="1">
      <alignment horizontal="left" vertical="center"/>
      <protection hidden="1"/>
    </xf>
    <xf numFmtId="2" fontId="10" fillId="3" borderId="38" xfId="0" applyNumberFormat="1" applyFont="1" applyFill="1" applyBorder="1" applyAlignment="1" applyProtection="1">
      <alignment horizontal="left" vertical="center"/>
      <protection hidden="1"/>
    </xf>
    <xf numFmtId="0" fontId="3" fillId="3" borderId="39" xfId="0" applyFont="1" applyFill="1" applyBorder="1" applyAlignment="1" applyProtection="1">
      <alignment horizontal="center" vertical="center"/>
      <protection hidden="1"/>
    </xf>
    <xf numFmtId="8" fontId="3" fillId="3" borderId="38" xfId="0" applyNumberFormat="1" applyFont="1" applyFill="1" applyBorder="1" applyAlignment="1" applyProtection="1">
      <alignment horizontal="center" vertical="center"/>
      <protection hidden="1"/>
    </xf>
    <xf numFmtId="0" fontId="3" fillId="0" borderId="42" xfId="0" applyFont="1" applyBorder="1" applyAlignment="1" applyProtection="1">
      <alignment vertical="center"/>
      <protection hidden="1"/>
    </xf>
    <xf numFmtId="49" fontId="3" fillId="0" borderId="43" xfId="0" applyNumberFormat="1" applyFont="1" applyBorder="1" applyAlignment="1" applyProtection="1">
      <alignment horizontal="left" vertical="center"/>
      <protection hidden="1"/>
    </xf>
    <xf numFmtId="0" fontId="3" fillId="0" borderId="43" xfId="0" applyFont="1" applyBorder="1" applyAlignment="1" applyProtection="1">
      <alignment horizontal="left" vertical="center"/>
      <protection hidden="1"/>
    </xf>
    <xf numFmtId="0" fontId="0" fillId="0" borderId="43" xfId="0" applyBorder="1" applyProtection="1">
      <protection hidden="1"/>
    </xf>
    <xf numFmtId="8" fontId="3" fillId="0" borderId="24" xfId="0" applyNumberFormat="1" applyFont="1" applyBorder="1" applyAlignment="1" applyProtection="1">
      <alignment horizontal="center" vertical="center"/>
      <protection hidden="1"/>
    </xf>
    <xf numFmtId="8" fontId="3" fillId="0" borderId="44" xfId="0" applyNumberFormat="1" applyFont="1" applyBorder="1" applyAlignment="1" applyProtection="1">
      <alignment horizontal="center" vertical="center"/>
      <protection hidden="1"/>
    </xf>
    <xf numFmtId="8" fontId="3" fillId="0" borderId="45" xfId="0" applyNumberFormat="1" applyFont="1" applyBorder="1" applyAlignment="1" applyProtection="1">
      <alignment horizontal="center" vertical="center"/>
      <protection hidden="1"/>
    </xf>
    <xf numFmtId="8" fontId="3" fillId="0" borderId="46" xfId="0" applyNumberFormat="1" applyFont="1" applyBorder="1" applyAlignment="1" applyProtection="1">
      <alignment horizontal="center" vertical="center"/>
      <protection hidden="1"/>
    </xf>
    <xf numFmtId="0" fontId="4" fillId="0" borderId="39" xfId="0" applyFont="1" applyBorder="1" applyAlignment="1" applyProtection="1">
      <alignment vertical="center"/>
      <protection hidden="1"/>
    </xf>
    <xf numFmtId="0" fontId="4" fillId="0" borderId="40" xfId="0" applyFont="1" applyBorder="1" applyAlignment="1" applyProtection="1">
      <alignment vertical="center"/>
      <protection hidden="1"/>
    </xf>
    <xf numFmtId="8" fontId="12" fillId="0" borderId="45" xfId="0" applyNumberFormat="1" applyFont="1" applyBorder="1" applyProtection="1">
      <protection hidden="1"/>
    </xf>
    <xf numFmtId="8" fontId="12" fillId="0" borderId="46" xfId="0" applyNumberFormat="1" applyFont="1" applyBorder="1" applyProtection="1">
      <protection hidden="1"/>
    </xf>
    <xf numFmtId="0" fontId="3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49" fontId="3" fillId="0" borderId="18" xfId="0" applyNumberFormat="1" applyFont="1" applyBorder="1" applyAlignment="1" applyProtection="1">
      <alignment vertic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49" fontId="3" fillId="0" borderId="5" xfId="0" applyNumberFormat="1" applyFont="1" applyBorder="1" applyAlignment="1" applyProtection="1">
      <alignment vertical="center"/>
      <protection hidden="1"/>
    </xf>
    <xf numFmtId="0" fontId="4" fillId="0" borderId="6" xfId="0" applyFont="1" applyBorder="1" applyAlignment="1" applyProtection="1">
      <alignment horizontal="left" vertical="center"/>
      <protection hidden="1"/>
    </xf>
    <xf numFmtId="0" fontId="4" fillId="0" borderId="7" xfId="0" applyFont="1" applyBorder="1" applyAlignment="1" applyProtection="1">
      <alignment vertical="center"/>
      <protection hidden="1"/>
    </xf>
    <xf numFmtId="164" fontId="4" fillId="0" borderId="7" xfId="0" applyNumberFormat="1" applyFont="1" applyBorder="1" applyAlignment="1" applyProtection="1">
      <alignment vertical="center"/>
      <protection hidden="1"/>
    </xf>
    <xf numFmtId="0" fontId="4" fillId="0" borderId="13" xfId="0" applyFont="1" applyBorder="1" applyAlignment="1" applyProtection="1">
      <alignment horizontal="center" vertical="center"/>
      <protection hidden="1"/>
    </xf>
    <xf numFmtId="2" fontId="7" fillId="0" borderId="13" xfId="0" applyNumberFormat="1" applyFont="1" applyBorder="1" applyAlignment="1" applyProtection="1">
      <alignment horizontal="center" vertical="center"/>
      <protection hidden="1"/>
    </xf>
    <xf numFmtId="49" fontId="3" fillId="0" borderId="12" xfId="0" applyNumberFormat="1" applyFont="1" applyBorder="1" applyAlignment="1" applyProtection="1">
      <alignment vertical="center"/>
      <protection hidden="1"/>
    </xf>
    <xf numFmtId="49" fontId="3" fillId="0" borderId="39" xfId="0" applyNumberFormat="1" applyFont="1" applyBorder="1" applyAlignment="1" applyProtection="1">
      <alignment vertical="center"/>
      <protection hidden="1"/>
    </xf>
    <xf numFmtId="2" fontId="7" fillId="0" borderId="43" xfId="0" applyNumberFormat="1" applyFont="1" applyBorder="1" applyAlignment="1" applyProtection="1">
      <alignment horizontal="center" vertical="center"/>
      <protection hidden="1"/>
    </xf>
    <xf numFmtId="0" fontId="12" fillId="0" borderId="43" xfId="0" applyFont="1" applyBorder="1" applyProtection="1">
      <protection hidden="1"/>
    </xf>
    <xf numFmtId="8" fontId="12" fillId="0" borderId="43" xfId="0" applyNumberFormat="1" applyFont="1" applyBorder="1" applyProtection="1">
      <protection hidden="1"/>
    </xf>
    <xf numFmtId="2" fontId="7" fillId="0" borderId="40" xfId="0" applyNumberFormat="1" applyFont="1" applyBorder="1" applyAlignment="1" applyProtection="1">
      <alignment horizontal="center" vertical="center"/>
      <protection hidden="1"/>
    </xf>
    <xf numFmtId="0" fontId="12" fillId="0" borderId="40" xfId="0" applyFont="1" applyBorder="1" applyProtection="1">
      <protection hidden="1"/>
    </xf>
    <xf numFmtId="8" fontId="12" fillId="0" borderId="40" xfId="0" applyNumberFormat="1" applyFont="1" applyBorder="1" applyProtection="1">
      <protection hidden="1"/>
    </xf>
    <xf numFmtId="0" fontId="4" fillId="0" borderId="6" xfId="0" applyFont="1" applyBorder="1" applyAlignment="1" applyProtection="1">
      <alignment vertical="center"/>
      <protection hidden="1"/>
    </xf>
    <xf numFmtId="0" fontId="4" fillId="0" borderId="20" xfId="0" applyFont="1" applyBorder="1" applyAlignment="1" applyProtection="1">
      <alignment vertical="center"/>
      <protection hidden="1"/>
    </xf>
    <xf numFmtId="0" fontId="4" fillId="0" borderId="19" xfId="0" applyFont="1" applyBorder="1" applyAlignment="1" applyProtection="1">
      <alignment horizontal="center" vertical="center"/>
      <protection hidden="1"/>
    </xf>
    <xf numFmtId="2" fontId="7" fillId="0" borderId="19" xfId="0" applyNumberFormat="1" applyFont="1" applyBorder="1" applyAlignment="1" applyProtection="1">
      <alignment horizontal="center" vertical="center"/>
      <protection hidden="1"/>
    </xf>
    <xf numFmtId="164" fontId="4" fillId="0" borderId="40" xfId="0" applyNumberFormat="1" applyFont="1" applyBorder="1" applyAlignment="1" applyProtection="1">
      <alignment vertical="center"/>
      <protection hidden="1"/>
    </xf>
    <xf numFmtId="164" fontId="4" fillId="0" borderId="0" xfId="0" applyNumberFormat="1" applyFont="1" applyAlignment="1" applyProtection="1">
      <alignment vertical="center"/>
      <protection hidden="1"/>
    </xf>
    <xf numFmtId="0" fontId="3" fillId="0" borderId="40" xfId="0" applyFont="1" applyBorder="1" applyAlignment="1" applyProtection="1">
      <alignment horizontal="left" vertical="center"/>
      <protection hidden="1"/>
    </xf>
    <xf numFmtId="49" fontId="3" fillId="0" borderId="48" xfId="0" applyNumberFormat="1" applyFont="1" applyBorder="1" applyAlignment="1" applyProtection="1">
      <alignment vertical="center"/>
      <protection hidden="1"/>
    </xf>
    <xf numFmtId="0" fontId="4" fillId="0" borderId="49" xfId="0" applyFont="1" applyBorder="1" applyAlignment="1" applyProtection="1">
      <alignment vertical="center"/>
      <protection hidden="1"/>
    </xf>
    <xf numFmtId="0" fontId="4" fillId="0" borderId="49" xfId="0" applyFont="1" applyBorder="1" applyAlignment="1" applyProtection="1">
      <alignment horizontal="center" vertical="center"/>
      <protection hidden="1"/>
    </xf>
    <xf numFmtId="49" fontId="3" fillId="0" borderId="0" xfId="0" applyNumberFormat="1" applyFont="1" applyAlignment="1" applyProtection="1">
      <alignment vertical="center"/>
      <protection hidden="1"/>
    </xf>
    <xf numFmtId="2" fontId="7" fillId="0" borderId="0" xfId="0" applyNumberFormat="1" applyFont="1" applyAlignment="1" applyProtection="1">
      <alignment horizontal="center" vertical="center"/>
      <protection hidden="1"/>
    </xf>
    <xf numFmtId="0" fontId="12" fillId="0" borderId="0" xfId="0" applyFont="1" applyProtection="1">
      <protection hidden="1"/>
    </xf>
    <xf numFmtId="8" fontId="12" fillId="0" borderId="0" xfId="0" applyNumberFormat="1" applyFont="1" applyProtection="1">
      <protection hidden="1"/>
    </xf>
    <xf numFmtId="0" fontId="0" fillId="0" borderId="35" xfId="0" applyBorder="1" applyProtection="1">
      <protection hidden="1"/>
    </xf>
    <xf numFmtId="0" fontId="0" fillId="0" borderId="36" xfId="0" applyBorder="1" applyProtection="1">
      <protection hidden="1"/>
    </xf>
    <xf numFmtId="0" fontId="0" fillId="0" borderId="37" xfId="0" applyBorder="1" applyProtection="1">
      <protection hidden="1"/>
    </xf>
    <xf numFmtId="14" fontId="21" fillId="0" borderId="0" xfId="0" applyNumberFormat="1" applyFont="1" applyProtection="1">
      <protection hidden="1"/>
    </xf>
    <xf numFmtId="15" fontId="23" fillId="0" borderId="46" xfId="0" applyNumberFormat="1" applyFont="1" applyBorder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21" fillId="0" borderId="0" xfId="0" applyFont="1" applyProtection="1">
      <protection hidden="1"/>
    </xf>
    <xf numFmtId="0" fontId="0" fillId="0" borderId="46" xfId="0" applyBorder="1" applyProtection="1">
      <protection hidden="1"/>
    </xf>
    <xf numFmtId="0" fontId="21" fillId="0" borderId="36" xfId="0" applyFont="1" applyBorder="1" applyProtection="1">
      <protection hidden="1"/>
    </xf>
    <xf numFmtId="0" fontId="0" fillId="0" borderId="12" xfId="0" applyBorder="1" applyProtection="1">
      <protection hidden="1"/>
    </xf>
    <xf numFmtId="0" fontId="0" fillId="0" borderId="18" xfId="0" applyBorder="1" applyProtection="1">
      <protection hidden="1"/>
    </xf>
    <xf numFmtId="0" fontId="21" fillId="0" borderId="18" xfId="0" applyFont="1" applyBorder="1" applyProtection="1">
      <protection hidden="1"/>
    </xf>
    <xf numFmtId="0" fontId="21" fillId="0" borderId="0" xfId="0" applyFont="1" applyAlignment="1" applyProtection="1">
      <alignment horizontal="center"/>
      <protection hidden="1"/>
    </xf>
    <xf numFmtId="0" fontId="22" fillId="0" borderId="18" xfId="0" applyFont="1" applyBorder="1" applyAlignment="1" applyProtection="1">
      <alignment wrapText="1"/>
      <protection hidden="1"/>
    </xf>
    <xf numFmtId="0" fontId="25" fillId="0" borderId="0" xfId="0" applyFont="1" applyProtection="1">
      <protection hidden="1"/>
    </xf>
    <xf numFmtId="0" fontId="22" fillId="0" borderId="0" xfId="0" applyFont="1" applyProtection="1">
      <protection hidden="1"/>
    </xf>
    <xf numFmtId="3" fontId="26" fillId="0" borderId="0" xfId="0" applyNumberFormat="1" applyFont="1" applyProtection="1">
      <protection hidden="1"/>
    </xf>
    <xf numFmtId="0" fontId="0" fillId="0" borderId="0" xfId="0" applyAlignment="1" applyProtection="1">
      <alignment wrapText="1"/>
      <protection hidden="1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22" fillId="0" borderId="48" xfId="0" applyFont="1" applyBorder="1" applyAlignment="1" applyProtection="1">
      <alignment vertical="center"/>
      <protection hidden="1"/>
    </xf>
    <xf numFmtId="0" fontId="0" fillId="0" borderId="31" xfId="0" applyBorder="1" applyAlignment="1" applyProtection="1">
      <alignment horizontal="center" vertical="center"/>
      <protection hidden="1"/>
    </xf>
    <xf numFmtId="0" fontId="0" fillId="0" borderId="50" xfId="0" applyBorder="1" applyAlignment="1" applyProtection="1">
      <alignment horizontal="center" vertical="center"/>
      <protection hidden="1"/>
    </xf>
    <xf numFmtId="0" fontId="0" fillId="0" borderId="51" xfId="0" applyBorder="1" applyAlignment="1" applyProtection="1">
      <alignment horizontal="center" vertical="center"/>
      <protection hidden="1"/>
    </xf>
    <xf numFmtId="0" fontId="36" fillId="0" borderId="0" xfId="0" applyFont="1" applyProtection="1">
      <protection hidden="1"/>
    </xf>
    <xf numFmtId="0" fontId="36" fillId="0" borderId="0" xfId="0" applyFont="1" applyAlignment="1" applyProtection="1">
      <alignment horizontal="center"/>
      <protection hidden="1"/>
    </xf>
    <xf numFmtId="0" fontId="52" fillId="0" borderId="0" xfId="0" applyFont="1" applyProtection="1">
      <protection hidden="1"/>
    </xf>
    <xf numFmtId="0" fontId="0" fillId="0" borderId="16" xfId="0" applyBorder="1" applyAlignment="1" applyProtection="1">
      <alignment wrapText="1"/>
      <protection hidden="1"/>
    </xf>
    <xf numFmtId="0" fontId="0" fillId="0" borderId="50" xfId="0" applyBorder="1" applyAlignment="1" applyProtection="1">
      <alignment wrapText="1"/>
      <protection hidden="1"/>
    </xf>
    <xf numFmtId="0" fontId="27" fillId="0" borderId="28" xfId="0" applyFont="1" applyBorder="1" applyAlignment="1" applyProtection="1">
      <alignment horizontal="center" wrapText="1"/>
      <protection hidden="1"/>
    </xf>
    <xf numFmtId="0" fontId="27" fillId="0" borderId="52" xfId="0" applyFont="1" applyBorder="1" applyAlignment="1" applyProtection="1">
      <alignment horizontal="center" wrapText="1"/>
      <protection hidden="1"/>
    </xf>
    <xf numFmtId="0" fontId="28" fillId="0" borderId="50" xfId="0" applyFont="1" applyBorder="1" applyAlignment="1" applyProtection="1">
      <alignment textRotation="90" wrapText="1"/>
      <protection hidden="1"/>
    </xf>
    <xf numFmtId="0" fontId="38" fillId="0" borderId="0" xfId="0" applyFont="1" applyAlignment="1" applyProtection="1">
      <alignment wrapText="1"/>
      <protection hidden="1"/>
    </xf>
    <xf numFmtId="0" fontId="39" fillId="0" borderId="0" xfId="0" applyFont="1" applyAlignment="1" applyProtection="1">
      <alignment horizontal="center" wrapText="1"/>
      <protection hidden="1"/>
    </xf>
    <xf numFmtId="0" fontId="40" fillId="0" borderId="0" xfId="0" applyFont="1" applyAlignment="1" applyProtection="1">
      <alignment wrapText="1"/>
      <protection hidden="1"/>
    </xf>
    <xf numFmtId="0" fontId="38" fillId="0" borderId="0" xfId="0" applyFont="1" applyAlignment="1" applyProtection="1">
      <alignment horizontal="center" wrapText="1"/>
      <protection hidden="1"/>
    </xf>
    <xf numFmtId="0" fontId="27" fillId="0" borderId="0" xfId="0" applyFont="1" applyProtection="1">
      <protection hidden="1"/>
    </xf>
    <xf numFmtId="0" fontId="37" fillId="0" borderId="0" xfId="0" applyFont="1" applyAlignment="1" applyProtection="1">
      <alignment horizontal="center"/>
      <protection hidden="1"/>
    </xf>
    <xf numFmtId="0" fontId="41" fillId="0" borderId="0" xfId="0" applyFont="1" applyProtection="1">
      <protection hidden="1"/>
    </xf>
    <xf numFmtId="0" fontId="0" fillId="0" borderId="7" xfId="0" applyBorder="1" applyProtection="1">
      <protection hidden="1"/>
    </xf>
    <xf numFmtId="0" fontId="27" fillId="0" borderId="7" xfId="0" applyFont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18" xfId="0" quotePrefix="1" applyBorder="1" applyProtection="1">
      <protection hidden="1"/>
    </xf>
    <xf numFmtId="0" fontId="17" fillId="0" borderId="36" xfId="0" quotePrefix="1" applyFont="1" applyBorder="1" applyProtection="1">
      <protection hidden="1"/>
    </xf>
    <xf numFmtId="0" fontId="17" fillId="0" borderId="36" xfId="0" applyFont="1" applyBorder="1" applyAlignment="1" applyProtection="1">
      <alignment horizontal="right"/>
      <protection hidden="1"/>
    </xf>
    <xf numFmtId="0" fontId="22" fillId="0" borderId="18" xfId="0" applyFont="1" applyBorder="1" applyAlignment="1" applyProtection="1">
      <alignment vertical="center"/>
      <protection hidden="1"/>
    </xf>
    <xf numFmtId="0" fontId="0" fillId="0" borderId="27" xfId="0" applyBorder="1" applyAlignment="1" applyProtection="1">
      <alignment horizontal="center" wrapText="1"/>
      <protection hidden="1"/>
    </xf>
    <xf numFmtId="0" fontId="0" fillId="0" borderId="29" xfId="0" applyBorder="1" applyAlignment="1" applyProtection="1">
      <alignment horizontal="center" wrapText="1"/>
      <protection hidden="1"/>
    </xf>
    <xf numFmtId="0" fontId="0" fillId="0" borderId="52" xfId="0" applyBorder="1" applyAlignment="1" applyProtection="1">
      <alignment horizontal="center" wrapText="1"/>
      <protection hidden="1"/>
    </xf>
    <xf numFmtId="4" fontId="0" fillId="0" borderId="46" xfId="0" applyNumberFormat="1" applyBorder="1" applyProtection="1">
      <protection hidden="1"/>
    </xf>
    <xf numFmtId="15" fontId="31" fillId="0" borderId="46" xfId="0" applyNumberFormat="1" applyFont="1" applyBorder="1" applyAlignment="1" applyProtection="1">
      <alignment horizontal="center"/>
      <protection hidden="1"/>
    </xf>
    <xf numFmtId="49" fontId="3" fillId="3" borderId="34" xfId="0" applyNumberFormat="1" applyFont="1" applyFill="1" applyBorder="1" applyAlignment="1" applyProtection="1">
      <alignment horizontal="left" vertical="center"/>
      <protection hidden="1"/>
    </xf>
    <xf numFmtId="8" fontId="10" fillId="3" borderId="34" xfId="0" applyNumberFormat="1" applyFont="1" applyFill="1" applyBorder="1" applyAlignment="1" applyProtection="1">
      <alignment horizontal="left" vertical="center"/>
      <protection hidden="1"/>
    </xf>
    <xf numFmtId="8" fontId="3" fillId="3" borderId="34" xfId="0" applyNumberFormat="1" applyFont="1" applyFill="1" applyBorder="1" applyAlignment="1" applyProtection="1">
      <alignment horizontal="center" vertical="center"/>
      <protection hidden="1"/>
    </xf>
    <xf numFmtId="49" fontId="5" fillId="0" borderId="26" xfId="0" applyNumberFormat="1" applyFont="1" applyBorder="1" applyAlignment="1" applyProtection="1">
      <alignment vertical="center"/>
      <protection hidden="1"/>
    </xf>
    <xf numFmtId="0" fontId="5" fillId="0" borderId="43" xfId="0" applyFont="1" applyBorder="1" applyAlignment="1" applyProtection="1">
      <alignment vertical="center"/>
      <protection hidden="1"/>
    </xf>
    <xf numFmtId="0" fontId="3" fillId="0" borderId="43" xfId="0" applyFont="1" applyBorder="1" applyAlignment="1" applyProtection="1">
      <alignment vertical="center"/>
      <protection hidden="1"/>
    </xf>
    <xf numFmtId="0" fontId="3" fillId="0" borderId="43" xfId="0" applyFont="1" applyBorder="1" applyAlignment="1" applyProtection="1">
      <alignment horizontal="center" vertical="center"/>
      <protection hidden="1"/>
    </xf>
    <xf numFmtId="8" fontId="10" fillId="0" borderId="43" xfId="0" applyNumberFormat="1" applyFont="1" applyBorder="1" applyAlignment="1" applyProtection="1">
      <alignment horizontal="center" vertical="center"/>
      <protection hidden="1"/>
    </xf>
    <xf numFmtId="0" fontId="0" fillId="0" borderId="56" xfId="0" applyBorder="1" applyProtection="1">
      <protection hidden="1"/>
    </xf>
    <xf numFmtId="49" fontId="5" fillId="0" borderId="20" xfId="0" applyNumberFormat="1" applyFont="1" applyBorder="1" applyAlignment="1" applyProtection="1">
      <alignment vertical="center"/>
      <protection hidden="1"/>
    </xf>
    <xf numFmtId="0" fontId="5" fillId="0" borderId="40" xfId="0" applyFont="1" applyBorder="1" applyAlignment="1" applyProtection="1">
      <alignment vertical="center"/>
      <protection hidden="1"/>
    </xf>
    <xf numFmtId="0" fontId="3" fillId="0" borderId="40" xfId="0" applyFont="1" applyBorder="1" applyAlignment="1" applyProtection="1">
      <alignment vertical="center"/>
      <protection hidden="1"/>
    </xf>
    <xf numFmtId="0" fontId="3" fillId="0" borderId="40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8" fontId="10" fillId="0" borderId="0" xfId="0" applyNumberFormat="1" applyFont="1" applyAlignment="1" applyProtection="1">
      <alignment horizontal="center" vertical="center"/>
      <protection hidden="1"/>
    </xf>
    <xf numFmtId="49" fontId="5" fillId="0" borderId="56" xfId="0" applyNumberFormat="1" applyFont="1" applyBorder="1" applyAlignment="1" applyProtection="1">
      <alignment horizontal="center" vertical="center"/>
      <protection hidden="1"/>
    </xf>
    <xf numFmtId="8" fontId="10" fillId="0" borderId="0" xfId="0" applyNumberFormat="1" applyFont="1" applyAlignment="1" applyProtection="1">
      <alignment horizontal="right" vertical="center"/>
      <protection hidden="1"/>
    </xf>
    <xf numFmtId="0" fontId="13" fillId="0" borderId="56" xfId="0" applyFont="1" applyBorder="1" applyAlignment="1" applyProtection="1">
      <alignment horizontal="right" vertical="center"/>
      <protection hidden="1"/>
    </xf>
    <xf numFmtId="0" fontId="14" fillId="0" borderId="0" xfId="0" applyFont="1" applyAlignment="1" applyProtection="1">
      <alignment horizontal="right" vertical="center"/>
      <protection hidden="1"/>
    </xf>
    <xf numFmtId="0" fontId="16" fillId="0" borderId="0" xfId="0" applyFont="1" applyAlignment="1" applyProtection="1">
      <alignment horizontal="right" vertical="center"/>
      <protection hidden="1"/>
    </xf>
    <xf numFmtId="1" fontId="3" fillId="0" borderId="0" xfId="0" applyNumberFormat="1" applyFont="1" applyAlignment="1" applyProtection="1">
      <alignment horizontal="center" vertical="center"/>
      <protection hidden="1"/>
    </xf>
    <xf numFmtId="1" fontId="3" fillId="0" borderId="0" xfId="0" applyNumberFormat="1" applyFont="1" applyAlignment="1" applyProtection="1">
      <alignment horizontal="right" vertical="center"/>
      <protection hidden="1"/>
    </xf>
    <xf numFmtId="49" fontId="3" fillId="0" borderId="56" xfId="0" applyNumberFormat="1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8" fontId="11" fillId="0" borderId="0" xfId="0" applyNumberFormat="1" applyFont="1" applyAlignment="1" applyProtection="1">
      <alignment horizontal="center" vertical="center"/>
      <protection hidden="1"/>
    </xf>
    <xf numFmtId="49" fontId="3" fillId="0" borderId="6" xfId="0" applyNumberFormat="1" applyFont="1" applyBorder="1" applyAlignment="1" applyProtection="1">
      <alignment vertical="center"/>
      <protection hidden="1"/>
    </xf>
    <xf numFmtId="0" fontId="3" fillId="0" borderId="17" xfId="0" applyFont="1" applyBorder="1" applyAlignment="1" applyProtection="1">
      <alignment horizontal="center" vertical="center"/>
      <protection hidden="1"/>
    </xf>
    <xf numFmtId="8" fontId="7" fillId="0" borderId="13" xfId="0" applyNumberFormat="1" applyFont="1" applyBorder="1" applyAlignment="1" applyProtection="1">
      <alignment horizontal="center" vertical="center"/>
      <protection hidden="1"/>
    </xf>
    <xf numFmtId="0" fontId="4" fillId="0" borderId="17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right" vertical="center"/>
      <protection hidden="1"/>
    </xf>
    <xf numFmtId="8" fontId="7" fillId="0" borderId="0" xfId="0" applyNumberFormat="1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righ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left" vertical="center"/>
      <protection hidden="1"/>
    </xf>
    <xf numFmtId="8" fontId="10" fillId="0" borderId="0" xfId="0" applyNumberFormat="1" applyFont="1" applyAlignment="1" applyProtection="1">
      <alignment vertical="center"/>
      <protection hidden="1"/>
    </xf>
    <xf numFmtId="0" fontId="3" fillId="0" borderId="7" xfId="0" applyFont="1" applyBorder="1" applyAlignment="1" applyProtection="1">
      <alignment vertical="center"/>
      <protection hidden="1"/>
    </xf>
    <xf numFmtId="0" fontId="3" fillId="0" borderId="7" xfId="0" applyFont="1" applyBorder="1" applyAlignment="1" applyProtection="1">
      <alignment horizontal="right" vertical="center"/>
      <protection hidden="1"/>
    </xf>
    <xf numFmtId="0" fontId="4" fillId="0" borderId="7" xfId="0" applyFont="1" applyBorder="1" applyAlignment="1" applyProtection="1">
      <alignment horizontal="left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8" fontId="7" fillId="0" borderId="7" xfId="0" applyNumberFormat="1" applyFont="1" applyBorder="1" applyAlignment="1" applyProtection="1">
      <alignment horizontal="center" vertical="center"/>
      <protection hidden="1"/>
    </xf>
    <xf numFmtId="0" fontId="12" fillId="0" borderId="7" xfId="0" applyFont="1" applyBorder="1" applyProtection="1">
      <protection hidden="1"/>
    </xf>
    <xf numFmtId="8" fontId="17" fillId="0" borderId="17" xfId="0" applyNumberFormat="1" applyFont="1" applyBorder="1" applyProtection="1">
      <protection hidden="1"/>
    </xf>
    <xf numFmtId="0" fontId="3" fillId="0" borderId="17" xfId="0" applyFont="1" applyBorder="1" applyAlignment="1" applyProtection="1">
      <alignment vertical="center"/>
      <protection hidden="1"/>
    </xf>
    <xf numFmtId="0" fontId="3" fillId="0" borderId="6" xfId="0" applyFont="1" applyBorder="1" applyAlignment="1" applyProtection="1">
      <alignment horizontal="left" vertical="center"/>
      <protection hidden="1"/>
    </xf>
    <xf numFmtId="0" fontId="4" fillId="0" borderId="17" xfId="0" applyFont="1" applyBorder="1" applyAlignment="1" applyProtection="1">
      <alignment vertical="center"/>
      <protection hidden="1"/>
    </xf>
    <xf numFmtId="49" fontId="3" fillId="0" borderId="26" xfId="0" applyNumberFormat="1" applyFont="1" applyBorder="1" applyAlignment="1" applyProtection="1">
      <alignment vertical="center"/>
      <protection hidden="1"/>
    </xf>
    <xf numFmtId="0" fontId="4" fillId="0" borderId="26" xfId="0" applyFont="1" applyBorder="1" applyAlignment="1" applyProtection="1">
      <alignment horizontal="left" vertical="center"/>
      <protection hidden="1"/>
    </xf>
    <xf numFmtId="49" fontId="3" fillId="0" borderId="20" xfId="0" applyNumberFormat="1" applyFont="1" applyBorder="1" applyAlignment="1" applyProtection="1">
      <alignment vertical="center"/>
      <protection hidden="1"/>
    </xf>
    <xf numFmtId="0" fontId="4" fillId="0" borderId="20" xfId="0" applyFont="1" applyBorder="1" applyAlignment="1" applyProtection="1">
      <alignment horizontal="left" vertical="center"/>
      <protection hidden="1"/>
    </xf>
    <xf numFmtId="0" fontId="3" fillId="0" borderId="58" xfId="0" applyFont="1" applyBorder="1" applyAlignment="1" applyProtection="1">
      <alignment vertical="center"/>
      <protection hidden="1"/>
    </xf>
    <xf numFmtId="0" fontId="4" fillId="0" borderId="40" xfId="0" applyFont="1" applyBorder="1" applyAlignment="1" applyProtection="1">
      <alignment horizontal="center" vertical="center"/>
      <protection hidden="1"/>
    </xf>
    <xf numFmtId="8" fontId="7" fillId="0" borderId="40" xfId="0" applyNumberFormat="1" applyFont="1" applyBorder="1" applyAlignment="1" applyProtection="1">
      <alignment horizontal="center" vertical="center"/>
      <protection hidden="1"/>
    </xf>
    <xf numFmtId="8" fontId="7" fillId="0" borderId="19" xfId="0" applyNumberFormat="1" applyFont="1" applyBorder="1" applyAlignment="1" applyProtection="1">
      <alignment horizontal="center" vertical="center"/>
      <protection hidden="1"/>
    </xf>
    <xf numFmtId="0" fontId="4" fillId="0" borderId="43" xfId="0" applyFont="1" applyBorder="1" applyAlignment="1" applyProtection="1">
      <alignment vertical="center"/>
      <protection hidden="1"/>
    </xf>
    <xf numFmtId="0" fontId="3" fillId="0" borderId="24" xfId="0" applyFont="1" applyBorder="1" applyAlignment="1" applyProtection="1">
      <alignment vertical="center"/>
      <protection hidden="1"/>
    </xf>
    <xf numFmtId="0" fontId="29" fillId="0" borderId="0" xfId="0" applyFont="1" applyProtection="1">
      <protection hidden="1"/>
    </xf>
    <xf numFmtId="0" fontId="52" fillId="0" borderId="0" xfId="0" applyFont="1" applyAlignment="1" applyProtection="1">
      <alignment horizontal="center"/>
      <protection hidden="1"/>
    </xf>
    <xf numFmtId="8" fontId="10" fillId="3" borderId="34" xfId="0" applyNumberFormat="1" applyFont="1" applyFill="1" applyBorder="1" applyAlignment="1" applyProtection="1">
      <alignment horizontal="center" vertical="center"/>
      <protection hidden="1"/>
    </xf>
    <xf numFmtId="0" fontId="3" fillId="3" borderId="33" xfId="0" applyFont="1" applyFill="1" applyBorder="1" applyAlignment="1" applyProtection="1">
      <alignment vertical="center"/>
      <protection hidden="1"/>
    </xf>
    <xf numFmtId="49" fontId="3" fillId="3" borderId="18" xfId="0" applyNumberFormat="1" applyFont="1" applyFill="1" applyBorder="1" applyAlignment="1" applyProtection="1">
      <alignment horizontal="left" vertical="center"/>
      <protection hidden="1"/>
    </xf>
    <xf numFmtId="49" fontId="3" fillId="3" borderId="0" xfId="0" applyNumberFormat="1" applyFont="1" applyFill="1" applyAlignment="1" applyProtection="1">
      <alignment horizontal="left" vertical="center"/>
      <protection hidden="1"/>
    </xf>
    <xf numFmtId="49" fontId="3" fillId="3" borderId="46" xfId="0" applyNumberFormat="1" applyFont="1" applyFill="1" applyBorder="1" applyAlignment="1" applyProtection="1">
      <alignment horizontal="left" vertical="center"/>
      <protection hidden="1"/>
    </xf>
    <xf numFmtId="0" fontId="3" fillId="3" borderId="18" xfId="0" applyFont="1" applyFill="1" applyBorder="1" applyAlignment="1" applyProtection="1">
      <alignment horizontal="left" vertical="center"/>
      <protection hidden="1"/>
    </xf>
    <xf numFmtId="8" fontId="10" fillId="3" borderId="33" xfId="0" applyNumberFormat="1" applyFont="1" applyFill="1" applyBorder="1" applyAlignment="1" applyProtection="1">
      <alignment horizontal="left" vertical="center"/>
      <protection hidden="1"/>
    </xf>
    <xf numFmtId="8" fontId="10" fillId="3" borderId="33" xfId="0" applyNumberFormat="1" applyFont="1" applyFill="1" applyBorder="1" applyAlignment="1" applyProtection="1">
      <alignment horizontal="center" vertical="center"/>
      <protection hidden="1"/>
    </xf>
    <xf numFmtId="0" fontId="32" fillId="0" borderId="36" xfId="0" applyFont="1" applyBorder="1" applyAlignment="1" applyProtection="1">
      <alignment horizontal="right"/>
      <protection hidden="1"/>
    </xf>
    <xf numFmtId="14" fontId="32" fillId="0" borderId="36" xfId="0" applyNumberFormat="1" applyFont="1" applyBorder="1" applyProtection="1">
      <protection hidden="1"/>
    </xf>
    <xf numFmtId="0" fontId="0" fillId="0" borderId="48" xfId="0" applyBorder="1" applyProtection="1">
      <protection hidden="1"/>
    </xf>
    <xf numFmtId="0" fontId="0" fillId="0" borderId="49" xfId="0" applyBorder="1" applyProtection="1">
      <protection hidden="1"/>
    </xf>
    <xf numFmtId="0" fontId="32" fillId="0" borderId="49" xfId="0" applyFont="1" applyBorder="1" applyAlignment="1" applyProtection="1">
      <alignment horizontal="right"/>
      <protection hidden="1"/>
    </xf>
    <xf numFmtId="14" fontId="32" fillId="0" borderId="49" xfId="0" applyNumberFormat="1" applyFont="1" applyBorder="1" applyProtection="1">
      <protection locked="0" hidden="1"/>
    </xf>
    <xf numFmtId="0" fontId="0" fillId="0" borderId="59" xfId="0" applyBorder="1" applyProtection="1">
      <protection hidden="1"/>
    </xf>
    <xf numFmtId="0" fontId="22" fillId="0" borderId="17" xfId="0" applyFont="1" applyBorder="1" applyAlignment="1" applyProtection="1">
      <alignment vertical="center"/>
      <protection hidden="1"/>
    </xf>
    <xf numFmtId="0" fontId="0" fillId="0" borderId="6" xfId="0" applyBorder="1" applyAlignment="1" applyProtection="1">
      <alignment vertical="center"/>
      <protection hidden="1"/>
    </xf>
    <xf numFmtId="0" fontId="0" fillId="0" borderId="17" xfId="0" applyBorder="1" applyAlignment="1" applyProtection="1">
      <alignment vertical="center"/>
      <protection hidden="1"/>
    </xf>
    <xf numFmtId="0" fontId="0" fillId="0" borderId="45" xfId="0" applyBorder="1" applyAlignment="1" applyProtection="1">
      <alignment vertical="center"/>
      <protection hidden="1"/>
    </xf>
    <xf numFmtId="0" fontId="0" fillId="0" borderId="56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4" borderId="0" xfId="0" applyFill="1" applyAlignment="1" applyProtection="1">
      <alignment vertical="center"/>
      <protection hidden="1"/>
    </xf>
    <xf numFmtId="0" fontId="0" fillId="5" borderId="6" xfId="0" applyFill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vertical="center"/>
      <protection hidden="1"/>
    </xf>
    <xf numFmtId="0" fontId="0" fillId="4" borderId="60" xfId="0" applyFill="1" applyBorder="1" applyAlignment="1" applyProtection="1">
      <alignment vertical="center"/>
      <protection hidden="1"/>
    </xf>
    <xf numFmtId="0" fontId="0" fillId="4" borderId="61" xfId="0" applyFill="1" applyBorder="1" applyAlignment="1" applyProtection="1">
      <alignment vertical="center"/>
      <protection hidden="1"/>
    </xf>
    <xf numFmtId="0" fontId="0" fillId="0" borderId="62" xfId="0" applyBorder="1" applyAlignment="1" applyProtection="1">
      <alignment vertical="center"/>
      <protection hidden="1"/>
    </xf>
    <xf numFmtId="0" fontId="48" fillId="0" borderId="63" xfId="0" applyFont="1" applyBorder="1" applyAlignment="1" applyProtection="1">
      <alignment vertical="center"/>
      <protection locked="0" hidden="1"/>
    </xf>
    <xf numFmtId="0" fontId="0" fillId="0" borderId="55" xfId="0" applyBorder="1" applyAlignment="1" applyProtection="1">
      <alignment vertical="center"/>
      <protection hidden="1"/>
    </xf>
    <xf numFmtId="0" fontId="0" fillId="0" borderId="26" xfId="0" applyBorder="1" applyAlignment="1" applyProtection="1">
      <alignment vertical="center"/>
      <protection hidden="1"/>
    </xf>
    <xf numFmtId="0" fontId="0" fillId="0" borderId="43" xfId="0" applyBorder="1" applyAlignment="1" applyProtection="1">
      <alignment vertical="center"/>
      <protection hidden="1"/>
    </xf>
    <xf numFmtId="0" fontId="48" fillId="0" borderId="46" xfId="0" applyFont="1" applyBorder="1" applyAlignment="1" applyProtection="1">
      <alignment vertical="center"/>
      <protection locked="0" hidden="1"/>
    </xf>
    <xf numFmtId="0" fontId="0" fillId="0" borderId="56" xfId="0" applyBorder="1" applyAlignment="1" applyProtection="1">
      <alignment vertical="center"/>
      <protection hidden="1"/>
    </xf>
    <xf numFmtId="0" fontId="0" fillId="0" borderId="45" xfId="0" applyBorder="1" applyAlignment="1" applyProtection="1">
      <alignment vertical="center" wrapText="1"/>
      <protection hidden="1"/>
    </xf>
    <xf numFmtId="0" fontId="48" fillId="0" borderId="55" xfId="0" applyFont="1" applyBorder="1" applyAlignment="1" applyProtection="1">
      <alignment vertical="center"/>
      <protection locked="0" hidden="1"/>
    </xf>
    <xf numFmtId="0" fontId="0" fillId="0" borderId="58" xfId="0" applyBorder="1" applyAlignment="1" applyProtection="1">
      <alignment vertical="center" wrapText="1"/>
      <protection hidden="1"/>
    </xf>
    <xf numFmtId="0" fontId="48" fillId="0" borderId="64" xfId="0" applyFont="1" applyBorder="1" applyAlignment="1" applyProtection="1">
      <alignment vertical="center"/>
      <protection locked="0" hidden="1"/>
    </xf>
    <xf numFmtId="49" fontId="3" fillId="0" borderId="65" xfId="0" applyNumberFormat="1" applyFont="1" applyBorder="1" applyAlignment="1" applyProtection="1">
      <alignment vertical="center"/>
      <protection hidden="1"/>
    </xf>
    <xf numFmtId="0" fontId="0" fillId="0" borderId="46" xfId="0" applyBorder="1"/>
    <xf numFmtId="0" fontId="0" fillId="0" borderId="42" xfId="0" applyBorder="1"/>
    <xf numFmtId="0" fontId="53" fillId="0" borderId="6" xfId="0" applyFont="1" applyBorder="1" applyAlignment="1" applyProtection="1">
      <alignment vertical="center"/>
      <protection hidden="1"/>
    </xf>
    <xf numFmtId="0" fontId="54" fillId="0" borderId="6" xfId="0" applyFont="1" applyBorder="1" applyAlignment="1" applyProtection="1">
      <alignment vertical="center"/>
      <protection hidden="1"/>
    </xf>
    <xf numFmtId="0" fontId="12" fillId="0" borderId="45" xfId="0" applyFont="1" applyBorder="1" applyProtection="1">
      <protection hidden="1"/>
    </xf>
    <xf numFmtId="49" fontId="5" fillId="0" borderId="56" xfId="0" applyNumberFormat="1" applyFont="1" applyBorder="1" applyAlignment="1" applyProtection="1">
      <alignment vertical="center"/>
      <protection hidden="1"/>
    </xf>
    <xf numFmtId="0" fontId="3" fillId="3" borderId="66" xfId="0" applyFont="1" applyFill="1" applyBorder="1" applyAlignment="1" applyProtection="1">
      <alignment vertical="center"/>
      <protection hidden="1"/>
    </xf>
    <xf numFmtId="49" fontId="3" fillId="3" borderId="48" xfId="0" applyNumberFormat="1" applyFont="1" applyFill="1" applyBorder="1" applyAlignment="1" applyProtection="1">
      <alignment horizontal="left" vertical="center"/>
      <protection hidden="1"/>
    </xf>
    <xf numFmtId="49" fontId="3" fillId="3" borderId="49" xfId="0" applyNumberFormat="1" applyFont="1" applyFill="1" applyBorder="1" applyAlignment="1" applyProtection="1">
      <alignment horizontal="left" vertical="center"/>
      <protection hidden="1"/>
    </xf>
    <xf numFmtId="49" fontId="3" fillId="3" borderId="59" xfId="0" applyNumberFormat="1" applyFont="1" applyFill="1" applyBorder="1" applyAlignment="1" applyProtection="1">
      <alignment horizontal="left" vertical="center"/>
      <protection hidden="1"/>
    </xf>
    <xf numFmtId="0" fontId="0" fillId="3" borderId="66" xfId="0" applyFill="1" applyBorder="1" applyAlignment="1" applyProtection="1">
      <alignment horizontal="left" vertical="center"/>
      <protection hidden="1"/>
    </xf>
    <xf numFmtId="0" fontId="3" fillId="3" borderId="48" xfId="0" applyFont="1" applyFill="1" applyBorder="1" applyAlignment="1" applyProtection="1">
      <alignment horizontal="left" vertical="center"/>
      <protection hidden="1"/>
    </xf>
    <xf numFmtId="8" fontId="10" fillId="3" borderId="66" xfId="0" applyNumberFormat="1" applyFont="1" applyFill="1" applyBorder="1" applyAlignment="1" applyProtection="1">
      <alignment horizontal="left" vertical="center"/>
      <protection hidden="1"/>
    </xf>
    <xf numFmtId="0" fontId="3" fillId="3" borderId="48" xfId="0" applyFont="1" applyFill="1" applyBorder="1" applyAlignment="1" applyProtection="1">
      <alignment horizontal="center" vertical="center"/>
      <protection hidden="1"/>
    </xf>
    <xf numFmtId="8" fontId="3" fillId="3" borderId="66" xfId="0" applyNumberFormat="1" applyFont="1" applyFill="1" applyBorder="1" applyAlignment="1" applyProtection="1">
      <alignment horizontal="center" vertical="center"/>
      <protection hidden="1"/>
    </xf>
    <xf numFmtId="49" fontId="3" fillId="0" borderId="13" xfId="0" applyNumberFormat="1" applyFont="1" applyBorder="1" applyAlignment="1" applyProtection="1">
      <alignment vertical="center"/>
      <protection hidden="1"/>
    </xf>
    <xf numFmtId="0" fontId="3" fillId="0" borderId="13" xfId="0" applyFont="1" applyBorder="1" applyAlignment="1" applyProtection="1">
      <alignment vertical="center"/>
      <protection hidden="1"/>
    </xf>
    <xf numFmtId="0" fontId="0" fillId="0" borderId="56" xfId="0" applyBorder="1"/>
    <xf numFmtId="49" fontId="0" fillId="0" borderId="0" xfId="0" applyNumberFormat="1" applyProtection="1">
      <protection hidden="1"/>
    </xf>
    <xf numFmtId="49" fontId="0" fillId="0" borderId="42" xfId="0" applyNumberFormat="1" applyBorder="1" applyProtection="1">
      <protection hidden="1"/>
    </xf>
    <xf numFmtId="0" fontId="20" fillId="0" borderId="0" xfId="0" applyFont="1" applyProtection="1">
      <protection locked="0" hidden="1"/>
    </xf>
    <xf numFmtId="49" fontId="3" fillId="0" borderId="43" xfId="0" applyNumberFormat="1" applyFont="1" applyBorder="1" applyAlignment="1" applyProtection="1">
      <alignment vertical="center"/>
      <protection hidden="1"/>
    </xf>
    <xf numFmtId="8" fontId="0" fillId="0" borderId="0" xfId="0" applyNumberFormat="1" applyProtection="1">
      <protection hidden="1"/>
    </xf>
    <xf numFmtId="0" fontId="56" fillId="0" borderId="0" xfId="0" applyFont="1" applyProtection="1">
      <protection hidden="1"/>
    </xf>
    <xf numFmtId="0" fontId="56" fillId="0" borderId="0" xfId="0" applyFont="1" applyAlignment="1" applyProtection="1">
      <alignment vertical="center"/>
      <protection hidden="1"/>
    </xf>
    <xf numFmtId="2" fontId="56" fillId="0" borderId="0" xfId="0" applyNumberFormat="1" applyFont="1" applyProtection="1">
      <protection hidden="1"/>
    </xf>
    <xf numFmtId="0" fontId="0" fillId="8" borderId="0" xfId="0" applyFill="1"/>
    <xf numFmtId="0" fontId="47" fillId="8" borderId="0" xfId="0" applyFont="1" applyFill="1"/>
    <xf numFmtId="8" fontId="0" fillId="10" borderId="17" xfId="0" applyNumberFormat="1" applyFill="1" applyBorder="1" applyProtection="1">
      <protection hidden="1"/>
    </xf>
    <xf numFmtId="8" fontId="0" fillId="10" borderId="13" xfId="0" applyNumberFormat="1" applyFill="1" applyBorder="1" applyProtection="1">
      <protection hidden="1"/>
    </xf>
    <xf numFmtId="8" fontId="0" fillId="10" borderId="6" xfId="0" applyNumberFormat="1" applyFill="1" applyBorder="1" applyProtection="1">
      <protection hidden="1"/>
    </xf>
    <xf numFmtId="8" fontId="22" fillId="10" borderId="22" xfId="0" applyNumberFormat="1" applyFont="1" applyFill="1" applyBorder="1" applyProtection="1">
      <protection hidden="1"/>
    </xf>
    <xf numFmtId="8" fontId="0" fillId="10" borderId="24" xfId="0" applyNumberFormat="1" applyFill="1" applyBorder="1" applyProtection="1">
      <protection hidden="1"/>
    </xf>
    <xf numFmtId="8" fontId="0" fillId="10" borderId="25" xfId="0" applyNumberFormat="1" applyFill="1" applyBorder="1" applyProtection="1">
      <protection hidden="1"/>
    </xf>
    <xf numFmtId="8" fontId="0" fillId="10" borderId="26" xfId="0" applyNumberFormat="1" applyFill="1" applyBorder="1" applyProtection="1">
      <protection hidden="1"/>
    </xf>
    <xf numFmtId="8" fontId="22" fillId="10" borderId="23" xfId="0" applyNumberFormat="1" applyFont="1" applyFill="1" applyBorder="1" applyProtection="1">
      <protection hidden="1"/>
    </xf>
    <xf numFmtId="8" fontId="22" fillId="10" borderId="27" xfId="0" applyNumberFormat="1" applyFont="1" applyFill="1" applyBorder="1" applyProtection="1">
      <protection hidden="1"/>
    </xf>
    <xf numFmtId="8" fontId="22" fillId="10" borderId="28" xfId="0" applyNumberFormat="1" applyFont="1" applyFill="1" applyBorder="1" applyProtection="1">
      <protection hidden="1"/>
    </xf>
    <xf numFmtId="8" fontId="22" fillId="10" borderId="29" xfId="0" applyNumberFormat="1" applyFont="1" applyFill="1" applyBorder="1" applyProtection="1">
      <protection hidden="1"/>
    </xf>
    <xf numFmtId="8" fontId="21" fillId="10" borderId="17" xfId="0" applyNumberFormat="1" applyFont="1" applyFill="1" applyBorder="1" applyProtection="1">
      <protection hidden="1"/>
    </xf>
    <xf numFmtId="8" fontId="21" fillId="10" borderId="13" xfId="0" applyNumberFormat="1" applyFont="1" applyFill="1" applyBorder="1" applyProtection="1">
      <protection hidden="1"/>
    </xf>
    <xf numFmtId="8" fontId="21" fillId="10" borderId="6" xfId="0" applyNumberFormat="1" applyFont="1" applyFill="1" applyBorder="1" applyProtection="1">
      <protection hidden="1"/>
    </xf>
    <xf numFmtId="8" fontId="21" fillId="10" borderId="24" xfId="0" applyNumberFormat="1" applyFont="1" applyFill="1" applyBorder="1" applyProtection="1">
      <protection hidden="1"/>
    </xf>
    <xf numFmtId="8" fontId="21" fillId="10" borderId="25" xfId="0" applyNumberFormat="1" applyFont="1" applyFill="1" applyBorder="1" applyProtection="1">
      <protection hidden="1"/>
    </xf>
    <xf numFmtId="8" fontId="21" fillId="10" borderId="26" xfId="0" applyNumberFormat="1" applyFont="1" applyFill="1" applyBorder="1" applyProtection="1">
      <protection hidden="1"/>
    </xf>
    <xf numFmtId="165" fontId="3" fillId="11" borderId="57" xfId="0" applyNumberFormat="1" applyFont="1" applyFill="1" applyBorder="1" applyAlignment="1" applyProtection="1">
      <alignment horizontal="center" vertical="center"/>
      <protection locked="0" hidden="1"/>
    </xf>
    <xf numFmtId="165" fontId="17" fillId="10" borderId="19" xfId="0" applyNumberFormat="1" applyFont="1" applyFill="1" applyBorder="1" applyAlignment="1" applyProtection="1">
      <alignment horizontal="center" vertical="center"/>
      <protection hidden="1"/>
    </xf>
    <xf numFmtId="0" fontId="15" fillId="10" borderId="13" xfId="0" applyFont="1" applyFill="1" applyBorder="1" applyAlignment="1" applyProtection="1">
      <alignment horizontal="center" vertical="center"/>
      <protection hidden="1"/>
    </xf>
    <xf numFmtId="8" fontId="15" fillId="10" borderId="13" xfId="0" applyNumberFormat="1" applyFont="1" applyFill="1" applyBorder="1" applyAlignment="1" applyProtection="1">
      <alignment horizontal="right" vertical="center"/>
      <protection hidden="1"/>
    </xf>
    <xf numFmtId="165" fontId="12" fillId="11" borderId="13" xfId="0" applyNumberFormat="1" applyFont="1" applyFill="1" applyBorder="1" applyProtection="1">
      <protection locked="0" hidden="1"/>
    </xf>
    <xf numFmtId="167" fontId="12" fillId="11" borderId="13" xfId="0" applyNumberFormat="1" applyFont="1" applyFill="1" applyBorder="1" applyProtection="1">
      <protection locked="0" hidden="1"/>
    </xf>
    <xf numFmtId="168" fontId="12" fillId="11" borderId="13" xfId="0" applyNumberFormat="1" applyFont="1" applyFill="1" applyBorder="1" applyProtection="1">
      <protection locked="0" hidden="1"/>
    </xf>
    <xf numFmtId="49" fontId="3" fillId="0" borderId="6" xfId="0" applyNumberFormat="1" applyFont="1" applyBorder="1" applyAlignment="1" applyProtection="1">
      <alignment vertical="center"/>
      <protection locked="0" hidden="1"/>
    </xf>
    <xf numFmtId="0" fontId="4" fillId="0" borderId="17" xfId="0" applyFont="1" applyBorder="1" applyAlignment="1" applyProtection="1">
      <alignment vertical="center"/>
      <protection locked="0" hidden="1"/>
    </xf>
    <xf numFmtId="8" fontId="7" fillId="0" borderId="13" xfId="0" applyNumberFormat="1" applyFont="1" applyBorder="1" applyAlignment="1" applyProtection="1">
      <alignment horizontal="center" vertical="center"/>
      <protection locked="0" hidden="1"/>
    </xf>
    <xf numFmtId="8" fontId="10" fillId="9" borderId="36" xfId="0" applyNumberFormat="1" applyFont="1" applyFill="1" applyBorder="1" applyAlignment="1" applyProtection="1">
      <alignment horizontal="center" vertical="center"/>
      <protection hidden="1"/>
    </xf>
    <xf numFmtId="0" fontId="44" fillId="9" borderId="36" xfId="0" applyFont="1" applyFill="1" applyBorder="1" applyAlignment="1" applyProtection="1">
      <alignment horizontal="right"/>
      <protection hidden="1"/>
    </xf>
    <xf numFmtId="8" fontId="44" fillId="9" borderId="37" xfId="0" applyNumberFormat="1" applyFont="1" applyFill="1" applyBorder="1" applyProtection="1">
      <protection hidden="1"/>
    </xf>
    <xf numFmtId="8" fontId="10" fillId="9" borderId="0" xfId="0" applyNumberFormat="1" applyFont="1" applyFill="1" applyAlignment="1" applyProtection="1">
      <alignment horizontal="center" vertical="center"/>
      <protection hidden="1"/>
    </xf>
    <xf numFmtId="0" fontId="44" fillId="9" borderId="0" xfId="0" applyFont="1" applyFill="1" applyAlignment="1" applyProtection="1">
      <alignment horizontal="right"/>
      <protection hidden="1"/>
    </xf>
    <xf numFmtId="8" fontId="44" fillId="9" borderId="59" xfId="0" applyNumberFormat="1" applyFont="1" applyFill="1" applyBorder="1" applyProtection="1">
      <protection hidden="1"/>
    </xf>
    <xf numFmtId="8" fontId="10" fillId="9" borderId="49" xfId="0" applyNumberFormat="1" applyFont="1" applyFill="1" applyBorder="1" applyAlignment="1" applyProtection="1">
      <alignment horizontal="center" vertical="center"/>
      <protection hidden="1"/>
    </xf>
    <xf numFmtId="0" fontId="44" fillId="9" borderId="49" xfId="0" applyFont="1" applyFill="1" applyBorder="1" applyAlignment="1" applyProtection="1">
      <alignment horizontal="right"/>
      <protection hidden="1"/>
    </xf>
    <xf numFmtId="8" fontId="12" fillId="10" borderId="13" xfId="0" applyNumberFormat="1" applyFont="1" applyFill="1" applyBorder="1" applyProtection="1">
      <protection hidden="1"/>
    </xf>
    <xf numFmtId="8" fontId="17" fillId="10" borderId="13" xfId="0" applyNumberFormat="1" applyFont="1" applyFill="1" applyBorder="1" applyProtection="1">
      <protection hidden="1"/>
    </xf>
    <xf numFmtId="0" fontId="3" fillId="9" borderId="0" xfId="0" applyFont="1" applyFill="1" applyAlignment="1" applyProtection="1">
      <alignment horizontal="center" vertical="center"/>
      <protection hidden="1"/>
    </xf>
    <xf numFmtId="0" fontId="4" fillId="9" borderId="35" xfId="0" applyFont="1" applyFill="1" applyBorder="1" applyAlignment="1" applyProtection="1">
      <alignment horizontal="left" vertical="center"/>
      <protection hidden="1"/>
    </xf>
    <xf numFmtId="0" fontId="3" fillId="9" borderId="36" xfId="0" applyFont="1" applyFill="1" applyBorder="1" applyAlignment="1" applyProtection="1">
      <alignment horizontal="center" vertical="center"/>
      <protection hidden="1"/>
    </xf>
    <xf numFmtId="0" fontId="4" fillId="9" borderId="18" xfId="0" applyFont="1" applyFill="1" applyBorder="1" applyAlignment="1" applyProtection="1">
      <alignment horizontal="left" vertical="center"/>
      <protection hidden="1"/>
    </xf>
    <xf numFmtId="8" fontId="44" fillId="9" borderId="46" xfId="0" applyNumberFormat="1" applyFont="1" applyFill="1" applyBorder="1" applyProtection="1">
      <protection hidden="1"/>
    </xf>
    <xf numFmtId="0" fontId="4" fillId="9" borderId="48" xfId="0" applyFont="1" applyFill="1" applyBorder="1" applyAlignment="1" applyProtection="1">
      <alignment horizontal="left" vertical="center"/>
      <protection hidden="1"/>
    </xf>
    <xf numFmtId="0" fontId="3" fillId="9" borderId="49" xfId="0" applyFont="1" applyFill="1" applyBorder="1" applyAlignment="1" applyProtection="1">
      <alignment horizontal="center" vertical="center"/>
      <protection hidden="1"/>
    </xf>
    <xf numFmtId="0" fontId="24" fillId="11" borderId="53" xfId="0" applyFont="1" applyFill="1" applyBorder="1" applyAlignment="1" applyProtection="1">
      <alignment horizontal="center"/>
      <protection locked="0" hidden="1"/>
    </xf>
    <xf numFmtId="0" fontId="24" fillId="11" borderId="45" xfId="0" applyFont="1" applyFill="1" applyBorder="1" applyAlignment="1" applyProtection="1">
      <alignment horizontal="center"/>
      <protection locked="0" hidden="1"/>
    </xf>
    <xf numFmtId="0" fontId="24" fillId="11" borderId="13" xfId="0" applyFont="1" applyFill="1" applyBorder="1" applyAlignment="1" applyProtection="1">
      <alignment horizontal="center"/>
      <protection locked="0" hidden="1"/>
    </xf>
    <xf numFmtId="0" fontId="24" fillId="11" borderId="17" xfId="0" applyFont="1" applyFill="1" applyBorder="1" applyAlignment="1" applyProtection="1">
      <alignment horizontal="center"/>
      <protection locked="0" hidden="1"/>
    </xf>
    <xf numFmtId="0" fontId="21" fillId="10" borderId="33" xfId="0" applyFont="1" applyFill="1" applyBorder="1" applyAlignment="1" applyProtection="1">
      <alignment wrapText="1"/>
      <protection hidden="1"/>
    </xf>
    <xf numFmtId="0" fontId="21" fillId="10" borderId="22" xfId="0" applyFont="1" applyFill="1" applyBorder="1" applyAlignment="1" applyProtection="1">
      <alignment wrapText="1"/>
      <protection hidden="1"/>
    </xf>
    <xf numFmtId="3" fontId="2" fillId="10" borderId="16" xfId="0" applyNumberFormat="1" applyFont="1" applyFill="1" applyBorder="1" applyProtection="1">
      <protection hidden="1"/>
    </xf>
    <xf numFmtId="10" fontId="2" fillId="10" borderId="16" xfId="0" applyNumberFormat="1" applyFont="1" applyFill="1" applyBorder="1" applyProtection="1">
      <protection hidden="1"/>
    </xf>
    <xf numFmtId="8" fontId="2" fillId="10" borderId="16" xfId="0" applyNumberFormat="1" applyFont="1" applyFill="1" applyBorder="1" applyProtection="1">
      <protection hidden="1"/>
    </xf>
    <xf numFmtId="3" fontId="2" fillId="10" borderId="28" xfId="0" applyNumberFormat="1" applyFont="1" applyFill="1" applyBorder="1" applyAlignment="1" applyProtection="1">
      <alignment horizontal="center"/>
      <protection hidden="1"/>
    </xf>
    <xf numFmtId="0" fontId="21" fillId="10" borderId="22" xfId="0" applyFont="1" applyFill="1" applyBorder="1" applyAlignment="1" applyProtection="1">
      <alignment wrapText="1"/>
      <protection locked="0" hidden="1"/>
    </xf>
    <xf numFmtId="0" fontId="21" fillId="10" borderId="33" xfId="0" applyFont="1" applyFill="1" applyBorder="1" applyAlignment="1" applyProtection="1">
      <alignment wrapText="1"/>
      <protection locked="0" hidden="1"/>
    </xf>
    <xf numFmtId="0" fontId="61" fillId="0" borderId="0" xfId="0" applyFont="1" applyAlignment="1" applyProtection="1">
      <alignment horizontal="center"/>
      <protection hidden="1"/>
    </xf>
    <xf numFmtId="3" fontId="2" fillId="10" borderId="27" xfId="0" applyNumberFormat="1" applyFont="1" applyFill="1" applyBorder="1" applyProtection="1">
      <protection hidden="1"/>
    </xf>
    <xf numFmtId="3" fontId="2" fillId="10" borderId="29" xfId="0" applyNumberFormat="1" applyFont="1" applyFill="1" applyBorder="1" applyProtection="1">
      <protection hidden="1"/>
    </xf>
    <xf numFmtId="3" fontId="2" fillId="10" borderId="52" xfId="0" applyNumberFormat="1" applyFont="1" applyFill="1" applyBorder="1" applyProtection="1">
      <protection hidden="1"/>
    </xf>
    <xf numFmtId="3" fontId="21" fillId="10" borderId="33" xfId="0" applyNumberFormat="1" applyFont="1" applyFill="1" applyBorder="1" applyProtection="1">
      <protection hidden="1"/>
    </xf>
    <xf numFmtId="10" fontId="21" fillId="10" borderId="33" xfId="0" applyNumberFormat="1" applyFont="1" applyFill="1" applyBorder="1" applyProtection="1">
      <protection hidden="1"/>
    </xf>
    <xf numFmtId="8" fontId="21" fillId="10" borderId="33" xfId="0" applyNumberFormat="1" applyFont="1" applyFill="1" applyBorder="1" applyProtection="1">
      <protection hidden="1"/>
    </xf>
    <xf numFmtId="3" fontId="21" fillId="10" borderId="22" xfId="0" applyNumberFormat="1" applyFont="1" applyFill="1" applyBorder="1" applyProtection="1">
      <protection hidden="1"/>
    </xf>
    <xf numFmtId="10" fontId="21" fillId="10" borderId="22" xfId="0" applyNumberFormat="1" applyFont="1" applyFill="1" applyBorder="1" applyProtection="1">
      <protection hidden="1"/>
    </xf>
    <xf numFmtId="8" fontId="21" fillId="10" borderId="22" xfId="0" applyNumberFormat="1" applyFont="1" applyFill="1" applyBorder="1" applyProtection="1">
      <protection hidden="1"/>
    </xf>
    <xf numFmtId="0" fontId="3" fillId="0" borderId="17" xfId="0" applyFont="1" applyBorder="1" applyAlignment="1" applyProtection="1">
      <alignment vertical="center"/>
      <protection locked="0" hidden="1"/>
    </xf>
    <xf numFmtId="165" fontId="17" fillId="11" borderId="13" xfId="0" applyNumberFormat="1" applyFont="1" applyFill="1" applyBorder="1" applyProtection="1">
      <protection locked="0" hidden="1"/>
    </xf>
    <xf numFmtId="166" fontId="17" fillId="11" borderId="13" xfId="0" applyNumberFormat="1" applyFont="1" applyFill="1" applyBorder="1" applyProtection="1">
      <protection locked="0" hidden="1"/>
    </xf>
    <xf numFmtId="167" fontId="17" fillId="11" borderId="13" xfId="0" applyNumberFormat="1" applyFont="1" applyFill="1" applyBorder="1" applyProtection="1">
      <protection locked="0" hidden="1"/>
    </xf>
    <xf numFmtId="168" fontId="17" fillId="11" borderId="13" xfId="0" applyNumberFormat="1" applyFont="1" applyFill="1" applyBorder="1" applyProtection="1">
      <protection locked="0" hidden="1"/>
    </xf>
    <xf numFmtId="0" fontId="17" fillId="0" borderId="0" xfId="0" applyFont="1" applyProtection="1">
      <protection hidden="1"/>
    </xf>
    <xf numFmtId="2" fontId="17" fillId="11" borderId="13" xfId="0" applyNumberFormat="1" applyFont="1" applyFill="1" applyBorder="1" applyProtection="1">
      <protection locked="0" hidden="1"/>
    </xf>
    <xf numFmtId="8" fontId="17" fillId="0" borderId="45" xfId="0" applyNumberFormat="1" applyFont="1" applyBorder="1" applyProtection="1">
      <protection hidden="1"/>
    </xf>
    <xf numFmtId="0" fontId="17" fillId="0" borderId="7" xfId="0" applyFont="1" applyBorder="1" applyProtection="1">
      <protection hidden="1"/>
    </xf>
    <xf numFmtId="8" fontId="17" fillId="10" borderId="25" xfId="0" applyNumberFormat="1" applyFont="1" applyFill="1" applyBorder="1" applyProtection="1">
      <protection hidden="1"/>
    </xf>
    <xf numFmtId="165" fontId="39" fillId="0" borderId="0" xfId="0" applyNumberFormat="1" applyFont="1" applyProtection="1">
      <protection hidden="1"/>
    </xf>
    <xf numFmtId="8" fontId="17" fillId="10" borderId="19" xfId="0" applyNumberFormat="1" applyFont="1" applyFill="1" applyBorder="1" applyProtection="1">
      <protection hidden="1"/>
    </xf>
    <xf numFmtId="0" fontId="22" fillId="11" borderId="53" xfId="0" applyFont="1" applyFill="1" applyBorder="1" applyAlignment="1" applyProtection="1">
      <alignment horizontal="center"/>
      <protection locked="0" hidden="1"/>
    </xf>
    <xf numFmtId="0" fontId="22" fillId="11" borderId="54" xfId="0" applyFont="1" applyFill="1" applyBorder="1" applyAlignment="1" applyProtection="1">
      <alignment horizontal="center"/>
      <protection locked="0" hidden="1"/>
    </xf>
    <xf numFmtId="0" fontId="22" fillId="11" borderId="55" xfId="0" applyFont="1" applyFill="1" applyBorder="1" applyAlignment="1" applyProtection="1">
      <alignment horizontal="center"/>
      <protection locked="0" hidden="1"/>
    </xf>
    <xf numFmtId="0" fontId="22" fillId="11" borderId="45" xfId="0" applyFont="1" applyFill="1" applyBorder="1" applyAlignment="1" applyProtection="1">
      <alignment horizontal="center"/>
      <protection locked="0" hidden="1"/>
    </xf>
    <xf numFmtId="0" fontId="22" fillId="11" borderId="33" xfId="0" applyFont="1" applyFill="1" applyBorder="1" applyAlignment="1" applyProtection="1">
      <alignment horizontal="center"/>
      <protection locked="0" hidden="1"/>
    </xf>
    <xf numFmtId="0" fontId="22" fillId="11" borderId="12" xfId="0" applyFont="1" applyFill="1" applyBorder="1" applyAlignment="1" applyProtection="1">
      <alignment horizontal="center"/>
      <protection locked="0" hidden="1"/>
    </xf>
    <xf numFmtId="0" fontId="22" fillId="11" borderId="47" xfId="0" applyFont="1" applyFill="1" applyBorder="1" applyAlignment="1" applyProtection="1">
      <alignment horizontal="center"/>
      <protection locked="0" hidden="1"/>
    </xf>
    <xf numFmtId="0" fontId="22" fillId="11" borderId="17" xfId="0" applyFont="1" applyFill="1" applyBorder="1" applyAlignment="1" applyProtection="1">
      <alignment horizontal="center"/>
      <protection locked="0" hidden="1"/>
    </xf>
    <xf numFmtId="0" fontId="22" fillId="11" borderId="22" xfId="0" applyFont="1" applyFill="1" applyBorder="1" applyAlignment="1" applyProtection="1">
      <alignment horizontal="center"/>
      <protection locked="0" hidden="1"/>
    </xf>
    <xf numFmtId="3" fontId="21" fillId="10" borderId="21" xfId="0" applyNumberFormat="1" applyFont="1" applyFill="1" applyBorder="1" applyProtection="1">
      <protection hidden="1"/>
    </xf>
    <xf numFmtId="3" fontId="21" fillId="10" borderId="23" xfId="0" applyNumberFormat="1" applyFont="1" applyFill="1" applyBorder="1" applyProtection="1">
      <protection hidden="1"/>
    </xf>
    <xf numFmtId="170" fontId="12" fillId="11" borderId="13" xfId="0" applyNumberFormat="1" applyFont="1" applyFill="1" applyBorder="1" applyProtection="1">
      <protection locked="0" hidden="1"/>
    </xf>
    <xf numFmtId="169" fontId="12" fillId="11" borderId="13" xfId="0" applyNumberFormat="1" applyFont="1" applyFill="1" applyBorder="1" applyProtection="1">
      <protection locked="0" hidden="1"/>
    </xf>
    <xf numFmtId="0" fontId="12" fillId="11" borderId="13" xfId="0" applyFont="1" applyFill="1" applyBorder="1" applyProtection="1">
      <protection locked="0" hidden="1"/>
    </xf>
    <xf numFmtId="165" fontId="12" fillId="11" borderId="17" xfId="0" applyNumberFormat="1" applyFont="1" applyFill="1" applyBorder="1" applyProtection="1">
      <protection locked="0" hidden="1"/>
    </xf>
    <xf numFmtId="170" fontId="12" fillId="11" borderId="17" xfId="0" applyNumberFormat="1" applyFont="1" applyFill="1" applyBorder="1" applyProtection="1">
      <protection locked="0" hidden="1"/>
    </xf>
    <xf numFmtId="168" fontId="12" fillId="11" borderId="17" xfId="0" applyNumberFormat="1" applyFont="1" applyFill="1" applyBorder="1" applyProtection="1">
      <protection locked="0" hidden="1"/>
    </xf>
    <xf numFmtId="169" fontId="12" fillId="11" borderId="17" xfId="0" applyNumberFormat="1" applyFont="1" applyFill="1" applyBorder="1" applyProtection="1">
      <protection locked="0" hidden="1"/>
    </xf>
    <xf numFmtId="167" fontId="12" fillId="11" borderId="17" xfId="0" applyNumberFormat="1" applyFont="1" applyFill="1" applyBorder="1" applyProtection="1">
      <protection locked="0" hidden="1"/>
    </xf>
    <xf numFmtId="0" fontId="12" fillId="11" borderId="17" xfId="0" applyFont="1" applyFill="1" applyBorder="1" applyProtection="1">
      <protection locked="0" hidden="1"/>
    </xf>
    <xf numFmtId="8" fontId="12" fillId="10" borderId="47" xfId="0" applyNumberFormat="1" applyFont="1" applyFill="1" applyBorder="1" applyProtection="1">
      <protection hidden="1"/>
    </xf>
    <xf numFmtId="2" fontId="34" fillId="10" borderId="31" xfId="0" applyNumberFormat="1" applyFont="1" applyFill="1" applyBorder="1" applyAlignment="1" applyProtection="1">
      <alignment horizontal="center" vertical="center"/>
      <protection hidden="1"/>
    </xf>
    <xf numFmtId="0" fontId="17" fillId="10" borderId="27" xfId="0" applyFont="1" applyFill="1" applyBorder="1" applyProtection="1">
      <protection hidden="1"/>
    </xf>
    <xf numFmtId="8" fontId="17" fillId="10" borderId="29" xfId="0" applyNumberFormat="1" applyFont="1" applyFill="1" applyBorder="1" applyProtection="1">
      <protection hidden="1"/>
    </xf>
    <xf numFmtId="0" fontId="4" fillId="0" borderId="13" xfId="0" applyFont="1" applyBorder="1" applyAlignment="1" applyProtection="1">
      <alignment horizontal="center" vertical="center"/>
      <protection locked="0" hidden="1"/>
    </xf>
    <xf numFmtId="2" fontId="7" fillId="0" borderId="13" xfId="0" applyNumberFormat="1" applyFont="1" applyBorder="1" applyAlignment="1" applyProtection="1">
      <alignment horizontal="center" vertical="center"/>
      <protection locked="0" hidden="1"/>
    </xf>
    <xf numFmtId="0" fontId="17" fillId="9" borderId="36" xfId="0" applyFont="1" applyFill="1" applyBorder="1" applyAlignment="1" applyProtection="1">
      <alignment horizontal="right"/>
      <protection hidden="1"/>
    </xf>
    <xf numFmtId="8" fontId="17" fillId="9" borderId="37" xfId="0" applyNumberFormat="1" applyFont="1" applyFill="1" applyBorder="1" applyProtection="1">
      <protection hidden="1"/>
    </xf>
    <xf numFmtId="0" fontId="17" fillId="9" borderId="0" xfId="0" applyFont="1" applyFill="1" applyAlignment="1" applyProtection="1">
      <alignment horizontal="right"/>
      <protection hidden="1"/>
    </xf>
    <xf numFmtId="8" fontId="17" fillId="9" borderId="46" xfId="0" applyNumberFormat="1" applyFont="1" applyFill="1" applyBorder="1" applyProtection="1">
      <protection hidden="1"/>
    </xf>
    <xf numFmtId="0" fontId="17" fillId="9" borderId="49" xfId="0" applyFont="1" applyFill="1" applyBorder="1" applyAlignment="1" applyProtection="1">
      <alignment horizontal="right"/>
      <protection hidden="1"/>
    </xf>
    <xf numFmtId="8" fontId="17" fillId="9" borderId="59" xfId="0" applyNumberFormat="1" applyFont="1" applyFill="1" applyBorder="1" applyProtection="1">
      <protection hidden="1"/>
    </xf>
    <xf numFmtId="0" fontId="12" fillId="0" borderId="28" xfId="0" applyFont="1" applyBorder="1" applyAlignment="1" applyProtection="1">
      <alignment horizontal="center" wrapText="1"/>
      <protection hidden="1"/>
    </xf>
    <xf numFmtId="0" fontId="12" fillId="0" borderId="52" xfId="0" applyFont="1" applyBorder="1" applyAlignment="1" applyProtection="1">
      <alignment horizontal="center" wrapText="1"/>
      <protection hidden="1"/>
    </xf>
    <xf numFmtId="0" fontId="43" fillId="10" borderId="2" xfId="0" applyFont="1" applyFill="1" applyBorder="1" applyProtection="1">
      <protection hidden="1"/>
    </xf>
    <xf numFmtId="0" fontId="43" fillId="10" borderId="3" xfId="0" applyFont="1" applyFill="1" applyBorder="1" applyProtection="1">
      <protection hidden="1"/>
    </xf>
    <xf numFmtId="0" fontId="43" fillId="10" borderId="4" xfId="0" applyFont="1" applyFill="1" applyBorder="1" applyProtection="1">
      <protection hidden="1"/>
    </xf>
    <xf numFmtId="0" fontId="0" fillId="10" borderId="6" xfId="0" applyFill="1" applyBorder="1" applyProtection="1">
      <protection hidden="1"/>
    </xf>
    <xf numFmtId="0" fontId="0" fillId="10" borderId="7" xfId="0" applyFill="1" applyBorder="1" applyProtection="1">
      <protection hidden="1"/>
    </xf>
    <xf numFmtId="0" fontId="0" fillId="10" borderId="8" xfId="0" applyFill="1" applyBorder="1" applyProtection="1">
      <protection hidden="1"/>
    </xf>
    <xf numFmtId="0" fontId="22" fillId="10" borderId="12" xfId="0" applyFont="1" applyFill="1" applyBorder="1" applyProtection="1">
      <protection hidden="1"/>
    </xf>
    <xf numFmtId="0" fontId="22" fillId="10" borderId="14" xfId="0" applyFont="1" applyFill="1" applyBorder="1" applyProtection="1">
      <protection hidden="1"/>
    </xf>
    <xf numFmtId="8" fontId="0" fillId="10" borderId="15" xfId="0" applyNumberFormat="1" applyFill="1" applyBorder="1" applyProtection="1">
      <protection hidden="1"/>
    </xf>
    <xf numFmtId="8" fontId="49" fillId="10" borderId="16" xfId="0" applyNumberFormat="1" applyFont="1" applyFill="1" applyBorder="1" applyAlignment="1" applyProtection="1">
      <alignment vertical="center"/>
      <protection hidden="1"/>
    </xf>
    <xf numFmtId="0" fontId="22" fillId="10" borderId="13" xfId="0" applyFont="1" applyFill="1" applyBorder="1" applyAlignment="1" applyProtection="1">
      <alignment vertical="center"/>
      <protection hidden="1"/>
    </xf>
    <xf numFmtId="49" fontId="5" fillId="11" borderId="56" xfId="0" applyNumberFormat="1" applyFont="1" applyFill="1" applyBorder="1" applyAlignment="1" applyProtection="1">
      <alignment horizontal="center" vertical="center"/>
      <protection hidden="1"/>
    </xf>
    <xf numFmtId="0" fontId="5" fillId="11" borderId="0" xfId="0" applyFont="1" applyFill="1" applyAlignment="1" applyProtection="1">
      <alignment vertical="center"/>
      <protection hidden="1"/>
    </xf>
    <xf numFmtId="0" fontId="3" fillId="11" borderId="0" xfId="0" applyFont="1" applyFill="1" applyAlignment="1" applyProtection="1">
      <alignment vertical="center"/>
      <protection hidden="1"/>
    </xf>
    <xf numFmtId="8" fontId="4" fillId="11" borderId="13" xfId="0" applyNumberFormat="1" applyFont="1" applyFill="1" applyBorder="1" applyAlignment="1" applyProtection="1">
      <alignment horizontal="center" vertical="center"/>
      <protection hidden="1"/>
    </xf>
    <xf numFmtId="2" fontId="4" fillId="11" borderId="13" xfId="0" applyNumberFormat="1" applyFont="1" applyFill="1" applyBorder="1" applyAlignment="1" applyProtection="1">
      <alignment horizontal="center" vertical="center"/>
      <protection hidden="1"/>
    </xf>
    <xf numFmtId="2" fontId="4" fillId="11" borderId="19" xfId="0" applyNumberFormat="1" applyFont="1" applyFill="1" applyBorder="1" applyAlignment="1" applyProtection="1">
      <alignment horizontal="center" vertical="center"/>
      <protection hidden="1"/>
    </xf>
    <xf numFmtId="8" fontId="7" fillId="10" borderId="13" xfId="0" applyNumberFormat="1" applyFont="1" applyFill="1" applyBorder="1" applyAlignment="1" applyProtection="1">
      <alignment horizontal="center" vertical="center"/>
      <protection hidden="1"/>
    </xf>
    <xf numFmtId="8" fontId="7" fillId="10" borderId="19" xfId="0" applyNumberFormat="1" applyFont="1" applyFill="1" applyBorder="1" applyAlignment="1" applyProtection="1">
      <alignment horizontal="center" vertical="center"/>
      <protection hidden="1"/>
    </xf>
    <xf numFmtId="8" fontId="4" fillId="0" borderId="7" xfId="0" applyNumberFormat="1" applyFont="1" applyBorder="1" applyAlignment="1" applyProtection="1">
      <alignment horizontal="center" vertical="center"/>
      <protection hidden="1"/>
    </xf>
    <xf numFmtId="8" fontId="4" fillId="0" borderId="0" xfId="0" applyNumberFormat="1" applyFont="1" applyAlignment="1" applyProtection="1">
      <alignment horizontal="center" vertical="center"/>
      <protection hidden="1"/>
    </xf>
    <xf numFmtId="8" fontId="4" fillId="0" borderId="40" xfId="0" applyNumberFormat="1" applyFont="1" applyBorder="1" applyAlignment="1" applyProtection="1">
      <alignment horizontal="center" vertical="center"/>
      <protection hidden="1"/>
    </xf>
    <xf numFmtId="0" fontId="21" fillId="0" borderId="0" xfId="0" applyFont="1"/>
    <xf numFmtId="0" fontId="4" fillId="0" borderId="13" xfId="0" applyFont="1" applyBorder="1" applyAlignment="1" applyProtection="1">
      <alignment vertical="center"/>
      <protection hidden="1"/>
    </xf>
    <xf numFmtId="2" fontId="4" fillId="0" borderId="43" xfId="0" applyNumberFormat="1" applyFont="1" applyBorder="1" applyAlignment="1" applyProtection="1">
      <alignment horizontal="center" vertical="center"/>
      <protection hidden="1"/>
    </xf>
    <xf numFmtId="2" fontId="4" fillId="0" borderId="40" xfId="0" applyNumberFormat="1" applyFont="1" applyBorder="1" applyAlignment="1" applyProtection="1">
      <alignment horizontal="center" vertical="center"/>
      <protection hidden="1"/>
    </xf>
    <xf numFmtId="0" fontId="32" fillId="10" borderId="57" xfId="0" applyFont="1" applyFill="1" applyBorder="1" applyAlignment="1" applyProtection="1">
      <alignment horizontal="center" vertical="center"/>
      <protection locked="0" hidden="1"/>
    </xf>
    <xf numFmtId="8" fontId="0" fillId="12" borderId="57" xfId="0" applyNumberFormat="1" applyFill="1" applyBorder="1" applyAlignment="1" applyProtection="1">
      <alignment horizontal="center" vertical="center"/>
      <protection locked="0" hidden="1"/>
    </xf>
    <xf numFmtId="0" fontId="17" fillId="0" borderId="13" xfId="0" applyFont="1" applyBorder="1" applyProtection="1">
      <protection hidden="1"/>
    </xf>
    <xf numFmtId="8" fontId="17" fillId="9" borderId="13" xfId="0" applyNumberFormat="1" applyFont="1" applyFill="1" applyBorder="1" applyProtection="1">
      <protection hidden="1"/>
    </xf>
    <xf numFmtId="8" fontId="62" fillId="0" borderId="0" xfId="0" applyNumberFormat="1" applyFont="1" applyAlignment="1" applyProtection="1">
      <alignment horizontal="center" vertical="center"/>
      <protection hidden="1"/>
    </xf>
    <xf numFmtId="0" fontId="63" fillId="0" borderId="0" xfId="0" applyFont="1" applyProtection="1">
      <protection hidden="1"/>
    </xf>
    <xf numFmtId="8" fontId="63" fillId="0" borderId="0" xfId="0" applyNumberFormat="1" applyFont="1" applyProtection="1">
      <protection hidden="1"/>
    </xf>
    <xf numFmtId="0" fontId="64" fillId="0" borderId="0" xfId="0" applyFont="1" applyProtection="1">
      <protection hidden="1"/>
    </xf>
    <xf numFmtId="0" fontId="62" fillId="0" borderId="0" xfId="0" applyFont="1" applyAlignment="1" applyProtection="1">
      <alignment vertical="center"/>
      <protection hidden="1"/>
    </xf>
    <xf numFmtId="165" fontId="64" fillId="0" borderId="0" xfId="0" applyNumberFormat="1" applyFont="1" applyProtection="1">
      <protection hidden="1"/>
    </xf>
    <xf numFmtId="173" fontId="64" fillId="0" borderId="0" xfId="0" applyNumberFormat="1" applyFont="1" applyProtection="1">
      <protection hidden="1"/>
    </xf>
    <xf numFmtId="0" fontId="60" fillId="0" borderId="0" xfId="0" applyFont="1" applyAlignment="1">
      <alignment horizontal="center" wrapText="1"/>
    </xf>
    <xf numFmtId="0" fontId="59" fillId="0" borderId="25" xfId="0" applyFont="1" applyBorder="1" applyAlignment="1">
      <alignment horizontal="center" vertical="center" wrapText="1"/>
    </xf>
    <xf numFmtId="0" fontId="59" fillId="0" borderId="53" xfId="0" applyFont="1" applyBorder="1"/>
    <xf numFmtId="0" fontId="59" fillId="0" borderId="19" xfId="0" applyFont="1" applyBorder="1"/>
    <xf numFmtId="0" fontId="57" fillId="0" borderId="0" xfId="0" applyFont="1" applyAlignment="1">
      <alignment horizontal="left" vertical="center"/>
    </xf>
    <xf numFmtId="0" fontId="58" fillId="0" borderId="0" xfId="0" applyFont="1" applyAlignment="1">
      <alignment horizontal="left" vertical="center"/>
    </xf>
    <xf numFmtId="0" fontId="0" fillId="10" borderId="67" xfId="0" applyFill="1" applyBorder="1" applyAlignment="1" applyProtection="1">
      <alignment vertical="center"/>
      <protection locked="0" hidden="1"/>
    </xf>
    <xf numFmtId="0" fontId="0" fillId="10" borderId="40" xfId="0" applyFill="1" applyBorder="1" applyProtection="1">
      <protection hidden="1"/>
    </xf>
    <xf numFmtId="0" fontId="0" fillId="10" borderId="68" xfId="0" applyFill="1" applyBorder="1" applyAlignment="1" applyProtection="1">
      <alignment vertical="center"/>
      <protection locked="0" hidden="1"/>
    </xf>
    <xf numFmtId="0" fontId="0" fillId="10" borderId="69" xfId="0" applyFill="1" applyBorder="1" applyProtection="1">
      <protection hidden="1"/>
    </xf>
    <xf numFmtId="0" fontId="0" fillId="10" borderId="70" xfId="0" applyFill="1" applyBorder="1" applyProtection="1">
      <protection hidden="1"/>
    </xf>
    <xf numFmtId="0" fontId="0" fillId="10" borderId="26" xfId="0" applyFill="1" applyBorder="1" applyAlignment="1" applyProtection="1">
      <alignment vertical="center"/>
      <protection locked="0" hidden="1"/>
    </xf>
    <xf numFmtId="0" fontId="0" fillId="10" borderId="43" xfId="0" applyFill="1" applyBorder="1" applyAlignment="1" applyProtection="1">
      <alignment vertical="center"/>
      <protection locked="0" hidden="1"/>
    </xf>
    <xf numFmtId="0" fontId="0" fillId="10" borderId="7" xfId="0" applyFill="1" applyBorder="1" applyAlignment="1" applyProtection="1">
      <alignment vertical="center"/>
      <protection locked="0" hidden="1"/>
    </xf>
    <xf numFmtId="0" fontId="0" fillId="10" borderId="24" xfId="0" applyFill="1" applyBorder="1" applyAlignment="1" applyProtection="1">
      <alignment vertical="center"/>
      <protection locked="0" hidden="1"/>
    </xf>
    <xf numFmtId="0" fontId="0" fillId="6" borderId="60" xfId="0" applyFill="1" applyBorder="1" applyAlignment="1" applyProtection="1">
      <alignment horizontal="center" vertical="center"/>
      <protection hidden="1"/>
    </xf>
    <xf numFmtId="0" fontId="0" fillId="6" borderId="69" xfId="0" applyFill="1" applyBorder="1" applyAlignment="1" applyProtection="1">
      <alignment horizontal="center" vertical="center"/>
      <protection hidden="1"/>
    </xf>
    <xf numFmtId="172" fontId="32" fillId="10" borderId="31" xfId="0" applyNumberFormat="1" applyFont="1" applyFill="1" applyBorder="1" applyAlignment="1" applyProtection="1">
      <alignment horizontal="center" vertical="center"/>
      <protection locked="0" hidden="1"/>
    </xf>
    <xf numFmtId="172" fontId="32" fillId="10" borderId="51" xfId="0" applyNumberFormat="1" applyFont="1" applyFill="1" applyBorder="1" applyAlignment="1" applyProtection="1">
      <alignment horizontal="center" vertical="center"/>
      <protection locked="0" hidden="1"/>
    </xf>
    <xf numFmtId="0" fontId="0" fillId="0" borderId="31" xfId="0" applyBorder="1" applyAlignment="1" applyProtection="1">
      <alignment horizontal="center" vertical="center"/>
      <protection hidden="1"/>
    </xf>
    <xf numFmtId="0" fontId="0" fillId="0" borderId="51" xfId="0" applyBorder="1" applyAlignment="1" applyProtection="1">
      <alignment vertical="center"/>
      <protection hidden="1"/>
    </xf>
    <xf numFmtId="0" fontId="21" fillId="10" borderId="1" xfId="0" applyFont="1" applyFill="1" applyBorder="1" applyAlignment="1" applyProtection="1">
      <alignment vertical="center"/>
      <protection locked="0" hidden="1"/>
    </xf>
    <xf numFmtId="0" fontId="21" fillId="10" borderId="4" xfId="0" applyFont="1" applyFill="1" applyBorder="1" applyAlignment="1" applyProtection="1">
      <alignment vertical="center"/>
      <protection locked="0" hidden="1"/>
    </xf>
    <xf numFmtId="0" fontId="0" fillId="7" borderId="5" xfId="0" applyFill="1" applyBorder="1" applyAlignment="1" applyProtection="1">
      <alignment vertical="center"/>
      <protection hidden="1"/>
    </xf>
    <xf numFmtId="0" fontId="0" fillId="7" borderId="8" xfId="0" applyFill="1" applyBorder="1" applyAlignment="1" applyProtection="1">
      <alignment vertical="center"/>
      <protection hidden="1"/>
    </xf>
    <xf numFmtId="0" fontId="21" fillId="10" borderId="5" xfId="0" applyFont="1" applyFill="1" applyBorder="1" applyAlignment="1" applyProtection="1">
      <alignment vertical="center"/>
      <protection locked="0" hidden="1"/>
    </xf>
    <xf numFmtId="0" fontId="21" fillId="10" borderId="8" xfId="0" applyFont="1" applyFill="1" applyBorder="1" applyAlignment="1" applyProtection="1">
      <alignment vertical="center"/>
      <protection locked="0" hidden="1"/>
    </xf>
    <xf numFmtId="0" fontId="0" fillId="10" borderId="6" xfId="0" applyFill="1" applyBorder="1" applyAlignment="1" applyProtection="1">
      <alignment vertical="center"/>
      <protection locked="0" hidden="1"/>
    </xf>
    <xf numFmtId="0" fontId="0" fillId="10" borderId="17" xfId="0" applyFill="1" applyBorder="1" applyAlignment="1" applyProtection="1">
      <alignment vertical="center"/>
      <protection locked="0" hidden="1"/>
    </xf>
    <xf numFmtId="0" fontId="0" fillId="0" borderId="0" xfId="0" applyProtection="1">
      <protection hidden="1"/>
    </xf>
    <xf numFmtId="0" fontId="0" fillId="10" borderId="71" xfId="0" applyFill="1" applyBorder="1" applyAlignment="1" applyProtection="1">
      <alignment vertical="center"/>
      <protection locked="0" hidden="1"/>
    </xf>
    <xf numFmtId="0" fontId="0" fillId="10" borderId="72" xfId="0" applyFill="1" applyBorder="1" applyProtection="1">
      <protection hidden="1"/>
    </xf>
    <xf numFmtId="0" fontId="0" fillId="10" borderId="73" xfId="0" applyFill="1" applyBorder="1" applyProtection="1">
      <protection hidden="1"/>
    </xf>
    <xf numFmtId="0" fontId="0" fillId="10" borderId="74" xfId="0" applyFill="1" applyBorder="1" applyAlignment="1" applyProtection="1">
      <alignment vertical="center"/>
      <protection locked="0" hidden="1"/>
    </xf>
    <xf numFmtId="0" fontId="0" fillId="10" borderId="75" xfId="0" applyFill="1" applyBorder="1" applyProtection="1">
      <protection locked="0" hidden="1"/>
    </xf>
    <xf numFmtId="0" fontId="0" fillId="10" borderId="20" xfId="0" applyFill="1" applyBorder="1" applyAlignment="1" applyProtection="1">
      <alignment vertical="center"/>
      <protection locked="0" hidden="1"/>
    </xf>
    <xf numFmtId="0" fontId="0" fillId="10" borderId="40" xfId="0" applyFill="1" applyBorder="1" applyProtection="1">
      <protection locked="0" hidden="1"/>
    </xf>
    <xf numFmtId="0" fontId="0" fillId="10" borderId="7" xfId="0" applyFill="1" applyBorder="1" applyProtection="1">
      <protection locked="0" hidden="1"/>
    </xf>
    <xf numFmtId="0" fontId="0" fillId="0" borderId="56" xfId="0" applyBorder="1" applyAlignment="1" applyProtection="1">
      <alignment horizontal="center" vertical="center" wrapText="1"/>
      <protection hidden="1"/>
    </xf>
    <xf numFmtId="0" fontId="0" fillId="0" borderId="20" xfId="0" applyBorder="1" applyAlignment="1" applyProtection="1">
      <alignment horizontal="center" vertical="center" wrapText="1"/>
      <protection hidden="1"/>
    </xf>
    <xf numFmtId="171" fontId="32" fillId="10" borderId="31" xfId="0" applyNumberFormat="1" applyFont="1" applyFill="1" applyBorder="1" applyAlignment="1" applyProtection="1">
      <alignment horizontal="center" vertical="center"/>
      <protection locked="0" hidden="1"/>
    </xf>
    <xf numFmtId="171" fontId="32" fillId="10" borderId="51" xfId="0" applyNumberFormat="1" applyFont="1" applyFill="1" applyBorder="1" applyAlignment="1" applyProtection="1">
      <alignment horizontal="center" vertical="center"/>
      <protection locked="0" hidden="1"/>
    </xf>
    <xf numFmtId="0" fontId="45" fillId="11" borderId="31" xfId="0" applyFont="1" applyFill="1" applyBorder="1" applyAlignment="1" applyProtection="1">
      <alignment horizontal="center"/>
      <protection hidden="1"/>
    </xf>
    <xf numFmtId="0" fontId="45" fillId="11" borderId="50" xfId="0" applyFont="1" applyFill="1" applyBorder="1" applyAlignment="1" applyProtection="1">
      <alignment horizontal="center"/>
      <protection hidden="1"/>
    </xf>
    <xf numFmtId="0" fontId="45" fillId="11" borderId="51" xfId="0" applyFont="1" applyFill="1" applyBorder="1" applyAlignment="1" applyProtection="1">
      <alignment horizontal="center"/>
      <protection hidden="1"/>
    </xf>
    <xf numFmtId="0" fontId="0" fillId="10" borderId="25" xfId="0" applyFill="1" applyBorder="1" applyAlignment="1" applyProtection="1">
      <alignment vertical="center"/>
      <protection locked="0" hidden="1"/>
    </xf>
    <xf numFmtId="0" fontId="0" fillId="10" borderId="53" xfId="0" applyFill="1" applyBorder="1" applyAlignment="1" applyProtection="1">
      <alignment vertical="center"/>
      <protection locked="0" hidden="1"/>
    </xf>
    <xf numFmtId="0" fontId="42" fillId="10" borderId="13" xfId="0" quotePrefix="1" applyFont="1" applyFill="1" applyBorder="1" applyAlignment="1" applyProtection="1">
      <alignment vertical="center"/>
      <protection locked="0" hidden="1"/>
    </xf>
    <xf numFmtId="0" fontId="42" fillId="10" borderId="13" xfId="0" applyFont="1" applyFill="1" applyBorder="1" applyAlignment="1" applyProtection="1">
      <alignment vertical="center"/>
      <protection locked="0" hidden="1"/>
    </xf>
    <xf numFmtId="0" fontId="35" fillId="10" borderId="13" xfId="0" applyFont="1" applyFill="1" applyBorder="1" applyAlignment="1" applyProtection="1">
      <alignment vertical="center"/>
      <protection locked="0" hidden="1"/>
    </xf>
    <xf numFmtId="0" fontId="32" fillId="10" borderId="13" xfId="0" applyFont="1" applyFill="1" applyBorder="1" applyAlignment="1" applyProtection="1">
      <alignment vertical="center"/>
      <protection locked="0" hidden="1"/>
    </xf>
    <xf numFmtId="0" fontId="32" fillId="10" borderId="25" xfId="0" applyFont="1" applyFill="1" applyBorder="1" applyAlignment="1" applyProtection="1">
      <alignment vertical="center"/>
      <protection locked="0" hidden="1"/>
    </xf>
    <xf numFmtId="0" fontId="21" fillId="10" borderId="76" xfId="0" applyFont="1" applyFill="1" applyBorder="1" applyAlignment="1" applyProtection="1">
      <alignment vertical="center"/>
      <protection locked="0" hidden="1"/>
    </xf>
    <xf numFmtId="0" fontId="21" fillId="10" borderId="77" xfId="0" applyFont="1" applyFill="1" applyBorder="1" applyAlignment="1" applyProtection="1">
      <alignment vertical="center"/>
      <protection locked="0" hidden="1"/>
    </xf>
    <xf numFmtId="0" fontId="18" fillId="0" borderId="0" xfId="0" applyFont="1" applyAlignment="1" applyProtection="1">
      <alignment horizontal="center" vertical="center"/>
      <protection hidden="1"/>
    </xf>
    <xf numFmtId="0" fontId="19" fillId="0" borderId="0" xfId="0" applyFont="1" applyProtection="1">
      <protection hidden="1"/>
    </xf>
    <xf numFmtId="0" fontId="19" fillId="0" borderId="40" xfId="0" applyFont="1" applyBorder="1" applyProtection="1">
      <protection hidden="1"/>
    </xf>
    <xf numFmtId="0" fontId="17" fillId="0" borderId="0" xfId="0" applyFont="1" applyAlignment="1" applyProtection="1">
      <alignment horizontal="center" wrapText="1"/>
      <protection hidden="1"/>
    </xf>
    <xf numFmtId="0" fontId="0" fillId="0" borderId="6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17" xfId="0" applyBorder="1" applyProtection="1">
      <protection hidden="1"/>
    </xf>
    <xf numFmtId="0" fontId="0" fillId="10" borderId="6" xfId="0" applyFill="1" applyBorder="1" applyProtection="1">
      <protection hidden="1"/>
    </xf>
    <xf numFmtId="0" fontId="0" fillId="10" borderId="7" xfId="0" applyFill="1" applyBorder="1" applyProtection="1">
      <protection hidden="1"/>
    </xf>
    <xf numFmtId="0" fontId="0" fillId="10" borderId="17" xfId="0" applyFill="1" applyBorder="1" applyProtection="1">
      <protection hidden="1"/>
    </xf>
    <xf numFmtId="0" fontId="0" fillId="0" borderId="13" xfId="0" applyBorder="1" applyProtection="1">
      <protection hidden="1"/>
    </xf>
    <xf numFmtId="0" fontId="0" fillId="0" borderId="13" xfId="0" applyBorder="1"/>
    <xf numFmtId="0" fontId="0" fillId="9" borderId="13" xfId="0" applyFill="1" applyBorder="1" applyProtection="1">
      <protection locked="0" hidden="1"/>
    </xf>
    <xf numFmtId="0" fontId="4" fillId="0" borderId="6" xfId="0" applyFont="1" applyBorder="1" applyAlignment="1" applyProtection="1">
      <alignment horizontal="left" vertical="center"/>
      <protection locked="0" hidden="1"/>
    </xf>
    <xf numFmtId="0" fontId="0" fillId="0" borderId="7" xfId="0" applyBorder="1" applyAlignment="1" applyProtection="1">
      <alignment vertical="center"/>
      <protection locked="0" hidden="1"/>
    </xf>
    <xf numFmtId="0" fontId="43" fillId="10" borderId="6" xfId="0" applyFont="1" applyFill="1" applyBorder="1" applyProtection="1">
      <protection hidden="1"/>
    </xf>
    <xf numFmtId="0" fontId="43" fillId="10" borderId="7" xfId="0" applyFont="1" applyFill="1" applyBorder="1" applyProtection="1">
      <protection hidden="1"/>
    </xf>
    <xf numFmtId="0" fontId="43" fillId="10" borderId="17" xfId="0" applyFont="1" applyFill="1" applyBorder="1" applyProtection="1">
      <protection hidden="1"/>
    </xf>
    <xf numFmtId="0" fontId="0" fillId="0" borderId="7" xfId="0" applyBorder="1" applyAlignment="1">
      <alignment vertical="center"/>
    </xf>
    <xf numFmtId="8" fontId="26" fillId="10" borderId="13" xfId="0" applyNumberFormat="1" applyFont="1" applyFill="1" applyBorder="1" applyProtection="1">
      <protection hidden="1"/>
    </xf>
    <xf numFmtId="8" fontId="2" fillId="10" borderId="13" xfId="0" applyNumberFormat="1" applyFont="1" applyFill="1" applyBorder="1" applyProtection="1">
      <protection hidden="1"/>
    </xf>
    <xf numFmtId="0" fontId="0" fillId="0" borderId="76" xfId="0" applyBorder="1" applyProtection="1">
      <protection hidden="1"/>
    </xf>
    <xf numFmtId="0" fontId="0" fillId="0" borderId="9" xfId="0" applyBorder="1" applyProtection="1">
      <protection hidden="1"/>
    </xf>
    <xf numFmtId="0" fontId="0" fillId="0" borderId="77" xfId="0" applyBorder="1" applyProtection="1">
      <protection hidden="1"/>
    </xf>
    <xf numFmtId="8" fontId="2" fillId="10" borderId="31" xfId="0" applyNumberFormat="1" applyFont="1" applyFill="1" applyBorder="1" applyProtection="1">
      <protection hidden="1"/>
    </xf>
    <xf numFmtId="0" fontId="2" fillId="10" borderId="50" xfId="0" applyFont="1" applyFill="1" applyBorder="1" applyProtection="1">
      <protection hidden="1"/>
    </xf>
    <xf numFmtId="0" fontId="21" fillId="10" borderId="12" xfId="0" applyFont="1" applyFill="1" applyBorder="1" applyAlignment="1" applyProtection="1">
      <alignment wrapText="1"/>
      <protection hidden="1"/>
    </xf>
    <xf numFmtId="0" fontId="0" fillId="10" borderId="13" xfId="0" applyFill="1" applyBorder="1" applyProtection="1">
      <protection hidden="1"/>
    </xf>
    <xf numFmtId="8" fontId="2" fillId="10" borderId="26" xfId="0" applyNumberFormat="1" applyFont="1" applyFill="1" applyBorder="1" applyProtection="1">
      <protection hidden="1"/>
    </xf>
    <xf numFmtId="0" fontId="2" fillId="10" borderId="43" xfId="0" applyFont="1" applyFill="1" applyBorder="1" applyProtection="1">
      <protection hidden="1"/>
    </xf>
    <xf numFmtId="8" fontId="26" fillId="10" borderId="25" xfId="0" applyNumberFormat="1" applyFont="1" applyFill="1" applyBorder="1" applyProtection="1">
      <protection hidden="1"/>
    </xf>
    <xf numFmtId="8" fontId="2" fillId="10" borderId="50" xfId="0" applyNumberFormat="1" applyFont="1" applyFill="1" applyBorder="1" applyProtection="1">
      <protection hidden="1"/>
    </xf>
    <xf numFmtId="8" fontId="26" fillId="10" borderId="27" xfId="0" applyNumberFormat="1" applyFont="1" applyFill="1" applyBorder="1" applyProtection="1">
      <protection hidden="1"/>
    </xf>
    <xf numFmtId="8" fontId="26" fillId="10" borderId="28" xfId="0" applyNumberFormat="1" applyFont="1" applyFill="1" applyBorder="1" applyProtection="1">
      <protection hidden="1"/>
    </xf>
    <xf numFmtId="8" fontId="26" fillId="10" borderId="29" xfId="0" applyNumberFormat="1" applyFont="1" applyFill="1" applyBorder="1" applyProtection="1">
      <protection hidden="1"/>
    </xf>
    <xf numFmtId="8" fontId="2" fillId="10" borderId="6" xfId="0" applyNumberFormat="1" applyFont="1" applyFill="1" applyBorder="1" applyProtection="1">
      <protection hidden="1"/>
    </xf>
    <xf numFmtId="0" fontId="2" fillId="10" borderId="7" xfId="0" applyFont="1" applyFill="1" applyBorder="1" applyProtection="1">
      <protection hidden="1"/>
    </xf>
    <xf numFmtId="0" fontId="0" fillId="2" borderId="13" xfId="0" applyFill="1" applyBorder="1" applyProtection="1">
      <protection hidden="1"/>
    </xf>
    <xf numFmtId="0" fontId="0" fillId="0" borderId="50" xfId="0" applyBorder="1" applyAlignment="1" applyProtection="1">
      <alignment horizontal="center" vertical="center"/>
      <protection hidden="1"/>
    </xf>
    <xf numFmtId="0" fontId="43" fillId="2" borderId="13" xfId="0" applyFont="1" applyFill="1" applyBorder="1" applyProtection="1">
      <protection hidden="1"/>
    </xf>
    <xf numFmtId="0" fontId="37" fillId="0" borderId="78" xfId="0" applyFont="1" applyBorder="1" applyAlignment="1" applyProtection="1">
      <alignment horizontal="center" wrapText="1"/>
      <protection hidden="1"/>
    </xf>
    <xf numFmtId="0" fontId="37" fillId="0" borderId="79" xfId="0" applyFont="1" applyBorder="1" applyAlignment="1" applyProtection="1">
      <alignment horizontal="center" wrapText="1"/>
      <protection hidden="1"/>
    </xf>
    <xf numFmtId="0" fontId="37" fillId="0" borderId="80" xfId="0" applyFont="1" applyBorder="1" applyAlignment="1" applyProtection="1">
      <alignment horizontal="center" wrapText="1"/>
      <protection hidden="1"/>
    </xf>
    <xf numFmtId="0" fontId="22" fillId="0" borderId="18" xfId="0" applyFont="1" applyBorder="1" applyAlignment="1" applyProtection="1">
      <alignment wrapText="1"/>
      <protection hidden="1"/>
    </xf>
    <xf numFmtId="4" fontId="26" fillId="2" borderId="6" xfId="0" applyNumberFormat="1" applyFont="1" applyFill="1" applyBorder="1" applyProtection="1">
      <protection locked="0" hidden="1"/>
    </xf>
    <xf numFmtId="4" fontId="26" fillId="2" borderId="17" xfId="0" applyNumberFormat="1" applyFont="1" applyFill="1" applyBorder="1" applyProtection="1">
      <protection locked="0" hidden="1"/>
    </xf>
    <xf numFmtId="4" fontId="26" fillId="2" borderId="56" xfId="0" applyNumberFormat="1" applyFont="1" applyFill="1" applyBorder="1" applyProtection="1">
      <protection locked="0" hidden="1"/>
    </xf>
    <xf numFmtId="4" fontId="2" fillId="2" borderId="45" xfId="0" applyNumberFormat="1" applyFont="1" applyFill="1" applyBorder="1" applyProtection="1">
      <protection hidden="1"/>
    </xf>
    <xf numFmtId="4" fontId="26" fillId="2" borderId="2" xfId="0" applyNumberFormat="1" applyFont="1" applyFill="1" applyBorder="1" applyProtection="1">
      <protection hidden="1"/>
    </xf>
    <xf numFmtId="4" fontId="0" fillId="2" borderId="81" xfId="0" applyNumberFormat="1" applyFill="1" applyBorder="1" applyProtection="1">
      <protection hidden="1"/>
    </xf>
    <xf numFmtId="0" fontId="25" fillId="0" borderId="0" xfId="0" applyFont="1" applyAlignment="1" applyProtection="1">
      <alignment wrapText="1"/>
      <protection hidden="1"/>
    </xf>
    <xf numFmtId="0" fontId="0" fillId="0" borderId="0" xfId="0" applyAlignment="1" applyProtection="1">
      <alignment wrapText="1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35" xfId="0" applyBorder="1" applyAlignment="1" applyProtection="1">
      <alignment wrapText="1"/>
      <protection hidden="1"/>
    </xf>
    <xf numFmtId="0" fontId="0" fillId="0" borderId="36" xfId="0" applyBorder="1" applyProtection="1">
      <protection hidden="1"/>
    </xf>
    <xf numFmtId="0" fontId="0" fillId="0" borderId="37" xfId="0" applyBorder="1" applyProtection="1">
      <protection hidden="1"/>
    </xf>
    <xf numFmtId="0" fontId="22" fillId="0" borderId="27" xfId="0" applyFont="1" applyBorder="1" applyAlignment="1" applyProtection="1">
      <alignment horizontal="center" vertical="center"/>
      <protection hidden="1"/>
    </xf>
    <xf numFmtId="0" fontId="22" fillId="0" borderId="29" xfId="0" applyFont="1" applyBorder="1" applyAlignment="1" applyProtection="1">
      <alignment horizontal="center" vertical="center"/>
      <protection hidden="1"/>
    </xf>
    <xf numFmtId="0" fontId="22" fillId="0" borderId="27" xfId="0" applyFont="1" applyBorder="1" applyAlignment="1" applyProtection="1">
      <alignment horizontal="center" vertical="center" wrapText="1"/>
      <protection hidden="1"/>
    </xf>
    <xf numFmtId="0" fontId="0" fillId="0" borderId="28" xfId="0" applyBorder="1" applyAlignment="1" applyProtection="1">
      <alignment horizontal="center" vertical="center" wrapText="1"/>
      <protection hidden="1"/>
    </xf>
    <xf numFmtId="0" fontId="0" fillId="0" borderId="29" xfId="0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vertical="center"/>
      <protection hidden="1"/>
    </xf>
    <xf numFmtId="0" fontId="0" fillId="0" borderId="3" xfId="0" applyBorder="1" applyAlignment="1" applyProtection="1">
      <alignment vertical="center"/>
      <protection hidden="1"/>
    </xf>
    <xf numFmtId="0" fontId="0" fillId="0" borderId="19" xfId="0" applyBorder="1" applyProtection="1">
      <protection hidden="1"/>
    </xf>
    <xf numFmtId="0" fontId="46" fillId="0" borderId="31" xfId="0" applyFont="1" applyBorder="1" applyAlignment="1" applyProtection="1">
      <alignment horizontal="center" vertical="center" wrapText="1"/>
      <protection hidden="1"/>
    </xf>
    <xf numFmtId="0" fontId="28" fillId="0" borderId="50" xfId="0" applyFont="1" applyBorder="1" applyAlignment="1" applyProtection="1">
      <alignment wrapText="1"/>
      <protection hidden="1"/>
    </xf>
    <xf numFmtId="0" fontId="32" fillId="0" borderId="48" xfId="0" applyFont="1" applyBorder="1" applyAlignment="1" applyProtection="1">
      <alignment horizontal="center"/>
      <protection hidden="1"/>
    </xf>
    <xf numFmtId="0" fontId="32" fillId="0" borderId="49" xfId="0" applyFont="1" applyBorder="1" applyAlignment="1" applyProtection="1">
      <alignment horizontal="center"/>
      <protection hidden="1"/>
    </xf>
    <xf numFmtId="0" fontId="32" fillId="0" borderId="59" xfId="0" applyFont="1" applyBorder="1" applyAlignment="1" applyProtection="1">
      <alignment horizontal="center"/>
      <protection hidden="1"/>
    </xf>
    <xf numFmtId="0" fontId="18" fillId="0" borderId="56" xfId="0" applyFont="1" applyBorder="1" applyAlignment="1" applyProtection="1">
      <alignment horizontal="center" vertical="center"/>
      <protection hidden="1"/>
    </xf>
    <xf numFmtId="0" fontId="0" fillId="0" borderId="56" xfId="0" applyBorder="1"/>
    <xf numFmtId="0" fontId="0" fillId="0" borderId="5" xfId="0" applyBorder="1" applyProtection="1">
      <protection hidden="1"/>
    </xf>
    <xf numFmtId="0" fontId="0" fillId="0" borderId="12" xfId="0" applyBorder="1" applyProtection="1">
      <protection hidden="1"/>
    </xf>
    <xf numFmtId="0" fontId="3" fillId="3" borderId="31" xfId="0" applyFont="1" applyFill="1" applyBorder="1" applyAlignment="1" applyProtection="1">
      <alignment horizontal="center" vertical="center" wrapText="1"/>
      <protection hidden="1"/>
    </xf>
    <xf numFmtId="0" fontId="0" fillId="0" borderId="51" xfId="0" applyBorder="1" applyAlignment="1" applyProtection="1">
      <alignment horizontal="center" vertical="center" wrapText="1"/>
      <protection hidden="1"/>
    </xf>
    <xf numFmtId="0" fontId="17" fillId="0" borderId="43" xfId="0" applyFont="1" applyBorder="1" applyAlignment="1" applyProtection="1">
      <alignment horizontal="center" wrapText="1"/>
      <protection hidden="1"/>
    </xf>
    <xf numFmtId="0" fontId="17" fillId="0" borderId="26" xfId="0" applyFont="1" applyBorder="1" applyAlignment="1" applyProtection="1">
      <alignment horizontal="center" wrapText="1"/>
      <protection hidden="1"/>
    </xf>
    <xf numFmtId="0" fontId="17" fillId="0" borderId="56" xfId="0" applyFont="1" applyBorder="1" applyAlignment="1" applyProtection="1">
      <alignment horizontal="center" wrapText="1"/>
      <protection hidden="1"/>
    </xf>
    <xf numFmtId="0" fontId="3" fillId="3" borderId="51" xfId="0" applyFont="1" applyFill="1" applyBorder="1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vertical="center"/>
      <protection locked="0"/>
    </xf>
    <xf numFmtId="0" fontId="0" fillId="0" borderId="17" xfId="0" applyBorder="1" applyAlignment="1" applyProtection="1">
      <alignment vertical="center"/>
      <protection locked="0"/>
    </xf>
    <xf numFmtId="0" fontId="0" fillId="0" borderId="6" xfId="0" quotePrefix="1" applyBorder="1" applyProtection="1">
      <protection hidden="1"/>
    </xf>
    <xf numFmtId="4" fontId="26" fillId="10" borderId="6" xfId="0" applyNumberFormat="1" applyFont="1" applyFill="1" applyBorder="1" applyProtection="1">
      <protection locked="0" hidden="1"/>
    </xf>
    <xf numFmtId="4" fontId="26" fillId="10" borderId="17" xfId="0" applyNumberFormat="1" applyFont="1" applyFill="1" applyBorder="1" applyProtection="1">
      <protection locked="0" hidden="1"/>
    </xf>
    <xf numFmtId="4" fontId="26" fillId="10" borderId="56" xfId="0" applyNumberFormat="1" applyFont="1" applyFill="1" applyBorder="1" applyProtection="1">
      <protection locked="0" hidden="1"/>
    </xf>
    <xf numFmtId="4" fontId="2" fillId="10" borderId="45" xfId="0" applyNumberFormat="1" applyFont="1" applyFill="1" applyBorder="1" applyProtection="1">
      <protection hidden="1"/>
    </xf>
    <xf numFmtId="4" fontId="26" fillId="10" borderId="2" xfId="0" applyNumberFormat="1" applyFont="1" applyFill="1" applyBorder="1" applyProtection="1">
      <protection hidden="1"/>
    </xf>
    <xf numFmtId="4" fontId="0" fillId="10" borderId="81" xfId="0" applyNumberFormat="1" applyFill="1" applyBorder="1" applyProtection="1">
      <protection hidden="1"/>
    </xf>
    <xf numFmtId="0" fontId="43" fillId="10" borderId="13" xfId="0" applyFont="1" applyFill="1" applyBorder="1" applyProtection="1">
      <protection hidden="1"/>
    </xf>
    <xf numFmtId="0" fontId="35" fillId="11" borderId="31" xfId="0" applyFont="1" applyFill="1" applyBorder="1" applyAlignment="1" applyProtection="1">
      <alignment horizontal="center" vertical="center"/>
      <protection hidden="1"/>
    </xf>
    <xf numFmtId="0" fontId="0" fillId="11" borderId="50" xfId="0" applyFill="1" applyBorder="1" applyAlignment="1" applyProtection="1">
      <alignment horizontal="center" vertical="center"/>
      <protection hidden="1"/>
    </xf>
    <xf numFmtId="0" fontId="0" fillId="11" borderId="51" xfId="0" applyFill="1" applyBorder="1" applyAlignment="1" applyProtection="1">
      <alignment horizontal="center" vertical="center"/>
      <protection hidden="1"/>
    </xf>
    <xf numFmtId="0" fontId="51" fillId="0" borderId="6" xfId="0" applyFont="1" applyBorder="1" applyAlignment="1" applyProtection="1">
      <alignment vertical="top" wrapText="1"/>
      <protection hidden="1"/>
    </xf>
    <xf numFmtId="0" fontId="0" fillId="0" borderId="7" xfId="0" applyBorder="1" applyAlignment="1" applyProtection="1">
      <alignment vertical="top"/>
      <protection hidden="1"/>
    </xf>
    <xf numFmtId="0" fontId="0" fillId="0" borderId="17" xfId="0" applyBorder="1" applyAlignment="1" applyProtection="1">
      <alignment vertical="top"/>
      <protection hidden="1"/>
    </xf>
    <xf numFmtId="8" fontId="49" fillId="10" borderId="31" xfId="0" applyNumberFormat="1" applyFont="1" applyFill="1" applyBorder="1" applyAlignment="1" applyProtection="1">
      <alignment vertical="center"/>
      <protection hidden="1"/>
    </xf>
    <xf numFmtId="0" fontId="49" fillId="10" borderId="51" xfId="0" applyFont="1" applyFill="1" applyBorder="1" applyAlignment="1" applyProtection="1">
      <alignment vertical="center"/>
      <protection hidden="1"/>
    </xf>
    <xf numFmtId="8" fontId="22" fillId="10" borderId="6" xfId="0" applyNumberFormat="1" applyFont="1" applyFill="1" applyBorder="1" applyProtection="1">
      <protection hidden="1"/>
    </xf>
    <xf numFmtId="0" fontId="0" fillId="10" borderId="8" xfId="0" applyFill="1" applyBorder="1" applyProtection="1">
      <protection hidden="1"/>
    </xf>
    <xf numFmtId="8" fontId="0" fillId="10" borderId="82" xfId="0" applyNumberFormat="1" applyFill="1" applyBorder="1" applyProtection="1">
      <protection hidden="1"/>
    </xf>
    <xf numFmtId="8" fontId="0" fillId="10" borderId="83" xfId="0" applyNumberFormat="1" applyFill="1" applyBorder="1" applyProtection="1">
      <protection hidden="1"/>
    </xf>
    <xf numFmtId="8" fontId="0" fillId="10" borderId="6" xfId="0" applyNumberFormat="1" applyFill="1" applyBorder="1" applyProtection="1">
      <protection hidden="1"/>
    </xf>
    <xf numFmtId="8" fontId="0" fillId="10" borderId="17" xfId="0" applyNumberFormat="1" applyFill="1" applyBorder="1" applyProtection="1">
      <protection hidden="1"/>
    </xf>
    <xf numFmtId="8" fontId="22" fillId="10" borderId="82" xfId="0" applyNumberFormat="1" applyFont="1" applyFill="1" applyBorder="1" applyProtection="1">
      <protection hidden="1"/>
    </xf>
    <xf numFmtId="0" fontId="0" fillId="10" borderId="77" xfId="0" applyFill="1" applyBorder="1" applyProtection="1">
      <protection hidden="1"/>
    </xf>
    <xf numFmtId="0" fontId="50" fillId="11" borderId="35" xfId="0" applyFont="1" applyFill="1" applyBorder="1" applyAlignment="1" applyProtection="1">
      <alignment horizontal="center" vertical="center"/>
      <protection hidden="1"/>
    </xf>
    <xf numFmtId="0" fontId="50" fillId="11" borderId="36" xfId="0" applyFont="1" applyFill="1" applyBorder="1" applyAlignment="1" applyProtection="1">
      <alignment horizontal="center" vertical="center"/>
      <protection hidden="1"/>
    </xf>
    <xf numFmtId="0" fontId="50" fillId="11" borderId="37" xfId="0" applyFont="1" applyFill="1" applyBorder="1" applyAlignment="1" applyProtection="1">
      <alignment horizontal="center" vertical="center"/>
      <protection hidden="1"/>
    </xf>
    <xf numFmtId="0" fontId="50" fillId="11" borderId="48" xfId="0" applyFont="1" applyFill="1" applyBorder="1" applyAlignment="1" applyProtection="1">
      <alignment horizontal="center" vertical="center"/>
      <protection hidden="1"/>
    </xf>
    <xf numFmtId="0" fontId="50" fillId="11" borderId="49" xfId="0" applyFont="1" applyFill="1" applyBorder="1" applyAlignment="1" applyProtection="1">
      <alignment horizontal="center" vertical="center"/>
      <protection hidden="1"/>
    </xf>
    <xf numFmtId="0" fontId="50" fillId="11" borderId="59" xfId="0" applyFont="1" applyFill="1" applyBorder="1" applyAlignment="1" applyProtection="1">
      <alignment horizontal="center" vertical="center"/>
      <protection hidden="1"/>
    </xf>
    <xf numFmtId="0" fontId="22" fillId="3" borderId="6" xfId="0" applyFont="1" applyFill="1" applyBorder="1" applyAlignment="1" applyProtection="1">
      <alignment horizontal="center"/>
      <protection hidden="1"/>
    </xf>
    <xf numFmtId="0" fontId="22" fillId="3" borderId="17" xfId="0" applyFont="1" applyFill="1" applyBorder="1" applyAlignment="1" applyProtection="1">
      <alignment horizontal="center"/>
      <protection hidden="1"/>
    </xf>
    <xf numFmtId="0" fontId="22" fillId="0" borderId="2" xfId="0" applyFont="1" applyBorder="1" applyAlignment="1" applyProtection="1">
      <alignment horizontal="center" vertical="center" wrapText="1"/>
      <protection hidden="1"/>
    </xf>
    <xf numFmtId="0" fontId="22" fillId="0" borderId="81" xfId="0" applyFont="1" applyBorder="1" applyAlignment="1" applyProtection="1">
      <alignment horizontal="center" vertical="center" wrapText="1"/>
      <protection hidden="1"/>
    </xf>
    <xf numFmtId="0" fontId="22" fillId="0" borderId="11" xfId="0" applyFont="1" applyBorder="1" applyAlignment="1" applyProtection="1">
      <alignment horizontal="center" vertical="center" wrapText="1"/>
      <protection hidden="1"/>
    </xf>
    <xf numFmtId="0" fontId="0" fillId="0" borderId="84" xfId="0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44"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</dxfs>
  <tableStyles count="0" defaultTableStyle="TableStyleMedium9" defaultPivotStyle="PivotStyleLight16"/>
  <colors>
    <mruColors>
      <color rgb="FF167B8C"/>
      <color rgb="FFA63C05"/>
      <color rgb="FFCE7800"/>
      <color rgb="FF81B4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75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J$1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5</xdr:row>
      <xdr:rowOff>47625</xdr:rowOff>
    </xdr:from>
    <xdr:to>
      <xdr:col>2</xdr:col>
      <xdr:colOff>133350</xdr:colOff>
      <xdr:row>6</xdr:row>
      <xdr:rowOff>114300</xdr:rowOff>
    </xdr:to>
    <xdr:cxnSp macro="">
      <xdr:nvCxnSpPr>
        <xdr:cNvPr id="8681" name="AutoShape 27">
          <a:extLst>
            <a:ext uri="{FF2B5EF4-FFF2-40B4-BE49-F238E27FC236}">
              <a16:creationId xmlns:a16="http://schemas.microsoft.com/office/drawing/2014/main" id="{00000000-0008-0000-0000-0000E9210000}"/>
            </a:ext>
          </a:extLst>
        </xdr:cNvPr>
        <xdr:cNvCxnSpPr>
          <a:cxnSpLocks noChangeShapeType="1"/>
        </xdr:cNvCxnSpPr>
      </xdr:nvCxnSpPr>
      <xdr:spPr bwMode="auto">
        <a:xfrm>
          <a:off x="923925" y="857250"/>
          <a:ext cx="0" cy="2286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114300</xdr:colOff>
      <xdr:row>8</xdr:row>
      <xdr:rowOff>76200</xdr:rowOff>
    </xdr:from>
    <xdr:to>
      <xdr:col>3</xdr:col>
      <xdr:colOff>381000</xdr:colOff>
      <xdr:row>8</xdr:row>
      <xdr:rowOff>76200</xdr:rowOff>
    </xdr:to>
    <xdr:cxnSp macro="">
      <xdr:nvCxnSpPr>
        <xdr:cNvPr id="8682" name="AutoShape 28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CxnSpPr>
          <a:cxnSpLocks noChangeShapeType="1"/>
        </xdr:cNvCxnSpPr>
      </xdr:nvCxnSpPr>
      <xdr:spPr bwMode="auto">
        <a:xfrm>
          <a:off x="1514475" y="1371600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200025</xdr:colOff>
      <xdr:row>23</xdr:row>
      <xdr:rowOff>85725</xdr:rowOff>
    </xdr:from>
    <xdr:to>
      <xdr:col>11</xdr:col>
      <xdr:colOff>428625</xdr:colOff>
      <xdr:row>25</xdr:row>
      <xdr:rowOff>9525</xdr:rowOff>
    </xdr:to>
    <xdr:cxnSp macro="">
      <xdr:nvCxnSpPr>
        <xdr:cNvPr id="8683" name="AutoShape 32">
          <a:extLst>
            <a:ext uri="{FF2B5EF4-FFF2-40B4-BE49-F238E27FC236}">
              <a16:creationId xmlns:a16="http://schemas.microsoft.com/office/drawing/2014/main" id="{00000000-0008-0000-0000-0000EB210000}"/>
            </a:ext>
          </a:extLst>
        </xdr:cNvPr>
        <xdr:cNvCxnSpPr>
          <a:cxnSpLocks noChangeShapeType="1"/>
        </xdr:cNvCxnSpPr>
      </xdr:nvCxnSpPr>
      <xdr:spPr bwMode="auto">
        <a:xfrm rot="5400000">
          <a:off x="3724275" y="1114425"/>
          <a:ext cx="247650" cy="571500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257175</xdr:colOff>
      <xdr:row>26</xdr:row>
      <xdr:rowOff>142875</xdr:rowOff>
    </xdr:from>
    <xdr:to>
      <xdr:col>3</xdr:col>
      <xdr:colOff>504825</xdr:colOff>
      <xdr:row>26</xdr:row>
      <xdr:rowOff>142875</xdr:rowOff>
    </xdr:to>
    <xdr:cxnSp macro="">
      <xdr:nvCxnSpPr>
        <xdr:cNvPr id="8684" name="AutoShape 34">
          <a:extLst>
            <a:ext uri="{FF2B5EF4-FFF2-40B4-BE49-F238E27FC236}">
              <a16:creationId xmlns:a16="http://schemas.microsoft.com/office/drawing/2014/main" id="{00000000-0008-0000-0000-0000EC210000}"/>
            </a:ext>
          </a:extLst>
        </xdr:cNvPr>
        <xdr:cNvCxnSpPr>
          <a:cxnSpLocks noChangeShapeType="1"/>
        </xdr:cNvCxnSpPr>
      </xdr:nvCxnSpPr>
      <xdr:spPr bwMode="auto">
        <a:xfrm>
          <a:off x="1657350" y="4391025"/>
          <a:ext cx="2476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161925</xdr:colOff>
      <xdr:row>26</xdr:row>
      <xdr:rowOff>142875</xdr:rowOff>
    </xdr:from>
    <xdr:to>
      <xdr:col>9</xdr:col>
      <xdr:colOff>447675</xdr:colOff>
      <xdr:row>26</xdr:row>
      <xdr:rowOff>142875</xdr:rowOff>
    </xdr:to>
    <xdr:cxnSp macro="">
      <xdr:nvCxnSpPr>
        <xdr:cNvPr id="8685" name="AutoShape 35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CxnSpPr>
          <a:cxnSpLocks noChangeShapeType="1"/>
        </xdr:cNvCxnSpPr>
      </xdr:nvCxnSpPr>
      <xdr:spPr bwMode="auto">
        <a:xfrm>
          <a:off x="5219700" y="4391025"/>
          <a:ext cx="2857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561975</xdr:colOff>
      <xdr:row>8</xdr:row>
      <xdr:rowOff>85725</xdr:rowOff>
    </xdr:from>
    <xdr:to>
      <xdr:col>8</xdr:col>
      <xdr:colOff>219075</xdr:colOff>
      <xdr:row>8</xdr:row>
      <xdr:rowOff>85725</xdr:rowOff>
    </xdr:to>
    <xdr:cxnSp macro="">
      <xdr:nvCxnSpPr>
        <xdr:cNvPr id="8686" name="AutoShape 36">
          <a:extLst>
            <a:ext uri="{FF2B5EF4-FFF2-40B4-BE49-F238E27FC236}">
              <a16:creationId xmlns:a16="http://schemas.microsoft.com/office/drawing/2014/main" id="{00000000-0008-0000-0000-0000EE210000}"/>
            </a:ext>
          </a:extLst>
        </xdr:cNvPr>
        <xdr:cNvCxnSpPr>
          <a:cxnSpLocks noChangeShapeType="1"/>
        </xdr:cNvCxnSpPr>
      </xdr:nvCxnSpPr>
      <xdr:spPr bwMode="auto">
        <a:xfrm>
          <a:off x="4400550" y="1381125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323850</xdr:colOff>
      <xdr:row>8</xdr:row>
      <xdr:rowOff>66675</xdr:rowOff>
    </xdr:from>
    <xdr:to>
      <xdr:col>5</xdr:col>
      <xdr:colOff>590550</xdr:colOff>
      <xdr:row>8</xdr:row>
      <xdr:rowOff>66675</xdr:rowOff>
    </xdr:to>
    <xdr:cxnSp macro="">
      <xdr:nvCxnSpPr>
        <xdr:cNvPr id="8687" name="AutoShape 37">
          <a:extLst>
            <a:ext uri="{FF2B5EF4-FFF2-40B4-BE49-F238E27FC236}">
              <a16:creationId xmlns:a16="http://schemas.microsoft.com/office/drawing/2014/main" id="{00000000-0008-0000-0000-0000EF210000}"/>
            </a:ext>
          </a:extLst>
        </xdr:cNvPr>
        <xdr:cNvCxnSpPr>
          <a:cxnSpLocks noChangeShapeType="1"/>
        </xdr:cNvCxnSpPr>
      </xdr:nvCxnSpPr>
      <xdr:spPr bwMode="auto">
        <a:xfrm>
          <a:off x="2943225" y="1362075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171450</xdr:colOff>
      <xdr:row>8</xdr:row>
      <xdr:rowOff>76200</xdr:rowOff>
    </xdr:from>
    <xdr:to>
      <xdr:col>10</xdr:col>
      <xdr:colOff>438150</xdr:colOff>
      <xdr:row>8</xdr:row>
      <xdr:rowOff>76200</xdr:rowOff>
    </xdr:to>
    <xdr:cxnSp macro="">
      <xdr:nvCxnSpPr>
        <xdr:cNvPr id="8688" name="AutoShape 38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CxnSpPr>
          <a:cxnSpLocks noChangeShapeType="1"/>
        </xdr:cNvCxnSpPr>
      </xdr:nvCxnSpPr>
      <xdr:spPr bwMode="auto">
        <a:xfrm>
          <a:off x="5838825" y="1371600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104775</xdr:colOff>
      <xdr:row>12</xdr:row>
      <xdr:rowOff>123825</xdr:rowOff>
    </xdr:from>
    <xdr:to>
      <xdr:col>3</xdr:col>
      <xdr:colOff>371475</xdr:colOff>
      <xdr:row>12</xdr:row>
      <xdr:rowOff>123825</xdr:rowOff>
    </xdr:to>
    <xdr:cxnSp macro="">
      <xdr:nvCxnSpPr>
        <xdr:cNvPr id="8689" name="AutoShape 39">
          <a:extLst>
            <a:ext uri="{FF2B5EF4-FFF2-40B4-BE49-F238E27FC236}">
              <a16:creationId xmlns:a16="http://schemas.microsoft.com/office/drawing/2014/main" id="{00000000-0008-0000-0000-0000F1210000}"/>
            </a:ext>
          </a:extLst>
        </xdr:cNvPr>
        <xdr:cNvCxnSpPr>
          <a:cxnSpLocks noChangeShapeType="1"/>
        </xdr:cNvCxnSpPr>
      </xdr:nvCxnSpPr>
      <xdr:spPr bwMode="auto">
        <a:xfrm>
          <a:off x="1504950" y="2066925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333375</xdr:colOff>
      <xdr:row>12</xdr:row>
      <xdr:rowOff>133350</xdr:rowOff>
    </xdr:from>
    <xdr:to>
      <xdr:col>5</xdr:col>
      <xdr:colOff>600075</xdr:colOff>
      <xdr:row>12</xdr:row>
      <xdr:rowOff>133350</xdr:rowOff>
    </xdr:to>
    <xdr:cxnSp macro="">
      <xdr:nvCxnSpPr>
        <xdr:cNvPr id="8690" name="AutoShape 40">
          <a:extLst>
            <a:ext uri="{FF2B5EF4-FFF2-40B4-BE49-F238E27FC236}">
              <a16:creationId xmlns:a16="http://schemas.microsoft.com/office/drawing/2014/main" id="{00000000-0008-0000-0000-0000F2210000}"/>
            </a:ext>
          </a:extLst>
        </xdr:cNvPr>
        <xdr:cNvCxnSpPr>
          <a:cxnSpLocks noChangeShapeType="1"/>
        </xdr:cNvCxnSpPr>
      </xdr:nvCxnSpPr>
      <xdr:spPr bwMode="auto">
        <a:xfrm>
          <a:off x="2952750" y="2076450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552450</xdr:colOff>
      <xdr:row>12</xdr:row>
      <xdr:rowOff>152400</xdr:rowOff>
    </xdr:from>
    <xdr:to>
      <xdr:col>8</xdr:col>
      <xdr:colOff>209550</xdr:colOff>
      <xdr:row>12</xdr:row>
      <xdr:rowOff>152400</xdr:rowOff>
    </xdr:to>
    <xdr:cxnSp macro="">
      <xdr:nvCxnSpPr>
        <xdr:cNvPr id="8691" name="AutoShape 41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CxnSpPr>
          <a:cxnSpLocks noChangeShapeType="1"/>
        </xdr:cNvCxnSpPr>
      </xdr:nvCxnSpPr>
      <xdr:spPr bwMode="auto">
        <a:xfrm>
          <a:off x="4391025" y="2095500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180975</xdr:colOff>
      <xdr:row>12</xdr:row>
      <xdr:rowOff>114300</xdr:rowOff>
    </xdr:from>
    <xdr:to>
      <xdr:col>10</xdr:col>
      <xdr:colOff>447675</xdr:colOff>
      <xdr:row>12</xdr:row>
      <xdr:rowOff>114300</xdr:rowOff>
    </xdr:to>
    <xdr:cxnSp macro="">
      <xdr:nvCxnSpPr>
        <xdr:cNvPr id="8692" name="AutoShape 42">
          <a:extLst>
            <a:ext uri="{FF2B5EF4-FFF2-40B4-BE49-F238E27FC236}">
              <a16:creationId xmlns:a16="http://schemas.microsoft.com/office/drawing/2014/main" id="{00000000-0008-0000-0000-0000F4210000}"/>
            </a:ext>
          </a:extLst>
        </xdr:cNvPr>
        <xdr:cNvCxnSpPr>
          <a:cxnSpLocks noChangeShapeType="1"/>
        </xdr:cNvCxnSpPr>
      </xdr:nvCxnSpPr>
      <xdr:spPr bwMode="auto">
        <a:xfrm>
          <a:off x="5848350" y="2057400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95250</xdr:colOff>
      <xdr:row>17</xdr:row>
      <xdr:rowOff>66675</xdr:rowOff>
    </xdr:from>
    <xdr:to>
      <xdr:col>3</xdr:col>
      <xdr:colOff>361950</xdr:colOff>
      <xdr:row>17</xdr:row>
      <xdr:rowOff>66675</xdr:rowOff>
    </xdr:to>
    <xdr:cxnSp macro="">
      <xdr:nvCxnSpPr>
        <xdr:cNvPr id="8693" name="AutoShape 43">
          <a:extLst>
            <a:ext uri="{FF2B5EF4-FFF2-40B4-BE49-F238E27FC236}">
              <a16:creationId xmlns:a16="http://schemas.microsoft.com/office/drawing/2014/main" id="{00000000-0008-0000-0000-0000F5210000}"/>
            </a:ext>
          </a:extLst>
        </xdr:cNvPr>
        <xdr:cNvCxnSpPr>
          <a:cxnSpLocks noChangeShapeType="1"/>
        </xdr:cNvCxnSpPr>
      </xdr:nvCxnSpPr>
      <xdr:spPr bwMode="auto">
        <a:xfrm>
          <a:off x="1495425" y="2838450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333375</xdr:colOff>
      <xdr:row>17</xdr:row>
      <xdr:rowOff>57150</xdr:rowOff>
    </xdr:from>
    <xdr:to>
      <xdr:col>5</xdr:col>
      <xdr:colOff>600075</xdr:colOff>
      <xdr:row>17</xdr:row>
      <xdr:rowOff>57150</xdr:rowOff>
    </xdr:to>
    <xdr:cxnSp macro="">
      <xdr:nvCxnSpPr>
        <xdr:cNvPr id="8694" name="AutoShape 44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CxnSpPr>
          <a:cxnSpLocks noChangeShapeType="1"/>
        </xdr:cNvCxnSpPr>
      </xdr:nvCxnSpPr>
      <xdr:spPr bwMode="auto">
        <a:xfrm>
          <a:off x="2952750" y="2828925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104775</xdr:colOff>
      <xdr:row>21</xdr:row>
      <xdr:rowOff>114300</xdr:rowOff>
    </xdr:from>
    <xdr:to>
      <xdr:col>3</xdr:col>
      <xdr:colOff>371475</xdr:colOff>
      <xdr:row>21</xdr:row>
      <xdr:rowOff>114300</xdr:rowOff>
    </xdr:to>
    <xdr:cxnSp macro="">
      <xdr:nvCxnSpPr>
        <xdr:cNvPr id="8695" name="AutoShape 45">
          <a:extLst>
            <a:ext uri="{FF2B5EF4-FFF2-40B4-BE49-F238E27FC236}">
              <a16:creationId xmlns:a16="http://schemas.microsoft.com/office/drawing/2014/main" id="{00000000-0008-0000-0000-0000F7210000}"/>
            </a:ext>
          </a:extLst>
        </xdr:cNvPr>
        <xdr:cNvCxnSpPr>
          <a:cxnSpLocks noChangeShapeType="1"/>
        </xdr:cNvCxnSpPr>
      </xdr:nvCxnSpPr>
      <xdr:spPr bwMode="auto">
        <a:xfrm>
          <a:off x="1504950" y="3552825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333375</xdr:colOff>
      <xdr:row>21</xdr:row>
      <xdr:rowOff>114300</xdr:rowOff>
    </xdr:from>
    <xdr:to>
      <xdr:col>5</xdr:col>
      <xdr:colOff>600075</xdr:colOff>
      <xdr:row>21</xdr:row>
      <xdr:rowOff>114300</xdr:rowOff>
    </xdr:to>
    <xdr:cxnSp macro="">
      <xdr:nvCxnSpPr>
        <xdr:cNvPr id="8696" name="AutoShape 46">
          <a:extLst>
            <a:ext uri="{FF2B5EF4-FFF2-40B4-BE49-F238E27FC236}">
              <a16:creationId xmlns:a16="http://schemas.microsoft.com/office/drawing/2014/main" id="{00000000-0008-0000-0000-0000F8210000}"/>
            </a:ext>
          </a:extLst>
        </xdr:cNvPr>
        <xdr:cNvCxnSpPr>
          <a:cxnSpLocks noChangeShapeType="1"/>
        </xdr:cNvCxnSpPr>
      </xdr:nvCxnSpPr>
      <xdr:spPr bwMode="auto">
        <a:xfrm>
          <a:off x="2952750" y="3552825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552450</xdr:colOff>
      <xdr:row>21</xdr:row>
      <xdr:rowOff>133350</xdr:rowOff>
    </xdr:from>
    <xdr:to>
      <xdr:col>8</xdr:col>
      <xdr:colOff>209550</xdr:colOff>
      <xdr:row>21</xdr:row>
      <xdr:rowOff>133350</xdr:rowOff>
    </xdr:to>
    <xdr:cxnSp macro="">
      <xdr:nvCxnSpPr>
        <xdr:cNvPr id="8697" name="AutoShape 47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CxnSpPr>
          <a:cxnSpLocks noChangeShapeType="1"/>
        </xdr:cNvCxnSpPr>
      </xdr:nvCxnSpPr>
      <xdr:spPr bwMode="auto">
        <a:xfrm>
          <a:off x="4391025" y="3571875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180975</xdr:colOff>
      <xdr:row>21</xdr:row>
      <xdr:rowOff>95250</xdr:rowOff>
    </xdr:from>
    <xdr:to>
      <xdr:col>10</xdr:col>
      <xdr:colOff>447675</xdr:colOff>
      <xdr:row>21</xdr:row>
      <xdr:rowOff>95250</xdr:rowOff>
    </xdr:to>
    <xdr:cxnSp macro="">
      <xdr:nvCxnSpPr>
        <xdr:cNvPr id="8698" name="AutoShape 48">
          <a:extLst>
            <a:ext uri="{FF2B5EF4-FFF2-40B4-BE49-F238E27FC236}">
              <a16:creationId xmlns:a16="http://schemas.microsoft.com/office/drawing/2014/main" id="{00000000-0008-0000-0000-0000FA210000}"/>
            </a:ext>
          </a:extLst>
        </xdr:cNvPr>
        <xdr:cNvCxnSpPr>
          <a:cxnSpLocks noChangeShapeType="1"/>
        </xdr:cNvCxnSpPr>
      </xdr:nvCxnSpPr>
      <xdr:spPr bwMode="auto">
        <a:xfrm>
          <a:off x="5848350" y="3533775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552450</xdr:colOff>
      <xdr:row>17</xdr:row>
      <xdr:rowOff>38100</xdr:rowOff>
    </xdr:from>
    <xdr:to>
      <xdr:col>8</xdr:col>
      <xdr:colOff>209550</xdr:colOff>
      <xdr:row>17</xdr:row>
      <xdr:rowOff>38100</xdr:rowOff>
    </xdr:to>
    <xdr:cxnSp macro="">
      <xdr:nvCxnSpPr>
        <xdr:cNvPr id="8699" name="AutoShape 49">
          <a:extLst>
            <a:ext uri="{FF2B5EF4-FFF2-40B4-BE49-F238E27FC236}">
              <a16:creationId xmlns:a16="http://schemas.microsoft.com/office/drawing/2014/main" id="{00000000-0008-0000-0000-0000FB210000}"/>
            </a:ext>
          </a:extLst>
        </xdr:cNvPr>
        <xdr:cNvCxnSpPr>
          <a:cxnSpLocks noChangeShapeType="1"/>
        </xdr:cNvCxnSpPr>
      </xdr:nvCxnSpPr>
      <xdr:spPr bwMode="auto">
        <a:xfrm>
          <a:off x="4391025" y="2809875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171450</xdr:colOff>
      <xdr:row>17</xdr:row>
      <xdr:rowOff>38100</xdr:rowOff>
    </xdr:from>
    <xdr:to>
      <xdr:col>10</xdr:col>
      <xdr:colOff>438150</xdr:colOff>
      <xdr:row>17</xdr:row>
      <xdr:rowOff>38100</xdr:rowOff>
    </xdr:to>
    <xdr:cxnSp macro="">
      <xdr:nvCxnSpPr>
        <xdr:cNvPr id="8700" name="AutoShape 50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CxnSpPr>
          <a:cxnSpLocks noChangeShapeType="1"/>
        </xdr:cNvCxnSpPr>
      </xdr:nvCxnSpPr>
      <xdr:spPr bwMode="auto">
        <a:xfrm>
          <a:off x="5838825" y="2809875"/>
          <a:ext cx="266700" cy="0"/>
        </a:xfrm>
        <a:prstGeom prst="straightConnector1">
          <a:avLst/>
        </a:prstGeom>
        <a:noFill/>
        <a:ln w="9525">
          <a:solidFill>
            <a:srgbClr val="000000"/>
          </a:solidFill>
          <a:prstDash val="dash"/>
          <a:round/>
          <a:headEnd/>
          <a:tailEnd type="non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133350</xdr:colOff>
      <xdr:row>10</xdr:row>
      <xdr:rowOff>28575</xdr:rowOff>
    </xdr:from>
    <xdr:to>
      <xdr:col>11</xdr:col>
      <xdr:colOff>428625</xdr:colOff>
      <xdr:row>11</xdr:row>
      <xdr:rowOff>19050</xdr:rowOff>
    </xdr:to>
    <xdr:cxnSp macro="">
      <xdr:nvCxnSpPr>
        <xdr:cNvPr id="8701" name="AutoShape 51">
          <a:extLst>
            <a:ext uri="{FF2B5EF4-FFF2-40B4-BE49-F238E27FC236}">
              <a16:creationId xmlns:a16="http://schemas.microsoft.com/office/drawing/2014/main" id="{00000000-0008-0000-0000-0000FD210000}"/>
            </a:ext>
          </a:extLst>
        </xdr:cNvPr>
        <xdr:cNvCxnSpPr>
          <a:cxnSpLocks noChangeShapeType="1"/>
        </xdr:cNvCxnSpPr>
      </xdr:nvCxnSpPr>
      <xdr:spPr bwMode="auto">
        <a:xfrm rot="5400000">
          <a:off x="3738563" y="-1166813"/>
          <a:ext cx="152400" cy="578167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prstDash val="dash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133350</xdr:colOff>
      <xdr:row>14</xdr:row>
      <xdr:rowOff>95250</xdr:rowOff>
    </xdr:from>
    <xdr:to>
      <xdr:col>11</xdr:col>
      <xdr:colOff>428625</xdr:colOff>
      <xdr:row>15</xdr:row>
      <xdr:rowOff>104775</xdr:rowOff>
    </xdr:to>
    <xdr:cxnSp macro="">
      <xdr:nvCxnSpPr>
        <xdr:cNvPr id="8702" name="AutoShape 54">
          <a:extLst>
            <a:ext uri="{FF2B5EF4-FFF2-40B4-BE49-F238E27FC236}">
              <a16:creationId xmlns:a16="http://schemas.microsoft.com/office/drawing/2014/main" id="{00000000-0008-0000-0000-0000FE210000}"/>
            </a:ext>
          </a:extLst>
        </xdr:cNvPr>
        <xdr:cNvCxnSpPr>
          <a:cxnSpLocks noChangeShapeType="1"/>
        </xdr:cNvCxnSpPr>
      </xdr:nvCxnSpPr>
      <xdr:spPr bwMode="auto">
        <a:xfrm rot="5400000">
          <a:off x="3729038" y="-442913"/>
          <a:ext cx="171450" cy="578167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prstDash val="dash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133350</xdr:colOff>
      <xdr:row>18</xdr:row>
      <xdr:rowOff>161925</xdr:rowOff>
    </xdr:from>
    <xdr:to>
      <xdr:col>11</xdr:col>
      <xdr:colOff>428625</xdr:colOff>
      <xdr:row>20</xdr:row>
      <xdr:rowOff>9525</xdr:rowOff>
    </xdr:to>
    <xdr:cxnSp macro="">
      <xdr:nvCxnSpPr>
        <xdr:cNvPr id="8703" name="AutoShape 55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CxnSpPr>
          <a:cxnSpLocks noChangeShapeType="1"/>
        </xdr:cNvCxnSpPr>
      </xdr:nvCxnSpPr>
      <xdr:spPr bwMode="auto">
        <a:xfrm rot="5400000">
          <a:off x="3719513" y="300037"/>
          <a:ext cx="190500" cy="5781675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prstDash val="dash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15</xdr:col>
      <xdr:colOff>542925</xdr:colOff>
      <xdr:row>18</xdr:row>
      <xdr:rowOff>161925</xdr:rowOff>
    </xdr:from>
    <xdr:to>
      <xdr:col>15</xdr:col>
      <xdr:colOff>542925</xdr:colOff>
      <xdr:row>20</xdr:row>
      <xdr:rowOff>66675</xdr:rowOff>
    </xdr:to>
    <xdr:cxnSp macro="">
      <xdr:nvCxnSpPr>
        <xdr:cNvPr id="8704" name="AutoShape 58">
          <a:extLst>
            <a:ext uri="{FF2B5EF4-FFF2-40B4-BE49-F238E27FC236}">
              <a16:creationId xmlns:a16="http://schemas.microsoft.com/office/drawing/2014/main" id="{00000000-0008-0000-0000-000000220000}"/>
            </a:ext>
          </a:extLst>
        </xdr:cNvPr>
        <xdr:cNvCxnSpPr>
          <a:cxnSpLocks noChangeShapeType="1"/>
        </xdr:cNvCxnSpPr>
      </xdr:nvCxnSpPr>
      <xdr:spPr bwMode="auto">
        <a:xfrm>
          <a:off x="8353425" y="3095625"/>
          <a:ext cx="0" cy="2476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552450</xdr:colOff>
      <xdr:row>26</xdr:row>
      <xdr:rowOff>152400</xdr:rowOff>
    </xdr:from>
    <xdr:to>
      <xdr:col>6</xdr:col>
      <xdr:colOff>190500</xdr:colOff>
      <xdr:row>26</xdr:row>
      <xdr:rowOff>152400</xdr:rowOff>
    </xdr:to>
    <xdr:cxnSp macro="">
      <xdr:nvCxnSpPr>
        <xdr:cNvPr id="8705" name="AutoShape 88">
          <a:extLst>
            <a:ext uri="{FF2B5EF4-FFF2-40B4-BE49-F238E27FC236}">
              <a16:creationId xmlns:a16="http://schemas.microsoft.com/office/drawing/2014/main" id="{00000000-0008-0000-0000-000001220000}"/>
            </a:ext>
          </a:extLst>
        </xdr:cNvPr>
        <xdr:cNvCxnSpPr>
          <a:cxnSpLocks noChangeShapeType="1"/>
        </xdr:cNvCxnSpPr>
      </xdr:nvCxnSpPr>
      <xdr:spPr bwMode="auto">
        <a:xfrm>
          <a:off x="3171825" y="4400550"/>
          <a:ext cx="2476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6</xdr:row>
          <xdr:rowOff>114300</xdr:rowOff>
        </xdr:from>
        <xdr:to>
          <xdr:col>3</xdr:col>
          <xdr:colOff>104775</xdr:colOff>
          <xdr:row>10</xdr:row>
          <xdr:rowOff>28575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6</xdr:row>
          <xdr:rowOff>114300</xdr:rowOff>
        </xdr:from>
        <xdr:to>
          <xdr:col>5</xdr:col>
          <xdr:colOff>323850</xdr:colOff>
          <xdr:row>10</xdr:row>
          <xdr:rowOff>28575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590550</xdr:colOff>
          <xdr:row>6</xdr:row>
          <xdr:rowOff>114300</xdr:rowOff>
        </xdr:from>
        <xdr:to>
          <xdr:col>7</xdr:col>
          <xdr:colOff>542925</xdr:colOff>
          <xdr:row>10</xdr:row>
          <xdr:rowOff>28575</xdr:rowOff>
        </xdr:to>
        <xdr:sp macro="" textlink="">
          <xdr:nvSpPr>
            <xdr:cNvPr id="8195" name="CommandButton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0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6</xdr:row>
          <xdr:rowOff>114300</xdr:rowOff>
        </xdr:from>
        <xdr:to>
          <xdr:col>10</xdr:col>
          <xdr:colOff>152400</xdr:colOff>
          <xdr:row>10</xdr:row>
          <xdr:rowOff>28575</xdr:rowOff>
        </xdr:to>
        <xdr:sp macro="" textlink="">
          <xdr:nvSpPr>
            <xdr:cNvPr id="8196" name="CommandButton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0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6</xdr:row>
          <xdr:rowOff>114300</xdr:rowOff>
        </xdr:from>
        <xdr:to>
          <xdr:col>12</xdr:col>
          <xdr:colOff>400050</xdr:colOff>
          <xdr:row>10</xdr:row>
          <xdr:rowOff>28575</xdr:rowOff>
        </xdr:to>
        <xdr:sp macro="" textlink="">
          <xdr:nvSpPr>
            <xdr:cNvPr id="8197" name="CommandButton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0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11</xdr:row>
          <xdr:rowOff>19050</xdr:rowOff>
        </xdr:from>
        <xdr:to>
          <xdr:col>3</xdr:col>
          <xdr:colOff>104775</xdr:colOff>
          <xdr:row>14</xdr:row>
          <xdr:rowOff>95250</xdr:rowOff>
        </xdr:to>
        <xdr:sp macro="" textlink="">
          <xdr:nvSpPr>
            <xdr:cNvPr id="8198" name="CommandButton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0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11</xdr:row>
          <xdr:rowOff>19050</xdr:rowOff>
        </xdr:from>
        <xdr:to>
          <xdr:col>5</xdr:col>
          <xdr:colOff>323850</xdr:colOff>
          <xdr:row>14</xdr:row>
          <xdr:rowOff>95250</xdr:rowOff>
        </xdr:to>
        <xdr:sp macro="" textlink="">
          <xdr:nvSpPr>
            <xdr:cNvPr id="8199" name="CommandButton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0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590550</xdr:colOff>
          <xdr:row>11</xdr:row>
          <xdr:rowOff>19050</xdr:rowOff>
        </xdr:from>
        <xdr:to>
          <xdr:col>7</xdr:col>
          <xdr:colOff>542925</xdr:colOff>
          <xdr:row>14</xdr:row>
          <xdr:rowOff>95250</xdr:rowOff>
        </xdr:to>
        <xdr:sp macro="" textlink="">
          <xdr:nvSpPr>
            <xdr:cNvPr id="8200" name="CommandButton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0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11</xdr:row>
          <xdr:rowOff>19050</xdr:rowOff>
        </xdr:from>
        <xdr:to>
          <xdr:col>10</xdr:col>
          <xdr:colOff>152400</xdr:colOff>
          <xdr:row>14</xdr:row>
          <xdr:rowOff>95250</xdr:rowOff>
        </xdr:to>
        <xdr:sp macro="" textlink="">
          <xdr:nvSpPr>
            <xdr:cNvPr id="8201" name="CommandButton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0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11</xdr:row>
          <xdr:rowOff>19050</xdr:rowOff>
        </xdr:from>
        <xdr:to>
          <xdr:col>12</xdr:col>
          <xdr:colOff>400050</xdr:colOff>
          <xdr:row>14</xdr:row>
          <xdr:rowOff>95250</xdr:rowOff>
        </xdr:to>
        <xdr:sp macro="" textlink="">
          <xdr:nvSpPr>
            <xdr:cNvPr id="8202" name="CommandButton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0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15</xdr:row>
          <xdr:rowOff>104775</xdr:rowOff>
        </xdr:from>
        <xdr:to>
          <xdr:col>3</xdr:col>
          <xdr:colOff>104775</xdr:colOff>
          <xdr:row>18</xdr:row>
          <xdr:rowOff>161925</xdr:rowOff>
        </xdr:to>
        <xdr:sp macro="" textlink="">
          <xdr:nvSpPr>
            <xdr:cNvPr id="8203" name="CommandButton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0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15</xdr:row>
          <xdr:rowOff>104775</xdr:rowOff>
        </xdr:from>
        <xdr:to>
          <xdr:col>5</xdr:col>
          <xdr:colOff>323850</xdr:colOff>
          <xdr:row>18</xdr:row>
          <xdr:rowOff>161925</xdr:rowOff>
        </xdr:to>
        <xdr:sp macro="" textlink="">
          <xdr:nvSpPr>
            <xdr:cNvPr id="8204" name="CommandButton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00000000-0008-0000-00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590550</xdr:colOff>
          <xdr:row>15</xdr:row>
          <xdr:rowOff>104775</xdr:rowOff>
        </xdr:from>
        <xdr:to>
          <xdr:col>7</xdr:col>
          <xdr:colOff>542925</xdr:colOff>
          <xdr:row>18</xdr:row>
          <xdr:rowOff>161925</xdr:rowOff>
        </xdr:to>
        <xdr:sp macro="" textlink="">
          <xdr:nvSpPr>
            <xdr:cNvPr id="8205" name="CommandButton13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0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15</xdr:row>
          <xdr:rowOff>104775</xdr:rowOff>
        </xdr:from>
        <xdr:to>
          <xdr:col>10</xdr:col>
          <xdr:colOff>152400</xdr:colOff>
          <xdr:row>18</xdr:row>
          <xdr:rowOff>161925</xdr:rowOff>
        </xdr:to>
        <xdr:sp macro="" textlink="">
          <xdr:nvSpPr>
            <xdr:cNvPr id="8206" name="CommandButton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0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15</xdr:row>
          <xdr:rowOff>104775</xdr:rowOff>
        </xdr:from>
        <xdr:to>
          <xdr:col>12</xdr:col>
          <xdr:colOff>400050</xdr:colOff>
          <xdr:row>18</xdr:row>
          <xdr:rowOff>161925</xdr:rowOff>
        </xdr:to>
        <xdr:sp macro="" textlink="">
          <xdr:nvSpPr>
            <xdr:cNvPr id="8207" name="CommandButton15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0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20</xdr:row>
          <xdr:rowOff>9525</xdr:rowOff>
        </xdr:from>
        <xdr:to>
          <xdr:col>3</xdr:col>
          <xdr:colOff>104775</xdr:colOff>
          <xdr:row>23</xdr:row>
          <xdr:rowOff>85725</xdr:rowOff>
        </xdr:to>
        <xdr:sp macro="" textlink="">
          <xdr:nvSpPr>
            <xdr:cNvPr id="8208" name="CommandButton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0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20</xdr:row>
          <xdr:rowOff>9525</xdr:rowOff>
        </xdr:from>
        <xdr:to>
          <xdr:col>5</xdr:col>
          <xdr:colOff>323850</xdr:colOff>
          <xdr:row>23</xdr:row>
          <xdr:rowOff>85725</xdr:rowOff>
        </xdr:to>
        <xdr:sp macro="" textlink="">
          <xdr:nvSpPr>
            <xdr:cNvPr id="8209" name="CommandButton17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0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590550</xdr:colOff>
          <xdr:row>20</xdr:row>
          <xdr:rowOff>9525</xdr:rowOff>
        </xdr:from>
        <xdr:to>
          <xdr:col>7</xdr:col>
          <xdr:colOff>542925</xdr:colOff>
          <xdr:row>23</xdr:row>
          <xdr:rowOff>85725</xdr:rowOff>
        </xdr:to>
        <xdr:sp macro="" textlink="">
          <xdr:nvSpPr>
            <xdr:cNvPr id="8210" name="CommandButton18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0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20</xdr:row>
          <xdr:rowOff>9525</xdr:rowOff>
        </xdr:from>
        <xdr:to>
          <xdr:col>10</xdr:col>
          <xdr:colOff>152400</xdr:colOff>
          <xdr:row>23</xdr:row>
          <xdr:rowOff>85725</xdr:rowOff>
        </xdr:to>
        <xdr:sp macro="" textlink="">
          <xdr:nvSpPr>
            <xdr:cNvPr id="8211" name="CommandButton19" hidden="1">
              <a:extLst>
                <a:ext uri="{63B3BB69-23CF-44E3-9099-C40C66FF867C}">
                  <a14:compatExt spid="_x0000_s8211"/>
                </a:ext>
                <a:ext uri="{FF2B5EF4-FFF2-40B4-BE49-F238E27FC236}">
                  <a16:creationId xmlns:a16="http://schemas.microsoft.com/office/drawing/2014/main" id="{00000000-0008-0000-0000-00001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20</xdr:row>
          <xdr:rowOff>9525</xdr:rowOff>
        </xdr:from>
        <xdr:to>
          <xdr:col>12</xdr:col>
          <xdr:colOff>400050</xdr:colOff>
          <xdr:row>23</xdr:row>
          <xdr:rowOff>85725</xdr:rowOff>
        </xdr:to>
        <xdr:sp macro="" textlink="">
          <xdr:nvSpPr>
            <xdr:cNvPr id="8212" name="CommandButton20" hidden="1">
              <a:extLst>
                <a:ext uri="{63B3BB69-23CF-44E3-9099-C40C66FF867C}">
                  <a14:compatExt spid="_x0000_s8212"/>
                </a:ext>
                <a:ext uri="{FF2B5EF4-FFF2-40B4-BE49-F238E27FC236}">
                  <a16:creationId xmlns:a16="http://schemas.microsoft.com/office/drawing/2014/main" id="{00000000-0008-0000-0000-00001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25</xdr:row>
          <xdr:rowOff>0</xdr:rowOff>
        </xdr:from>
        <xdr:to>
          <xdr:col>9</xdr:col>
          <xdr:colOff>161925</xdr:colOff>
          <xdr:row>28</xdr:row>
          <xdr:rowOff>114300</xdr:rowOff>
        </xdr:to>
        <xdr:sp macro="" textlink="">
          <xdr:nvSpPr>
            <xdr:cNvPr id="8213" name="CommandButton21" hidden="1">
              <a:extLst>
                <a:ext uri="{63B3BB69-23CF-44E3-9099-C40C66FF867C}">
                  <a14:compatExt spid="_x0000_s8213"/>
                </a:ext>
                <a:ext uri="{FF2B5EF4-FFF2-40B4-BE49-F238E27FC236}">
                  <a16:creationId xmlns:a16="http://schemas.microsoft.com/office/drawing/2014/main" id="{00000000-0008-0000-0000-00001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1</xdr:row>
          <xdr:rowOff>133350</xdr:rowOff>
        </xdr:from>
        <xdr:to>
          <xdr:col>3</xdr:col>
          <xdr:colOff>104775</xdr:colOff>
          <xdr:row>5</xdr:row>
          <xdr:rowOff>76200</xdr:rowOff>
        </xdr:to>
        <xdr:sp macro="" textlink="">
          <xdr:nvSpPr>
            <xdr:cNvPr id="8214" name="CommandButton22" hidden="1">
              <a:extLst>
                <a:ext uri="{63B3BB69-23CF-44E3-9099-C40C66FF867C}">
                  <a14:compatExt spid="_x0000_s8214"/>
                </a:ext>
                <a:ext uri="{FF2B5EF4-FFF2-40B4-BE49-F238E27FC236}">
                  <a16:creationId xmlns:a16="http://schemas.microsoft.com/office/drawing/2014/main" id="{00000000-0008-0000-0000-00001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254</xdr:col>
          <xdr:colOff>457200</xdr:colOff>
          <xdr:row>0</xdr:row>
          <xdr:rowOff>142875</xdr:rowOff>
        </xdr:from>
        <xdr:to>
          <xdr:col>255</xdr:col>
          <xdr:colOff>371475</xdr:colOff>
          <xdr:row>2</xdr:row>
          <xdr:rowOff>114300</xdr:rowOff>
        </xdr:to>
        <xdr:sp macro="" textlink="">
          <xdr:nvSpPr>
            <xdr:cNvPr id="8215" name="CommandButton23" hidden="1">
              <a:extLst>
                <a:ext uri="{63B3BB69-23CF-44E3-9099-C40C66FF867C}">
                  <a14:compatExt spid="_x0000_s8215"/>
                </a:ext>
                <a:ext uri="{FF2B5EF4-FFF2-40B4-BE49-F238E27FC236}">
                  <a16:creationId xmlns:a16="http://schemas.microsoft.com/office/drawing/2014/main" id="{00000000-0008-0000-0000-00001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25</xdr:row>
          <xdr:rowOff>9525</xdr:rowOff>
        </xdr:from>
        <xdr:to>
          <xdr:col>3</xdr:col>
          <xdr:colOff>257175</xdr:colOff>
          <xdr:row>28</xdr:row>
          <xdr:rowOff>104775</xdr:rowOff>
        </xdr:to>
        <xdr:sp macro="" textlink="">
          <xdr:nvSpPr>
            <xdr:cNvPr id="8216" name="CommandButton24" hidden="1">
              <a:extLst>
                <a:ext uri="{63B3BB69-23CF-44E3-9099-C40C66FF867C}">
                  <a14:compatExt spid="_x0000_s8216"/>
                </a:ext>
                <a:ext uri="{FF2B5EF4-FFF2-40B4-BE49-F238E27FC236}">
                  <a16:creationId xmlns:a16="http://schemas.microsoft.com/office/drawing/2014/main" id="{00000000-0008-0000-0000-00001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447675</xdr:colOff>
          <xdr:row>25</xdr:row>
          <xdr:rowOff>9525</xdr:rowOff>
        </xdr:from>
        <xdr:to>
          <xdr:col>12</xdr:col>
          <xdr:colOff>381000</xdr:colOff>
          <xdr:row>28</xdr:row>
          <xdr:rowOff>114300</xdr:rowOff>
        </xdr:to>
        <xdr:sp macro="" textlink="">
          <xdr:nvSpPr>
            <xdr:cNvPr id="8217" name="CommandButton25" hidden="1">
              <a:extLst>
                <a:ext uri="{63B3BB69-23CF-44E3-9099-C40C66FF867C}">
                  <a14:compatExt spid="_x0000_s8217"/>
                </a:ext>
                <a:ext uri="{FF2B5EF4-FFF2-40B4-BE49-F238E27FC236}">
                  <a16:creationId xmlns:a16="http://schemas.microsoft.com/office/drawing/2014/main" id="{00000000-0008-0000-0000-00001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85725</xdr:colOff>
          <xdr:row>6</xdr:row>
          <xdr:rowOff>142875</xdr:rowOff>
        </xdr:from>
        <xdr:to>
          <xdr:col>15</xdr:col>
          <xdr:colOff>1028700</xdr:colOff>
          <xdr:row>10</xdr:row>
          <xdr:rowOff>85725</xdr:rowOff>
        </xdr:to>
        <xdr:sp macro="" textlink="">
          <xdr:nvSpPr>
            <xdr:cNvPr id="8218" name="CommandButton26" hidden="1">
              <a:extLst>
                <a:ext uri="{63B3BB69-23CF-44E3-9099-C40C66FF867C}">
                  <a14:compatExt spid="_x0000_s8218"/>
                </a:ext>
                <a:ext uri="{FF2B5EF4-FFF2-40B4-BE49-F238E27FC236}">
                  <a16:creationId xmlns:a16="http://schemas.microsoft.com/office/drawing/2014/main" id="{00000000-0008-0000-0000-00001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114300</xdr:colOff>
          <xdr:row>20</xdr:row>
          <xdr:rowOff>66675</xdr:rowOff>
        </xdr:from>
        <xdr:to>
          <xdr:col>15</xdr:col>
          <xdr:colOff>971550</xdr:colOff>
          <xdr:row>23</xdr:row>
          <xdr:rowOff>123825</xdr:rowOff>
        </xdr:to>
        <xdr:sp macro="" textlink="">
          <xdr:nvSpPr>
            <xdr:cNvPr id="8249" name="CommandButton27" hidden="1">
              <a:extLst>
                <a:ext uri="{63B3BB69-23CF-44E3-9099-C40C66FF867C}">
                  <a14:compatExt spid="_x0000_s8249"/>
                </a:ext>
                <a:ext uri="{FF2B5EF4-FFF2-40B4-BE49-F238E27FC236}">
                  <a16:creationId xmlns:a16="http://schemas.microsoft.com/office/drawing/2014/main" id="{00000000-0008-0000-0000-00003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253</xdr:col>
          <xdr:colOff>38100</xdr:colOff>
          <xdr:row>3</xdr:row>
          <xdr:rowOff>57150</xdr:rowOff>
        </xdr:from>
        <xdr:to>
          <xdr:col>255</xdr:col>
          <xdr:colOff>371475</xdr:colOff>
          <xdr:row>5</xdr:row>
          <xdr:rowOff>38100</xdr:rowOff>
        </xdr:to>
        <xdr:sp macro="" textlink="">
          <xdr:nvSpPr>
            <xdr:cNvPr id="8275" name="CommandButton28" hidden="1">
              <a:extLst>
                <a:ext uri="{63B3BB69-23CF-44E3-9099-C40C66FF867C}">
                  <a14:compatExt spid="_x0000_s8275"/>
                </a:ext>
                <a:ext uri="{FF2B5EF4-FFF2-40B4-BE49-F238E27FC236}">
                  <a16:creationId xmlns:a16="http://schemas.microsoft.com/office/drawing/2014/main" id="{00000000-0008-0000-0000-00005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253</xdr:col>
          <xdr:colOff>38100</xdr:colOff>
          <xdr:row>5</xdr:row>
          <xdr:rowOff>85725</xdr:rowOff>
        </xdr:from>
        <xdr:to>
          <xdr:col>255</xdr:col>
          <xdr:colOff>381000</xdr:colOff>
          <xdr:row>7</xdr:row>
          <xdr:rowOff>57150</xdr:rowOff>
        </xdr:to>
        <xdr:sp macro="" textlink="">
          <xdr:nvSpPr>
            <xdr:cNvPr id="8276" name="CommandButton29" hidden="1">
              <a:extLst>
                <a:ext uri="{63B3BB69-23CF-44E3-9099-C40C66FF867C}">
                  <a14:compatExt spid="_x0000_s8276"/>
                </a:ext>
                <a:ext uri="{FF2B5EF4-FFF2-40B4-BE49-F238E27FC236}">
                  <a16:creationId xmlns:a16="http://schemas.microsoft.com/office/drawing/2014/main" id="{00000000-0008-0000-0000-00005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253</xdr:col>
          <xdr:colOff>38100</xdr:colOff>
          <xdr:row>7</xdr:row>
          <xdr:rowOff>114300</xdr:rowOff>
        </xdr:from>
        <xdr:to>
          <xdr:col>255</xdr:col>
          <xdr:colOff>381000</xdr:colOff>
          <xdr:row>9</xdr:row>
          <xdr:rowOff>85725</xdr:rowOff>
        </xdr:to>
        <xdr:sp macro="" textlink="">
          <xdr:nvSpPr>
            <xdr:cNvPr id="8277" name="CommandButton30" hidden="1">
              <a:extLst>
                <a:ext uri="{63B3BB69-23CF-44E3-9099-C40C66FF867C}">
                  <a14:compatExt spid="_x0000_s8277"/>
                </a:ext>
                <a:ext uri="{FF2B5EF4-FFF2-40B4-BE49-F238E27FC236}">
                  <a16:creationId xmlns:a16="http://schemas.microsoft.com/office/drawing/2014/main" id="{00000000-0008-0000-0000-00005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25</xdr:row>
          <xdr:rowOff>28575</xdr:rowOff>
        </xdr:from>
        <xdr:to>
          <xdr:col>5</xdr:col>
          <xdr:colOff>533400</xdr:colOff>
          <xdr:row>28</xdr:row>
          <xdr:rowOff>104775</xdr:rowOff>
        </xdr:to>
        <xdr:sp macro="" textlink="">
          <xdr:nvSpPr>
            <xdr:cNvPr id="8279" name="CommandButton31" hidden="1">
              <a:extLst>
                <a:ext uri="{63B3BB69-23CF-44E3-9099-C40C66FF867C}">
                  <a14:compatExt spid="_x0000_s8279"/>
                </a:ext>
                <a:ext uri="{FF2B5EF4-FFF2-40B4-BE49-F238E27FC236}">
                  <a16:creationId xmlns:a16="http://schemas.microsoft.com/office/drawing/2014/main" id="{00000000-0008-0000-0000-00005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184419</xdr:colOff>
      <xdr:row>3</xdr:row>
      <xdr:rowOff>9524</xdr:rowOff>
    </xdr:from>
    <xdr:to>
      <xdr:col>11</xdr:col>
      <xdr:colOff>429874</xdr:colOff>
      <xdr:row>4</xdr:row>
      <xdr:rowOff>133350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1794" y="504824"/>
          <a:ext cx="855055" cy="2857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369570</xdr:colOff>
      <xdr:row>1</xdr:row>
      <xdr:rowOff>121920</xdr:rowOff>
    </xdr:from>
    <xdr:to>
      <xdr:col>11</xdr:col>
      <xdr:colOff>567698</xdr:colOff>
      <xdr:row>21</xdr:row>
      <xdr:rowOff>38095</xdr:rowOff>
    </xdr:to>
    <xdr:sp macro="" textlink="">
      <xdr:nvSpPr>
        <xdr:cNvPr id="36865" name="Text Box 1">
          <a:extLst>
            <a:ext uri="{FF2B5EF4-FFF2-40B4-BE49-F238E27FC236}">
              <a16:creationId xmlns:a16="http://schemas.microsoft.com/office/drawing/2014/main" id="{00000000-0008-0000-0100-000001900000}"/>
            </a:ext>
          </a:extLst>
        </xdr:cNvPr>
        <xdr:cNvSpPr txBox="1">
          <a:spLocks noChangeArrowheads="1"/>
        </xdr:cNvSpPr>
      </xdr:nvSpPr>
      <xdr:spPr bwMode="auto">
        <a:xfrm>
          <a:off x="371475" y="285750"/>
          <a:ext cx="6905625" cy="3152775"/>
        </a:xfrm>
        <a:prstGeom prst="rect">
          <a:avLst/>
        </a:prstGeom>
        <a:solidFill>
          <a:srgbClr val="81B4B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27432" anchor="ctr" upright="1"/>
        <a:lstStyle/>
        <a:p>
          <a:pPr algn="l" rtl="0">
            <a:defRPr sz="1000"/>
          </a:pPr>
          <a:r>
            <a:rPr lang="nl-BE" sz="1200" b="1" i="0" u="none" strike="noStrike" baseline="0">
              <a:solidFill>
                <a:srgbClr val="CE7800"/>
              </a:solidFill>
              <a:latin typeface="Arial"/>
              <a:cs typeface="Arial"/>
            </a:rPr>
            <a:t>Owner toepassing : Eurofiber Belgïe</a:t>
          </a:r>
        </a:p>
        <a:p>
          <a:pPr algn="l" rtl="0">
            <a:defRPr sz="1000"/>
          </a:pPr>
          <a:endParaRPr lang="nl-BE" sz="1200" b="1" i="0" u="none" strike="noStrike" baseline="0">
            <a:solidFill>
              <a:srgbClr val="CE78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nl-BE" sz="1200" b="1" i="0" u="none" strike="noStrike" baseline="0">
              <a:solidFill>
                <a:srgbClr val="CE7800"/>
              </a:solidFill>
              <a:latin typeface="Arial"/>
              <a:cs typeface="Arial"/>
            </a:rPr>
            <a:t>Administrator toepassing : </a:t>
          </a:r>
        </a:p>
        <a:p>
          <a:pPr algn="l" rtl="0">
            <a:defRPr sz="1000"/>
          </a:pPr>
          <a:endParaRPr lang="nl-BE" sz="1200" b="1" i="0" u="none" strike="noStrike" baseline="0">
            <a:solidFill>
              <a:srgbClr val="CE78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nl-BE" sz="1200" b="1" i="0" u="none" strike="noStrike" baseline="0">
            <a:solidFill>
              <a:srgbClr val="CE78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nl-BE" sz="1200" b="1" i="0" u="none" strike="noStrike" baseline="0">
              <a:solidFill>
                <a:srgbClr val="CE7800"/>
              </a:solidFill>
              <a:latin typeface="Arial"/>
              <a:cs typeface="Arial"/>
            </a:rPr>
            <a:t>Auteur toepassing : </a:t>
          </a:r>
        </a:p>
        <a:p>
          <a:pPr algn="l" rtl="0">
            <a:defRPr sz="1000"/>
          </a:pPr>
          <a:endParaRPr lang="nl-BE" sz="1200" b="1" i="0" u="none" strike="noStrike" baseline="0">
            <a:solidFill>
              <a:srgbClr val="CE78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nl-BE" sz="1200" b="1" i="1" u="none" strike="noStrike" baseline="0">
              <a:solidFill>
                <a:srgbClr val="CE7800"/>
              </a:solidFill>
              <a:latin typeface="Arial"/>
              <a:cs typeface="Arial"/>
            </a:rPr>
            <a:t>Alle gegevens van dit bestand zijn afgeschermd (excl. geel gemarkeerde velden).</a:t>
          </a:r>
        </a:p>
        <a:p>
          <a:pPr algn="l" rtl="0">
            <a:defRPr sz="1000"/>
          </a:pPr>
          <a:endParaRPr lang="nl-BE" sz="1200" b="1" i="1" u="none" strike="noStrike" baseline="0">
            <a:solidFill>
              <a:srgbClr val="CE78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nl-BE" sz="1200" b="1" i="1" u="none" strike="noStrike" baseline="0">
              <a:solidFill>
                <a:srgbClr val="CE7800"/>
              </a:solidFill>
              <a:latin typeface="Arial"/>
              <a:cs typeface="Arial"/>
            </a:rPr>
            <a:t>Eventuele wijzigingen zijn over te maken aan de Administrator, die na overleg met de betrokken nutsmaatschappijen opdracht zal geven aan de Auteur tot het wijzigen van de toepassing.</a:t>
          </a:r>
        </a:p>
        <a:p>
          <a:pPr algn="l" rtl="0">
            <a:defRPr sz="1000"/>
          </a:pPr>
          <a:endParaRPr lang="nl-BE" sz="1200" b="1" i="1" u="none" strike="noStrike" baseline="0">
            <a:solidFill>
              <a:srgbClr val="CE78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nl-BE" sz="1200" b="1" i="1" u="none" strike="noStrike" baseline="0">
              <a:solidFill>
                <a:srgbClr val="CE7800"/>
              </a:solidFill>
              <a:latin typeface="Arial"/>
              <a:cs typeface="Arial"/>
            </a:rPr>
            <a:t>De Auteur zal enkel en alleen wijzigingen doorvoeren in opdracht van de Owner en/of Administrator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66675</xdr:rowOff>
    </xdr:from>
    <xdr:to>
      <xdr:col>12</xdr:col>
      <xdr:colOff>47625</xdr:colOff>
      <xdr:row>7</xdr:row>
      <xdr:rowOff>152400</xdr:rowOff>
    </xdr:to>
    <xdr:grpSp>
      <xdr:nvGrpSpPr>
        <xdr:cNvPr id="34966" name="Group 33">
          <a:extLst>
            <a:ext uri="{FF2B5EF4-FFF2-40B4-BE49-F238E27FC236}">
              <a16:creationId xmlns:a16="http://schemas.microsoft.com/office/drawing/2014/main" id="{00000000-0008-0000-0200-000096880000}"/>
            </a:ext>
          </a:extLst>
        </xdr:cNvPr>
        <xdr:cNvGrpSpPr>
          <a:grpSpLocks/>
        </xdr:cNvGrpSpPr>
      </xdr:nvGrpSpPr>
      <xdr:grpSpPr bwMode="auto">
        <a:xfrm>
          <a:off x="66675" y="828675"/>
          <a:ext cx="7038975" cy="647700"/>
          <a:chOff x="7" y="87"/>
          <a:chExt cx="739" cy="68"/>
        </a:xfrm>
      </xdr:grpSpPr>
      <xdr:sp macro="" textlink="">
        <xdr:nvSpPr>
          <xdr:cNvPr id="34842" name="Text Box 26">
            <a:extLst>
              <a:ext uri="{FF2B5EF4-FFF2-40B4-BE49-F238E27FC236}">
                <a16:creationId xmlns:a16="http://schemas.microsoft.com/office/drawing/2014/main" id="{00000000-0008-0000-0200-00001A8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" y="87"/>
            <a:ext cx="8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34843" name="Text Box 27">
            <a:extLst>
              <a:ext uri="{FF2B5EF4-FFF2-40B4-BE49-F238E27FC236}">
                <a16:creationId xmlns:a16="http://schemas.microsoft.com/office/drawing/2014/main" id="{00000000-0008-0000-0200-00001B8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" y="105"/>
            <a:ext cx="132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34845" name="Text Box 29">
            <a:extLst>
              <a:ext uri="{FF2B5EF4-FFF2-40B4-BE49-F238E27FC236}">
                <a16:creationId xmlns:a16="http://schemas.microsoft.com/office/drawing/2014/main" id="{00000000-0008-0000-0200-00001D8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" y="105"/>
            <a:ext cx="607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34847" name="Text Box 31">
            <a:extLst>
              <a:ext uri="{FF2B5EF4-FFF2-40B4-BE49-F238E27FC236}">
                <a16:creationId xmlns:a16="http://schemas.microsoft.com/office/drawing/2014/main" id="{00000000-0008-0000-0200-00001F8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" y="123"/>
            <a:ext cx="739" cy="32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0" rIns="0" bIns="22860" anchor="b" upright="1"/>
          <a:lstStyle/>
          <a:p>
            <a:pPr algn="l" rtl="0">
              <a:defRPr sz="1000"/>
            </a:pPr>
            <a:r>
              <a:rPr lang="nl-BE" sz="9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ONDERSTAANDE GEGEVENS WORDEN OVERGENOMEN IN DE TABBLADEN DIE DEEL UITMAKEN VAN DIT BESTAND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35960" name="Line 1">
          <a:extLst>
            <a:ext uri="{FF2B5EF4-FFF2-40B4-BE49-F238E27FC236}">
              <a16:creationId xmlns:a16="http://schemas.microsoft.com/office/drawing/2014/main" id="{00000000-0008-0000-0300-0000788C0000}"/>
            </a:ext>
          </a:extLst>
        </xdr:cNvPr>
        <xdr:cNvSpPr>
          <a:spLocks noChangeShapeType="1"/>
        </xdr:cNvSpPr>
      </xdr:nvSpPr>
      <xdr:spPr bwMode="auto">
        <a:xfrm>
          <a:off x="8191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35961" name="Line 2">
          <a:extLst>
            <a:ext uri="{FF2B5EF4-FFF2-40B4-BE49-F238E27FC236}">
              <a16:creationId xmlns:a16="http://schemas.microsoft.com/office/drawing/2014/main" id="{00000000-0008-0000-0300-0000798C0000}"/>
            </a:ext>
          </a:extLst>
        </xdr:cNvPr>
        <xdr:cNvSpPr>
          <a:spLocks noChangeShapeType="1"/>
        </xdr:cNvSpPr>
      </xdr:nvSpPr>
      <xdr:spPr bwMode="auto">
        <a:xfrm>
          <a:off x="8191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35962" name="Line 3">
          <a:extLst>
            <a:ext uri="{FF2B5EF4-FFF2-40B4-BE49-F238E27FC236}">
              <a16:creationId xmlns:a16="http://schemas.microsoft.com/office/drawing/2014/main" id="{00000000-0008-0000-0300-00007A8C0000}"/>
            </a:ext>
          </a:extLst>
        </xdr:cNvPr>
        <xdr:cNvSpPr>
          <a:spLocks noChangeShapeType="1"/>
        </xdr:cNvSpPr>
      </xdr:nvSpPr>
      <xdr:spPr bwMode="auto">
        <a:xfrm flipV="1">
          <a:off x="8191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35963" name="Line 4">
          <a:extLst>
            <a:ext uri="{FF2B5EF4-FFF2-40B4-BE49-F238E27FC236}">
              <a16:creationId xmlns:a16="http://schemas.microsoft.com/office/drawing/2014/main" id="{00000000-0008-0000-0300-00007B8C0000}"/>
            </a:ext>
          </a:extLst>
        </xdr:cNvPr>
        <xdr:cNvSpPr>
          <a:spLocks noChangeShapeType="1"/>
        </xdr:cNvSpPr>
      </xdr:nvSpPr>
      <xdr:spPr bwMode="auto">
        <a:xfrm flipV="1">
          <a:off x="8191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35964" name="Line 5">
          <a:extLst>
            <a:ext uri="{FF2B5EF4-FFF2-40B4-BE49-F238E27FC236}">
              <a16:creationId xmlns:a16="http://schemas.microsoft.com/office/drawing/2014/main" id="{00000000-0008-0000-0300-00007C8C0000}"/>
            </a:ext>
          </a:extLst>
        </xdr:cNvPr>
        <xdr:cNvSpPr>
          <a:spLocks noChangeShapeType="1"/>
        </xdr:cNvSpPr>
      </xdr:nvSpPr>
      <xdr:spPr bwMode="auto">
        <a:xfrm>
          <a:off x="8191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35965" name="Line 6">
          <a:extLst>
            <a:ext uri="{FF2B5EF4-FFF2-40B4-BE49-F238E27FC236}">
              <a16:creationId xmlns:a16="http://schemas.microsoft.com/office/drawing/2014/main" id="{00000000-0008-0000-0300-00007D8C0000}"/>
            </a:ext>
          </a:extLst>
        </xdr:cNvPr>
        <xdr:cNvSpPr>
          <a:spLocks noChangeShapeType="1"/>
        </xdr:cNvSpPr>
      </xdr:nvSpPr>
      <xdr:spPr bwMode="auto">
        <a:xfrm>
          <a:off x="8191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35847" name="AutoShape 7">
          <a:extLst>
            <a:ext uri="{FF2B5EF4-FFF2-40B4-BE49-F238E27FC236}">
              <a16:creationId xmlns:a16="http://schemas.microsoft.com/office/drawing/2014/main" id="{00000000-0008-0000-0300-0000078C00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6575" name="Line 1">
          <a:extLst>
            <a:ext uri="{FF2B5EF4-FFF2-40B4-BE49-F238E27FC236}">
              <a16:creationId xmlns:a16="http://schemas.microsoft.com/office/drawing/2014/main" id="{00000000-0008-0000-0400-0000AF19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6576" name="Line 2">
          <a:extLst>
            <a:ext uri="{FF2B5EF4-FFF2-40B4-BE49-F238E27FC236}">
              <a16:creationId xmlns:a16="http://schemas.microsoft.com/office/drawing/2014/main" id="{00000000-0008-0000-0400-0000B019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6577" name="Line 3">
          <a:extLst>
            <a:ext uri="{FF2B5EF4-FFF2-40B4-BE49-F238E27FC236}">
              <a16:creationId xmlns:a16="http://schemas.microsoft.com/office/drawing/2014/main" id="{00000000-0008-0000-0400-0000B119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6578" name="Line 4">
          <a:extLst>
            <a:ext uri="{FF2B5EF4-FFF2-40B4-BE49-F238E27FC236}">
              <a16:creationId xmlns:a16="http://schemas.microsoft.com/office/drawing/2014/main" id="{00000000-0008-0000-0400-0000B219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6579" name="Line 5">
          <a:extLst>
            <a:ext uri="{FF2B5EF4-FFF2-40B4-BE49-F238E27FC236}">
              <a16:creationId xmlns:a16="http://schemas.microsoft.com/office/drawing/2014/main" id="{00000000-0008-0000-0400-0000B319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6580" name="Line 6">
          <a:extLst>
            <a:ext uri="{FF2B5EF4-FFF2-40B4-BE49-F238E27FC236}">
              <a16:creationId xmlns:a16="http://schemas.microsoft.com/office/drawing/2014/main" id="{00000000-0008-0000-0400-0000B419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6151" name="AutoShape 7">
          <a:extLst>
            <a:ext uri="{FF2B5EF4-FFF2-40B4-BE49-F238E27FC236}">
              <a16:creationId xmlns:a16="http://schemas.microsoft.com/office/drawing/2014/main" id="{00000000-0008-0000-0400-00000718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6582" name="Group 39">
          <a:extLst>
            <a:ext uri="{FF2B5EF4-FFF2-40B4-BE49-F238E27FC236}">
              <a16:creationId xmlns:a16="http://schemas.microsoft.com/office/drawing/2014/main" id="{00000000-0008-0000-0400-0000B619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6173" name="Text Box 29">
            <a:extLst>
              <a:ext uri="{FF2B5EF4-FFF2-40B4-BE49-F238E27FC236}">
                <a16:creationId xmlns:a16="http://schemas.microsoft.com/office/drawing/2014/main" id="{00000000-0008-0000-0400-00001D1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6174" name="Text Box 30">
            <a:extLst>
              <a:ext uri="{FF2B5EF4-FFF2-40B4-BE49-F238E27FC236}">
                <a16:creationId xmlns:a16="http://schemas.microsoft.com/office/drawing/2014/main" id="{00000000-0008-0000-0400-00001E1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6175" name="Text Box 31">
            <a:extLst>
              <a:ext uri="{FF2B5EF4-FFF2-40B4-BE49-F238E27FC236}">
                <a16:creationId xmlns:a16="http://schemas.microsoft.com/office/drawing/2014/main" id="{00000000-0008-0000-0400-00001F1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6177" name="Text Box 33">
            <a:extLst>
              <a:ext uri="{FF2B5EF4-FFF2-40B4-BE49-F238E27FC236}">
                <a16:creationId xmlns:a16="http://schemas.microsoft.com/office/drawing/2014/main" id="{00000000-0008-0000-0400-0000211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6178" name="Text Box 34">
            <a:extLst>
              <a:ext uri="{FF2B5EF4-FFF2-40B4-BE49-F238E27FC236}">
                <a16:creationId xmlns:a16="http://schemas.microsoft.com/office/drawing/2014/main" id="{00000000-0008-0000-0400-0000221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30992" name="Group 14">
          <a:extLst>
            <a:ext uri="{FF2B5EF4-FFF2-40B4-BE49-F238E27FC236}">
              <a16:creationId xmlns:a16="http://schemas.microsoft.com/office/drawing/2014/main" id="{00000000-0008-0000-0500-00001079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30729" name="Text Box 9">
            <a:extLst>
              <a:ext uri="{FF2B5EF4-FFF2-40B4-BE49-F238E27FC236}">
                <a16:creationId xmlns:a16="http://schemas.microsoft.com/office/drawing/2014/main" id="{00000000-0008-0000-0500-0000097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30730" name="Text Box 10">
            <a:extLst>
              <a:ext uri="{FF2B5EF4-FFF2-40B4-BE49-F238E27FC236}">
                <a16:creationId xmlns:a16="http://schemas.microsoft.com/office/drawing/2014/main" id="{00000000-0008-0000-0500-00000A7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FFFF99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GELE VELDEN</a:t>
            </a:r>
          </a:p>
        </xdr:txBody>
      </xdr:sp>
      <xdr:sp macro="" textlink="">
        <xdr:nvSpPr>
          <xdr:cNvPr id="30731" name="Text Box 11">
            <a:extLst>
              <a:ext uri="{FF2B5EF4-FFF2-40B4-BE49-F238E27FC236}">
                <a16:creationId xmlns:a16="http://schemas.microsoft.com/office/drawing/2014/main" id="{00000000-0008-0000-0500-00000B7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0732" name="Text Box 12">
            <a:extLst>
              <a:ext uri="{FF2B5EF4-FFF2-40B4-BE49-F238E27FC236}">
                <a16:creationId xmlns:a16="http://schemas.microsoft.com/office/drawing/2014/main" id="{00000000-0008-0000-0500-00000C7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CC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30733" name="Text Box 13">
            <a:extLst>
              <a:ext uri="{FF2B5EF4-FFF2-40B4-BE49-F238E27FC236}">
                <a16:creationId xmlns:a16="http://schemas.microsoft.com/office/drawing/2014/main" id="{00000000-0008-0000-0500-00000D7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0168" name="Line 1">
          <a:extLst>
            <a:ext uri="{FF2B5EF4-FFF2-40B4-BE49-F238E27FC236}">
              <a16:creationId xmlns:a16="http://schemas.microsoft.com/office/drawing/2014/main" id="{00000000-0008-0000-0600-00002839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0169" name="Line 2">
          <a:extLst>
            <a:ext uri="{FF2B5EF4-FFF2-40B4-BE49-F238E27FC236}">
              <a16:creationId xmlns:a16="http://schemas.microsoft.com/office/drawing/2014/main" id="{00000000-0008-0000-0600-00002939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0170" name="Line 3">
          <a:extLst>
            <a:ext uri="{FF2B5EF4-FFF2-40B4-BE49-F238E27FC236}">
              <a16:creationId xmlns:a16="http://schemas.microsoft.com/office/drawing/2014/main" id="{00000000-0008-0000-0600-00002A39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0171" name="Line 4">
          <a:extLst>
            <a:ext uri="{FF2B5EF4-FFF2-40B4-BE49-F238E27FC236}">
              <a16:creationId xmlns:a16="http://schemas.microsoft.com/office/drawing/2014/main" id="{00000000-0008-0000-0600-00002B39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0172" name="Line 5">
          <a:extLst>
            <a:ext uri="{FF2B5EF4-FFF2-40B4-BE49-F238E27FC236}">
              <a16:creationId xmlns:a16="http://schemas.microsoft.com/office/drawing/2014/main" id="{00000000-0008-0000-0600-00002C39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0173" name="Line 6">
          <a:extLst>
            <a:ext uri="{FF2B5EF4-FFF2-40B4-BE49-F238E27FC236}">
              <a16:creationId xmlns:a16="http://schemas.microsoft.com/office/drawing/2014/main" id="{00000000-0008-0000-0600-00002D39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57351" name="AutoShape 7">
          <a:extLst>
            <a:ext uri="{FF2B5EF4-FFF2-40B4-BE49-F238E27FC236}">
              <a16:creationId xmlns:a16="http://schemas.microsoft.com/office/drawing/2014/main" id="{00000000-0008-0000-0600-000007E000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0175" name="Line 8">
          <a:extLst>
            <a:ext uri="{FF2B5EF4-FFF2-40B4-BE49-F238E27FC236}">
              <a16:creationId xmlns:a16="http://schemas.microsoft.com/office/drawing/2014/main" id="{00000000-0008-0000-0600-00002F39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0176" name="Line 9">
          <a:extLst>
            <a:ext uri="{FF2B5EF4-FFF2-40B4-BE49-F238E27FC236}">
              <a16:creationId xmlns:a16="http://schemas.microsoft.com/office/drawing/2014/main" id="{00000000-0008-0000-0600-00003039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0177" name="Line 10">
          <a:extLst>
            <a:ext uri="{FF2B5EF4-FFF2-40B4-BE49-F238E27FC236}">
              <a16:creationId xmlns:a16="http://schemas.microsoft.com/office/drawing/2014/main" id="{00000000-0008-0000-0600-00003139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0178" name="Line 11">
          <a:extLst>
            <a:ext uri="{FF2B5EF4-FFF2-40B4-BE49-F238E27FC236}">
              <a16:creationId xmlns:a16="http://schemas.microsoft.com/office/drawing/2014/main" id="{00000000-0008-0000-0600-00003239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0179" name="Line 12">
          <a:extLst>
            <a:ext uri="{FF2B5EF4-FFF2-40B4-BE49-F238E27FC236}">
              <a16:creationId xmlns:a16="http://schemas.microsoft.com/office/drawing/2014/main" id="{00000000-0008-0000-0600-00003339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0180" name="Line 13">
          <a:extLst>
            <a:ext uri="{FF2B5EF4-FFF2-40B4-BE49-F238E27FC236}">
              <a16:creationId xmlns:a16="http://schemas.microsoft.com/office/drawing/2014/main" id="{00000000-0008-0000-0600-00003439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0181" name="Line 14">
          <a:extLst>
            <a:ext uri="{FF2B5EF4-FFF2-40B4-BE49-F238E27FC236}">
              <a16:creationId xmlns:a16="http://schemas.microsoft.com/office/drawing/2014/main" id="{00000000-0008-0000-0600-000035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0182" name="Line 15">
          <a:extLst>
            <a:ext uri="{FF2B5EF4-FFF2-40B4-BE49-F238E27FC236}">
              <a16:creationId xmlns:a16="http://schemas.microsoft.com/office/drawing/2014/main" id="{00000000-0008-0000-0600-000036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0183" name="Line 16">
          <a:extLst>
            <a:ext uri="{FF2B5EF4-FFF2-40B4-BE49-F238E27FC236}">
              <a16:creationId xmlns:a16="http://schemas.microsoft.com/office/drawing/2014/main" id="{00000000-0008-0000-0600-000037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0184" name="Line 17">
          <a:extLst>
            <a:ext uri="{FF2B5EF4-FFF2-40B4-BE49-F238E27FC236}">
              <a16:creationId xmlns:a16="http://schemas.microsoft.com/office/drawing/2014/main" id="{00000000-0008-0000-0600-000038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0185" name="Line 18">
          <a:extLst>
            <a:ext uri="{FF2B5EF4-FFF2-40B4-BE49-F238E27FC236}">
              <a16:creationId xmlns:a16="http://schemas.microsoft.com/office/drawing/2014/main" id="{00000000-0008-0000-0600-000039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0186" name="Line 19">
          <a:extLst>
            <a:ext uri="{FF2B5EF4-FFF2-40B4-BE49-F238E27FC236}">
              <a16:creationId xmlns:a16="http://schemas.microsoft.com/office/drawing/2014/main" id="{00000000-0008-0000-0600-00003A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0187" name="Line 20">
          <a:extLst>
            <a:ext uri="{FF2B5EF4-FFF2-40B4-BE49-F238E27FC236}">
              <a16:creationId xmlns:a16="http://schemas.microsoft.com/office/drawing/2014/main" id="{00000000-0008-0000-0600-00003B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0188" name="Line 21">
          <a:extLst>
            <a:ext uri="{FF2B5EF4-FFF2-40B4-BE49-F238E27FC236}">
              <a16:creationId xmlns:a16="http://schemas.microsoft.com/office/drawing/2014/main" id="{00000000-0008-0000-0600-00003C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0189" name="Line 22">
          <a:extLst>
            <a:ext uri="{FF2B5EF4-FFF2-40B4-BE49-F238E27FC236}">
              <a16:creationId xmlns:a16="http://schemas.microsoft.com/office/drawing/2014/main" id="{00000000-0008-0000-0600-00003D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0190" name="Line 23">
          <a:extLst>
            <a:ext uri="{FF2B5EF4-FFF2-40B4-BE49-F238E27FC236}">
              <a16:creationId xmlns:a16="http://schemas.microsoft.com/office/drawing/2014/main" id="{00000000-0008-0000-0600-00003E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0191" name="Line 24">
          <a:extLst>
            <a:ext uri="{FF2B5EF4-FFF2-40B4-BE49-F238E27FC236}">
              <a16:creationId xmlns:a16="http://schemas.microsoft.com/office/drawing/2014/main" id="{00000000-0008-0000-0600-00003F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0192" name="Line 25">
          <a:extLst>
            <a:ext uri="{FF2B5EF4-FFF2-40B4-BE49-F238E27FC236}">
              <a16:creationId xmlns:a16="http://schemas.microsoft.com/office/drawing/2014/main" id="{00000000-0008-0000-0600-000040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0193" name="Line 26">
          <a:extLst>
            <a:ext uri="{FF2B5EF4-FFF2-40B4-BE49-F238E27FC236}">
              <a16:creationId xmlns:a16="http://schemas.microsoft.com/office/drawing/2014/main" id="{00000000-0008-0000-0600-000041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0194" name="Line 27">
          <a:extLst>
            <a:ext uri="{FF2B5EF4-FFF2-40B4-BE49-F238E27FC236}">
              <a16:creationId xmlns:a16="http://schemas.microsoft.com/office/drawing/2014/main" id="{00000000-0008-0000-0600-000042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0195" name="Line 28">
          <a:extLst>
            <a:ext uri="{FF2B5EF4-FFF2-40B4-BE49-F238E27FC236}">
              <a16:creationId xmlns:a16="http://schemas.microsoft.com/office/drawing/2014/main" id="{00000000-0008-0000-0600-000043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0196" name="Line 29">
          <a:extLst>
            <a:ext uri="{FF2B5EF4-FFF2-40B4-BE49-F238E27FC236}">
              <a16:creationId xmlns:a16="http://schemas.microsoft.com/office/drawing/2014/main" id="{00000000-0008-0000-0600-000044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0197" name="Line 30">
          <a:extLst>
            <a:ext uri="{FF2B5EF4-FFF2-40B4-BE49-F238E27FC236}">
              <a16:creationId xmlns:a16="http://schemas.microsoft.com/office/drawing/2014/main" id="{00000000-0008-0000-0600-000045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0198" name="Line 31">
          <a:extLst>
            <a:ext uri="{FF2B5EF4-FFF2-40B4-BE49-F238E27FC236}">
              <a16:creationId xmlns:a16="http://schemas.microsoft.com/office/drawing/2014/main" id="{00000000-0008-0000-0600-000046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0199" name="Line 32">
          <a:extLst>
            <a:ext uri="{FF2B5EF4-FFF2-40B4-BE49-F238E27FC236}">
              <a16:creationId xmlns:a16="http://schemas.microsoft.com/office/drawing/2014/main" id="{00000000-0008-0000-0600-000047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0200" name="Line 33">
          <a:extLst>
            <a:ext uri="{FF2B5EF4-FFF2-40B4-BE49-F238E27FC236}">
              <a16:creationId xmlns:a16="http://schemas.microsoft.com/office/drawing/2014/main" id="{00000000-0008-0000-0600-000048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0201" name="Line 34">
          <a:extLst>
            <a:ext uri="{FF2B5EF4-FFF2-40B4-BE49-F238E27FC236}">
              <a16:creationId xmlns:a16="http://schemas.microsoft.com/office/drawing/2014/main" id="{00000000-0008-0000-0600-000049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0202" name="Line 35">
          <a:extLst>
            <a:ext uri="{FF2B5EF4-FFF2-40B4-BE49-F238E27FC236}">
              <a16:creationId xmlns:a16="http://schemas.microsoft.com/office/drawing/2014/main" id="{00000000-0008-0000-0600-00004A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0203" name="Line 36">
          <a:extLst>
            <a:ext uri="{FF2B5EF4-FFF2-40B4-BE49-F238E27FC236}">
              <a16:creationId xmlns:a16="http://schemas.microsoft.com/office/drawing/2014/main" id="{00000000-0008-0000-0600-00004B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0204" name="Line 37">
          <a:extLst>
            <a:ext uri="{FF2B5EF4-FFF2-40B4-BE49-F238E27FC236}">
              <a16:creationId xmlns:a16="http://schemas.microsoft.com/office/drawing/2014/main" id="{00000000-0008-0000-0600-00004C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0205" name="Line 38">
          <a:extLst>
            <a:ext uri="{FF2B5EF4-FFF2-40B4-BE49-F238E27FC236}">
              <a16:creationId xmlns:a16="http://schemas.microsoft.com/office/drawing/2014/main" id="{00000000-0008-0000-0600-00004D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0206" name="Line 39">
          <a:extLst>
            <a:ext uri="{FF2B5EF4-FFF2-40B4-BE49-F238E27FC236}">
              <a16:creationId xmlns:a16="http://schemas.microsoft.com/office/drawing/2014/main" id="{00000000-0008-0000-0600-00004E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0207" name="Line 40">
          <a:extLst>
            <a:ext uri="{FF2B5EF4-FFF2-40B4-BE49-F238E27FC236}">
              <a16:creationId xmlns:a16="http://schemas.microsoft.com/office/drawing/2014/main" id="{00000000-0008-0000-0600-00004F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0208" name="Line 41">
          <a:extLst>
            <a:ext uri="{FF2B5EF4-FFF2-40B4-BE49-F238E27FC236}">
              <a16:creationId xmlns:a16="http://schemas.microsoft.com/office/drawing/2014/main" id="{00000000-0008-0000-0600-000050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0209" name="Line 42">
          <a:extLst>
            <a:ext uri="{FF2B5EF4-FFF2-40B4-BE49-F238E27FC236}">
              <a16:creationId xmlns:a16="http://schemas.microsoft.com/office/drawing/2014/main" id="{00000000-0008-0000-0600-000051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0210" name="Line 43">
          <a:extLst>
            <a:ext uri="{FF2B5EF4-FFF2-40B4-BE49-F238E27FC236}">
              <a16:creationId xmlns:a16="http://schemas.microsoft.com/office/drawing/2014/main" id="{00000000-0008-0000-0600-000052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0211" name="Line 44">
          <a:extLst>
            <a:ext uri="{FF2B5EF4-FFF2-40B4-BE49-F238E27FC236}">
              <a16:creationId xmlns:a16="http://schemas.microsoft.com/office/drawing/2014/main" id="{00000000-0008-0000-0600-000053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0212" name="Line 45">
          <a:extLst>
            <a:ext uri="{FF2B5EF4-FFF2-40B4-BE49-F238E27FC236}">
              <a16:creationId xmlns:a16="http://schemas.microsoft.com/office/drawing/2014/main" id="{00000000-0008-0000-0600-000054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0213" name="Line 46">
          <a:extLst>
            <a:ext uri="{FF2B5EF4-FFF2-40B4-BE49-F238E27FC236}">
              <a16:creationId xmlns:a16="http://schemas.microsoft.com/office/drawing/2014/main" id="{00000000-0008-0000-0600-000055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0214" name="Line 47">
          <a:extLst>
            <a:ext uri="{FF2B5EF4-FFF2-40B4-BE49-F238E27FC236}">
              <a16:creationId xmlns:a16="http://schemas.microsoft.com/office/drawing/2014/main" id="{00000000-0008-0000-0600-000056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0215" name="Line 48">
          <a:extLst>
            <a:ext uri="{FF2B5EF4-FFF2-40B4-BE49-F238E27FC236}">
              <a16:creationId xmlns:a16="http://schemas.microsoft.com/office/drawing/2014/main" id="{00000000-0008-0000-0600-000057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0216" name="Line 49">
          <a:extLst>
            <a:ext uri="{FF2B5EF4-FFF2-40B4-BE49-F238E27FC236}">
              <a16:creationId xmlns:a16="http://schemas.microsoft.com/office/drawing/2014/main" id="{00000000-0008-0000-0600-000058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0217" name="Line 50">
          <a:extLst>
            <a:ext uri="{FF2B5EF4-FFF2-40B4-BE49-F238E27FC236}">
              <a16:creationId xmlns:a16="http://schemas.microsoft.com/office/drawing/2014/main" id="{00000000-0008-0000-0600-000059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0218" name="Line 51">
          <a:extLst>
            <a:ext uri="{FF2B5EF4-FFF2-40B4-BE49-F238E27FC236}">
              <a16:creationId xmlns:a16="http://schemas.microsoft.com/office/drawing/2014/main" id="{00000000-0008-0000-0600-00005A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0219" name="Line 52">
          <a:extLst>
            <a:ext uri="{FF2B5EF4-FFF2-40B4-BE49-F238E27FC236}">
              <a16:creationId xmlns:a16="http://schemas.microsoft.com/office/drawing/2014/main" id="{00000000-0008-0000-0600-00005B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0220" name="Line 53">
          <a:extLst>
            <a:ext uri="{FF2B5EF4-FFF2-40B4-BE49-F238E27FC236}">
              <a16:creationId xmlns:a16="http://schemas.microsoft.com/office/drawing/2014/main" id="{00000000-0008-0000-0600-00005C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0221" name="Line 54">
          <a:extLst>
            <a:ext uri="{FF2B5EF4-FFF2-40B4-BE49-F238E27FC236}">
              <a16:creationId xmlns:a16="http://schemas.microsoft.com/office/drawing/2014/main" id="{00000000-0008-0000-0600-00005D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0222" name="Line 55">
          <a:extLst>
            <a:ext uri="{FF2B5EF4-FFF2-40B4-BE49-F238E27FC236}">
              <a16:creationId xmlns:a16="http://schemas.microsoft.com/office/drawing/2014/main" id="{00000000-0008-0000-0600-00005E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0223" name="Line 56">
          <a:extLst>
            <a:ext uri="{FF2B5EF4-FFF2-40B4-BE49-F238E27FC236}">
              <a16:creationId xmlns:a16="http://schemas.microsoft.com/office/drawing/2014/main" id="{00000000-0008-0000-0600-00005F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0224" name="Line 57">
          <a:extLst>
            <a:ext uri="{FF2B5EF4-FFF2-40B4-BE49-F238E27FC236}">
              <a16:creationId xmlns:a16="http://schemas.microsoft.com/office/drawing/2014/main" id="{00000000-0008-0000-0600-000060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0225" name="Line 58">
          <a:extLst>
            <a:ext uri="{FF2B5EF4-FFF2-40B4-BE49-F238E27FC236}">
              <a16:creationId xmlns:a16="http://schemas.microsoft.com/office/drawing/2014/main" id="{00000000-0008-0000-0600-000061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0226" name="Line 59">
          <a:extLst>
            <a:ext uri="{FF2B5EF4-FFF2-40B4-BE49-F238E27FC236}">
              <a16:creationId xmlns:a16="http://schemas.microsoft.com/office/drawing/2014/main" id="{00000000-0008-0000-0600-00006239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0227" name="Line 60">
          <a:extLst>
            <a:ext uri="{FF2B5EF4-FFF2-40B4-BE49-F238E27FC236}">
              <a16:creationId xmlns:a16="http://schemas.microsoft.com/office/drawing/2014/main" id="{00000000-0008-0000-0600-000063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0228" name="Line 61">
          <a:extLst>
            <a:ext uri="{FF2B5EF4-FFF2-40B4-BE49-F238E27FC236}">
              <a16:creationId xmlns:a16="http://schemas.microsoft.com/office/drawing/2014/main" id="{00000000-0008-0000-0600-00006439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80229" name="Group 62">
          <a:extLst>
            <a:ext uri="{FF2B5EF4-FFF2-40B4-BE49-F238E27FC236}">
              <a16:creationId xmlns:a16="http://schemas.microsoft.com/office/drawing/2014/main" id="{00000000-0008-0000-0600-00006539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57407" name="Text Box 63">
            <a:extLst>
              <a:ext uri="{FF2B5EF4-FFF2-40B4-BE49-F238E27FC236}">
                <a16:creationId xmlns:a16="http://schemas.microsoft.com/office/drawing/2014/main" id="{00000000-0008-0000-0600-00003FE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57408" name="Text Box 64">
            <a:extLst>
              <a:ext uri="{FF2B5EF4-FFF2-40B4-BE49-F238E27FC236}">
                <a16:creationId xmlns:a16="http://schemas.microsoft.com/office/drawing/2014/main" id="{00000000-0008-0000-0600-000040E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57409" name="Text Box 65">
            <a:extLst>
              <a:ext uri="{FF2B5EF4-FFF2-40B4-BE49-F238E27FC236}">
                <a16:creationId xmlns:a16="http://schemas.microsoft.com/office/drawing/2014/main" id="{00000000-0008-0000-0600-000041E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57410" name="Text Box 66">
            <a:extLst>
              <a:ext uri="{FF2B5EF4-FFF2-40B4-BE49-F238E27FC236}">
                <a16:creationId xmlns:a16="http://schemas.microsoft.com/office/drawing/2014/main" id="{00000000-0008-0000-0600-000042E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57411" name="Text Box 67">
            <a:extLst>
              <a:ext uri="{FF2B5EF4-FFF2-40B4-BE49-F238E27FC236}">
                <a16:creationId xmlns:a16="http://schemas.microsoft.com/office/drawing/2014/main" id="{00000000-0008-0000-0600-000043E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0487" name="Line 1">
          <a:extLst>
            <a:ext uri="{FF2B5EF4-FFF2-40B4-BE49-F238E27FC236}">
              <a16:creationId xmlns:a16="http://schemas.microsoft.com/office/drawing/2014/main" id="{00000000-0008-0000-0700-0000F72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0488" name="Line 2">
          <a:extLst>
            <a:ext uri="{FF2B5EF4-FFF2-40B4-BE49-F238E27FC236}">
              <a16:creationId xmlns:a16="http://schemas.microsoft.com/office/drawing/2014/main" id="{00000000-0008-0000-0700-0000F82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0489" name="Line 3">
          <a:extLst>
            <a:ext uri="{FF2B5EF4-FFF2-40B4-BE49-F238E27FC236}">
              <a16:creationId xmlns:a16="http://schemas.microsoft.com/office/drawing/2014/main" id="{00000000-0008-0000-0700-0000F928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0490" name="Line 4">
          <a:extLst>
            <a:ext uri="{FF2B5EF4-FFF2-40B4-BE49-F238E27FC236}">
              <a16:creationId xmlns:a16="http://schemas.microsoft.com/office/drawing/2014/main" id="{00000000-0008-0000-0700-0000FA28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0491" name="Line 5">
          <a:extLst>
            <a:ext uri="{FF2B5EF4-FFF2-40B4-BE49-F238E27FC236}">
              <a16:creationId xmlns:a16="http://schemas.microsoft.com/office/drawing/2014/main" id="{00000000-0008-0000-0700-0000FB2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0492" name="Line 6">
          <a:extLst>
            <a:ext uri="{FF2B5EF4-FFF2-40B4-BE49-F238E27FC236}">
              <a16:creationId xmlns:a16="http://schemas.microsoft.com/office/drawing/2014/main" id="{00000000-0008-0000-0700-0000FC2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10247" name="AutoShape 7">
          <a:extLst>
            <a:ext uri="{FF2B5EF4-FFF2-40B4-BE49-F238E27FC236}">
              <a16:creationId xmlns:a16="http://schemas.microsoft.com/office/drawing/2014/main" id="{00000000-0008-0000-0700-00000728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85725</xdr:colOff>
      <xdr:row>2</xdr:row>
      <xdr:rowOff>66675</xdr:rowOff>
    </xdr:from>
    <xdr:to>
      <xdr:col>6</xdr:col>
      <xdr:colOff>676275</xdr:colOff>
      <xdr:row>4</xdr:row>
      <xdr:rowOff>190500</xdr:rowOff>
    </xdr:to>
    <xdr:grpSp>
      <xdr:nvGrpSpPr>
        <xdr:cNvPr id="10494" name="Group 17">
          <a:extLst>
            <a:ext uri="{FF2B5EF4-FFF2-40B4-BE49-F238E27FC236}">
              <a16:creationId xmlns:a16="http://schemas.microsoft.com/office/drawing/2014/main" id="{00000000-0008-0000-0700-0000FE280000}"/>
            </a:ext>
          </a:extLst>
        </xdr:cNvPr>
        <xdr:cNvGrpSpPr>
          <a:grpSpLocks/>
        </xdr:cNvGrpSpPr>
      </xdr:nvGrpSpPr>
      <xdr:grpSpPr bwMode="auto">
        <a:xfrm>
          <a:off x="85725" y="485775"/>
          <a:ext cx="6076950" cy="542925"/>
          <a:chOff x="9" y="51"/>
          <a:chExt cx="638" cy="57"/>
        </a:xfrm>
      </xdr:grpSpPr>
      <xdr:sp macro="" textlink="">
        <xdr:nvSpPr>
          <xdr:cNvPr id="10252" name="Text Box 12">
            <a:extLst>
              <a:ext uri="{FF2B5EF4-FFF2-40B4-BE49-F238E27FC236}">
                <a16:creationId xmlns:a16="http://schemas.microsoft.com/office/drawing/2014/main" id="{00000000-0008-0000-0700-00000C2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0253" name="Text Box 13">
            <a:extLst>
              <a:ext uri="{FF2B5EF4-FFF2-40B4-BE49-F238E27FC236}">
                <a16:creationId xmlns:a16="http://schemas.microsoft.com/office/drawing/2014/main" id="{00000000-0008-0000-0700-00000D2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0254" name="Text Box 14">
            <a:extLst>
              <a:ext uri="{FF2B5EF4-FFF2-40B4-BE49-F238E27FC236}">
                <a16:creationId xmlns:a16="http://schemas.microsoft.com/office/drawing/2014/main" id="{00000000-0008-0000-0700-00000E2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0255" name="Text Box 15">
            <a:extLst>
              <a:ext uri="{FF2B5EF4-FFF2-40B4-BE49-F238E27FC236}">
                <a16:creationId xmlns:a16="http://schemas.microsoft.com/office/drawing/2014/main" id="{00000000-0008-0000-0700-00000F2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10256" name="Text Box 16">
            <a:extLst>
              <a:ext uri="{FF2B5EF4-FFF2-40B4-BE49-F238E27FC236}">
                <a16:creationId xmlns:a16="http://schemas.microsoft.com/office/drawing/2014/main" id="{00000000-0008-0000-0700-0000102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31879" name="Group 15">
          <a:extLst>
            <a:ext uri="{FF2B5EF4-FFF2-40B4-BE49-F238E27FC236}">
              <a16:creationId xmlns:a16="http://schemas.microsoft.com/office/drawing/2014/main" id="{00000000-0008-0000-0800-0000877C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31754" name="Text Box 10">
            <a:extLst>
              <a:ext uri="{FF2B5EF4-FFF2-40B4-BE49-F238E27FC236}">
                <a16:creationId xmlns:a16="http://schemas.microsoft.com/office/drawing/2014/main" id="{00000000-0008-0000-0800-00000A7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31755" name="Text Box 11">
            <a:extLst>
              <a:ext uri="{FF2B5EF4-FFF2-40B4-BE49-F238E27FC236}">
                <a16:creationId xmlns:a16="http://schemas.microsoft.com/office/drawing/2014/main" id="{00000000-0008-0000-0800-00000B7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31756" name="Text Box 12">
            <a:extLst>
              <a:ext uri="{FF2B5EF4-FFF2-40B4-BE49-F238E27FC236}">
                <a16:creationId xmlns:a16="http://schemas.microsoft.com/office/drawing/2014/main" id="{00000000-0008-0000-0800-00000C7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1757" name="Text Box 13">
            <a:extLst>
              <a:ext uri="{FF2B5EF4-FFF2-40B4-BE49-F238E27FC236}">
                <a16:creationId xmlns:a16="http://schemas.microsoft.com/office/drawing/2014/main" id="{00000000-0008-0000-0800-00000D7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31758" name="Text Box 14">
            <a:extLst>
              <a:ext uri="{FF2B5EF4-FFF2-40B4-BE49-F238E27FC236}">
                <a16:creationId xmlns:a16="http://schemas.microsoft.com/office/drawing/2014/main" id="{00000000-0008-0000-0800-00000E7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1032" name="Line 1">
          <a:extLst>
            <a:ext uri="{FF2B5EF4-FFF2-40B4-BE49-F238E27FC236}">
              <a16:creationId xmlns:a16="http://schemas.microsoft.com/office/drawing/2014/main" id="{00000000-0008-0000-0900-0000883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1033" name="Line 2">
          <a:extLst>
            <a:ext uri="{FF2B5EF4-FFF2-40B4-BE49-F238E27FC236}">
              <a16:creationId xmlns:a16="http://schemas.microsoft.com/office/drawing/2014/main" id="{00000000-0008-0000-0900-0000893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1034" name="Line 3">
          <a:extLst>
            <a:ext uri="{FF2B5EF4-FFF2-40B4-BE49-F238E27FC236}">
              <a16:creationId xmlns:a16="http://schemas.microsoft.com/office/drawing/2014/main" id="{00000000-0008-0000-0900-00008A3C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1035" name="Line 4">
          <a:extLst>
            <a:ext uri="{FF2B5EF4-FFF2-40B4-BE49-F238E27FC236}">
              <a16:creationId xmlns:a16="http://schemas.microsoft.com/office/drawing/2014/main" id="{00000000-0008-0000-0900-00008B3C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1036" name="Line 5">
          <a:extLst>
            <a:ext uri="{FF2B5EF4-FFF2-40B4-BE49-F238E27FC236}">
              <a16:creationId xmlns:a16="http://schemas.microsoft.com/office/drawing/2014/main" id="{00000000-0008-0000-0900-00008C3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1037" name="Line 6">
          <a:extLst>
            <a:ext uri="{FF2B5EF4-FFF2-40B4-BE49-F238E27FC236}">
              <a16:creationId xmlns:a16="http://schemas.microsoft.com/office/drawing/2014/main" id="{00000000-0008-0000-0900-00008D3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58375" name="AutoShape 7">
          <a:extLst>
            <a:ext uri="{FF2B5EF4-FFF2-40B4-BE49-F238E27FC236}">
              <a16:creationId xmlns:a16="http://schemas.microsoft.com/office/drawing/2014/main" id="{00000000-0008-0000-0900-000007E400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1039" name="Line 8">
          <a:extLst>
            <a:ext uri="{FF2B5EF4-FFF2-40B4-BE49-F238E27FC236}">
              <a16:creationId xmlns:a16="http://schemas.microsoft.com/office/drawing/2014/main" id="{00000000-0008-0000-0900-00008F3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1040" name="Line 9">
          <a:extLst>
            <a:ext uri="{FF2B5EF4-FFF2-40B4-BE49-F238E27FC236}">
              <a16:creationId xmlns:a16="http://schemas.microsoft.com/office/drawing/2014/main" id="{00000000-0008-0000-0900-0000903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1041" name="Line 10">
          <a:extLst>
            <a:ext uri="{FF2B5EF4-FFF2-40B4-BE49-F238E27FC236}">
              <a16:creationId xmlns:a16="http://schemas.microsoft.com/office/drawing/2014/main" id="{00000000-0008-0000-0900-0000913C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1042" name="Line 11">
          <a:extLst>
            <a:ext uri="{FF2B5EF4-FFF2-40B4-BE49-F238E27FC236}">
              <a16:creationId xmlns:a16="http://schemas.microsoft.com/office/drawing/2014/main" id="{00000000-0008-0000-0900-0000923C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1043" name="Line 12">
          <a:extLst>
            <a:ext uri="{FF2B5EF4-FFF2-40B4-BE49-F238E27FC236}">
              <a16:creationId xmlns:a16="http://schemas.microsoft.com/office/drawing/2014/main" id="{00000000-0008-0000-0900-0000933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1044" name="Line 13">
          <a:extLst>
            <a:ext uri="{FF2B5EF4-FFF2-40B4-BE49-F238E27FC236}">
              <a16:creationId xmlns:a16="http://schemas.microsoft.com/office/drawing/2014/main" id="{00000000-0008-0000-0900-0000943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1045" name="Line 14">
          <a:extLst>
            <a:ext uri="{FF2B5EF4-FFF2-40B4-BE49-F238E27FC236}">
              <a16:creationId xmlns:a16="http://schemas.microsoft.com/office/drawing/2014/main" id="{00000000-0008-0000-0900-000095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1046" name="Line 15">
          <a:extLst>
            <a:ext uri="{FF2B5EF4-FFF2-40B4-BE49-F238E27FC236}">
              <a16:creationId xmlns:a16="http://schemas.microsoft.com/office/drawing/2014/main" id="{00000000-0008-0000-0900-000096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1047" name="Line 16">
          <a:extLst>
            <a:ext uri="{FF2B5EF4-FFF2-40B4-BE49-F238E27FC236}">
              <a16:creationId xmlns:a16="http://schemas.microsoft.com/office/drawing/2014/main" id="{00000000-0008-0000-0900-000097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1048" name="Line 17">
          <a:extLst>
            <a:ext uri="{FF2B5EF4-FFF2-40B4-BE49-F238E27FC236}">
              <a16:creationId xmlns:a16="http://schemas.microsoft.com/office/drawing/2014/main" id="{00000000-0008-0000-0900-000098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1049" name="Line 18">
          <a:extLst>
            <a:ext uri="{FF2B5EF4-FFF2-40B4-BE49-F238E27FC236}">
              <a16:creationId xmlns:a16="http://schemas.microsoft.com/office/drawing/2014/main" id="{00000000-0008-0000-0900-000099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1050" name="Line 19">
          <a:extLst>
            <a:ext uri="{FF2B5EF4-FFF2-40B4-BE49-F238E27FC236}">
              <a16:creationId xmlns:a16="http://schemas.microsoft.com/office/drawing/2014/main" id="{00000000-0008-0000-0900-00009A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1051" name="Line 20">
          <a:extLst>
            <a:ext uri="{FF2B5EF4-FFF2-40B4-BE49-F238E27FC236}">
              <a16:creationId xmlns:a16="http://schemas.microsoft.com/office/drawing/2014/main" id="{00000000-0008-0000-0900-00009B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1052" name="Line 21">
          <a:extLst>
            <a:ext uri="{FF2B5EF4-FFF2-40B4-BE49-F238E27FC236}">
              <a16:creationId xmlns:a16="http://schemas.microsoft.com/office/drawing/2014/main" id="{00000000-0008-0000-0900-00009C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1053" name="Line 22">
          <a:extLst>
            <a:ext uri="{FF2B5EF4-FFF2-40B4-BE49-F238E27FC236}">
              <a16:creationId xmlns:a16="http://schemas.microsoft.com/office/drawing/2014/main" id="{00000000-0008-0000-0900-00009D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1054" name="Line 23">
          <a:extLst>
            <a:ext uri="{FF2B5EF4-FFF2-40B4-BE49-F238E27FC236}">
              <a16:creationId xmlns:a16="http://schemas.microsoft.com/office/drawing/2014/main" id="{00000000-0008-0000-0900-00009E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1055" name="Line 24">
          <a:extLst>
            <a:ext uri="{FF2B5EF4-FFF2-40B4-BE49-F238E27FC236}">
              <a16:creationId xmlns:a16="http://schemas.microsoft.com/office/drawing/2014/main" id="{00000000-0008-0000-0900-00009F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1056" name="Line 25">
          <a:extLst>
            <a:ext uri="{FF2B5EF4-FFF2-40B4-BE49-F238E27FC236}">
              <a16:creationId xmlns:a16="http://schemas.microsoft.com/office/drawing/2014/main" id="{00000000-0008-0000-0900-0000A0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1057" name="Line 26">
          <a:extLst>
            <a:ext uri="{FF2B5EF4-FFF2-40B4-BE49-F238E27FC236}">
              <a16:creationId xmlns:a16="http://schemas.microsoft.com/office/drawing/2014/main" id="{00000000-0008-0000-0900-0000A1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1058" name="Line 27">
          <a:extLst>
            <a:ext uri="{FF2B5EF4-FFF2-40B4-BE49-F238E27FC236}">
              <a16:creationId xmlns:a16="http://schemas.microsoft.com/office/drawing/2014/main" id="{00000000-0008-0000-0900-0000A2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1059" name="Line 28">
          <a:extLst>
            <a:ext uri="{FF2B5EF4-FFF2-40B4-BE49-F238E27FC236}">
              <a16:creationId xmlns:a16="http://schemas.microsoft.com/office/drawing/2014/main" id="{00000000-0008-0000-0900-0000A3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1060" name="Line 29">
          <a:extLst>
            <a:ext uri="{FF2B5EF4-FFF2-40B4-BE49-F238E27FC236}">
              <a16:creationId xmlns:a16="http://schemas.microsoft.com/office/drawing/2014/main" id="{00000000-0008-0000-0900-0000A4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1061" name="Line 30">
          <a:extLst>
            <a:ext uri="{FF2B5EF4-FFF2-40B4-BE49-F238E27FC236}">
              <a16:creationId xmlns:a16="http://schemas.microsoft.com/office/drawing/2014/main" id="{00000000-0008-0000-0900-0000A5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1062" name="Line 31">
          <a:extLst>
            <a:ext uri="{FF2B5EF4-FFF2-40B4-BE49-F238E27FC236}">
              <a16:creationId xmlns:a16="http://schemas.microsoft.com/office/drawing/2014/main" id="{00000000-0008-0000-0900-0000A6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1063" name="Line 32">
          <a:extLst>
            <a:ext uri="{FF2B5EF4-FFF2-40B4-BE49-F238E27FC236}">
              <a16:creationId xmlns:a16="http://schemas.microsoft.com/office/drawing/2014/main" id="{00000000-0008-0000-0900-0000A7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1064" name="Line 33">
          <a:extLst>
            <a:ext uri="{FF2B5EF4-FFF2-40B4-BE49-F238E27FC236}">
              <a16:creationId xmlns:a16="http://schemas.microsoft.com/office/drawing/2014/main" id="{00000000-0008-0000-0900-0000A8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1065" name="Line 34">
          <a:extLst>
            <a:ext uri="{FF2B5EF4-FFF2-40B4-BE49-F238E27FC236}">
              <a16:creationId xmlns:a16="http://schemas.microsoft.com/office/drawing/2014/main" id="{00000000-0008-0000-0900-0000A9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1066" name="Line 35">
          <a:extLst>
            <a:ext uri="{FF2B5EF4-FFF2-40B4-BE49-F238E27FC236}">
              <a16:creationId xmlns:a16="http://schemas.microsoft.com/office/drawing/2014/main" id="{00000000-0008-0000-0900-0000AA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1067" name="Line 36">
          <a:extLst>
            <a:ext uri="{FF2B5EF4-FFF2-40B4-BE49-F238E27FC236}">
              <a16:creationId xmlns:a16="http://schemas.microsoft.com/office/drawing/2014/main" id="{00000000-0008-0000-0900-0000AB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1068" name="Line 37">
          <a:extLst>
            <a:ext uri="{FF2B5EF4-FFF2-40B4-BE49-F238E27FC236}">
              <a16:creationId xmlns:a16="http://schemas.microsoft.com/office/drawing/2014/main" id="{00000000-0008-0000-0900-0000AC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1069" name="Line 38">
          <a:extLst>
            <a:ext uri="{FF2B5EF4-FFF2-40B4-BE49-F238E27FC236}">
              <a16:creationId xmlns:a16="http://schemas.microsoft.com/office/drawing/2014/main" id="{00000000-0008-0000-0900-0000AD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1070" name="Line 39">
          <a:extLst>
            <a:ext uri="{FF2B5EF4-FFF2-40B4-BE49-F238E27FC236}">
              <a16:creationId xmlns:a16="http://schemas.microsoft.com/office/drawing/2014/main" id="{00000000-0008-0000-0900-0000AE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1071" name="Line 40">
          <a:extLst>
            <a:ext uri="{FF2B5EF4-FFF2-40B4-BE49-F238E27FC236}">
              <a16:creationId xmlns:a16="http://schemas.microsoft.com/office/drawing/2014/main" id="{00000000-0008-0000-0900-0000AF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1072" name="Line 41">
          <a:extLst>
            <a:ext uri="{FF2B5EF4-FFF2-40B4-BE49-F238E27FC236}">
              <a16:creationId xmlns:a16="http://schemas.microsoft.com/office/drawing/2014/main" id="{00000000-0008-0000-0900-0000B0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1073" name="Line 42">
          <a:extLst>
            <a:ext uri="{FF2B5EF4-FFF2-40B4-BE49-F238E27FC236}">
              <a16:creationId xmlns:a16="http://schemas.microsoft.com/office/drawing/2014/main" id="{00000000-0008-0000-0900-0000B1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1074" name="Line 43">
          <a:extLst>
            <a:ext uri="{FF2B5EF4-FFF2-40B4-BE49-F238E27FC236}">
              <a16:creationId xmlns:a16="http://schemas.microsoft.com/office/drawing/2014/main" id="{00000000-0008-0000-0900-0000B2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1075" name="Line 44">
          <a:extLst>
            <a:ext uri="{FF2B5EF4-FFF2-40B4-BE49-F238E27FC236}">
              <a16:creationId xmlns:a16="http://schemas.microsoft.com/office/drawing/2014/main" id="{00000000-0008-0000-0900-0000B3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1076" name="Line 45">
          <a:extLst>
            <a:ext uri="{FF2B5EF4-FFF2-40B4-BE49-F238E27FC236}">
              <a16:creationId xmlns:a16="http://schemas.microsoft.com/office/drawing/2014/main" id="{00000000-0008-0000-0900-0000B4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1077" name="Line 46">
          <a:extLst>
            <a:ext uri="{FF2B5EF4-FFF2-40B4-BE49-F238E27FC236}">
              <a16:creationId xmlns:a16="http://schemas.microsoft.com/office/drawing/2014/main" id="{00000000-0008-0000-0900-0000B5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1078" name="Line 47">
          <a:extLst>
            <a:ext uri="{FF2B5EF4-FFF2-40B4-BE49-F238E27FC236}">
              <a16:creationId xmlns:a16="http://schemas.microsoft.com/office/drawing/2014/main" id="{00000000-0008-0000-0900-0000B6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1079" name="Line 48">
          <a:extLst>
            <a:ext uri="{FF2B5EF4-FFF2-40B4-BE49-F238E27FC236}">
              <a16:creationId xmlns:a16="http://schemas.microsoft.com/office/drawing/2014/main" id="{00000000-0008-0000-0900-0000B7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1080" name="Line 49">
          <a:extLst>
            <a:ext uri="{FF2B5EF4-FFF2-40B4-BE49-F238E27FC236}">
              <a16:creationId xmlns:a16="http://schemas.microsoft.com/office/drawing/2014/main" id="{00000000-0008-0000-0900-0000B8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1081" name="Line 50">
          <a:extLst>
            <a:ext uri="{FF2B5EF4-FFF2-40B4-BE49-F238E27FC236}">
              <a16:creationId xmlns:a16="http://schemas.microsoft.com/office/drawing/2014/main" id="{00000000-0008-0000-0900-0000B9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1082" name="Line 51">
          <a:extLst>
            <a:ext uri="{FF2B5EF4-FFF2-40B4-BE49-F238E27FC236}">
              <a16:creationId xmlns:a16="http://schemas.microsoft.com/office/drawing/2014/main" id="{00000000-0008-0000-0900-0000BA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1083" name="Line 52">
          <a:extLst>
            <a:ext uri="{FF2B5EF4-FFF2-40B4-BE49-F238E27FC236}">
              <a16:creationId xmlns:a16="http://schemas.microsoft.com/office/drawing/2014/main" id="{00000000-0008-0000-0900-0000BB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1084" name="Line 53">
          <a:extLst>
            <a:ext uri="{FF2B5EF4-FFF2-40B4-BE49-F238E27FC236}">
              <a16:creationId xmlns:a16="http://schemas.microsoft.com/office/drawing/2014/main" id="{00000000-0008-0000-0900-0000BC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1085" name="Line 54">
          <a:extLst>
            <a:ext uri="{FF2B5EF4-FFF2-40B4-BE49-F238E27FC236}">
              <a16:creationId xmlns:a16="http://schemas.microsoft.com/office/drawing/2014/main" id="{00000000-0008-0000-0900-0000BD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1086" name="Line 55">
          <a:extLst>
            <a:ext uri="{FF2B5EF4-FFF2-40B4-BE49-F238E27FC236}">
              <a16:creationId xmlns:a16="http://schemas.microsoft.com/office/drawing/2014/main" id="{00000000-0008-0000-0900-0000BE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1087" name="Line 56">
          <a:extLst>
            <a:ext uri="{FF2B5EF4-FFF2-40B4-BE49-F238E27FC236}">
              <a16:creationId xmlns:a16="http://schemas.microsoft.com/office/drawing/2014/main" id="{00000000-0008-0000-0900-0000BF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1088" name="Line 57">
          <a:extLst>
            <a:ext uri="{FF2B5EF4-FFF2-40B4-BE49-F238E27FC236}">
              <a16:creationId xmlns:a16="http://schemas.microsoft.com/office/drawing/2014/main" id="{00000000-0008-0000-0900-0000C0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1089" name="Line 58">
          <a:extLst>
            <a:ext uri="{FF2B5EF4-FFF2-40B4-BE49-F238E27FC236}">
              <a16:creationId xmlns:a16="http://schemas.microsoft.com/office/drawing/2014/main" id="{00000000-0008-0000-0900-0000C1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1090" name="Line 59">
          <a:extLst>
            <a:ext uri="{FF2B5EF4-FFF2-40B4-BE49-F238E27FC236}">
              <a16:creationId xmlns:a16="http://schemas.microsoft.com/office/drawing/2014/main" id="{00000000-0008-0000-0900-0000C23C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1091" name="Line 60">
          <a:extLst>
            <a:ext uri="{FF2B5EF4-FFF2-40B4-BE49-F238E27FC236}">
              <a16:creationId xmlns:a16="http://schemas.microsoft.com/office/drawing/2014/main" id="{00000000-0008-0000-0900-0000C3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1092" name="Line 61">
          <a:extLst>
            <a:ext uri="{FF2B5EF4-FFF2-40B4-BE49-F238E27FC236}">
              <a16:creationId xmlns:a16="http://schemas.microsoft.com/office/drawing/2014/main" id="{00000000-0008-0000-0900-0000C43C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81093" name="Group 62">
          <a:extLst>
            <a:ext uri="{FF2B5EF4-FFF2-40B4-BE49-F238E27FC236}">
              <a16:creationId xmlns:a16="http://schemas.microsoft.com/office/drawing/2014/main" id="{00000000-0008-0000-0900-0000C53C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58431" name="Text Box 63">
            <a:extLst>
              <a:ext uri="{FF2B5EF4-FFF2-40B4-BE49-F238E27FC236}">
                <a16:creationId xmlns:a16="http://schemas.microsoft.com/office/drawing/2014/main" id="{00000000-0008-0000-0900-00003FE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58432" name="Text Box 64">
            <a:extLst>
              <a:ext uri="{FF2B5EF4-FFF2-40B4-BE49-F238E27FC236}">
                <a16:creationId xmlns:a16="http://schemas.microsoft.com/office/drawing/2014/main" id="{00000000-0008-0000-0900-000040E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58433" name="Text Box 65">
            <a:extLst>
              <a:ext uri="{FF2B5EF4-FFF2-40B4-BE49-F238E27FC236}">
                <a16:creationId xmlns:a16="http://schemas.microsoft.com/office/drawing/2014/main" id="{00000000-0008-0000-0900-000041E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58434" name="Text Box 66">
            <a:extLst>
              <a:ext uri="{FF2B5EF4-FFF2-40B4-BE49-F238E27FC236}">
                <a16:creationId xmlns:a16="http://schemas.microsoft.com/office/drawing/2014/main" id="{00000000-0008-0000-0900-000042E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58435" name="Text Box 67">
            <a:extLst>
              <a:ext uri="{FF2B5EF4-FFF2-40B4-BE49-F238E27FC236}">
                <a16:creationId xmlns:a16="http://schemas.microsoft.com/office/drawing/2014/main" id="{00000000-0008-0000-0900-000043E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1509" name="Line 1">
          <a:extLst>
            <a:ext uri="{FF2B5EF4-FFF2-40B4-BE49-F238E27FC236}">
              <a16:creationId xmlns:a16="http://schemas.microsoft.com/office/drawing/2014/main" id="{00000000-0008-0000-0A00-0000F52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1510" name="Line 2">
          <a:extLst>
            <a:ext uri="{FF2B5EF4-FFF2-40B4-BE49-F238E27FC236}">
              <a16:creationId xmlns:a16="http://schemas.microsoft.com/office/drawing/2014/main" id="{00000000-0008-0000-0A00-0000F62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1511" name="Line 3">
          <a:extLst>
            <a:ext uri="{FF2B5EF4-FFF2-40B4-BE49-F238E27FC236}">
              <a16:creationId xmlns:a16="http://schemas.microsoft.com/office/drawing/2014/main" id="{00000000-0008-0000-0A00-0000F72C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1512" name="Line 4">
          <a:extLst>
            <a:ext uri="{FF2B5EF4-FFF2-40B4-BE49-F238E27FC236}">
              <a16:creationId xmlns:a16="http://schemas.microsoft.com/office/drawing/2014/main" id="{00000000-0008-0000-0A00-0000F82C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1513" name="Line 5">
          <a:extLst>
            <a:ext uri="{FF2B5EF4-FFF2-40B4-BE49-F238E27FC236}">
              <a16:creationId xmlns:a16="http://schemas.microsoft.com/office/drawing/2014/main" id="{00000000-0008-0000-0A00-0000F92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1514" name="Line 6">
          <a:extLst>
            <a:ext uri="{FF2B5EF4-FFF2-40B4-BE49-F238E27FC236}">
              <a16:creationId xmlns:a16="http://schemas.microsoft.com/office/drawing/2014/main" id="{00000000-0008-0000-0A00-0000FA2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11271" name="AutoShape 7">
          <a:extLst>
            <a:ext uri="{FF2B5EF4-FFF2-40B4-BE49-F238E27FC236}">
              <a16:creationId xmlns:a16="http://schemas.microsoft.com/office/drawing/2014/main" id="{00000000-0008-0000-0A00-0000072C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76200</xdr:colOff>
      <xdr:row>2</xdr:row>
      <xdr:rowOff>66675</xdr:rowOff>
    </xdr:from>
    <xdr:to>
      <xdr:col>6</xdr:col>
      <xdr:colOff>666750</xdr:colOff>
      <xdr:row>4</xdr:row>
      <xdr:rowOff>190500</xdr:rowOff>
    </xdr:to>
    <xdr:grpSp>
      <xdr:nvGrpSpPr>
        <xdr:cNvPr id="11516" name="Group 16">
          <a:extLst>
            <a:ext uri="{FF2B5EF4-FFF2-40B4-BE49-F238E27FC236}">
              <a16:creationId xmlns:a16="http://schemas.microsoft.com/office/drawing/2014/main" id="{00000000-0008-0000-0A00-0000FC2C0000}"/>
            </a:ext>
          </a:extLst>
        </xdr:cNvPr>
        <xdr:cNvGrpSpPr>
          <a:grpSpLocks/>
        </xdr:cNvGrpSpPr>
      </xdr:nvGrpSpPr>
      <xdr:grpSpPr bwMode="auto">
        <a:xfrm>
          <a:off x="76200" y="485775"/>
          <a:ext cx="6076950" cy="542925"/>
          <a:chOff x="8" y="51"/>
          <a:chExt cx="638" cy="57"/>
        </a:xfrm>
      </xdr:grpSpPr>
      <xdr:sp macro="" textlink="">
        <xdr:nvSpPr>
          <xdr:cNvPr id="11275" name="Text Box 11">
            <a:extLst>
              <a:ext uri="{FF2B5EF4-FFF2-40B4-BE49-F238E27FC236}">
                <a16:creationId xmlns:a16="http://schemas.microsoft.com/office/drawing/2014/main" id="{00000000-0008-0000-0A00-00000B2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1276" name="Text Box 12">
            <a:extLst>
              <a:ext uri="{FF2B5EF4-FFF2-40B4-BE49-F238E27FC236}">
                <a16:creationId xmlns:a16="http://schemas.microsoft.com/office/drawing/2014/main" id="{00000000-0008-0000-0A00-00000C2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1277" name="Text Box 13">
            <a:extLst>
              <a:ext uri="{FF2B5EF4-FFF2-40B4-BE49-F238E27FC236}">
                <a16:creationId xmlns:a16="http://schemas.microsoft.com/office/drawing/2014/main" id="{00000000-0008-0000-0A00-00000D2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1278" name="Text Box 14">
            <a:extLst>
              <a:ext uri="{FF2B5EF4-FFF2-40B4-BE49-F238E27FC236}">
                <a16:creationId xmlns:a16="http://schemas.microsoft.com/office/drawing/2014/main" id="{00000000-0008-0000-0A00-00000E2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11279" name="Text Box 15">
            <a:extLst>
              <a:ext uri="{FF2B5EF4-FFF2-40B4-BE49-F238E27FC236}">
                <a16:creationId xmlns:a16="http://schemas.microsoft.com/office/drawing/2014/main" id="{00000000-0008-0000-0A00-00000F2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" y="89"/>
            <a:ext cx="343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32902" name="Group 14">
          <a:extLst>
            <a:ext uri="{FF2B5EF4-FFF2-40B4-BE49-F238E27FC236}">
              <a16:creationId xmlns:a16="http://schemas.microsoft.com/office/drawing/2014/main" id="{00000000-0008-0000-0B00-00008680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32777" name="Text Box 9">
            <a:extLst>
              <a:ext uri="{FF2B5EF4-FFF2-40B4-BE49-F238E27FC236}">
                <a16:creationId xmlns:a16="http://schemas.microsoft.com/office/drawing/2014/main" id="{00000000-0008-0000-0B00-0000098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32778" name="Text Box 10">
            <a:extLst>
              <a:ext uri="{FF2B5EF4-FFF2-40B4-BE49-F238E27FC236}">
                <a16:creationId xmlns:a16="http://schemas.microsoft.com/office/drawing/2014/main" id="{00000000-0008-0000-0B00-00000A8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32779" name="Text Box 11">
            <a:extLst>
              <a:ext uri="{FF2B5EF4-FFF2-40B4-BE49-F238E27FC236}">
                <a16:creationId xmlns:a16="http://schemas.microsoft.com/office/drawing/2014/main" id="{00000000-0008-0000-0B00-00000B8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2780" name="Text Box 12">
            <a:extLst>
              <a:ext uri="{FF2B5EF4-FFF2-40B4-BE49-F238E27FC236}">
                <a16:creationId xmlns:a16="http://schemas.microsoft.com/office/drawing/2014/main" id="{00000000-0008-0000-0B00-00000C8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32781" name="Text Box 13">
            <a:extLst>
              <a:ext uri="{FF2B5EF4-FFF2-40B4-BE49-F238E27FC236}">
                <a16:creationId xmlns:a16="http://schemas.microsoft.com/office/drawing/2014/main" id="{00000000-0008-0000-0B00-00000D8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2056" name="Line 1">
          <a:extLst>
            <a:ext uri="{FF2B5EF4-FFF2-40B4-BE49-F238E27FC236}">
              <a16:creationId xmlns:a16="http://schemas.microsoft.com/office/drawing/2014/main" id="{00000000-0008-0000-0C00-0000884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2057" name="Line 2">
          <a:extLst>
            <a:ext uri="{FF2B5EF4-FFF2-40B4-BE49-F238E27FC236}">
              <a16:creationId xmlns:a16="http://schemas.microsoft.com/office/drawing/2014/main" id="{00000000-0008-0000-0C00-0000894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2058" name="Line 3">
          <a:extLst>
            <a:ext uri="{FF2B5EF4-FFF2-40B4-BE49-F238E27FC236}">
              <a16:creationId xmlns:a16="http://schemas.microsoft.com/office/drawing/2014/main" id="{00000000-0008-0000-0C00-00008A40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2059" name="Line 4">
          <a:extLst>
            <a:ext uri="{FF2B5EF4-FFF2-40B4-BE49-F238E27FC236}">
              <a16:creationId xmlns:a16="http://schemas.microsoft.com/office/drawing/2014/main" id="{00000000-0008-0000-0C00-00008B40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2060" name="Line 5">
          <a:extLst>
            <a:ext uri="{FF2B5EF4-FFF2-40B4-BE49-F238E27FC236}">
              <a16:creationId xmlns:a16="http://schemas.microsoft.com/office/drawing/2014/main" id="{00000000-0008-0000-0C00-00008C4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2061" name="Line 6">
          <a:extLst>
            <a:ext uri="{FF2B5EF4-FFF2-40B4-BE49-F238E27FC236}">
              <a16:creationId xmlns:a16="http://schemas.microsoft.com/office/drawing/2014/main" id="{00000000-0008-0000-0C00-00008D4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59399" name="AutoShape 7">
          <a:extLst>
            <a:ext uri="{FF2B5EF4-FFF2-40B4-BE49-F238E27FC236}">
              <a16:creationId xmlns:a16="http://schemas.microsoft.com/office/drawing/2014/main" id="{00000000-0008-0000-0C00-000007E800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2063" name="Line 8">
          <a:extLst>
            <a:ext uri="{FF2B5EF4-FFF2-40B4-BE49-F238E27FC236}">
              <a16:creationId xmlns:a16="http://schemas.microsoft.com/office/drawing/2014/main" id="{00000000-0008-0000-0C00-00008F4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2064" name="Line 9">
          <a:extLst>
            <a:ext uri="{FF2B5EF4-FFF2-40B4-BE49-F238E27FC236}">
              <a16:creationId xmlns:a16="http://schemas.microsoft.com/office/drawing/2014/main" id="{00000000-0008-0000-0C00-0000904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2065" name="Line 10">
          <a:extLst>
            <a:ext uri="{FF2B5EF4-FFF2-40B4-BE49-F238E27FC236}">
              <a16:creationId xmlns:a16="http://schemas.microsoft.com/office/drawing/2014/main" id="{00000000-0008-0000-0C00-00009140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2066" name="Line 11">
          <a:extLst>
            <a:ext uri="{FF2B5EF4-FFF2-40B4-BE49-F238E27FC236}">
              <a16:creationId xmlns:a16="http://schemas.microsoft.com/office/drawing/2014/main" id="{00000000-0008-0000-0C00-00009240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2067" name="Line 12">
          <a:extLst>
            <a:ext uri="{FF2B5EF4-FFF2-40B4-BE49-F238E27FC236}">
              <a16:creationId xmlns:a16="http://schemas.microsoft.com/office/drawing/2014/main" id="{00000000-0008-0000-0C00-0000934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2068" name="Line 13">
          <a:extLst>
            <a:ext uri="{FF2B5EF4-FFF2-40B4-BE49-F238E27FC236}">
              <a16:creationId xmlns:a16="http://schemas.microsoft.com/office/drawing/2014/main" id="{00000000-0008-0000-0C00-0000944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2069" name="Line 14">
          <a:extLst>
            <a:ext uri="{FF2B5EF4-FFF2-40B4-BE49-F238E27FC236}">
              <a16:creationId xmlns:a16="http://schemas.microsoft.com/office/drawing/2014/main" id="{00000000-0008-0000-0C00-000095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2070" name="Line 15">
          <a:extLst>
            <a:ext uri="{FF2B5EF4-FFF2-40B4-BE49-F238E27FC236}">
              <a16:creationId xmlns:a16="http://schemas.microsoft.com/office/drawing/2014/main" id="{00000000-0008-0000-0C00-000096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2071" name="Line 16">
          <a:extLst>
            <a:ext uri="{FF2B5EF4-FFF2-40B4-BE49-F238E27FC236}">
              <a16:creationId xmlns:a16="http://schemas.microsoft.com/office/drawing/2014/main" id="{00000000-0008-0000-0C00-000097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2072" name="Line 17">
          <a:extLst>
            <a:ext uri="{FF2B5EF4-FFF2-40B4-BE49-F238E27FC236}">
              <a16:creationId xmlns:a16="http://schemas.microsoft.com/office/drawing/2014/main" id="{00000000-0008-0000-0C00-000098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2073" name="Line 18">
          <a:extLst>
            <a:ext uri="{FF2B5EF4-FFF2-40B4-BE49-F238E27FC236}">
              <a16:creationId xmlns:a16="http://schemas.microsoft.com/office/drawing/2014/main" id="{00000000-0008-0000-0C00-000099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2074" name="Line 19">
          <a:extLst>
            <a:ext uri="{FF2B5EF4-FFF2-40B4-BE49-F238E27FC236}">
              <a16:creationId xmlns:a16="http://schemas.microsoft.com/office/drawing/2014/main" id="{00000000-0008-0000-0C00-00009A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2075" name="Line 20">
          <a:extLst>
            <a:ext uri="{FF2B5EF4-FFF2-40B4-BE49-F238E27FC236}">
              <a16:creationId xmlns:a16="http://schemas.microsoft.com/office/drawing/2014/main" id="{00000000-0008-0000-0C00-00009B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2076" name="Line 21">
          <a:extLst>
            <a:ext uri="{FF2B5EF4-FFF2-40B4-BE49-F238E27FC236}">
              <a16:creationId xmlns:a16="http://schemas.microsoft.com/office/drawing/2014/main" id="{00000000-0008-0000-0C00-00009C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2077" name="Line 22">
          <a:extLst>
            <a:ext uri="{FF2B5EF4-FFF2-40B4-BE49-F238E27FC236}">
              <a16:creationId xmlns:a16="http://schemas.microsoft.com/office/drawing/2014/main" id="{00000000-0008-0000-0C00-00009D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2078" name="Line 23">
          <a:extLst>
            <a:ext uri="{FF2B5EF4-FFF2-40B4-BE49-F238E27FC236}">
              <a16:creationId xmlns:a16="http://schemas.microsoft.com/office/drawing/2014/main" id="{00000000-0008-0000-0C00-00009E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2079" name="Line 24">
          <a:extLst>
            <a:ext uri="{FF2B5EF4-FFF2-40B4-BE49-F238E27FC236}">
              <a16:creationId xmlns:a16="http://schemas.microsoft.com/office/drawing/2014/main" id="{00000000-0008-0000-0C00-00009F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2080" name="Line 25">
          <a:extLst>
            <a:ext uri="{FF2B5EF4-FFF2-40B4-BE49-F238E27FC236}">
              <a16:creationId xmlns:a16="http://schemas.microsoft.com/office/drawing/2014/main" id="{00000000-0008-0000-0C00-0000A0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2081" name="Line 26">
          <a:extLst>
            <a:ext uri="{FF2B5EF4-FFF2-40B4-BE49-F238E27FC236}">
              <a16:creationId xmlns:a16="http://schemas.microsoft.com/office/drawing/2014/main" id="{00000000-0008-0000-0C00-0000A1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2082" name="Line 27">
          <a:extLst>
            <a:ext uri="{FF2B5EF4-FFF2-40B4-BE49-F238E27FC236}">
              <a16:creationId xmlns:a16="http://schemas.microsoft.com/office/drawing/2014/main" id="{00000000-0008-0000-0C00-0000A2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2083" name="Line 28">
          <a:extLst>
            <a:ext uri="{FF2B5EF4-FFF2-40B4-BE49-F238E27FC236}">
              <a16:creationId xmlns:a16="http://schemas.microsoft.com/office/drawing/2014/main" id="{00000000-0008-0000-0C00-0000A3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2084" name="Line 29">
          <a:extLst>
            <a:ext uri="{FF2B5EF4-FFF2-40B4-BE49-F238E27FC236}">
              <a16:creationId xmlns:a16="http://schemas.microsoft.com/office/drawing/2014/main" id="{00000000-0008-0000-0C00-0000A4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2085" name="Line 30">
          <a:extLst>
            <a:ext uri="{FF2B5EF4-FFF2-40B4-BE49-F238E27FC236}">
              <a16:creationId xmlns:a16="http://schemas.microsoft.com/office/drawing/2014/main" id="{00000000-0008-0000-0C00-0000A5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2086" name="Line 31">
          <a:extLst>
            <a:ext uri="{FF2B5EF4-FFF2-40B4-BE49-F238E27FC236}">
              <a16:creationId xmlns:a16="http://schemas.microsoft.com/office/drawing/2014/main" id="{00000000-0008-0000-0C00-0000A6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2087" name="Line 32">
          <a:extLst>
            <a:ext uri="{FF2B5EF4-FFF2-40B4-BE49-F238E27FC236}">
              <a16:creationId xmlns:a16="http://schemas.microsoft.com/office/drawing/2014/main" id="{00000000-0008-0000-0C00-0000A7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2088" name="Line 33">
          <a:extLst>
            <a:ext uri="{FF2B5EF4-FFF2-40B4-BE49-F238E27FC236}">
              <a16:creationId xmlns:a16="http://schemas.microsoft.com/office/drawing/2014/main" id="{00000000-0008-0000-0C00-0000A8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2089" name="Line 34">
          <a:extLst>
            <a:ext uri="{FF2B5EF4-FFF2-40B4-BE49-F238E27FC236}">
              <a16:creationId xmlns:a16="http://schemas.microsoft.com/office/drawing/2014/main" id="{00000000-0008-0000-0C00-0000A9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2090" name="Line 35">
          <a:extLst>
            <a:ext uri="{FF2B5EF4-FFF2-40B4-BE49-F238E27FC236}">
              <a16:creationId xmlns:a16="http://schemas.microsoft.com/office/drawing/2014/main" id="{00000000-0008-0000-0C00-0000AA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2091" name="Line 36">
          <a:extLst>
            <a:ext uri="{FF2B5EF4-FFF2-40B4-BE49-F238E27FC236}">
              <a16:creationId xmlns:a16="http://schemas.microsoft.com/office/drawing/2014/main" id="{00000000-0008-0000-0C00-0000AB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2092" name="Line 37">
          <a:extLst>
            <a:ext uri="{FF2B5EF4-FFF2-40B4-BE49-F238E27FC236}">
              <a16:creationId xmlns:a16="http://schemas.microsoft.com/office/drawing/2014/main" id="{00000000-0008-0000-0C00-0000AC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2093" name="Line 38">
          <a:extLst>
            <a:ext uri="{FF2B5EF4-FFF2-40B4-BE49-F238E27FC236}">
              <a16:creationId xmlns:a16="http://schemas.microsoft.com/office/drawing/2014/main" id="{00000000-0008-0000-0C00-0000AD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2094" name="Line 39">
          <a:extLst>
            <a:ext uri="{FF2B5EF4-FFF2-40B4-BE49-F238E27FC236}">
              <a16:creationId xmlns:a16="http://schemas.microsoft.com/office/drawing/2014/main" id="{00000000-0008-0000-0C00-0000AE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2095" name="Line 40">
          <a:extLst>
            <a:ext uri="{FF2B5EF4-FFF2-40B4-BE49-F238E27FC236}">
              <a16:creationId xmlns:a16="http://schemas.microsoft.com/office/drawing/2014/main" id="{00000000-0008-0000-0C00-0000AF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2096" name="Line 41">
          <a:extLst>
            <a:ext uri="{FF2B5EF4-FFF2-40B4-BE49-F238E27FC236}">
              <a16:creationId xmlns:a16="http://schemas.microsoft.com/office/drawing/2014/main" id="{00000000-0008-0000-0C00-0000B0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2097" name="Line 42">
          <a:extLst>
            <a:ext uri="{FF2B5EF4-FFF2-40B4-BE49-F238E27FC236}">
              <a16:creationId xmlns:a16="http://schemas.microsoft.com/office/drawing/2014/main" id="{00000000-0008-0000-0C00-0000B1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2098" name="Line 43">
          <a:extLst>
            <a:ext uri="{FF2B5EF4-FFF2-40B4-BE49-F238E27FC236}">
              <a16:creationId xmlns:a16="http://schemas.microsoft.com/office/drawing/2014/main" id="{00000000-0008-0000-0C00-0000B2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2099" name="Line 44">
          <a:extLst>
            <a:ext uri="{FF2B5EF4-FFF2-40B4-BE49-F238E27FC236}">
              <a16:creationId xmlns:a16="http://schemas.microsoft.com/office/drawing/2014/main" id="{00000000-0008-0000-0C00-0000B3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2100" name="Line 45">
          <a:extLst>
            <a:ext uri="{FF2B5EF4-FFF2-40B4-BE49-F238E27FC236}">
              <a16:creationId xmlns:a16="http://schemas.microsoft.com/office/drawing/2014/main" id="{00000000-0008-0000-0C00-0000B4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2101" name="Line 46">
          <a:extLst>
            <a:ext uri="{FF2B5EF4-FFF2-40B4-BE49-F238E27FC236}">
              <a16:creationId xmlns:a16="http://schemas.microsoft.com/office/drawing/2014/main" id="{00000000-0008-0000-0C00-0000B5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2102" name="Line 47">
          <a:extLst>
            <a:ext uri="{FF2B5EF4-FFF2-40B4-BE49-F238E27FC236}">
              <a16:creationId xmlns:a16="http://schemas.microsoft.com/office/drawing/2014/main" id="{00000000-0008-0000-0C00-0000B6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2103" name="Line 48">
          <a:extLst>
            <a:ext uri="{FF2B5EF4-FFF2-40B4-BE49-F238E27FC236}">
              <a16:creationId xmlns:a16="http://schemas.microsoft.com/office/drawing/2014/main" id="{00000000-0008-0000-0C00-0000B7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2104" name="Line 49">
          <a:extLst>
            <a:ext uri="{FF2B5EF4-FFF2-40B4-BE49-F238E27FC236}">
              <a16:creationId xmlns:a16="http://schemas.microsoft.com/office/drawing/2014/main" id="{00000000-0008-0000-0C00-0000B8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2105" name="Line 50">
          <a:extLst>
            <a:ext uri="{FF2B5EF4-FFF2-40B4-BE49-F238E27FC236}">
              <a16:creationId xmlns:a16="http://schemas.microsoft.com/office/drawing/2014/main" id="{00000000-0008-0000-0C00-0000B9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2106" name="Line 51">
          <a:extLst>
            <a:ext uri="{FF2B5EF4-FFF2-40B4-BE49-F238E27FC236}">
              <a16:creationId xmlns:a16="http://schemas.microsoft.com/office/drawing/2014/main" id="{00000000-0008-0000-0C00-0000BA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2107" name="Line 52">
          <a:extLst>
            <a:ext uri="{FF2B5EF4-FFF2-40B4-BE49-F238E27FC236}">
              <a16:creationId xmlns:a16="http://schemas.microsoft.com/office/drawing/2014/main" id="{00000000-0008-0000-0C00-0000BB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2108" name="Line 53">
          <a:extLst>
            <a:ext uri="{FF2B5EF4-FFF2-40B4-BE49-F238E27FC236}">
              <a16:creationId xmlns:a16="http://schemas.microsoft.com/office/drawing/2014/main" id="{00000000-0008-0000-0C00-0000BC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2109" name="Line 54">
          <a:extLst>
            <a:ext uri="{FF2B5EF4-FFF2-40B4-BE49-F238E27FC236}">
              <a16:creationId xmlns:a16="http://schemas.microsoft.com/office/drawing/2014/main" id="{00000000-0008-0000-0C00-0000BD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2110" name="Line 55">
          <a:extLst>
            <a:ext uri="{FF2B5EF4-FFF2-40B4-BE49-F238E27FC236}">
              <a16:creationId xmlns:a16="http://schemas.microsoft.com/office/drawing/2014/main" id="{00000000-0008-0000-0C00-0000BE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2111" name="Line 56">
          <a:extLst>
            <a:ext uri="{FF2B5EF4-FFF2-40B4-BE49-F238E27FC236}">
              <a16:creationId xmlns:a16="http://schemas.microsoft.com/office/drawing/2014/main" id="{00000000-0008-0000-0C00-0000BF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2112" name="Line 57">
          <a:extLst>
            <a:ext uri="{FF2B5EF4-FFF2-40B4-BE49-F238E27FC236}">
              <a16:creationId xmlns:a16="http://schemas.microsoft.com/office/drawing/2014/main" id="{00000000-0008-0000-0C00-0000C0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2113" name="Line 58">
          <a:extLst>
            <a:ext uri="{FF2B5EF4-FFF2-40B4-BE49-F238E27FC236}">
              <a16:creationId xmlns:a16="http://schemas.microsoft.com/office/drawing/2014/main" id="{00000000-0008-0000-0C00-0000C1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2114" name="Line 59">
          <a:extLst>
            <a:ext uri="{FF2B5EF4-FFF2-40B4-BE49-F238E27FC236}">
              <a16:creationId xmlns:a16="http://schemas.microsoft.com/office/drawing/2014/main" id="{00000000-0008-0000-0C00-0000C240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2115" name="Line 60">
          <a:extLst>
            <a:ext uri="{FF2B5EF4-FFF2-40B4-BE49-F238E27FC236}">
              <a16:creationId xmlns:a16="http://schemas.microsoft.com/office/drawing/2014/main" id="{00000000-0008-0000-0C00-0000C3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2116" name="Line 61">
          <a:extLst>
            <a:ext uri="{FF2B5EF4-FFF2-40B4-BE49-F238E27FC236}">
              <a16:creationId xmlns:a16="http://schemas.microsoft.com/office/drawing/2014/main" id="{00000000-0008-0000-0C00-0000C440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82117" name="Group 62">
          <a:extLst>
            <a:ext uri="{FF2B5EF4-FFF2-40B4-BE49-F238E27FC236}">
              <a16:creationId xmlns:a16="http://schemas.microsoft.com/office/drawing/2014/main" id="{00000000-0008-0000-0C00-0000C540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59455" name="Text Box 63">
            <a:extLst>
              <a:ext uri="{FF2B5EF4-FFF2-40B4-BE49-F238E27FC236}">
                <a16:creationId xmlns:a16="http://schemas.microsoft.com/office/drawing/2014/main" id="{00000000-0008-0000-0C00-00003FE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59456" name="Text Box 64">
            <a:extLst>
              <a:ext uri="{FF2B5EF4-FFF2-40B4-BE49-F238E27FC236}">
                <a16:creationId xmlns:a16="http://schemas.microsoft.com/office/drawing/2014/main" id="{00000000-0008-0000-0C00-000040E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59457" name="Text Box 65">
            <a:extLst>
              <a:ext uri="{FF2B5EF4-FFF2-40B4-BE49-F238E27FC236}">
                <a16:creationId xmlns:a16="http://schemas.microsoft.com/office/drawing/2014/main" id="{00000000-0008-0000-0C00-000041E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59458" name="Text Box 66">
            <a:extLst>
              <a:ext uri="{FF2B5EF4-FFF2-40B4-BE49-F238E27FC236}">
                <a16:creationId xmlns:a16="http://schemas.microsoft.com/office/drawing/2014/main" id="{00000000-0008-0000-0C00-000042E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59459" name="Text Box 67">
            <a:extLst>
              <a:ext uri="{FF2B5EF4-FFF2-40B4-BE49-F238E27FC236}">
                <a16:creationId xmlns:a16="http://schemas.microsoft.com/office/drawing/2014/main" id="{00000000-0008-0000-0C00-000043E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2533" name="Line 1">
          <a:extLst>
            <a:ext uri="{FF2B5EF4-FFF2-40B4-BE49-F238E27FC236}">
              <a16:creationId xmlns:a16="http://schemas.microsoft.com/office/drawing/2014/main" id="{00000000-0008-0000-0D00-0000F53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2534" name="Line 2">
          <a:extLst>
            <a:ext uri="{FF2B5EF4-FFF2-40B4-BE49-F238E27FC236}">
              <a16:creationId xmlns:a16="http://schemas.microsoft.com/office/drawing/2014/main" id="{00000000-0008-0000-0D00-0000F63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2535" name="Line 3">
          <a:extLst>
            <a:ext uri="{FF2B5EF4-FFF2-40B4-BE49-F238E27FC236}">
              <a16:creationId xmlns:a16="http://schemas.microsoft.com/office/drawing/2014/main" id="{00000000-0008-0000-0D00-0000F730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2536" name="Line 4">
          <a:extLst>
            <a:ext uri="{FF2B5EF4-FFF2-40B4-BE49-F238E27FC236}">
              <a16:creationId xmlns:a16="http://schemas.microsoft.com/office/drawing/2014/main" id="{00000000-0008-0000-0D00-0000F830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2537" name="Line 5">
          <a:extLst>
            <a:ext uri="{FF2B5EF4-FFF2-40B4-BE49-F238E27FC236}">
              <a16:creationId xmlns:a16="http://schemas.microsoft.com/office/drawing/2014/main" id="{00000000-0008-0000-0D00-0000F93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2538" name="Line 6">
          <a:extLst>
            <a:ext uri="{FF2B5EF4-FFF2-40B4-BE49-F238E27FC236}">
              <a16:creationId xmlns:a16="http://schemas.microsoft.com/office/drawing/2014/main" id="{00000000-0008-0000-0D00-0000FA3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12295" name="AutoShape 7">
          <a:extLst>
            <a:ext uri="{FF2B5EF4-FFF2-40B4-BE49-F238E27FC236}">
              <a16:creationId xmlns:a16="http://schemas.microsoft.com/office/drawing/2014/main" id="{00000000-0008-0000-0D00-00000730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76200</xdr:colOff>
      <xdr:row>2</xdr:row>
      <xdr:rowOff>66675</xdr:rowOff>
    </xdr:from>
    <xdr:to>
      <xdr:col>6</xdr:col>
      <xdr:colOff>666750</xdr:colOff>
      <xdr:row>4</xdr:row>
      <xdr:rowOff>190500</xdr:rowOff>
    </xdr:to>
    <xdr:grpSp>
      <xdr:nvGrpSpPr>
        <xdr:cNvPr id="12540" name="Group 16">
          <a:extLst>
            <a:ext uri="{FF2B5EF4-FFF2-40B4-BE49-F238E27FC236}">
              <a16:creationId xmlns:a16="http://schemas.microsoft.com/office/drawing/2014/main" id="{00000000-0008-0000-0D00-0000FC300000}"/>
            </a:ext>
          </a:extLst>
        </xdr:cNvPr>
        <xdr:cNvGrpSpPr>
          <a:grpSpLocks/>
        </xdr:cNvGrpSpPr>
      </xdr:nvGrpSpPr>
      <xdr:grpSpPr bwMode="auto">
        <a:xfrm>
          <a:off x="76200" y="485775"/>
          <a:ext cx="6076950" cy="542925"/>
          <a:chOff x="8" y="51"/>
          <a:chExt cx="638" cy="57"/>
        </a:xfrm>
      </xdr:grpSpPr>
      <xdr:sp macro="" textlink="">
        <xdr:nvSpPr>
          <xdr:cNvPr id="12299" name="Text Box 11">
            <a:extLst>
              <a:ext uri="{FF2B5EF4-FFF2-40B4-BE49-F238E27FC236}">
                <a16:creationId xmlns:a16="http://schemas.microsoft.com/office/drawing/2014/main" id="{00000000-0008-0000-0D00-00000B3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2300" name="Text Box 12">
            <a:extLst>
              <a:ext uri="{FF2B5EF4-FFF2-40B4-BE49-F238E27FC236}">
                <a16:creationId xmlns:a16="http://schemas.microsoft.com/office/drawing/2014/main" id="{00000000-0008-0000-0D00-00000C3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2301" name="Text Box 13">
            <a:extLst>
              <a:ext uri="{FF2B5EF4-FFF2-40B4-BE49-F238E27FC236}">
                <a16:creationId xmlns:a16="http://schemas.microsoft.com/office/drawing/2014/main" id="{00000000-0008-0000-0D00-00000D3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2302" name="Text Box 14">
            <a:extLst>
              <a:ext uri="{FF2B5EF4-FFF2-40B4-BE49-F238E27FC236}">
                <a16:creationId xmlns:a16="http://schemas.microsoft.com/office/drawing/2014/main" id="{00000000-0008-0000-0D00-00000E3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12303" name="Text Box 15">
            <a:extLst>
              <a:ext uri="{FF2B5EF4-FFF2-40B4-BE49-F238E27FC236}">
                <a16:creationId xmlns:a16="http://schemas.microsoft.com/office/drawing/2014/main" id="{00000000-0008-0000-0D00-00000F3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" y="89"/>
            <a:ext cx="343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33926" name="Group 14">
          <a:extLst>
            <a:ext uri="{FF2B5EF4-FFF2-40B4-BE49-F238E27FC236}">
              <a16:creationId xmlns:a16="http://schemas.microsoft.com/office/drawing/2014/main" id="{00000000-0008-0000-0E00-00008684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33801" name="Text Box 9">
            <a:extLst>
              <a:ext uri="{FF2B5EF4-FFF2-40B4-BE49-F238E27FC236}">
                <a16:creationId xmlns:a16="http://schemas.microsoft.com/office/drawing/2014/main" id="{00000000-0008-0000-0E00-0000098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33802" name="Text Box 10">
            <a:extLst>
              <a:ext uri="{FF2B5EF4-FFF2-40B4-BE49-F238E27FC236}">
                <a16:creationId xmlns:a16="http://schemas.microsoft.com/office/drawing/2014/main" id="{00000000-0008-0000-0E00-00000A8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33803" name="Text Box 11">
            <a:extLst>
              <a:ext uri="{FF2B5EF4-FFF2-40B4-BE49-F238E27FC236}">
                <a16:creationId xmlns:a16="http://schemas.microsoft.com/office/drawing/2014/main" id="{00000000-0008-0000-0E00-00000B8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3804" name="Text Box 12">
            <a:extLst>
              <a:ext uri="{FF2B5EF4-FFF2-40B4-BE49-F238E27FC236}">
                <a16:creationId xmlns:a16="http://schemas.microsoft.com/office/drawing/2014/main" id="{00000000-0008-0000-0E00-00000C8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33805" name="Text Box 13">
            <a:extLst>
              <a:ext uri="{FF2B5EF4-FFF2-40B4-BE49-F238E27FC236}">
                <a16:creationId xmlns:a16="http://schemas.microsoft.com/office/drawing/2014/main" id="{00000000-0008-0000-0E00-00000D8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3080" name="Line 1">
          <a:extLst>
            <a:ext uri="{FF2B5EF4-FFF2-40B4-BE49-F238E27FC236}">
              <a16:creationId xmlns:a16="http://schemas.microsoft.com/office/drawing/2014/main" id="{00000000-0008-0000-0F00-0000884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3081" name="Line 2">
          <a:extLst>
            <a:ext uri="{FF2B5EF4-FFF2-40B4-BE49-F238E27FC236}">
              <a16:creationId xmlns:a16="http://schemas.microsoft.com/office/drawing/2014/main" id="{00000000-0008-0000-0F00-0000894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3082" name="Line 3">
          <a:extLst>
            <a:ext uri="{FF2B5EF4-FFF2-40B4-BE49-F238E27FC236}">
              <a16:creationId xmlns:a16="http://schemas.microsoft.com/office/drawing/2014/main" id="{00000000-0008-0000-0F00-00008A44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3083" name="Line 4">
          <a:extLst>
            <a:ext uri="{FF2B5EF4-FFF2-40B4-BE49-F238E27FC236}">
              <a16:creationId xmlns:a16="http://schemas.microsoft.com/office/drawing/2014/main" id="{00000000-0008-0000-0F00-00008B44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3084" name="Line 5">
          <a:extLst>
            <a:ext uri="{FF2B5EF4-FFF2-40B4-BE49-F238E27FC236}">
              <a16:creationId xmlns:a16="http://schemas.microsoft.com/office/drawing/2014/main" id="{00000000-0008-0000-0F00-00008C4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3085" name="Line 6">
          <a:extLst>
            <a:ext uri="{FF2B5EF4-FFF2-40B4-BE49-F238E27FC236}">
              <a16:creationId xmlns:a16="http://schemas.microsoft.com/office/drawing/2014/main" id="{00000000-0008-0000-0F00-00008D4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60423" name="AutoShape 7">
          <a:extLst>
            <a:ext uri="{FF2B5EF4-FFF2-40B4-BE49-F238E27FC236}">
              <a16:creationId xmlns:a16="http://schemas.microsoft.com/office/drawing/2014/main" id="{00000000-0008-0000-0F00-000007EC00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3087" name="Line 8">
          <a:extLst>
            <a:ext uri="{FF2B5EF4-FFF2-40B4-BE49-F238E27FC236}">
              <a16:creationId xmlns:a16="http://schemas.microsoft.com/office/drawing/2014/main" id="{00000000-0008-0000-0F00-00008F4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3088" name="Line 9">
          <a:extLst>
            <a:ext uri="{FF2B5EF4-FFF2-40B4-BE49-F238E27FC236}">
              <a16:creationId xmlns:a16="http://schemas.microsoft.com/office/drawing/2014/main" id="{00000000-0008-0000-0F00-0000904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3089" name="Line 10">
          <a:extLst>
            <a:ext uri="{FF2B5EF4-FFF2-40B4-BE49-F238E27FC236}">
              <a16:creationId xmlns:a16="http://schemas.microsoft.com/office/drawing/2014/main" id="{00000000-0008-0000-0F00-00009144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3090" name="Line 11">
          <a:extLst>
            <a:ext uri="{FF2B5EF4-FFF2-40B4-BE49-F238E27FC236}">
              <a16:creationId xmlns:a16="http://schemas.microsoft.com/office/drawing/2014/main" id="{00000000-0008-0000-0F00-00009244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3091" name="Line 12">
          <a:extLst>
            <a:ext uri="{FF2B5EF4-FFF2-40B4-BE49-F238E27FC236}">
              <a16:creationId xmlns:a16="http://schemas.microsoft.com/office/drawing/2014/main" id="{00000000-0008-0000-0F00-0000934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3092" name="Line 13">
          <a:extLst>
            <a:ext uri="{FF2B5EF4-FFF2-40B4-BE49-F238E27FC236}">
              <a16:creationId xmlns:a16="http://schemas.microsoft.com/office/drawing/2014/main" id="{00000000-0008-0000-0F00-0000944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3093" name="Line 14">
          <a:extLst>
            <a:ext uri="{FF2B5EF4-FFF2-40B4-BE49-F238E27FC236}">
              <a16:creationId xmlns:a16="http://schemas.microsoft.com/office/drawing/2014/main" id="{00000000-0008-0000-0F00-000095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3094" name="Line 15">
          <a:extLst>
            <a:ext uri="{FF2B5EF4-FFF2-40B4-BE49-F238E27FC236}">
              <a16:creationId xmlns:a16="http://schemas.microsoft.com/office/drawing/2014/main" id="{00000000-0008-0000-0F00-000096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3095" name="Line 16">
          <a:extLst>
            <a:ext uri="{FF2B5EF4-FFF2-40B4-BE49-F238E27FC236}">
              <a16:creationId xmlns:a16="http://schemas.microsoft.com/office/drawing/2014/main" id="{00000000-0008-0000-0F00-000097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3096" name="Line 17">
          <a:extLst>
            <a:ext uri="{FF2B5EF4-FFF2-40B4-BE49-F238E27FC236}">
              <a16:creationId xmlns:a16="http://schemas.microsoft.com/office/drawing/2014/main" id="{00000000-0008-0000-0F00-000098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3097" name="Line 18">
          <a:extLst>
            <a:ext uri="{FF2B5EF4-FFF2-40B4-BE49-F238E27FC236}">
              <a16:creationId xmlns:a16="http://schemas.microsoft.com/office/drawing/2014/main" id="{00000000-0008-0000-0F00-000099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3098" name="Line 19">
          <a:extLst>
            <a:ext uri="{FF2B5EF4-FFF2-40B4-BE49-F238E27FC236}">
              <a16:creationId xmlns:a16="http://schemas.microsoft.com/office/drawing/2014/main" id="{00000000-0008-0000-0F00-00009A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3099" name="Line 20">
          <a:extLst>
            <a:ext uri="{FF2B5EF4-FFF2-40B4-BE49-F238E27FC236}">
              <a16:creationId xmlns:a16="http://schemas.microsoft.com/office/drawing/2014/main" id="{00000000-0008-0000-0F00-00009B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3100" name="Line 21">
          <a:extLst>
            <a:ext uri="{FF2B5EF4-FFF2-40B4-BE49-F238E27FC236}">
              <a16:creationId xmlns:a16="http://schemas.microsoft.com/office/drawing/2014/main" id="{00000000-0008-0000-0F00-00009C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3101" name="Line 22">
          <a:extLst>
            <a:ext uri="{FF2B5EF4-FFF2-40B4-BE49-F238E27FC236}">
              <a16:creationId xmlns:a16="http://schemas.microsoft.com/office/drawing/2014/main" id="{00000000-0008-0000-0F00-00009D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3102" name="Line 23">
          <a:extLst>
            <a:ext uri="{FF2B5EF4-FFF2-40B4-BE49-F238E27FC236}">
              <a16:creationId xmlns:a16="http://schemas.microsoft.com/office/drawing/2014/main" id="{00000000-0008-0000-0F00-00009E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3103" name="Line 24">
          <a:extLst>
            <a:ext uri="{FF2B5EF4-FFF2-40B4-BE49-F238E27FC236}">
              <a16:creationId xmlns:a16="http://schemas.microsoft.com/office/drawing/2014/main" id="{00000000-0008-0000-0F00-00009F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3104" name="Line 25">
          <a:extLst>
            <a:ext uri="{FF2B5EF4-FFF2-40B4-BE49-F238E27FC236}">
              <a16:creationId xmlns:a16="http://schemas.microsoft.com/office/drawing/2014/main" id="{00000000-0008-0000-0F00-0000A0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3105" name="Line 26">
          <a:extLst>
            <a:ext uri="{FF2B5EF4-FFF2-40B4-BE49-F238E27FC236}">
              <a16:creationId xmlns:a16="http://schemas.microsoft.com/office/drawing/2014/main" id="{00000000-0008-0000-0F00-0000A1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3106" name="Line 27">
          <a:extLst>
            <a:ext uri="{FF2B5EF4-FFF2-40B4-BE49-F238E27FC236}">
              <a16:creationId xmlns:a16="http://schemas.microsoft.com/office/drawing/2014/main" id="{00000000-0008-0000-0F00-0000A2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3107" name="Line 28">
          <a:extLst>
            <a:ext uri="{FF2B5EF4-FFF2-40B4-BE49-F238E27FC236}">
              <a16:creationId xmlns:a16="http://schemas.microsoft.com/office/drawing/2014/main" id="{00000000-0008-0000-0F00-0000A3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3108" name="Line 29">
          <a:extLst>
            <a:ext uri="{FF2B5EF4-FFF2-40B4-BE49-F238E27FC236}">
              <a16:creationId xmlns:a16="http://schemas.microsoft.com/office/drawing/2014/main" id="{00000000-0008-0000-0F00-0000A4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3109" name="Line 30">
          <a:extLst>
            <a:ext uri="{FF2B5EF4-FFF2-40B4-BE49-F238E27FC236}">
              <a16:creationId xmlns:a16="http://schemas.microsoft.com/office/drawing/2014/main" id="{00000000-0008-0000-0F00-0000A5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3110" name="Line 31">
          <a:extLst>
            <a:ext uri="{FF2B5EF4-FFF2-40B4-BE49-F238E27FC236}">
              <a16:creationId xmlns:a16="http://schemas.microsoft.com/office/drawing/2014/main" id="{00000000-0008-0000-0F00-0000A6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3111" name="Line 32">
          <a:extLst>
            <a:ext uri="{FF2B5EF4-FFF2-40B4-BE49-F238E27FC236}">
              <a16:creationId xmlns:a16="http://schemas.microsoft.com/office/drawing/2014/main" id="{00000000-0008-0000-0F00-0000A7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3112" name="Line 33">
          <a:extLst>
            <a:ext uri="{FF2B5EF4-FFF2-40B4-BE49-F238E27FC236}">
              <a16:creationId xmlns:a16="http://schemas.microsoft.com/office/drawing/2014/main" id="{00000000-0008-0000-0F00-0000A8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3113" name="Line 34">
          <a:extLst>
            <a:ext uri="{FF2B5EF4-FFF2-40B4-BE49-F238E27FC236}">
              <a16:creationId xmlns:a16="http://schemas.microsoft.com/office/drawing/2014/main" id="{00000000-0008-0000-0F00-0000A9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3114" name="Line 35">
          <a:extLst>
            <a:ext uri="{FF2B5EF4-FFF2-40B4-BE49-F238E27FC236}">
              <a16:creationId xmlns:a16="http://schemas.microsoft.com/office/drawing/2014/main" id="{00000000-0008-0000-0F00-0000AA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3115" name="Line 36">
          <a:extLst>
            <a:ext uri="{FF2B5EF4-FFF2-40B4-BE49-F238E27FC236}">
              <a16:creationId xmlns:a16="http://schemas.microsoft.com/office/drawing/2014/main" id="{00000000-0008-0000-0F00-0000AB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3116" name="Line 37">
          <a:extLst>
            <a:ext uri="{FF2B5EF4-FFF2-40B4-BE49-F238E27FC236}">
              <a16:creationId xmlns:a16="http://schemas.microsoft.com/office/drawing/2014/main" id="{00000000-0008-0000-0F00-0000AC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3117" name="Line 38">
          <a:extLst>
            <a:ext uri="{FF2B5EF4-FFF2-40B4-BE49-F238E27FC236}">
              <a16:creationId xmlns:a16="http://schemas.microsoft.com/office/drawing/2014/main" id="{00000000-0008-0000-0F00-0000AD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3118" name="Line 39">
          <a:extLst>
            <a:ext uri="{FF2B5EF4-FFF2-40B4-BE49-F238E27FC236}">
              <a16:creationId xmlns:a16="http://schemas.microsoft.com/office/drawing/2014/main" id="{00000000-0008-0000-0F00-0000AE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3119" name="Line 40">
          <a:extLst>
            <a:ext uri="{FF2B5EF4-FFF2-40B4-BE49-F238E27FC236}">
              <a16:creationId xmlns:a16="http://schemas.microsoft.com/office/drawing/2014/main" id="{00000000-0008-0000-0F00-0000AF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3120" name="Line 41">
          <a:extLst>
            <a:ext uri="{FF2B5EF4-FFF2-40B4-BE49-F238E27FC236}">
              <a16:creationId xmlns:a16="http://schemas.microsoft.com/office/drawing/2014/main" id="{00000000-0008-0000-0F00-0000B0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3121" name="Line 42">
          <a:extLst>
            <a:ext uri="{FF2B5EF4-FFF2-40B4-BE49-F238E27FC236}">
              <a16:creationId xmlns:a16="http://schemas.microsoft.com/office/drawing/2014/main" id="{00000000-0008-0000-0F00-0000B1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3122" name="Line 43">
          <a:extLst>
            <a:ext uri="{FF2B5EF4-FFF2-40B4-BE49-F238E27FC236}">
              <a16:creationId xmlns:a16="http://schemas.microsoft.com/office/drawing/2014/main" id="{00000000-0008-0000-0F00-0000B2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3123" name="Line 44">
          <a:extLst>
            <a:ext uri="{FF2B5EF4-FFF2-40B4-BE49-F238E27FC236}">
              <a16:creationId xmlns:a16="http://schemas.microsoft.com/office/drawing/2014/main" id="{00000000-0008-0000-0F00-0000B3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3124" name="Line 45">
          <a:extLst>
            <a:ext uri="{FF2B5EF4-FFF2-40B4-BE49-F238E27FC236}">
              <a16:creationId xmlns:a16="http://schemas.microsoft.com/office/drawing/2014/main" id="{00000000-0008-0000-0F00-0000B4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3125" name="Line 46">
          <a:extLst>
            <a:ext uri="{FF2B5EF4-FFF2-40B4-BE49-F238E27FC236}">
              <a16:creationId xmlns:a16="http://schemas.microsoft.com/office/drawing/2014/main" id="{00000000-0008-0000-0F00-0000B5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3126" name="Line 47">
          <a:extLst>
            <a:ext uri="{FF2B5EF4-FFF2-40B4-BE49-F238E27FC236}">
              <a16:creationId xmlns:a16="http://schemas.microsoft.com/office/drawing/2014/main" id="{00000000-0008-0000-0F00-0000B6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3127" name="Line 48">
          <a:extLst>
            <a:ext uri="{FF2B5EF4-FFF2-40B4-BE49-F238E27FC236}">
              <a16:creationId xmlns:a16="http://schemas.microsoft.com/office/drawing/2014/main" id="{00000000-0008-0000-0F00-0000B7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3128" name="Line 49">
          <a:extLst>
            <a:ext uri="{FF2B5EF4-FFF2-40B4-BE49-F238E27FC236}">
              <a16:creationId xmlns:a16="http://schemas.microsoft.com/office/drawing/2014/main" id="{00000000-0008-0000-0F00-0000B8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3129" name="Line 50">
          <a:extLst>
            <a:ext uri="{FF2B5EF4-FFF2-40B4-BE49-F238E27FC236}">
              <a16:creationId xmlns:a16="http://schemas.microsoft.com/office/drawing/2014/main" id="{00000000-0008-0000-0F00-0000B9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3130" name="Line 51">
          <a:extLst>
            <a:ext uri="{FF2B5EF4-FFF2-40B4-BE49-F238E27FC236}">
              <a16:creationId xmlns:a16="http://schemas.microsoft.com/office/drawing/2014/main" id="{00000000-0008-0000-0F00-0000BA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3131" name="Line 52">
          <a:extLst>
            <a:ext uri="{FF2B5EF4-FFF2-40B4-BE49-F238E27FC236}">
              <a16:creationId xmlns:a16="http://schemas.microsoft.com/office/drawing/2014/main" id="{00000000-0008-0000-0F00-0000BB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3132" name="Line 53">
          <a:extLst>
            <a:ext uri="{FF2B5EF4-FFF2-40B4-BE49-F238E27FC236}">
              <a16:creationId xmlns:a16="http://schemas.microsoft.com/office/drawing/2014/main" id="{00000000-0008-0000-0F00-0000BC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3133" name="Line 54">
          <a:extLst>
            <a:ext uri="{FF2B5EF4-FFF2-40B4-BE49-F238E27FC236}">
              <a16:creationId xmlns:a16="http://schemas.microsoft.com/office/drawing/2014/main" id="{00000000-0008-0000-0F00-0000BD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3134" name="Line 55">
          <a:extLst>
            <a:ext uri="{FF2B5EF4-FFF2-40B4-BE49-F238E27FC236}">
              <a16:creationId xmlns:a16="http://schemas.microsoft.com/office/drawing/2014/main" id="{00000000-0008-0000-0F00-0000BE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3135" name="Line 56">
          <a:extLst>
            <a:ext uri="{FF2B5EF4-FFF2-40B4-BE49-F238E27FC236}">
              <a16:creationId xmlns:a16="http://schemas.microsoft.com/office/drawing/2014/main" id="{00000000-0008-0000-0F00-0000BF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3136" name="Line 57">
          <a:extLst>
            <a:ext uri="{FF2B5EF4-FFF2-40B4-BE49-F238E27FC236}">
              <a16:creationId xmlns:a16="http://schemas.microsoft.com/office/drawing/2014/main" id="{00000000-0008-0000-0F00-0000C0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3137" name="Line 58">
          <a:extLst>
            <a:ext uri="{FF2B5EF4-FFF2-40B4-BE49-F238E27FC236}">
              <a16:creationId xmlns:a16="http://schemas.microsoft.com/office/drawing/2014/main" id="{00000000-0008-0000-0F00-0000C1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3138" name="Line 59">
          <a:extLst>
            <a:ext uri="{FF2B5EF4-FFF2-40B4-BE49-F238E27FC236}">
              <a16:creationId xmlns:a16="http://schemas.microsoft.com/office/drawing/2014/main" id="{00000000-0008-0000-0F00-0000C244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3139" name="Line 60">
          <a:extLst>
            <a:ext uri="{FF2B5EF4-FFF2-40B4-BE49-F238E27FC236}">
              <a16:creationId xmlns:a16="http://schemas.microsoft.com/office/drawing/2014/main" id="{00000000-0008-0000-0F00-0000C3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3140" name="Line 61">
          <a:extLst>
            <a:ext uri="{FF2B5EF4-FFF2-40B4-BE49-F238E27FC236}">
              <a16:creationId xmlns:a16="http://schemas.microsoft.com/office/drawing/2014/main" id="{00000000-0008-0000-0F00-0000C444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83141" name="Group 62">
          <a:extLst>
            <a:ext uri="{FF2B5EF4-FFF2-40B4-BE49-F238E27FC236}">
              <a16:creationId xmlns:a16="http://schemas.microsoft.com/office/drawing/2014/main" id="{00000000-0008-0000-0F00-0000C544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60479" name="Text Box 63">
            <a:extLst>
              <a:ext uri="{FF2B5EF4-FFF2-40B4-BE49-F238E27FC236}">
                <a16:creationId xmlns:a16="http://schemas.microsoft.com/office/drawing/2014/main" id="{00000000-0008-0000-0F00-00003FE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60480" name="Text Box 64">
            <a:extLst>
              <a:ext uri="{FF2B5EF4-FFF2-40B4-BE49-F238E27FC236}">
                <a16:creationId xmlns:a16="http://schemas.microsoft.com/office/drawing/2014/main" id="{00000000-0008-0000-0F00-000040E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60481" name="Text Box 65">
            <a:extLst>
              <a:ext uri="{FF2B5EF4-FFF2-40B4-BE49-F238E27FC236}">
                <a16:creationId xmlns:a16="http://schemas.microsoft.com/office/drawing/2014/main" id="{00000000-0008-0000-0F00-000041E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0482" name="Text Box 66">
            <a:extLst>
              <a:ext uri="{FF2B5EF4-FFF2-40B4-BE49-F238E27FC236}">
                <a16:creationId xmlns:a16="http://schemas.microsoft.com/office/drawing/2014/main" id="{00000000-0008-0000-0F00-000042E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60483" name="Text Box 67">
            <a:extLst>
              <a:ext uri="{FF2B5EF4-FFF2-40B4-BE49-F238E27FC236}">
                <a16:creationId xmlns:a16="http://schemas.microsoft.com/office/drawing/2014/main" id="{00000000-0008-0000-0F00-000043E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3556" name="Line 1">
          <a:extLst>
            <a:ext uri="{FF2B5EF4-FFF2-40B4-BE49-F238E27FC236}">
              <a16:creationId xmlns:a16="http://schemas.microsoft.com/office/drawing/2014/main" id="{00000000-0008-0000-1000-0000F43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3557" name="Line 2">
          <a:extLst>
            <a:ext uri="{FF2B5EF4-FFF2-40B4-BE49-F238E27FC236}">
              <a16:creationId xmlns:a16="http://schemas.microsoft.com/office/drawing/2014/main" id="{00000000-0008-0000-1000-0000F53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3558" name="Line 3">
          <a:extLst>
            <a:ext uri="{FF2B5EF4-FFF2-40B4-BE49-F238E27FC236}">
              <a16:creationId xmlns:a16="http://schemas.microsoft.com/office/drawing/2014/main" id="{00000000-0008-0000-1000-0000F634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3559" name="Line 4">
          <a:extLst>
            <a:ext uri="{FF2B5EF4-FFF2-40B4-BE49-F238E27FC236}">
              <a16:creationId xmlns:a16="http://schemas.microsoft.com/office/drawing/2014/main" id="{00000000-0008-0000-1000-0000F734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3560" name="Line 5">
          <a:extLst>
            <a:ext uri="{FF2B5EF4-FFF2-40B4-BE49-F238E27FC236}">
              <a16:creationId xmlns:a16="http://schemas.microsoft.com/office/drawing/2014/main" id="{00000000-0008-0000-1000-0000F83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3561" name="Line 6">
          <a:extLst>
            <a:ext uri="{FF2B5EF4-FFF2-40B4-BE49-F238E27FC236}">
              <a16:creationId xmlns:a16="http://schemas.microsoft.com/office/drawing/2014/main" id="{00000000-0008-0000-1000-0000F93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13319" name="AutoShape 7">
          <a:extLst>
            <a:ext uri="{FF2B5EF4-FFF2-40B4-BE49-F238E27FC236}">
              <a16:creationId xmlns:a16="http://schemas.microsoft.com/office/drawing/2014/main" id="{00000000-0008-0000-1000-00000734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76200</xdr:colOff>
      <xdr:row>2</xdr:row>
      <xdr:rowOff>66675</xdr:rowOff>
    </xdr:from>
    <xdr:to>
      <xdr:col>6</xdr:col>
      <xdr:colOff>666750</xdr:colOff>
      <xdr:row>4</xdr:row>
      <xdr:rowOff>190500</xdr:rowOff>
    </xdr:to>
    <xdr:grpSp>
      <xdr:nvGrpSpPr>
        <xdr:cNvPr id="13563" name="Group 16">
          <a:extLst>
            <a:ext uri="{FF2B5EF4-FFF2-40B4-BE49-F238E27FC236}">
              <a16:creationId xmlns:a16="http://schemas.microsoft.com/office/drawing/2014/main" id="{00000000-0008-0000-1000-0000FB340000}"/>
            </a:ext>
          </a:extLst>
        </xdr:cNvPr>
        <xdr:cNvGrpSpPr>
          <a:grpSpLocks/>
        </xdr:cNvGrpSpPr>
      </xdr:nvGrpSpPr>
      <xdr:grpSpPr bwMode="auto">
        <a:xfrm>
          <a:off x="76200" y="485775"/>
          <a:ext cx="6076950" cy="542925"/>
          <a:chOff x="8" y="51"/>
          <a:chExt cx="638" cy="57"/>
        </a:xfrm>
      </xdr:grpSpPr>
      <xdr:sp macro="" textlink="">
        <xdr:nvSpPr>
          <xdr:cNvPr id="13323" name="Text Box 11">
            <a:extLst>
              <a:ext uri="{FF2B5EF4-FFF2-40B4-BE49-F238E27FC236}">
                <a16:creationId xmlns:a16="http://schemas.microsoft.com/office/drawing/2014/main" id="{00000000-0008-0000-1000-00000B3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3324" name="Text Box 12">
            <a:extLst>
              <a:ext uri="{FF2B5EF4-FFF2-40B4-BE49-F238E27FC236}">
                <a16:creationId xmlns:a16="http://schemas.microsoft.com/office/drawing/2014/main" id="{00000000-0008-0000-1000-00000C3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3325" name="Text Box 13">
            <a:extLst>
              <a:ext uri="{FF2B5EF4-FFF2-40B4-BE49-F238E27FC236}">
                <a16:creationId xmlns:a16="http://schemas.microsoft.com/office/drawing/2014/main" id="{00000000-0008-0000-1000-00000D3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3326" name="Text Box 14">
            <a:extLst>
              <a:ext uri="{FF2B5EF4-FFF2-40B4-BE49-F238E27FC236}">
                <a16:creationId xmlns:a16="http://schemas.microsoft.com/office/drawing/2014/main" id="{00000000-0008-0000-1000-00000E3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13327" name="Text Box 15">
            <a:extLst>
              <a:ext uri="{FF2B5EF4-FFF2-40B4-BE49-F238E27FC236}">
                <a16:creationId xmlns:a16="http://schemas.microsoft.com/office/drawing/2014/main" id="{00000000-0008-0000-1000-00000F3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" y="89"/>
            <a:ext cx="343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53381" name="Group 13">
          <a:extLst>
            <a:ext uri="{FF2B5EF4-FFF2-40B4-BE49-F238E27FC236}">
              <a16:creationId xmlns:a16="http://schemas.microsoft.com/office/drawing/2014/main" id="{00000000-0008-0000-1100-000085D0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53256" name="Text Box 8">
            <a:extLst>
              <a:ext uri="{FF2B5EF4-FFF2-40B4-BE49-F238E27FC236}">
                <a16:creationId xmlns:a16="http://schemas.microsoft.com/office/drawing/2014/main" id="{00000000-0008-0000-1100-000008D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53257" name="Text Box 9">
            <a:extLst>
              <a:ext uri="{FF2B5EF4-FFF2-40B4-BE49-F238E27FC236}">
                <a16:creationId xmlns:a16="http://schemas.microsoft.com/office/drawing/2014/main" id="{00000000-0008-0000-1100-000009D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53258" name="Text Box 10">
            <a:extLst>
              <a:ext uri="{FF2B5EF4-FFF2-40B4-BE49-F238E27FC236}">
                <a16:creationId xmlns:a16="http://schemas.microsoft.com/office/drawing/2014/main" id="{00000000-0008-0000-1100-00000AD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53259" name="Text Box 11">
            <a:extLst>
              <a:ext uri="{FF2B5EF4-FFF2-40B4-BE49-F238E27FC236}">
                <a16:creationId xmlns:a16="http://schemas.microsoft.com/office/drawing/2014/main" id="{00000000-0008-0000-1100-00000BD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53260" name="Text Box 12">
            <a:extLst>
              <a:ext uri="{FF2B5EF4-FFF2-40B4-BE49-F238E27FC236}">
                <a16:creationId xmlns:a16="http://schemas.microsoft.com/office/drawing/2014/main" id="{00000000-0008-0000-1100-00000CD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4104" name="Line 1">
          <a:extLst>
            <a:ext uri="{FF2B5EF4-FFF2-40B4-BE49-F238E27FC236}">
              <a16:creationId xmlns:a16="http://schemas.microsoft.com/office/drawing/2014/main" id="{00000000-0008-0000-1200-0000884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4105" name="Line 2">
          <a:extLst>
            <a:ext uri="{FF2B5EF4-FFF2-40B4-BE49-F238E27FC236}">
              <a16:creationId xmlns:a16="http://schemas.microsoft.com/office/drawing/2014/main" id="{00000000-0008-0000-1200-0000894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4106" name="Line 3">
          <a:extLst>
            <a:ext uri="{FF2B5EF4-FFF2-40B4-BE49-F238E27FC236}">
              <a16:creationId xmlns:a16="http://schemas.microsoft.com/office/drawing/2014/main" id="{00000000-0008-0000-1200-00008A48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4107" name="Line 4">
          <a:extLst>
            <a:ext uri="{FF2B5EF4-FFF2-40B4-BE49-F238E27FC236}">
              <a16:creationId xmlns:a16="http://schemas.microsoft.com/office/drawing/2014/main" id="{00000000-0008-0000-1200-00008B48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4108" name="Line 5">
          <a:extLst>
            <a:ext uri="{FF2B5EF4-FFF2-40B4-BE49-F238E27FC236}">
              <a16:creationId xmlns:a16="http://schemas.microsoft.com/office/drawing/2014/main" id="{00000000-0008-0000-1200-00008C4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4109" name="Line 6">
          <a:extLst>
            <a:ext uri="{FF2B5EF4-FFF2-40B4-BE49-F238E27FC236}">
              <a16:creationId xmlns:a16="http://schemas.microsoft.com/office/drawing/2014/main" id="{00000000-0008-0000-1200-00008D4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61447" name="AutoShape 7">
          <a:extLst>
            <a:ext uri="{FF2B5EF4-FFF2-40B4-BE49-F238E27FC236}">
              <a16:creationId xmlns:a16="http://schemas.microsoft.com/office/drawing/2014/main" id="{00000000-0008-0000-1200-000007F000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4111" name="Line 8">
          <a:extLst>
            <a:ext uri="{FF2B5EF4-FFF2-40B4-BE49-F238E27FC236}">
              <a16:creationId xmlns:a16="http://schemas.microsoft.com/office/drawing/2014/main" id="{00000000-0008-0000-1200-00008F4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4112" name="Line 9">
          <a:extLst>
            <a:ext uri="{FF2B5EF4-FFF2-40B4-BE49-F238E27FC236}">
              <a16:creationId xmlns:a16="http://schemas.microsoft.com/office/drawing/2014/main" id="{00000000-0008-0000-1200-0000904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4113" name="Line 10">
          <a:extLst>
            <a:ext uri="{FF2B5EF4-FFF2-40B4-BE49-F238E27FC236}">
              <a16:creationId xmlns:a16="http://schemas.microsoft.com/office/drawing/2014/main" id="{00000000-0008-0000-1200-00009148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4114" name="Line 11">
          <a:extLst>
            <a:ext uri="{FF2B5EF4-FFF2-40B4-BE49-F238E27FC236}">
              <a16:creationId xmlns:a16="http://schemas.microsoft.com/office/drawing/2014/main" id="{00000000-0008-0000-1200-00009248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4115" name="Line 12">
          <a:extLst>
            <a:ext uri="{FF2B5EF4-FFF2-40B4-BE49-F238E27FC236}">
              <a16:creationId xmlns:a16="http://schemas.microsoft.com/office/drawing/2014/main" id="{00000000-0008-0000-1200-0000934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4116" name="Line 13">
          <a:extLst>
            <a:ext uri="{FF2B5EF4-FFF2-40B4-BE49-F238E27FC236}">
              <a16:creationId xmlns:a16="http://schemas.microsoft.com/office/drawing/2014/main" id="{00000000-0008-0000-1200-0000944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4117" name="Line 14">
          <a:extLst>
            <a:ext uri="{FF2B5EF4-FFF2-40B4-BE49-F238E27FC236}">
              <a16:creationId xmlns:a16="http://schemas.microsoft.com/office/drawing/2014/main" id="{00000000-0008-0000-1200-000095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4118" name="Line 15">
          <a:extLst>
            <a:ext uri="{FF2B5EF4-FFF2-40B4-BE49-F238E27FC236}">
              <a16:creationId xmlns:a16="http://schemas.microsoft.com/office/drawing/2014/main" id="{00000000-0008-0000-1200-000096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4119" name="Line 16">
          <a:extLst>
            <a:ext uri="{FF2B5EF4-FFF2-40B4-BE49-F238E27FC236}">
              <a16:creationId xmlns:a16="http://schemas.microsoft.com/office/drawing/2014/main" id="{00000000-0008-0000-1200-000097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4120" name="Line 17">
          <a:extLst>
            <a:ext uri="{FF2B5EF4-FFF2-40B4-BE49-F238E27FC236}">
              <a16:creationId xmlns:a16="http://schemas.microsoft.com/office/drawing/2014/main" id="{00000000-0008-0000-1200-000098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4121" name="Line 18">
          <a:extLst>
            <a:ext uri="{FF2B5EF4-FFF2-40B4-BE49-F238E27FC236}">
              <a16:creationId xmlns:a16="http://schemas.microsoft.com/office/drawing/2014/main" id="{00000000-0008-0000-1200-000099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4122" name="Line 19">
          <a:extLst>
            <a:ext uri="{FF2B5EF4-FFF2-40B4-BE49-F238E27FC236}">
              <a16:creationId xmlns:a16="http://schemas.microsoft.com/office/drawing/2014/main" id="{00000000-0008-0000-1200-00009A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4123" name="Line 20">
          <a:extLst>
            <a:ext uri="{FF2B5EF4-FFF2-40B4-BE49-F238E27FC236}">
              <a16:creationId xmlns:a16="http://schemas.microsoft.com/office/drawing/2014/main" id="{00000000-0008-0000-1200-00009B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4124" name="Line 21">
          <a:extLst>
            <a:ext uri="{FF2B5EF4-FFF2-40B4-BE49-F238E27FC236}">
              <a16:creationId xmlns:a16="http://schemas.microsoft.com/office/drawing/2014/main" id="{00000000-0008-0000-1200-00009C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4125" name="Line 22">
          <a:extLst>
            <a:ext uri="{FF2B5EF4-FFF2-40B4-BE49-F238E27FC236}">
              <a16:creationId xmlns:a16="http://schemas.microsoft.com/office/drawing/2014/main" id="{00000000-0008-0000-1200-00009D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4126" name="Line 23">
          <a:extLst>
            <a:ext uri="{FF2B5EF4-FFF2-40B4-BE49-F238E27FC236}">
              <a16:creationId xmlns:a16="http://schemas.microsoft.com/office/drawing/2014/main" id="{00000000-0008-0000-1200-00009E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4127" name="Line 24">
          <a:extLst>
            <a:ext uri="{FF2B5EF4-FFF2-40B4-BE49-F238E27FC236}">
              <a16:creationId xmlns:a16="http://schemas.microsoft.com/office/drawing/2014/main" id="{00000000-0008-0000-1200-00009F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4128" name="Line 25">
          <a:extLst>
            <a:ext uri="{FF2B5EF4-FFF2-40B4-BE49-F238E27FC236}">
              <a16:creationId xmlns:a16="http://schemas.microsoft.com/office/drawing/2014/main" id="{00000000-0008-0000-1200-0000A0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4129" name="Line 26">
          <a:extLst>
            <a:ext uri="{FF2B5EF4-FFF2-40B4-BE49-F238E27FC236}">
              <a16:creationId xmlns:a16="http://schemas.microsoft.com/office/drawing/2014/main" id="{00000000-0008-0000-1200-0000A1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4130" name="Line 27">
          <a:extLst>
            <a:ext uri="{FF2B5EF4-FFF2-40B4-BE49-F238E27FC236}">
              <a16:creationId xmlns:a16="http://schemas.microsoft.com/office/drawing/2014/main" id="{00000000-0008-0000-1200-0000A2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4131" name="Line 28">
          <a:extLst>
            <a:ext uri="{FF2B5EF4-FFF2-40B4-BE49-F238E27FC236}">
              <a16:creationId xmlns:a16="http://schemas.microsoft.com/office/drawing/2014/main" id="{00000000-0008-0000-1200-0000A3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4132" name="Line 29">
          <a:extLst>
            <a:ext uri="{FF2B5EF4-FFF2-40B4-BE49-F238E27FC236}">
              <a16:creationId xmlns:a16="http://schemas.microsoft.com/office/drawing/2014/main" id="{00000000-0008-0000-1200-0000A4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4133" name="Line 30">
          <a:extLst>
            <a:ext uri="{FF2B5EF4-FFF2-40B4-BE49-F238E27FC236}">
              <a16:creationId xmlns:a16="http://schemas.microsoft.com/office/drawing/2014/main" id="{00000000-0008-0000-1200-0000A5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4134" name="Line 31">
          <a:extLst>
            <a:ext uri="{FF2B5EF4-FFF2-40B4-BE49-F238E27FC236}">
              <a16:creationId xmlns:a16="http://schemas.microsoft.com/office/drawing/2014/main" id="{00000000-0008-0000-1200-0000A6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4135" name="Line 32">
          <a:extLst>
            <a:ext uri="{FF2B5EF4-FFF2-40B4-BE49-F238E27FC236}">
              <a16:creationId xmlns:a16="http://schemas.microsoft.com/office/drawing/2014/main" id="{00000000-0008-0000-1200-0000A7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4136" name="Line 33">
          <a:extLst>
            <a:ext uri="{FF2B5EF4-FFF2-40B4-BE49-F238E27FC236}">
              <a16:creationId xmlns:a16="http://schemas.microsoft.com/office/drawing/2014/main" id="{00000000-0008-0000-1200-0000A8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4137" name="Line 34">
          <a:extLst>
            <a:ext uri="{FF2B5EF4-FFF2-40B4-BE49-F238E27FC236}">
              <a16:creationId xmlns:a16="http://schemas.microsoft.com/office/drawing/2014/main" id="{00000000-0008-0000-1200-0000A9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4138" name="Line 35">
          <a:extLst>
            <a:ext uri="{FF2B5EF4-FFF2-40B4-BE49-F238E27FC236}">
              <a16:creationId xmlns:a16="http://schemas.microsoft.com/office/drawing/2014/main" id="{00000000-0008-0000-1200-0000AA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4139" name="Line 36">
          <a:extLst>
            <a:ext uri="{FF2B5EF4-FFF2-40B4-BE49-F238E27FC236}">
              <a16:creationId xmlns:a16="http://schemas.microsoft.com/office/drawing/2014/main" id="{00000000-0008-0000-1200-0000AB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4140" name="Line 37">
          <a:extLst>
            <a:ext uri="{FF2B5EF4-FFF2-40B4-BE49-F238E27FC236}">
              <a16:creationId xmlns:a16="http://schemas.microsoft.com/office/drawing/2014/main" id="{00000000-0008-0000-1200-0000AC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4141" name="Line 38">
          <a:extLst>
            <a:ext uri="{FF2B5EF4-FFF2-40B4-BE49-F238E27FC236}">
              <a16:creationId xmlns:a16="http://schemas.microsoft.com/office/drawing/2014/main" id="{00000000-0008-0000-1200-0000AD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4142" name="Line 39">
          <a:extLst>
            <a:ext uri="{FF2B5EF4-FFF2-40B4-BE49-F238E27FC236}">
              <a16:creationId xmlns:a16="http://schemas.microsoft.com/office/drawing/2014/main" id="{00000000-0008-0000-1200-0000AE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4143" name="Line 40">
          <a:extLst>
            <a:ext uri="{FF2B5EF4-FFF2-40B4-BE49-F238E27FC236}">
              <a16:creationId xmlns:a16="http://schemas.microsoft.com/office/drawing/2014/main" id="{00000000-0008-0000-1200-0000AF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4144" name="Line 41">
          <a:extLst>
            <a:ext uri="{FF2B5EF4-FFF2-40B4-BE49-F238E27FC236}">
              <a16:creationId xmlns:a16="http://schemas.microsoft.com/office/drawing/2014/main" id="{00000000-0008-0000-1200-0000B0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4145" name="Line 42">
          <a:extLst>
            <a:ext uri="{FF2B5EF4-FFF2-40B4-BE49-F238E27FC236}">
              <a16:creationId xmlns:a16="http://schemas.microsoft.com/office/drawing/2014/main" id="{00000000-0008-0000-1200-0000B1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4146" name="Line 43">
          <a:extLst>
            <a:ext uri="{FF2B5EF4-FFF2-40B4-BE49-F238E27FC236}">
              <a16:creationId xmlns:a16="http://schemas.microsoft.com/office/drawing/2014/main" id="{00000000-0008-0000-1200-0000B2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4147" name="Line 44">
          <a:extLst>
            <a:ext uri="{FF2B5EF4-FFF2-40B4-BE49-F238E27FC236}">
              <a16:creationId xmlns:a16="http://schemas.microsoft.com/office/drawing/2014/main" id="{00000000-0008-0000-1200-0000B3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4148" name="Line 45">
          <a:extLst>
            <a:ext uri="{FF2B5EF4-FFF2-40B4-BE49-F238E27FC236}">
              <a16:creationId xmlns:a16="http://schemas.microsoft.com/office/drawing/2014/main" id="{00000000-0008-0000-1200-0000B4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4149" name="Line 46">
          <a:extLst>
            <a:ext uri="{FF2B5EF4-FFF2-40B4-BE49-F238E27FC236}">
              <a16:creationId xmlns:a16="http://schemas.microsoft.com/office/drawing/2014/main" id="{00000000-0008-0000-1200-0000B5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4150" name="Line 47">
          <a:extLst>
            <a:ext uri="{FF2B5EF4-FFF2-40B4-BE49-F238E27FC236}">
              <a16:creationId xmlns:a16="http://schemas.microsoft.com/office/drawing/2014/main" id="{00000000-0008-0000-1200-0000B6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4151" name="Line 48">
          <a:extLst>
            <a:ext uri="{FF2B5EF4-FFF2-40B4-BE49-F238E27FC236}">
              <a16:creationId xmlns:a16="http://schemas.microsoft.com/office/drawing/2014/main" id="{00000000-0008-0000-1200-0000B7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4152" name="Line 49">
          <a:extLst>
            <a:ext uri="{FF2B5EF4-FFF2-40B4-BE49-F238E27FC236}">
              <a16:creationId xmlns:a16="http://schemas.microsoft.com/office/drawing/2014/main" id="{00000000-0008-0000-1200-0000B8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4153" name="Line 50">
          <a:extLst>
            <a:ext uri="{FF2B5EF4-FFF2-40B4-BE49-F238E27FC236}">
              <a16:creationId xmlns:a16="http://schemas.microsoft.com/office/drawing/2014/main" id="{00000000-0008-0000-1200-0000B9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4154" name="Line 51">
          <a:extLst>
            <a:ext uri="{FF2B5EF4-FFF2-40B4-BE49-F238E27FC236}">
              <a16:creationId xmlns:a16="http://schemas.microsoft.com/office/drawing/2014/main" id="{00000000-0008-0000-1200-0000BA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4155" name="Line 52">
          <a:extLst>
            <a:ext uri="{FF2B5EF4-FFF2-40B4-BE49-F238E27FC236}">
              <a16:creationId xmlns:a16="http://schemas.microsoft.com/office/drawing/2014/main" id="{00000000-0008-0000-1200-0000BB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4156" name="Line 53">
          <a:extLst>
            <a:ext uri="{FF2B5EF4-FFF2-40B4-BE49-F238E27FC236}">
              <a16:creationId xmlns:a16="http://schemas.microsoft.com/office/drawing/2014/main" id="{00000000-0008-0000-1200-0000BC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4157" name="Line 54">
          <a:extLst>
            <a:ext uri="{FF2B5EF4-FFF2-40B4-BE49-F238E27FC236}">
              <a16:creationId xmlns:a16="http://schemas.microsoft.com/office/drawing/2014/main" id="{00000000-0008-0000-1200-0000BD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4158" name="Line 55">
          <a:extLst>
            <a:ext uri="{FF2B5EF4-FFF2-40B4-BE49-F238E27FC236}">
              <a16:creationId xmlns:a16="http://schemas.microsoft.com/office/drawing/2014/main" id="{00000000-0008-0000-1200-0000BE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4159" name="Line 56">
          <a:extLst>
            <a:ext uri="{FF2B5EF4-FFF2-40B4-BE49-F238E27FC236}">
              <a16:creationId xmlns:a16="http://schemas.microsoft.com/office/drawing/2014/main" id="{00000000-0008-0000-1200-0000BF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4160" name="Line 57">
          <a:extLst>
            <a:ext uri="{FF2B5EF4-FFF2-40B4-BE49-F238E27FC236}">
              <a16:creationId xmlns:a16="http://schemas.microsoft.com/office/drawing/2014/main" id="{00000000-0008-0000-1200-0000C0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4161" name="Line 58">
          <a:extLst>
            <a:ext uri="{FF2B5EF4-FFF2-40B4-BE49-F238E27FC236}">
              <a16:creationId xmlns:a16="http://schemas.microsoft.com/office/drawing/2014/main" id="{00000000-0008-0000-1200-0000C1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4162" name="Line 59">
          <a:extLst>
            <a:ext uri="{FF2B5EF4-FFF2-40B4-BE49-F238E27FC236}">
              <a16:creationId xmlns:a16="http://schemas.microsoft.com/office/drawing/2014/main" id="{00000000-0008-0000-1200-0000C2480100}"/>
            </a:ext>
          </a:extLst>
        </xdr:cNvPr>
        <xdr:cNvSpPr>
          <a:spLocks noChangeShapeType="1"/>
        </xdr:cNvSpPr>
      </xdr:nvSpPr>
      <xdr:spPr bwMode="auto">
        <a:xfrm flipV="1"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4163" name="Line 60">
          <a:extLst>
            <a:ext uri="{FF2B5EF4-FFF2-40B4-BE49-F238E27FC236}">
              <a16:creationId xmlns:a16="http://schemas.microsoft.com/office/drawing/2014/main" id="{00000000-0008-0000-1200-0000C3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4164" name="Line 61">
          <a:extLst>
            <a:ext uri="{FF2B5EF4-FFF2-40B4-BE49-F238E27FC236}">
              <a16:creationId xmlns:a16="http://schemas.microsoft.com/office/drawing/2014/main" id="{00000000-0008-0000-1200-0000C4480100}"/>
            </a:ext>
          </a:extLst>
        </xdr:cNvPr>
        <xdr:cNvSpPr>
          <a:spLocks noChangeShapeType="1"/>
        </xdr:cNvSpPr>
      </xdr:nvSpPr>
      <xdr:spPr bwMode="auto">
        <a:xfrm>
          <a:off x="9439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84165" name="Group 62">
          <a:extLst>
            <a:ext uri="{FF2B5EF4-FFF2-40B4-BE49-F238E27FC236}">
              <a16:creationId xmlns:a16="http://schemas.microsoft.com/office/drawing/2014/main" id="{00000000-0008-0000-1200-0000C548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61503" name="Text Box 63">
            <a:extLst>
              <a:ext uri="{FF2B5EF4-FFF2-40B4-BE49-F238E27FC236}">
                <a16:creationId xmlns:a16="http://schemas.microsoft.com/office/drawing/2014/main" id="{00000000-0008-0000-1200-00003FF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61504" name="Text Box 64">
            <a:extLst>
              <a:ext uri="{FF2B5EF4-FFF2-40B4-BE49-F238E27FC236}">
                <a16:creationId xmlns:a16="http://schemas.microsoft.com/office/drawing/2014/main" id="{00000000-0008-0000-1200-000040F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61505" name="Text Box 65">
            <a:extLst>
              <a:ext uri="{FF2B5EF4-FFF2-40B4-BE49-F238E27FC236}">
                <a16:creationId xmlns:a16="http://schemas.microsoft.com/office/drawing/2014/main" id="{00000000-0008-0000-1200-000041F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1506" name="Text Box 66">
            <a:extLst>
              <a:ext uri="{FF2B5EF4-FFF2-40B4-BE49-F238E27FC236}">
                <a16:creationId xmlns:a16="http://schemas.microsoft.com/office/drawing/2014/main" id="{00000000-0008-0000-1200-000042F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61507" name="Text Box 67">
            <a:extLst>
              <a:ext uri="{FF2B5EF4-FFF2-40B4-BE49-F238E27FC236}">
                <a16:creationId xmlns:a16="http://schemas.microsoft.com/office/drawing/2014/main" id="{00000000-0008-0000-1200-000043F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4580" name="Line 1">
          <a:extLst>
            <a:ext uri="{FF2B5EF4-FFF2-40B4-BE49-F238E27FC236}">
              <a16:creationId xmlns:a16="http://schemas.microsoft.com/office/drawing/2014/main" id="{00000000-0008-0000-1300-0000F43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4581" name="Line 2">
          <a:extLst>
            <a:ext uri="{FF2B5EF4-FFF2-40B4-BE49-F238E27FC236}">
              <a16:creationId xmlns:a16="http://schemas.microsoft.com/office/drawing/2014/main" id="{00000000-0008-0000-1300-0000F53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4582" name="Line 3">
          <a:extLst>
            <a:ext uri="{FF2B5EF4-FFF2-40B4-BE49-F238E27FC236}">
              <a16:creationId xmlns:a16="http://schemas.microsoft.com/office/drawing/2014/main" id="{00000000-0008-0000-1300-0000F638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4583" name="Line 4">
          <a:extLst>
            <a:ext uri="{FF2B5EF4-FFF2-40B4-BE49-F238E27FC236}">
              <a16:creationId xmlns:a16="http://schemas.microsoft.com/office/drawing/2014/main" id="{00000000-0008-0000-1300-0000F738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4584" name="Line 5">
          <a:extLst>
            <a:ext uri="{FF2B5EF4-FFF2-40B4-BE49-F238E27FC236}">
              <a16:creationId xmlns:a16="http://schemas.microsoft.com/office/drawing/2014/main" id="{00000000-0008-0000-1300-0000F83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4585" name="Line 6">
          <a:extLst>
            <a:ext uri="{FF2B5EF4-FFF2-40B4-BE49-F238E27FC236}">
              <a16:creationId xmlns:a16="http://schemas.microsoft.com/office/drawing/2014/main" id="{00000000-0008-0000-1300-0000F93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14343" name="AutoShape 7">
          <a:extLst>
            <a:ext uri="{FF2B5EF4-FFF2-40B4-BE49-F238E27FC236}">
              <a16:creationId xmlns:a16="http://schemas.microsoft.com/office/drawing/2014/main" id="{00000000-0008-0000-1300-00000738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76200</xdr:colOff>
      <xdr:row>2</xdr:row>
      <xdr:rowOff>66675</xdr:rowOff>
    </xdr:from>
    <xdr:to>
      <xdr:col>6</xdr:col>
      <xdr:colOff>666750</xdr:colOff>
      <xdr:row>4</xdr:row>
      <xdr:rowOff>190500</xdr:rowOff>
    </xdr:to>
    <xdr:grpSp>
      <xdr:nvGrpSpPr>
        <xdr:cNvPr id="14587" name="Group 16">
          <a:extLst>
            <a:ext uri="{FF2B5EF4-FFF2-40B4-BE49-F238E27FC236}">
              <a16:creationId xmlns:a16="http://schemas.microsoft.com/office/drawing/2014/main" id="{00000000-0008-0000-1300-0000FB380000}"/>
            </a:ext>
          </a:extLst>
        </xdr:cNvPr>
        <xdr:cNvGrpSpPr>
          <a:grpSpLocks/>
        </xdr:cNvGrpSpPr>
      </xdr:nvGrpSpPr>
      <xdr:grpSpPr bwMode="auto">
        <a:xfrm>
          <a:off x="76200" y="485775"/>
          <a:ext cx="6076950" cy="542925"/>
          <a:chOff x="8" y="51"/>
          <a:chExt cx="638" cy="57"/>
        </a:xfrm>
      </xdr:grpSpPr>
      <xdr:sp macro="" textlink="">
        <xdr:nvSpPr>
          <xdr:cNvPr id="14347" name="Text Box 11">
            <a:extLst>
              <a:ext uri="{FF2B5EF4-FFF2-40B4-BE49-F238E27FC236}">
                <a16:creationId xmlns:a16="http://schemas.microsoft.com/office/drawing/2014/main" id="{00000000-0008-0000-1300-00000B3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4348" name="Text Box 12">
            <a:extLst>
              <a:ext uri="{FF2B5EF4-FFF2-40B4-BE49-F238E27FC236}">
                <a16:creationId xmlns:a16="http://schemas.microsoft.com/office/drawing/2014/main" id="{00000000-0008-0000-1300-00000C3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4349" name="Text Box 13">
            <a:extLst>
              <a:ext uri="{FF2B5EF4-FFF2-40B4-BE49-F238E27FC236}">
                <a16:creationId xmlns:a16="http://schemas.microsoft.com/office/drawing/2014/main" id="{00000000-0008-0000-1300-00000D3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4350" name="Text Box 14">
            <a:extLst>
              <a:ext uri="{FF2B5EF4-FFF2-40B4-BE49-F238E27FC236}">
                <a16:creationId xmlns:a16="http://schemas.microsoft.com/office/drawing/2014/main" id="{00000000-0008-0000-1300-00000E3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14351" name="Text Box 15">
            <a:extLst>
              <a:ext uri="{FF2B5EF4-FFF2-40B4-BE49-F238E27FC236}">
                <a16:creationId xmlns:a16="http://schemas.microsoft.com/office/drawing/2014/main" id="{00000000-0008-0000-1300-00000F3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" y="89"/>
            <a:ext cx="343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  <xdr:twoCellAnchor>
    <xdr:from>
      <xdr:col>0</xdr:col>
      <xdr:colOff>123825</xdr:colOff>
      <xdr:row>3</xdr:row>
      <xdr:rowOff>38927</xdr:rowOff>
    </xdr:from>
    <xdr:to>
      <xdr:col>6</xdr:col>
      <xdr:colOff>714375</xdr:colOff>
      <xdr:row>4</xdr:row>
      <xdr:rowOff>190499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GrpSpPr>
          <a:grpSpLocks/>
        </xdr:cNvGrpSpPr>
      </xdr:nvGrpSpPr>
      <xdr:grpSpPr bwMode="auto">
        <a:xfrm>
          <a:off x="123825" y="667577"/>
          <a:ext cx="6076950" cy="361122"/>
          <a:chOff x="13" y="70"/>
          <a:chExt cx="638" cy="38"/>
        </a:xfrm>
      </xdr:grpSpPr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13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13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13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13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52357" name="Group 13">
          <a:extLst>
            <a:ext uri="{FF2B5EF4-FFF2-40B4-BE49-F238E27FC236}">
              <a16:creationId xmlns:a16="http://schemas.microsoft.com/office/drawing/2014/main" id="{00000000-0008-0000-1400-000085CC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52232" name="Text Box 8">
            <a:extLst>
              <a:ext uri="{FF2B5EF4-FFF2-40B4-BE49-F238E27FC236}">
                <a16:creationId xmlns:a16="http://schemas.microsoft.com/office/drawing/2014/main" id="{00000000-0008-0000-1400-000008C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52233" name="Text Box 9">
            <a:extLst>
              <a:ext uri="{FF2B5EF4-FFF2-40B4-BE49-F238E27FC236}">
                <a16:creationId xmlns:a16="http://schemas.microsoft.com/office/drawing/2014/main" id="{00000000-0008-0000-1400-000009C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52234" name="Text Box 10">
            <a:extLst>
              <a:ext uri="{FF2B5EF4-FFF2-40B4-BE49-F238E27FC236}">
                <a16:creationId xmlns:a16="http://schemas.microsoft.com/office/drawing/2014/main" id="{00000000-0008-0000-1400-00000AC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52235" name="Text Box 11">
            <a:extLst>
              <a:ext uri="{FF2B5EF4-FFF2-40B4-BE49-F238E27FC236}">
                <a16:creationId xmlns:a16="http://schemas.microsoft.com/office/drawing/2014/main" id="{00000000-0008-0000-1400-00000BC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52236" name="Text Box 12">
            <a:extLst>
              <a:ext uri="{FF2B5EF4-FFF2-40B4-BE49-F238E27FC236}">
                <a16:creationId xmlns:a16="http://schemas.microsoft.com/office/drawing/2014/main" id="{00000000-0008-0000-1400-00000CC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5128" name="Line 1">
          <a:extLst>
            <a:ext uri="{FF2B5EF4-FFF2-40B4-BE49-F238E27FC236}">
              <a16:creationId xmlns:a16="http://schemas.microsoft.com/office/drawing/2014/main" id="{00000000-0008-0000-1500-0000884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5129" name="Line 2">
          <a:extLst>
            <a:ext uri="{FF2B5EF4-FFF2-40B4-BE49-F238E27FC236}">
              <a16:creationId xmlns:a16="http://schemas.microsoft.com/office/drawing/2014/main" id="{00000000-0008-0000-1500-0000894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5130" name="Line 3">
          <a:extLst>
            <a:ext uri="{FF2B5EF4-FFF2-40B4-BE49-F238E27FC236}">
              <a16:creationId xmlns:a16="http://schemas.microsoft.com/office/drawing/2014/main" id="{00000000-0008-0000-1500-00008A4C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5131" name="Line 4">
          <a:extLst>
            <a:ext uri="{FF2B5EF4-FFF2-40B4-BE49-F238E27FC236}">
              <a16:creationId xmlns:a16="http://schemas.microsoft.com/office/drawing/2014/main" id="{00000000-0008-0000-1500-00008B4C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5132" name="Line 5">
          <a:extLst>
            <a:ext uri="{FF2B5EF4-FFF2-40B4-BE49-F238E27FC236}">
              <a16:creationId xmlns:a16="http://schemas.microsoft.com/office/drawing/2014/main" id="{00000000-0008-0000-1500-00008C4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5133" name="Line 6">
          <a:extLst>
            <a:ext uri="{FF2B5EF4-FFF2-40B4-BE49-F238E27FC236}">
              <a16:creationId xmlns:a16="http://schemas.microsoft.com/office/drawing/2014/main" id="{00000000-0008-0000-1500-00008D4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62471" name="AutoShape 7">
          <a:extLst>
            <a:ext uri="{FF2B5EF4-FFF2-40B4-BE49-F238E27FC236}">
              <a16:creationId xmlns:a16="http://schemas.microsoft.com/office/drawing/2014/main" id="{00000000-0008-0000-1500-000007F400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5135" name="Line 8">
          <a:extLst>
            <a:ext uri="{FF2B5EF4-FFF2-40B4-BE49-F238E27FC236}">
              <a16:creationId xmlns:a16="http://schemas.microsoft.com/office/drawing/2014/main" id="{00000000-0008-0000-1500-00008F4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5136" name="Line 9">
          <a:extLst>
            <a:ext uri="{FF2B5EF4-FFF2-40B4-BE49-F238E27FC236}">
              <a16:creationId xmlns:a16="http://schemas.microsoft.com/office/drawing/2014/main" id="{00000000-0008-0000-1500-0000904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5137" name="Line 10">
          <a:extLst>
            <a:ext uri="{FF2B5EF4-FFF2-40B4-BE49-F238E27FC236}">
              <a16:creationId xmlns:a16="http://schemas.microsoft.com/office/drawing/2014/main" id="{00000000-0008-0000-1500-0000914C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5138" name="Line 11">
          <a:extLst>
            <a:ext uri="{FF2B5EF4-FFF2-40B4-BE49-F238E27FC236}">
              <a16:creationId xmlns:a16="http://schemas.microsoft.com/office/drawing/2014/main" id="{00000000-0008-0000-1500-0000924C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5139" name="Line 12">
          <a:extLst>
            <a:ext uri="{FF2B5EF4-FFF2-40B4-BE49-F238E27FC236}">
              <a16:creationId xmlns:a16="http://schemas.microsoft.com/office/drawing/2014/main" id="{00000000-0008-0000-1500-0000934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5140" name="Line 13">
          <a:extLst>
            <a:ext uri="{FF2B5EF4-FFF2-40B4-BE49-F238E27FC236}">
              <a16:creationId xmlns:a16="http://schemas.microsoft.com/office/drawing/2014/main" id="{00000000-0008-0000-1500-0000944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5141" name="Line 14">
          <a:extLst>
            <a:ext uri="{FF2B5EF4-FFF2-40B4-BE49-F238E27FC236}">
              <a16:creationId xmlns:a16="http://schemas.microsoft.com/office/drawing/2014/main" id="{00000000-0008-0000-1500-0000954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5142" name="Line 15">
          <a:extLst>
            <a:ext uri="{FF2B5EF4-FFF2-40B4-BE49-F238E27FC236}">
              <a16:creationId xmlns:a16="http://schemas.microsoft.com/office/drawing/2014/main" id="{00000000-0008-0000-1500-0000964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5143" name="Line 16">
          <a:extLst>
            <a:ext uri="{FF2B5EF4-FFF2-40B4-BE49-F238E27FC236}">
              <a16:creationId xmlns:a16="http://schemas.microsoft.com/office/drawing/2014/main" id="{00000000-0008-0000-1500-0000974C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5144" name="Line 17">
          <a:extLst>
            <a:ext uri="{FF2B5EF4-FFF2-40B4-BE49-F238E27FC236}">
              <a16:creationId xmlns:a16="http://schemas.microsoft.com/office/drawing/2014/main" id="{00000000-0008-0000-1500-0000984C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5145" name="Line 18">
          <a:extLst>
            <a:ext uri="{FF2B5EF4-FFF2-40B4-BE49-F238E27FC236}">
              <a16:creationId xmlns:a16="http://schemas.microsoft.com/office/drawing/2014/main" id="{00000000-0008-0000-1500-0000994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5146" name="Line 19">
          <a:extLst>
            <a:ext uri="{FF2B5EF4-FFF2-40B4-BE49-F238E27FC236}">
              <a16:creationId xmlns:a16="http://schemas.microsoft.com/office/drawing/2014/main" id="{00000000-0008-0000-1500-00009A4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5147" name="Line 20">
          <a:extLst>
            <a:ext uri="{FF2B5EF4-FFF2-40B4-BE49-F238E27FC236}">
              <a16:creationId xmlns:a16="http://schemas.microsoft.com/office/drawing/2014/main" id="{00000000-0008-0000-1500-00009B4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5148" name="Line 21">
          <a:extLst>
            <a:ext uri="{FF2B5EF4-FFF2-40B4-BE49-F238E27FC236}">
              <a16:creationId xmlns:a16="http://schemas.microsoft.com/office/drawing/2014/main" id="{00000000-0008-0000-1500-00009C4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5149" name="Line 22">
          <a:extLst>
            <a:ext uri="{FF2B5EF4-FFF2-40B4-BE49-F238E27FC236}">
              <a16:creationId xmlns:a16="http://schemas.microsoft.com/office/drawing/2014/main" id="{00000000-0008-0000-1500-00009D4C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5150" name="Line 23">
          <a:extLst>
            <a:ext uri="{FF2B5EF4-FFF2-40B4-BE49-F238E27FC236}">
              <a16:creationId xmlns:a16="http://schemas.microsoft.com/office/drawing/2014/main" id="{00000000-0008-0000-1500-00009E4C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5151" name="Line 24">
          <a:extLst>
            <a:ext uri="{FF2B5EF4-FFF2-40B4-BE49-F238E27FC236}">
              <a16:creationId xmlns:a16="http://schemas.microsoft.com/office/drawing/2014/main" id="{00000000-0008-0000-1500-00009F4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5152" name="Line 25">
          <a:extLst>
            <a:ext uri="{FF2B5EF4-FFF2-40B4-BE49-F238E27FC236}">
              <a16:creationId xmlns:a16="http://schemas.microsoft.com/office/drawing/2014/main" id="{00000000-0008-0000-1500-0000A04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5153" name="Line 26">
          <a:extLst>
            <a:ext uri="{FF2B5EF4-FFF2-40B4-BE49-F238E27FC236}">
              <a16:creationId xmlns:a16="http://schemas.microsoft.com/office/drawing/2014/main" id="{00000000-0008-0000-1500-0000A14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5154" name="Line 27">
          <a:extLst>
            <a:ext uri="{FF2B5EF4-FFF2-40B4-BE49-F238E27FC236}">
              <a16:creationId xmlns:a16="http://schemas.microsoft.com/office/drawing/2014/main" id="{00000000-0008-0000-1500-0000A24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5155" name="Line 28">
          <a:extLst>
            <a:ext uri="{FF2B5EF4-FFF2-40B4-BE49-F238E27FC236}">
              <a16:creationId xmlns:a16="http://schemas.microsoft.com/office/drawing/2014/main" id="{00000000-0008-0000-1500-0000A34C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5156" name="Line 29">
          <a:extLst>
            <a:ext uri="{FF2B5EF4-FFF2-40B4-BE49-F238E27FC236}">
              <a16:creationId xmlns:a16="http://schemas.microsoft.com/office/drawing/2014/main" id="{00000000-0008-0000-1500-0000A44C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5157" name="Line 30">
          <a:extLst>
            <a:ext uri="{FF2B5EF4-FFF2-40B4-BE49-F238E27FC236}">
              <a16:creationId xmlns:a16="http://schemas.microsoft.com/office/drawing/2014/main" id="{00000000-0008-0000-1500-0000A54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5158" name="Line 31">
          <a:extLst>
            <a:ext uri="{FF2B5EF4-FFF2-40B4-BE49-F238E27FC236}">
              <a16:creationId xmlns:a16="http://schemas.microsoft.com/office/drawing/2014/main" id="{00000000-0008-0000-1500-0000A64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5159" name="Line 32">
          <a:extLst>
            <a:ext uri="{FF2B5EF4-FFF2-40B4-BE49-F238E27FC236}">
              <a16:creationId xmlns:a16="http://schemas.microsoft.com/office/drawing/2014/main" id="{00000000-0008-0000-1500-0000A74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5160" name="Line 33">
          <a:extLst>
            <a:ext uri="{FF2B5EF4-FFF2-40B4-BE49-F238E27FC236}">
              <a16:creationId xmlns:a16="http://schemas.microsoft.com/office/drawing/2014/main" id="{00000000-0008-0000-1500-0000A84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5161" name="Line 34">
          <a:extLst>
            <a:ext uri="{FF2B5EF4-FFF2-40B4-BE49-F238E27FC236}">
              <a16:creationId xmlns:a16="http://schemas.microsoft.com/office/drawing/2014/main" id="{00000000-0008-0000-1500-0000A94C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5162" name="Line 35">
          <a:extLst>
            <a:ext uri="{FF2B5EF4-FFF2-40B4-BE49-F238E27FC236}">
              <a16:creationId xmlns:a16="http://schemas.microsoft.com/office/drawing/2014/main" id="{00000000-0008-0000-1500-0000AA4C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5163" name="Line 36">
          <a:extLst>
            <a:ext uri="{FF2B5EF4-FFF2-40B4-BE49-F238E27FC236}">
              <a16:creationId xmlns:a16="http://schemas.microsoft.com/office/drawing/2014/main" id="{00000000-0008-0000-1500-0000AB4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5164" name="Line 37">
          <a:extLst>
            <a:ext uri="{FF2B5EF4-FFF2-40B4-BE49-F238E27FC236}">
              <a16:creationId xmlns:a16="http://schemas.microsoft.com/office/drawing/2014/main" id="{00000000-0008-0000-1500-0000AC4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5165" name="Line 38">
          <a:extLst>
            <a:ext uri="{FF2B5EF4-FFF2-40B4-BE49-F238E27FC236}">
              <a16:creationId xmlns:a16="http://schemas.microsoft.com/office/drawing/2014/main" id="{00000000-0008-0000-1500-0000AD4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5166" name="Line 39">
          <a:extLst>
            <a:ext uri="{FF2B5EF4-FFF2-40B4-BE49-F238E27FC236}">
              <a16:creationId xmlns:a16="http://schemas.microsoft.com/office/drawing/2014/main" id="{00000000-0008-0000-1500-0000AE4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5167" name="Line 40">
          <a:extLst>
            <a:ext uri="{FF2B5EF4-FFF2-40B4-BE49-F238E27FC236}">
              <a16:creationId xmlns:a16="http://schemas.microsoft.com/office/drawing/2014/main" id="{00000000-0008-0000-1500-0000AF4C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5168" name="Line 41">
          <a:extLst>
            <a:ext uri="{FF2B5EF4-FFF2-40B4-BE49-F238E27FC236}">
              <a16:creationId xmlns:a16="http://schemas.microsoft.com/office/drawing/2014/main" id="{00000000-0008-0000-1500-0000B04C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5169" name="Line 42">
          <a:extLst>
            <a:ext uri="{FF2B5EF4-FFF2-40B4-BE49-F238E27FC236}">
              <a16:creationId xmlns:a16="http://schemas.microsoft.com/office/drawing/2014/main" id="{00000000-0008-0000-1500-0000B14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5170" name="Line 43">
          <a:extLst>
            <a:ext uri="{FF2B5EF4-FFF2-40B4-BE49-F238E27FC236}">
              <a16:creationId xmlns:a16="http://schemas.microsoft.com/office/drawing/2014/main" id="{00000000-0008-0000-1500-0000B24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5171" name="Line 44">
          <a:extLst>
            <a:ext uri="{FF2B5EF4-FFF2-40B4-BE49-F238E27FC236}">
              <a16:creationId xmlns:a16="http://schemas.microsoft.com/office/drawing/2014/main" id="{00000000-0008-0000-1500-0000B34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5172" name="Line 45">
          <a:extLst>
            <a:ext uri="{FF2B5EF4-FFF2-40B4-BE49-F238E27FC236}">
              <a16:creationId xmlns:a16="http://schemas.microsoft.com/office/drawing/2014/main" id="{00000000-0008-0000-1500-0000B44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5173" name="Line 46">
          <a:extLst>
            <a:ext uri="{FF2B5EF4-FFF2-40B4-BE49-F238E27FC236}">
              <a16:creationId xmlns:a16="http://schemas.microsoft.com/office/drawing/2014/main" id="{00000000-0008-0000-1500-0000B54C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5174" name="Line 47">
          <a:extLst>
            <a:ext uri="{FF2B5EF4-FFF2-40B4-BE49-F238E27FC236}">
              <a16:creationId xmlns:a16="http://schemas.microsoft.com/office/drawing/2014/main" id="{00000000-0008-0000-1500-0000B64C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5175" name="Line 48">
          <a:extLst>
            <a:ext uri="{FF2B5EF4-FFF2-40B4-BE49-F238E27FC236}">
              <a16:creationId xmlns:a16="http://schemas.microsoft.com/office/drawing/2014/main" id="{00000000-0008-0000-1500-0000B74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5176" name="Line 49">
          <a:extLst>
            <a:ext uri="{FF2B5EF4-FFF2-40B4-BE49-F238E27FC236}">
              <a16:creationId xmlns:a16="http://schemas.microsoft.com/office/drawing/2014/main" id="{00000000-0008-0000-1500-0000B84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5177" name="Line 50">
          <a:extLst>
            <a:ext uri="{FF2B5EF4-FFF2-40B4-BE49-F238E27FC236}">
              <a16:creationId xmlns:a16="http://schemas.microsoft.com/office/drawing/2014/main" id="{00000000-0008-0000-1500-0000B94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5178" name="Line 51">
          <a:extLst>
            <a:ext uri="{FF2B5EF4-FFF2-40B4-BE49-F238E27FC236}">
              <a16:creationId xmlns:a16="http://schemas.microsoft.com/office/drawing/2014/main" id="{00000000-0008-0000-1500-0000BA4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5179" name="Line 52">
          <a:extLst>
            <a:ext uri="{FF2B5EF4-FFF2-40B4-BE49-F238E27FC236}">
              <a16:creationId xmlns:a16="http://schemas.microsoft.com/office/drawing/2014/main" id="{00000000-0008-0000-1500-0000BB4C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5180" name="Line 53">
          <a:extLst>
            <a:ext uri="{FF2B5EF4-FFF2-40B4-BE49-F238E27FC236}">
              <a16:creationId xmlns:a16="http://schemas.microsoft.com/office/drawing/2014/main" id="{00000000-0008-0000-1500-0000BC4C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5181" name="Line 54">
          <a:extLst>
            <a:ext uri="{FF2B5EF4-FFF2-40B4-BE49-F238E27FC236}">
              <a16:creationId xmlns:a16="http://schemas.microsoft.com/office/drawing/2014/main" id="{00000000-0008-0000-1500-0000BD4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5182" name="Line 55">
          <a:extLst>
            <a:ext uri="{FF2B5EF4-FFF2-40B4-BE49-F238E27FC236}">
              <a16:creationId xmlns:a16="http://schemas.microsoft.com/office/drawing/2014/main" id="{00000000-0008-0000-1500-0000BE4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5183" name="Line 56">
          <a:extLst>
            <a:ext uri="{FF2B5EF4-FFF2-40B4-BE49-F238E27FC236}">
              <a16:creationId xmlns:a16="http://schemas.microsoft.com/office/drawing/2014/main" id="{00000000-0008-0000-1500-0000BF4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5184" name="Line 57">
          <a:extLst>
            <a:ext uri="{FF2B5EF4-FFF2-40B4-BE49-F238E27FC236}">
              <a16:creationId xmlns:a16="http://schemas.microsoft.com/office/drawing/2014/main" id="{00000000-0008-0000-1500-0000C04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5185" name="Line 58">
          <a:extLst>
            <a:ext uri="{FF2B5EF4-FFF2-40B4-BE49-F238E27FC236}">
              <a16:creationId xmlns:a16="http://schemas.microsoft.com/office/drawing/2014/main" id="{00000000-0008-0000-1500-0000C14C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5186" name="Line 59">
          <a:extLst>
            <a:ext uri="{FF2B5EF4-FFF2-40B4-BE49-F238E27FC236}">
              <a16:creationId xmlns:a16="http://schemas.microsoft.com/office/drawing/2014/main" id="{00000000-0008-0000-1500-0000C24C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5187" name="Line 60">
          <a:extLst>
            <a:ext uri="{FF2B5EF4-FFF2-40B4-BE49-F238E27FC236}">
              <a16:creationId xmlns:a16="http://schemas.microsoft.com/office/drawing/2014/main" id="{00000000-0008-0000-1500-0000C34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5188" name="Line 61">
          <a:extLst>
            <a:ext uri="{FF2B5EF4-FFF2-40B4-BE49-F238E27FC236}">
              <a16:creationId xmlns:a16="http://schemas.microsoft.com/office/drawing/2014/main" id="{00000000-0008-0000-1500-0000C44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85189" name="Group 62">
          <a:extLst>
            <a:ext uri="{FF2B5EF4-FFF2-40B4-BE49-F238E27FC236}">
              <a16:creationId xmlns:a16="http://schemas.microsoft.com/office/drawing/2014/main" id="{00000000-0008-0000-1500-0000C54C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62527" name="Text Box 63">
            <a:extLst>
              <a:ext uri="{FF2B5EF4-FFF2-40B4-BE49-F238E27FC236}">
                <a16:creationId xmlns:a16="http://schemas.microsoft.com/office/drawing/2014/main" id="{00000000-0008-0000-1500-00003FF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62528" name="Text Box 64">
            <a:extLst>
              <a:ext uri="{FF2B5EF4-FFF2-40B4-BE49-F238E27FC236}">
                <a16:creationId xmlns:a16="http://schemas.microsoft.com/office/drawing/2014/main" id="{00000000-0008-0000-1500-000040F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62529" name="Text Box 65">
            <a:extLst>
              <a:ext uri="{FF2B5EF4-FFF2-40B4-BE49-F238E27FC236}">
                <a16:creationId xmlns:a16="http://schemas.microsoft.com/office/drawing/2014/main" id="{00000000-0008-0000-1500-000041F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2530" name="Text Box 66">
            <a:extLst>
              <a:ext uri="{FF2B5EF4-FFF2-40B4-BE49-F238E27FC236}">
                <a16:creationId xmlns:a16="http://schemas.microsoft.com/office/drawing/2014/main" id="{00000000-0008-0000-1500-000042F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62531" name="Text Box 67">
            <a:extLst>
              <a:ext uri="{FF2B5EF4-FFF2-40B4-BE49-F238E27FC236}">
                <a16:creationId xmlns:a16="http://schemas.microsoft.com/office/drawing/2014/main" id="{00000000-0008-0000-1500-000043F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5602" name="Line 1">
          <a:extLst>
            <a:ext uri="{FF2B5EF4-FFF2-40B4-BE49-F238E27FC236}">
              <a16:creationId xmlns:a16="http://schemas.microsoft.com/office/drawing/2014/main" id="{00000000-0008-0000-1600-0000F23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5603" name="Line 2">
          <a:extLst>
            <a:ext uri="{FF2B5EF4-FFF2-40B4-BE49-F238E27FC236}">
              <a16:creationId xmlns:a16="http://schemas.microsoft.com/office/drawing/2014/main" id="{00000000-0008-0000-1600-0000F33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5604" name="Line 3">
          <a:extLst>
            <a:ext uri="{FF2B5EF4-FFF2-40B4-BE49-F238E27FC236}">
              <a16:creationId xmlns:a16="http://schemas.microsoft.com/office/drawing/2014/main" id="{00000000-0008-0000-1600-0000F43C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5605" name="Line 4">
          <a:extLst>
            <a:ext uri="{FF2B5EF4-FFF2-40B4-BE49-F238E27FC236}">
              <a16:creationId xmlns:a16="http://schemas.microsoft.com/office/drawing/2014/main" id="{00000000-0008-0000-1600-0000F53C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5606" name="Line 5">
          <a:extLst>
            <a:ext uri="{FF2B5EF4-FFF2-40B4-BE49-F238E27FC236}">
              <a16:creationId xmlns:a16="http://schemas.microsoft.com/office/drawing/2014/main" id="{00000000-0008-0000-1600-0000F63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5607" name="Line 6">
          <a:extLst>
            <a:ext uri="{FF2B5EF4-FFF2-40B4-BE49-F238E27FC236}">
              <a16:creationId xmlns:a16="http://schemas.microsoft.com/office/drawing/2014/main" id="{00000000-0008-0000-1600-0000F73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15367" name="AutoShape 7">
          <a:extLst>
            <a:ext uri="{FF2B5EF4-FFF2-40B4-BE49-F238E27FC236}">
              <a16:creationId xmlns:a16="http://schemas.microsoft.com/office/drawing/2014/main" id="{00000000-0008-0000-1600-0000073C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76200</xdr:colOff>
      <xdr:row>2</xdr:row>
      <xdr:rowOff>66675</xdr:rowOff>
    </xdr:from>
    <xdr:to>
      <xdr:col>6</xdr:col>
      <xdr:colOff>666750</xdr:colOff>
      <xdr:row>4</xdr:row>
      <xdr:rowOff>190500</xdr:rowOff>
    </xdr:to>
    <xdr:grpSp>
      <xdr:nvGrpSpPr>
        <xdr:cNvPr id="15609" name="Group 16">
          <a:extLst>
            <a:ext uri="{FF2B5EF4-FFF2-40B4-BE49-F238E27FC236}">
              <a16:creationId xmlns:a16="http://schemas.microsoft.com/office/drawing/2014/main" id="{00000000-0008-0000-1600-0000F93C0000}"/>
            </a:ext>
          </a:extLst>
        </xdr:cNvPr>
        <xdr:cNvGrpSpPr>
          <a:grpSpLocks/>
        </xdr:cNvGrpSpPr>
      </xdr:nvGrpSpPr>
      <xdr:grpSpPr bwMode="auto">
        <a:xfrm>
          <a:off x="76200" y="485775"/>
          <a:ext cx="6076950" cy="542925"/>
          <a:chOff x="8" y="51"/>
          <a:chExt cx="638" cy="57"/>
        </a:xfrm>
      </xdr:grpSpPr>
      <xdr:sp macro="" textlink="">
        <xdr:nvSpPr>
          <xdr:cNvPr id="15371" name="Text Box 11">
            <a:extLst>
              <a:ext uri="{FF2B5EF4-FFF2-40B4-BE49-F238E27FC236}">
                <a16:creationId xmlns:a16="http://schemas.microsoft.com/office/drawing/2014/main" id="{00000000-0008-0000-1600-00000B3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5372" name="Text Box 12">
            <a:extLst>
              <a:ext uri="{FF2B5EF4-FFF2-40B4-BE49-F238E27FC236}">
                <a16:creationId xmlns:a16="http://schemas.microsoft.com/office/drawing/2014/main" id="{00000000-0008-0000-1600-00000C3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5373" name="Text Box 13">
            <a:extLst>
              <a:ext uri="{FF2B5EF4-FFF2-40B4-BE49-F238E27FC236}">
                <a16:creationId xmlns:a16="http://schemas.microsoft.com/office/drawing/2014/main" id="{00000000-0008-0000-1600-00000D3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5374" name="Text Box 14">
            <a:extLst>
              <a:ext uri="{FF2B5EF4-FFF2-40B4-BE49-F238E27FC236}">
                <a16:creationId xmlns:a16="http://schemas.microsoft.com/office/drawing/2014/main" id="{00000000-0008-0000-1600-00000E3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15375" name="Text Box 15">
            <a:extLst>
              <a:ext uri="{FF2B5EF4-FFF2-40B4-BE49-F238E27FC236}">
                <a16:creationId xmlns:a16="http://schemas.microsoft.com/office/drawing/2014/main" id="{00000000-0008-0000-1600-00000F3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" y="89"/>
            <a:ext cx="343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51334" name="Group 14">
          <a:extLst>
            <a:ext uri="{FF2B5EF4-FFF2-40B4-BE49-F238E27FC236}">
              <a16:creationId xmlns:a16="http://schemas.microsoft.com/office/drawing/2014/main" id="{00000000-0008-0000-1700-000086C8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51208" name="Text Box 8">
            <a:extLst>
              <a:ext uri="{FF2B5EF4-FFF2-40B4-BE49-F238E27FC236}">
                <a16:creationId xmlns:a16="http://schemas.microsoft.com/office/drawing/2014/main" id="{00000000-0008-0000-1700-000008C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51209" name="Text Box 9">
            <a:extLst>
              <a:ext uri="{FF2B5EF4-FFF2-40B4-BE49-F238E27FC236}">
                <a16:creationId xmlns:a16="http://schemas.microsoft.com/office/drawing/2014/main" id="{00000000-0008-0000-1700-000009C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51210" name="Text Box 10">
            <a:extLst>
              <a:ext uri="{FF2B5EF4-FFF2-40B4-BE49-F238E27FC236}">
                <a16:creationId xmlns:a16="http://schemas.microsoft.com/office/drawing/2014/main" id="{00000000-0008-0000-1700-00000AC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51211" name="Text Box 11">
            <a:extLst>
              <a:ext uri="{FF2B5EF4-FFF2-40B4-BE49-F238E27FC236}">
                <a16:creationId xmlns:a16="http://schemas.microsoft.com/office/drawing/2014/main" id="{00000000-0008-0000-1700-00000BC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51212" name="Text Box 12">
            <a:extLst>
              <a:ext uri="{FF2B5EF4-FFF2-40B4-BE49-F238E27FC236}">
                <a16:creationId xmlns:a16="http://schemas.microsoft.com/office/drawing/2014/main" id="{00000000-0008-0000-1700-00000CC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6152" name="Line 1">
          <a:extLst>
            <a:ext uri="{FF2B5EF4-FFF2-40B4-BE49-F238E27FC236}">
              <a16:creationId xmlns:a16="http://schemas.microsoft.com/office/drawing/2014/main" id="{00000000-0008-0000-1800-0000885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6153" name="Line 2">
          <a:extLst>
            <a:ext uri="{FF2B5EF4-FFF2-40B4-BE49-F238E27FC236}">
              <a16:creationId xmlns:a16="http://schemas.microsoft.com/office/drawing/2014/main" id="{00000000-0008-0000-1800-0000895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6154" name="Line 3">
          <a:extLst>
            <a:ext uri="{FF2B5EF4-FFF2-40B4-BE49-F238E27FC236}">
              <a16:creationId xmlns:a16="http://schemas.microsoft.com/office/drawing/2014/main" id="{00000000-0008-0000-1800-00008A50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6155" name="Line 4">
          <a:extLst>
            <a:ext uri="{FF2B5EF4-FFF2-40B4-BE49-F238E27FC236}">
              <a16:creationId xmlns:a16="http://schemas.microsoft.com/office/drawing/2014/main" id="{00000000-0008-0000-1800-00008B50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6156" name="Line 5">
          <a:extLst>
            <a:ext uri="{FF2B5EF4-FFF2-40B4-BE49-F238E27FC236}">
              <a16:creationId xmlns:a16="http://schemas.microsoft.com/office/drawing/2014/main" id="{00000000-0008-0000-1800-00008C5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6157" name="Line 6">
          <a:extLst>
            <a:ext uri="{FF2B5EF4-FFF2-40B4-BE49-F238E27FC236}">
              <a16:creationId xmlns:a16="http://schemas.microsoft.com/office/drawing/2014/main" id="{00000000-0008-0000-1800-00008D5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63495" name="AutoShape 7">
          <a:extLst>
            <a:ext uri="{FF2B5EF4-FFF2-40B4-BE49-F238E27FC236}">
              <a16:creationId xmlns:a16="http://schemas.microsoft.com/office/drawing/2014/main" id="{00000000-0008-0000-1800-000007F800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6159" name="Line 8">
          <a:extLst>
            <a:ext uri="{FF2B5EF4-FFF2-40B4-BE49-F238E27FC236}">
              <a16:creationId xmlns:a16="http://schemas.microsoft.com/office/drawing/2014/main" id="{00000000-0008-0000-1800-00008F5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6160" name="Line 9">
          <a:extLst>
            <a:ext uri="{FF2B5EF4-FFF2-40B4-BE49-F238E27FC236}">
              <a16:creationId xmlns:a16="http://schemas.microsoft.com/office/drawing/2014/main" id="{00000000-0008-0000-1800-0000905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6161" name="Line 10">
          <a:extLst>
            <a:ext uri="{FF2B5EF4-FFF2-40B4-BE49-F238E27FC236}">
              <a16:creationId xmlns:a16="http://schemas.microsoft.com/office/drawing/2014/main" id="{00000000-0008-0000-1800-00009150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6162" name="Line 11">
          <a:extLst>
            <a:ext uri="{FF2B5EF4-FFF2-40B4-BE49-F238E27FC236}">
              <a16:creationId xmlns:a16="http://schemas.microsoft.com/office/drawing/2014/main" id="{00000000-0008-0000-1800-00009250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6163" name="Line 12">
          <a:extLst>
            <a:ext uri="{FF2B5EF4-FFF2-40B4-BE49-F238E27FC236}">
              <a16:creationId xmlns:a16="http://schemas.microsoft.com/office/drawing/2014/main" id="{00000000-0008-0000-1800-0000935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6164" name="Line 13">
          <a:extLst>
            <a:ext uri="{FF2B5EF4-FFF2-40B4-BE49-F238E27FC236}">
              <a16:creationId xmlns:a16="http://schemas.microsoft.com/office/drawing/2014/main" id="{00000000-0008-0000-1800-0000945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6165" name="Line 14">
          <a:extLst>
            <a:ext uri="{FF2B5EF4-FFF2-40B4-BE49-F238E27FC236}">
              <a16:creationId xmlns:a16="http://schemas.microsoft.com/office/drawing/2014/main" id="{00000000-0008-0000-1800-0000955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6166" name="Line 15">
          <a:extLst>
            <a:ext uri="{FF2B5EF4-FFF2-40B4-BE49-F238E27FC236}">
              <a16:creationId xmlns:a16="http://schemas.microsoft.com/office/drawing/2014/main" id="{00000000-0008-0000-1800-0000965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6167" name="Line 16">
          <a:extLst>
            <a:ext uri="{FF2B5EF4-FFF2-40B4-BE49-F238E27FC236}">
              <a16:creationId xmlns:a16="http://schemas.microsoft.com/office/drawing/2014/main" id="{00000000-0008-0000-1800-00009750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6168" name="Line 17">
          <a:extLst>
            <a:ext uri="{FF2B5EF4-FFF2-40B4-BE49-F238E27FC236}">
              <a16:creationId xmlns:a16="http://schemas.microsoft.com/office/drawing/2014/main" id="{00000000-0008-0000-1800-00009850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6169" name="Line 18">
          <a:extLst>
            <a:ext uri="{FF2B5EF4-FFF2-40B4-BE49-F238E27FC236}">
              <a16:creationId xmlns:a16="http://schemas.microsoft.com/office/drawing/2014/main" id="{00000000-0008-0000-1800-0000995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6170" name="Line 19">
          <a:extLst>
            <a:ext uri="{FF2B5EF4-FFF2-40B4-BE49-F238E27FC236}">
              <a16:creationId xmlns:a16="http://schemas.microsoft.com/office/drawing/2014/main" id="{00000000-0008-0000-1800-00009A5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6171" name="Line 20">
          <a:extLst>
            <a:ext uri="{FF2B5EF4-FFF2-40B4-BE49-F238E27FC236}">
              <a16:creationId xmlns:a16="http://schemas.microsoft.com/office/drawing/2014/main" id="{00000000-0008-0000-1800-00009B5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6172" name="Line 21">
          <a:extLst>
            <a:ext uri="{FF2B5EF4-FFF2-40B4-BE49-F238E27FC236}">
              <a16:creationId xmlns:a16="http://schemas.microsoft.com/office/drawing/2014/main" id="{00000000-0008-0000-1800-00009C5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6173" name="Line 22">
          <a:extLst>
            <a:ext uri="{FF2B5EF4-FFF2-40B4-BE49-F238E27FC236}">
              <a16:creationId xmlns:a16="http://schemas.microsoft.com/office/drawing/2014/main" id="{00000000-0008-0000-1800-00009D50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6174" name="Line 23">
          <a:extLst>
            <a:ext uri="{FF2B5EF4-FFF2-40B4-BE49-F238E27FC236}">
              <a16:creationId xmlns:a16="http://schemas.microsoft.com/office/drawing/2014/main" id="{00000000-0008-0000-1800-00009E50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6175" name="Line 24">
          <a:extLst>
            <a:ext uri="{FF2B5EF4-FFF2-40B4-BE49-F238E27FC236}">
              <a16:creationId xmlns:a16="http://schemas.microsoft.com/office/drawing/2014/main" id="{00000000-0008-0000-1800-00009F5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6176" name="Line 25">
          <a:extLst>
            <a:ext uri="{FF2B5EF4-FFF2-40B4-BE49-F238E27FC236}">
              <a16:creationId xmlns:a16="http://schemas.microsoft.com/office/drawing/2014/main" id="{00000000-0008-0000-1800-0000A05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6177" name="Line 26">
          <a:extLst>
            <a:ext uri="{FF2B5EF4-FFF2-40B4-BE49-F238E27FC236}">
              <a16:creationId xmlns:a16="http://schemas.microsoft.com/office/drawing/2014/main" id="{00000000-0008-0000-1800-0000A15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6178" name="Line 27">
          <a:extLst>
            <a:ext uri="{FF2B5EF4-FFF2-40B4-BE49-F238E27FC236}">
              <a16:creationId xmlns:a16="http://schemas.microsoft.com/office/drawing/2014/main" id="{00000000-0008-0000-1800-0000A25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6179" name="Line 28">
          <a:extLst>
            <a:ext uri="{FF2B5EF4-FFF2-40B4-BE49-F238E27FC236}">
              <a16:creationId xmlns:a16="http://schemas.microsoft.com/office/drawing/2014/main" id="{00000000-0008-0000-1800-0000A350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6180" name="Line 29">
          <a:extLst>
            <a:ext uri="{FF2B5EF4-FFF2-40B4-BE49-F238E27FC236}">
              <a16:creationId xmlns:a16="http://schemas.microsoft.com/office/drawing/2014/main" id="{00000000-0008-0000-1800-0000A450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6181" name="Line 30">
          <a:extLst>
            <a:ext uri="{FF2B5EF4-FFF2-40B4-BE49-F238E27FC236}">
              <a16:creationId xmlns:a16="http://schemas.microsoft.com/office/drawing/2014/main" id="{00000000-0008-0000-1800-0000A55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6182" name="Line 31">
          <a:extLst>
            <a:ext uri="{FF2B5EF4-FFF2-40B4-BE49-F238E27FC236}">
              <a16:creationId xmlns:a16="http://schemas.microsoft.com/office/drawing/2014/main" id="{00000000-0008-0000-1800-0000A65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6183" name="Line 32">
          <a:extLst>
            <a:ext uri="{FF2B5EF4-FFF2-40B4-BE49-F238E27FC236}">
              <a16:creationId xmlns:a16="http://schemas.microsoft.com/office/drawing/2014/main" id="{00000000-0008-0000-1800-0000A75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6184" name="Line 33">
          <a:extLst>
            <a:ext uri="{FF2B5EF4-FFF2-40B4-BE49-F238E27FC236}">
              <a16:creationId xmlns:a16="http://schemas.microsoft.com/office/drawing/2014/main" id="{00000000-0008-0000-1800-0000A85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6185" name="Line 34">
          <a:extLst>
            <a:ext uri="{FF2B5EF4-FFF2-40B4-BE49-F238E27FC236}">
              <a16:creationId xmlns:a16="http://schemas.microsoft.com/office/drawing/2014/main" id="{00000000-0008-0000-1800-0000A950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6186" name="Line 35">
          <a:extLst>
            <a:ext uri="{FF2B5EF4-FFF2-40B4-BE49-F238E27FC236}">
              <a16:creationId xmlns:a16="http://schemas.microsoft.com/office/drawing/2014/main" id="{00000000-0008-0000-1800-0000AA50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6187" name="Line 36">
          <a:extLst>
            <a:ext uri="{FF2B5EF4-FFF2-40B4-BE49-F238E27FC236}">
              <a16:creationId xmlns:a16="http://schemas.microsoft.com/office/drawing/2014/main" id="{00000000-0008-0000-1800-0000AB5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6188" name="Line 37">
          <a:extLst>
            <a:ext uri="{FF2B5EF4-FFF2-40B4-BE49-F238E27FC236}">
              <a16:creationId xmlns:a16="http://schemas.microsoft.com/office/drawing/2014/main" id="{00000000-0008-0000-1800-0000AC5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6189" name="Line 38">
          <a:extLst>
            <a:ext uri="{FF2B5EF4-FFF2-40B4-BE49-F238E27FC236}">
              <a16:creationId xmlns:a16="http://schemas.microsoft.com/office/drawing/2014/main" id="{00000000-0008-0000-1800-0000AD5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6190" name="Line 39">
          <a:extLst>
            <a:ext uri="{FF2B5EF4-FFF2-40B4-BE49-F238E27FC236}">
              <a16:creationId xmlns:a16="http://schemas.microsoft.com/office/drawing/2014/main" id="{00000000-0008-0000-1800-0000AE5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6191" name="Line 40">
          <a:extLst>
            <a:ext uri="{FF2B5EF4-FFF2-40B4-BE49-F238E27FC236}">
              <a16:creationId xmlns:a16="http://schemas.microsoft.com/office/drawing/2014/main" id="{00000000-0008-0000-1800-0000AF50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6192" name="Line 41">
          <a:extLst>
            <a:ext uri="{FF2B5EF4-FFF2-40B4-BE49-F238E27FC236}">
              <a16:creationId xmlns:a16="http://schemas.microsoft.com/office/drawing/2014/main" id="{00000000-0008-0000-1800-0000B050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6193" name="Line 42">
          <a:extLst>
            <a:ext uri="{FF2B5EF4-FFF2-40B4-BE49-F238E27FC236}">
              <a16:creationId xmlns:a16="http://schemas.microsoft.com/office/drawing/2014/main" id="{00000000-0008-0000-1800-0000B15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6194" name="Line 43">
          <a:extLst>
            <a:ext uri="{FF2B5EF4-FFF2-40B4-BE49-F238E27FC236}">
              <a16:creationId xmlns:a16="http://schemas.microsoft.com/office/drawing/2014/main" id="{00000000-0008-0000-1800-0000B25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6195" name="Line 44">
          <a:extLst>
            <a:ext uri="{FF2B5EF4-FFF2-40B4-BE49-F238E27FC236}">
              <a16:creationId xmlns:a16="http://schemas.microsoft.com/office/drawing/2014/main" id="{00000000-0008-0000-1800-0000B35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6196" name="Line 45">
          <a:extLst>
            <a:ext uri="{FF2B5EF4-FFF2-40B4-BE49-F238E27FC236}">
              <a16:creationId xmlns:a16="http://schemas.microsoft.com/office/drawing/2014/main" id="{00000000-0008-0000-1800-0000B45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6197" name="Line 46">
          <a:extLst>
            <a:ext uri="{FF2B5EF4-FFF2-40B4-BE49-F238E27FC236}">
              <a16:creationId xmlns:a16="http://schemas.microsoft.com/office/drawing/2014/main" id="{00000000-0008-0000-1800-0000B550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6198" name="Line 47">
          <a:extLst>
            <a:ext uri="{FF2B5EF4-FFF2-40B4-BE49-F238E27FC236}">
              <a16:creationId xmlns:a16="http://schemas.microsoft.com/office/drawing/2014/main" id="{00000000-0008-0000-1800-0000B650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6199" name="Line 48">
          <a:extLst>
            <a:ext uri="{FF2B5EF4-FFF2-40B4-BE49-F238E27FC236}">
              <a16:creationId xmlns:a16="http://schemas.microsoft.com/office/drawing/2014/main" id="{00000000-0008-0000-1800-0000B75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6200" name="Line 49">
          <a:extLst>
            <a:ext uri="{FF2B5EF4-FFF2-40B4-BE49-F238E27FC236}">
              <a16:creationId xmlns:a16="http://schemas.microsoft.com/office/drawing/2014/main" id="{00000000-0008-0000-1800-0000B85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6201" name="Line 50">
          <a:extLst>
            <a:ext uri="{FF2B5EF4-FFF2-40B4-BE49-F238E27FC236}">
              <a16:creationId xmlns:a16="http://schemas.microsoft.com/office/drawing/2014/main" id="{00000000-0008-0000-1800-0000B95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6202" name="Line 51">
          <a:extLst>
            <a:ext uri="{FF2B5EF4-FFF2-40B4-BE49-F238E27FC236}">
              <a16:creationId xmlns:a16="http://schemas.microsoft.com/office/drawing/2014/main" id="{00000000-0008-0000-1800-0000BA5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6203" name="Line 52">
          <a:extLst>
            <a:ext uri="{FF2B5EF4-FFF2-40B4-BE49-F238E27FC236}">
              <a16:creationId xmlns:a16="http://schemas.microsoft.com/office/drawing/2014/main" id="{00000000-0008-0000-1800-0000BB50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6204" name="Line 53">
          <a:extLst>
            <a:ext uri="{FF2B5EF4-FFF2-40B4-BE49-F238E27FC236}">
              <a16:creationId xmlns:a16="http://schemas.microsoft.com/office/drawing/2014/main" id="{00000000-0008-0000-1800-0000BC50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6205" name="Line 54">
          <a:extLst>
            <a:ext uri="{FF2B5EF4-FFF2-40B4-BE49-F238E27FC236}">
              <a16:creationId xmlns:a16="http://schemas.microsoft.com/office/drawing/2014/main" id="{00000000-0008-0000-1800-0000BD5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6206" name="Line 55">
          <a:extLst>
            <a:ext uri="{FF2B5EF4-FFF2-40B4-BE49-F238E27FC236}">
              <a16:creationId xmlns:a16="http://schemas.microsoft.com/office/drawing/2014/main" id="{00000000-0008-0000-1800-0000BE5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6207" name="Line 56">
          <a:extLst>
            <a:ext uri="{FF2B5EF4-FFF2-40B4-BE49-F238E27FC236}">
              <a16:creationId xmlns:a16="http://schemas.microsoft.com/office/drawing/2014/main" id="{00000000-0008-0000-1800-0000BF5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6208" name="Line 57">
          <a:extLst>
            <a:ext uri="{FF2B5EF4-FFF2-40B4-BE49-F238E27FC236}">
              <a16:creationId xmlns:a16="http://schemas.microsoft.com/office/drawing/2014/main" id="{00000000-0008-0000-1800-0000C05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6209" name="Line 58">
          <a:extLst>
            <a:ext uri="{FF2B5EF4-FFF2-40B4-BE49-F238E27FC236}">
              <a16:creationId xmlns:a16="http://schemas.microsoft.com/office/drawing/2014/main" id="{00000000-0008-0000-1800-0000C150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6210" name="Line 59">
          <a:extLst>
            <a:ext uri="{FF2B5EF4-FFF2-40B4-BE49-F238E27FC236}">
              <a16:creationId xmlns:a16="http://schemas.microsoft.com/office/drawing/2014/main" id="{00000000-0008-0000-1800-0000C250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6211" name="Line 60">
          <a:extLst>
            <a:ext uri="{FF2B5EF4-FFF2-40B4-BE49-F238E27FC236}">
              <a16:creationId xmlns:a16="http://schemas.microsoft.com/office/drawing/2014/main" id="{00000000-0008-0000-1800-0000C35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6212" name="Line 61">
          <a:extLst>
            <a:ext uri="{FF2B5EF4-FFF2-40B4-BE49-F238E27FC236}">
              <a16:creationId xmlns:a16="http://schemas.microsoft.com/office/drawing/2014/main" id="{00000000-0008-0000-1800-0000C45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86213" name="Group 62">
          <a:extLst>
            <a:ext uri="{FF2B5EF4-FFF2-40B4-BE49-F238E27FC236}">
              <a16:creationId xmlns:a16="http://schemas.microsoft.com/office/drawing/2014/main" id="{00000000-0008-0000-1800-0000C550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63551" name="Text Box 63">
            <a:extLst>
              <a:ext uri="{FF2B5EF4-FFF2-40B4-BE49-F238E27FC236}">
                <a16:creationId xmlns:a16="http://schemas.microsoft.com/office/drawing/2014/main" id="{00000000-0008-0000-1800-00003FF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63552" name="Text Box 64">
            <a:extLst>
              <a:ext uri="{FF2B5EF4-FFF2-40B4-BE49-F238E27FC236}">
                <a16:creationId xmlns:a16="http://schemas.microsoft.com/office/drawing/2014/main" id="{00000000-0008-0000-1800-000040F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63553" name="Text Box 65">
            <a:extLst>
              <a:ext uri="{FF2B5EF4-FFF2-40B4-BE49-F238E27FC236}">
                <a16:creationId xmlns:a16="http://schemas.microsoft.com/office/drawing/2014/main" id="{00000000-0008-0000-1800-000041F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3554" name="Text Box 66">
            <a:extLst>
              <a:ext uri="{FF2B5EF4-FFF2-40B4-BE49-F238E27FC236}">
                <a16:creationId xmlns:a16="http://schemas.microsoft.com/office/drawing/2014/main" id="{00000000-0008-0000-1800-000042F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63555" name="Text Box 67">
            <a:extLst>
              <a:ext uri="{FF2B5EF4-FFF2-40B4-BE49-F238E27FC236}">
                <a16:creationId xmlns:a16="http://schemas.microsoft.com/office/drawing/2014/main" id="{00000000-0008-0000-1800-000043F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6627" name="Line 1">
          <a:extLst>
            <a:ext uri="{FF2B5EF4-FFF2-40B4-BE49-F238E27FC236}">
              <a16:creationId xmlns:a16="http://schemas.microsoft.com/office/drawing/2014/main" id="{00000000-0008-0000-1900-0000F34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6628" name="Line 2">
          <a:extLst>
            <a:ext uri="{FF2B5EF4-FFF2-40B4-BE49-F238E27FC236}">
              <a16:creationId xmlns:a16="http://schemas.microsoft.com/office/drawing/2014/main" id="{00000000-0008-0000-1900-0000F44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6629" name="Line 3">
          <a:extLst>
            <a:ext uri="{FF2B5EF4-FFF2-40B4-BE49-F238E27FC236}">
              <a16:creationId xmlns:a16="http://schemas.microsoft.com/office/drawing/2014/main" id="{00000000-0008-0000-1900-0000F540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6630" name="Line 4">
          <a:extLst>
            <a:ext uri="{FF2B5EF4-FFF2-40B4-BE49-F238E27FC236}">
              <a16:creationId xmlns:a16="http://schemas.microsoft.com/office/drawing/2014/main" id="{00000000-0008-0000-1900-0000F640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6631" name="Line 5">
          <a:extLst>
            <a:ext uri="{FF2B5EF4-FFF2-40B4-BE49-F238E27FC236}">
              <a16:creationId xmlns:a16="http://schemas.microsoft.com/office/drawing/2014/main" id="{00000000-0008-0000-1900-0000F74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6632" name="Line 6">
          <a:extLst>
            <a:ext uri="{FF2B5EF4-FFF2-40B4-BE49-F238E27FC236}">
              <a16:creationId xmlns:a16="http://schemas.microsoft.com/office/drawing/2014/main" id="{00000000-0008-0000-1900-0000F84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16391" name="AutoShape 7">
          <a:extLst>
            <a:ext uri="{FF2B5EF4-FFF2-40B4-BE49-F238E27FC236}">
              <a16:creationId xmlns:a16="http://schemas.microsoft.com/office/drawing/2014/main" id="{00000000-0008-0000-1900-00000740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1900-00000F00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19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19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19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19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19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50309" name="Group 13">
          <a:extLst>
            <a:ext uri="{FF2B5EF4-FFF2-40B4-BE49-F238E27FC236}">
              <a16:creationId xmlns:a16="http://schemas.microsoft.com/office/drawing/2014/main" id="{00000000-0008-0000-1A00-000085C4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18727" cy="464654"/>
          <a:chOff x="13" y="0"/>
          <a:chExt cx="599" cy="48"/>
        </a:xfrm>
      </xdr:grpSpPr>
      <xdr:sp macro="" textlink="">
        <xdr:nvSpPr>
          <xdr:cNvPr id="50184" name="Text Box 8">
            <a:extLst>
              <a:ext uri="{FF2B5EF4-FFF2-40B4-BE49-F238E27FC236}">
                <a16:creationId xmlns:a16="http://schemas.microsoft.com/office/drawing/2014/main" id="{00000000-0008-0000-1A00-000008C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50185" name="Text Box 9">
            <a:extLst>
              <a:ext uri="{FF2B5EF4-FFF2-40B4-BE49-F238E27FC236}">
                <a16:creationId xmlns:a16="http://schemas.microsoft.com/office/drawing/2014/main" id="{00000000-0008-0000-1A00-000009C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50186" name="Text Box 10">
            <a:extLst>
              <a:ext uri="{FF2B5EF4-FFF2-40B4-BE49-F238E27FC236}">
                <a16:creationId xmlns:a16="http://schemas.microsoft.com/office/drawing/2014/main" id="{00000000-0008-0000-1A00-00000AC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50187" name="Text Box 11">
            <a:extLst>
              <a:ext uri="{FF2B5EF4-FFF2-40B4-BE49-F238E27FC236}">
                <a16:creationId xmlns:a16="http://schemas.microsoft.com/office/drawing/2014/main" id="{00000000-0008-0000-1A00-00000BC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50188" name="Text Box 12">
            <a:extLst>
              <a:ext uri="{FF2B5EF4-FFF2-40B4-BE49-F238E27FC236}">
                <a16:creationId xmlns:a16="http://schemas.microsoft.com/office/drawing/2014/main" id="{00000000-0008-0000-1A00-00000CC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7176" name="Line 1">
          <a:extLst>
            <a:ext uri="{FF2B5EF4-FFF2-40B4-BE49-F238E27FC236}">
              <a16:creationId xmlns:a16="http://schemas.microsoft.com/office/drawing/2014/main" id="{00000000-0008-0000-1B00-0000885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7177" name="Line 2">
          <a:extLst>
            <a:ext uri="{FF2B5EF4-FFF2-40B4-BE49-F238E27FC236}">
              <a16:creationId xmlns:a16="http://schemas.microsoft.com/office/drawing/2014/main" id="{00000000-0008-0000-1B00-0000895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7178" name="Line 3">
          <a:extLst>
            <a:ext uri="{FF2B5EF4-FFF2-40B4-BE49-F238E27FC236}">
              <a16:creationId xmlns:a16="http://schemas.microsoft.com/office/drawing/2014/main" id="{00000000-0008-0000-1B00-00008A54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7179" name="Line 4">
          <a:extLst>
            <a:ext uri="{FF2B5EF4-FFF2-40B4-BE49-F238E27FC236}">
              <a16:creationId xmlns:a16="http://schemas.microsoft.com/office/drawing/2014/main" id="{00000000-0008-0000-1B00-00008B54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7180" name="Line 5">
          <a:extLst>
            <a:ext uri="{FF2B5EF4-FFF2-40B4-BE49-F238E27FC236}">
              <a16:creationId xmlns:a16="http://schemas.microsoft.com/office/drawing/2014/main" id="{00000000-0008-0000-1B00-00008C5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7181" name="Line 6">
          <a:extLst>
            <a:ext uri="{FF2B5EF4-FFF2-40B4-BE49-F238E27FC236}">
              <a16:creationId xmlns:a16="http://schemas.microsoft.com/office/drawing/2014/main" id="{00000000-0008-0000-1B00-00008D5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64519" name="AutoShape 7">
          <a:extLst>
            <a:ext uri="{FF2B5EF4-FFF2-40B4-BE49-F238E27FC236}">
              <a16:creationId xmlns:a16="http://schemas.microsoft.com/office/drawing/2014/main" id="{00000000-0008-0000-1B00-000007FC00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7183" name="Line 8">
          <a:extLst>
            <a:ext uri="{FF2B5EF4-FFF2-40B4-BE49-F238E27FC236}">
              <a16:creationId xmlns:a16="http://schemas.microsoft.com/office/drawing/2014/main" id="{00000000-0008-0000-1B00-00008F5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7184" name="Line 9">
          <a:extLst>
            <a:ext uri="{FF2B5EF4-FFF2-40B4-BE49-F238E27FC236}">
              <a16:creationId xmlns:a16="http://schemas.microsoft.com/office/drawing/2014/main" id="{00000000-0008-0000-1B00-0000905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7185" name="Line 10">
          <a:extLst>
            <a:ext uri="{FF2B5EF4-FFF2-40B4-BE49-F238E27FC236}">
              <a16:creationId xmlns:a16="http://schemas.microsoft.com/office/drawing/2014/main" id="{00000000-0008-0000-1B00-00009154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7186" name="Line 11">
          <a:extLst>
            <a:ext uri="{FF2B5EF4-FFF2-40B4-BE49-F238E27FC236}">
              <a16:creationId xmlns:a16="http://schemas.microsoft.com/office/drawing/2014/main" id="{00000000-0008-0000-1B00-00009254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7187" name="Line 12">
          <a:extLst>
            <a:ext uri="{FF2B5EF4-FFF2-40B4-BE49-F238E27FC236}">
              <a16:creationId xmlns:a16="http://schemas.microsoft.com/office/drawing/2014/main" id="{00000000-0008-0000-1B00-0000935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7188" name="Line 13">
          <a:extLst>
            <a:ext uri="{FF2B5EF4-FFF2-40B4-BE49-F238E27FC236}">
              <a16:creationId xmlns:a16="http://schemas.microsoft.com/office/drawing/2014/main" id="{00000000-0008-0000-1B00-0000945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7189" name="Line 14">
          <a:extLst>
            <a:ext uri="{FF2B5EF4-FFF2-40B4-BE49-F238E27FC236}">
              <a16:creationId xmlns:a16="http://schemas.microsoft.com/office/drawing/2014/main" id="{00000000-0008-0000-1B00-0000955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7190" name="Line 15">
          <a:extLst>
            <a:ext uri="{FF2B5EF4-FFF2-40B4-BE49-F238E27FC236}">
              <a16:creationId xmlns:a16="http://schemas.microsoft.com/office/drawing/2014/main" id="{00000000-0008-0000-1B00-0000965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7191" name="Line 16">
          <a:extLst>
            <a:ext uri="{FF2B5EF4-FFF2-40B4-BE49-F238E27FC236}">
              <a16:creationId xmlns:a16="http://schemas.microsoft.com/office/drawing/2014/main" id="{00000000-0008-0000-1B00-00009754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7192" name="Line 17">
          <a:extLst>
            <a:ext uri="{FF2B5EF4-FFF2-40B4-BE49-F238E27FC236}">
              <a16:creationId xmlns:a16="http://schemas.microsoft.com/office/drawing/2014/main" id="{00000000-0008-0000-1B00-00009854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7193" name="Line 18">
          <a:extLst>
            <a:ext uri="{FF2B5EF4-FFF2-40B4-BE49-F238E27FC236}">
              <a16:creationId xmlns:a16="http://schemas.microsoft.com/office/drawing/2014/main" id="{00000000-0008-0000-1B00-0000995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7194" name="Line 19">
          <a:extLst>
            <a:ext uri="{FF2B5EF4-FFF2-40B4-BE49-F238E27FC236}">
              <a16:creationId xmlns:a16="http://schemas.microsoft.com/office/drawing/2014/main" id="{00000000-0008-0000-1B00-00009A5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7195" name="Line 20">
          <a:extLst>
            <a:ext uri="{FF2B5EF4-FFF2-40B4-BE49-F238E27FC236}">
              <a16:creationId xmlns:a16="http://schemas.microsoft.com/office/drawing/2014/main" id="{00000000-0008-0000-1B00-00009B5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7196" name="Line 21">
          <a:extLst>
            <a:ext uri="{FF2B5EF4-FFF2-40B4-BE49-F238E27FC236}">
              <a16:creationId xmlns:a16="http://schemas.microsoft.com/office/drawing/2014/main" id="{00000000-0008-0000-1B00-00009C5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7197" name="Line 22">
          <a:extLst>
            <a:ext uri="{FF2B5EF4-FFF2-40B4-BE49-F238E27FC236}">
              <a16:creationId xmlns:a16="http://schemas.microsoft.com/office/drawing/2014/main" id="{00000000-0008-0000-1B00-00009D54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7198" name="Line 23">
          <a:extLst>
            <a:ext uri="{FF2B5EF4-FFF2-40B4-BE49-F238E27FC236}">
              <a16:creationId xmlns:a16="http://schemas.microsoft.com/office/drawing/2014/main" id="{00000000-0008-0000-1B00-00009E54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7199" name="Line 24">
          <a:extLst>
            <a:ext uri="{FF2B5EF4-FFF2-40B4-BE49-F238E27FC236}">
              <a16:creationId xmlns:a16="http://schemas.microsoft.com/office/drawing/2014/main" id="{00000000-0008-0000-1B00-00009F5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7200" name="Line 25">
          <a:extLst>
            <a:ext uri="{FF2B5EF4-FFF2-40B4-BE49-F238E27FC236}">
              <a16:creationId xmlns:a16="http://schemas.microsoft.com/office/drawing/2014/main" id="{00000000-0008-0000-1B00-0000A05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7201" name="Line 26">
          <a:extLst>
            <a:ext uri="{FF2B5EF4-FFF2-40B4-BE49-F238E27FC236}">
              <a16:creationId xmlns:a16="http://schemas.microsoft.com/office/drawing/2014/main" id="{00000000-0008-0000-1B00-0000A15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7202" name="Line 27">
          <a:extLst>
            <a:ext uri="{FF2B5EF4-FFF2-40B4-BE49-F238E27FC236}">
              <a16:creationId xmlns:a16="http://schemas.microsoft.com/office/drawing/2014/main" id="{00000000-0008-0000-1B00-0000A25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7203" name="Line 28">
          <a:extLst>
            <a:ext uri="{FF2B5EF4-FFF2-40B4-BE49-F238E27FC236}">
              <a16:creationId xmlns:a16="http://schemas.microsoft.com/office/drawing/2014/main" id="{00000000-0008-0000-1B00-0000A354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7204" name="Line 29">
          <a:extLst>
            <a:ext uri="{FF2B5EF4-FFF2-40B4-BE49-F238E27FC236}">
              <a16:creationId xmlns:a16="http://schemas.microsoft.com/office/drawing/2014/main" id="{00000000-0008-0000-1B00-0000A454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7205" name="Line 30">
          <a:extLst>
            <a:ext uri="{FF2B5EF4-FFF2-40B4-BE49-F238E27FC236}">
              <a16:creationId xmlns:a16="http://schemas.microsoft.com/office/drawing/2014/main" id="{00000000-0008-0000-1B00-0000A55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7206" name="Line 31">
          <a:extLst>
            <a:ext uri="{FF2B5EF4-FFF2-40B4-BE49-F238E27FC236}">
              <a16:creationId xmlns:a16="http://schemas.microsoft.com/office/drawing/2014/main" id="{00000000-0008-0000-1B00-0000A65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7207" name="Line 32">
          <a:extLst>
            <a:ext uri="{FF2B5EF4-FFF2-40B4-BE49-F238E27FC236}">
              <a16:creationId xmlns:a16="http://schemas.microsoft.com/office/drawing/2014/main" id="{00000000-0008-0000-1B00-0000A75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7208" name="Line 33">
          <a:extLst>
            <a:ext uri="{FF2B5EF4-FFF2-40B4-BE49-F238E27FC236}">
              <a16:creationId xmlns:a16="http://schemas.microsoft.com/office/drawing/2014/main" id="{00000000-0008-0000-1B00-0000A85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7209" name="Line 34">
          <a:extLst>
            <a:ext uri="{FF2B5EF4-FFF2-40B4-BE49-F238E27FC236}">
              <a16:creationId xmlns:a16="http://schemas.microsoft.com/office/drawing/2014/main" id="{00000000-0008-0000-1B00-0000A954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7210" name="Line 35">
          <a:extLst>
            <a:ext uri="{FF2B5EF4-FFF2-40B4-BE49-F238E27FC236}">
              <a16:creationId xmlns:a16="http://schemas.microsoft.com/office/drawing/2014/main" id="{00000000-0008-0000-1B00-0000AA54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7211" name="Line 36">
          <a:extLst>
            <a:ext uri="{FF2B5EF4-FFF2-40B4-BE49-F238E27FC236}">
              <a16:creationId xmlns:a16="http://schemas.microsoft.com/office/drawing/2014/main" id="{00000000-0008-0000-1B00-0000AB5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7212" name="Line 37">
          <a:extLst>
            <a:ext uri="{FF2B5EF4-FFF2-40B4-BE49-F238E27FC236}">
              <a16:creationId xmlns:a16="http://schemas.microsoft.com/office/drawing/2014/main" id="{00000000-0008-0000-1B00-0000AC5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7213" name="Line 38">
          <a:extLst>
            <a:ext uri="{FF2B5EF4-FFF2-40B4-BE49-F238E27FC236}">
              <a16:creationId xmlns:a16="http://schemas.microsoft.com/office/drawing/2014/main" id="{00000000-0008-0000-1B00-0000AD5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7214" name="Line 39">
          <a:extLst>
            <a:ext uri="{FF2B5EF4-FFF2-40B4-BE49-F238E27FC236}">
              <a16:creationId xmlns:a16="http://schemas.microsoft.com/office/drawing/2014/main" id="{00000000-0008-0000-1B00-0000AE5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7215" name="Line 40">
          <a:extLst>
            <a:ext uri="{FF2B5EF4-FFF2-40B4-BE49-F238E27FC236}">
              <a16:creationId xmlns:a16="http://schemas.microsoft.com/office/drawing/2014/main" id="{00000000-0008-0000-1B00-0000AF54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7216" name="Line 41">
          <a:extLst>
            <a:ext uri="{FF2B5EF4-FFF2-40B4-BE49-F238E27FC236}">
              <a16:creationId xmlns:a16="http://schemas.microsoft.com/office/drawing/2014/main" id="{00000000-0008-0000-1B00-0000B054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7217" name="Line 42">
          <a:extLst>
            <a:ext uri="{FF2B5EF4-FFF2-40B4-BE49-F238E27FC236}">
              <a16:creationId xmlns:a16="http://schemas.microsoft.com/office/drawing/2014/main" id="{00000000-0008-0000-1B00-0000B15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7218" name="Line 43">
          <a:extLst>
            <a:ext uri="{FF2B5EF4-FFF2-40B4-BE49-F238E27FC236}">
              <a16:creationId xmlns:a16="http://schemas.microsoft.com/office/drawing/2014/main" id="{00000000-0008-0000-1B00-0000B25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7219" name="Line 44">
          <a:extLst>
            <a:ext uri="{FF2B5EF4-FFF2-40B4-BE49-F238E27FC236}">
              <a16:creationId xmlns:a16="http://schemas.microsoft.com/office/drawing/2014/main" id="{00000000-0008-0000-1B00-0000B35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7220" name="Line 45">
          <a:extLst>
            <a:ext uri="{FF2B5EF4-FFF2-40B4-BE49-F238E27FC236}">
              <a16:creationId xmlns:a16="http://schemas.microsoft.com/office/drawing/2014/main" id="{00000000-0008-0000-1B00-0000B45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7221" name="Line 46">
          <a:extLst>
            <a:ext uri="{FF2B5EF4-FFF2-40B4-BE49-F238E27FC236}">
              <a16:creationId xmlns:a16="http://schemas.microsoft.com/office/drawing/2014/main" id="{00000000-0008-0000-1B00-0000B554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7222" name="Line 47">
          <a:extLst>
            <a:ext uri="{FF2B5EF4-FFF2-40B4-BE49-F238E27FC236}">
              <a16:creationId xmlns:a16="http://schemas.microsoft.com/office/drawing/2014/main" id="{00000000-0008-0000-1B00-0000B654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7223" name="Line 48">
          <a:extLst>
            <a:ext uri="{FF2B5EF4-FFF2-40B4-BE49-F238E27FC236}">
              <a16:creationId xmlns:a16="http://schemas.microsoft.com/office/drawing/2014/main" id="{00000000-0008-0000-1B00-0000B75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7224" name="Line 49">
          <a:extLst>
            <a:ext uri="{FF2B5EF4-FFF2-40B4-BE49-F238E27FC236}">
              <a16:creationId xmlns:a16="http://schemas.microsoft.com/office/drawing/2014/main" id="{00000000-0008-0000-1B00-0000B85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7225" name="Line 50">
          <a:extLst>
            <a:ext uri="{FF2B5EF4-FFF2-40B4-BE49-F238E27FC236}">
              <a16:creationId xmlns:a16="http://schemas.microsoft.com/office/drawing/2014/main" id="{00000000-0008-0000-1B00-0000B95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7226" name="Line 51">
          <a:extLst>
            <a:ext uri="{FF2B5EF4-FFF2-40B4-BE49-F238E27FC236}">
              <a16:creationId xmlns:a16="http://schemas.microsoft.com/office/drawing/2014/main" id="{00000000-0008-0000-1B00-0000BA5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7227" name="Line 52">
          <a:extLst>
            <a:ext uri="{FF2B5EF4-FFF2-40B4-BE49-F238E27FC236}">
              <a16:creationId xmlns:a16="http://schemas.microsoft.com/office/drawing/2014/main" id="{00000000-0008-0000-1B00-0000BB54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7228" name="Line 53">
          <a:extLst>
            <a:ext uri="{FF2B5EF4-FFF2-40B4-BE49-F238E27FC236}">
              <a16:creationId xmlns:a16="http://schemas.microsoft.com/office/drawing/2014/main" id="{00000000-0008-0000-1B00-0000BC54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7229" name="Line 54">
          <a:extLst>
            <a:ext uri="{FF2B5EF4-FFF2-40B4-BE49-F238E27FC236}">
              <a16:creationId xmlns:a16="http://schemas.microsoft.com/office/drawing/2014/main" id="{00000000-0008-0000-1B00-0000BD5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7230" name="Line 55">
          <a:extLst>
            <a:ext uri="{FF2B5EF4-FFF2-40B4-BE49-F238E27FC236}">
              <a16:creationId xmlns:a16="http://schemas.microsoft.com/office/drawing/2014/main" id="{00000000-0008-0000-1B00-0000BE5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7231" name="Line 56">
          <a:extLst>
            <a:ext uri="{FF2B5EF4-FFF2-40B4-BE49-F238E27FC236}">
              <a16:creationId xmlns:a16="http://schemas.microsoft.com/office/drawing/2014/main" id="{00000000-0008-0000-1B00-0000BF5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7232" name="Line 57">
          <a:extLst>
            <a:ext uri="{FF2B5EF4-FFF2-40B4-BE49-F238E27FC236}">
              <a16:creationId xmlns:a16="http://schemas.microsoft.com/office/drawing/2014/main" id="{00000000-0008-0000-1B00-0000C05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7233" name="Line 58">
          <a:extLst>
            <a:ext uri="{FF2B5EF4-FFF2-40B4-BE49-F238E27FC236}">
              <a16:creationId xmlns:a16="http://schemas.microsoft.com/office/drawing/2014/main" id="{00000000-0008-0000-1B00-0000C154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7234" name="Line 59">
          <a:extLst>
            <a:ext uri="{FF2B5EF4-FFF2-40B4-BE49-F238E27FC236}">
              <a16:creationId xmlns:a16="http://schemas.microsoft.com/office/drawing/2014/main" id="{00000000-0008-0000-1B00-0000C254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7235" name="Line 60">
          <a:extLst>
            <a:ext uri="{FF2B5EF4-FFF2-40B4-BE49-F238E27FC236}">
              <a16:creationId xmlns:a16="http://schemas.microsoft.com/office/drawing/2014/main" id="{00000000-0008-0000-1B00-0000C35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7236" name="Line 61">
          <a:extLst>
            <a:ext uri="{FF2B5EF4-FFF2-40B4-BE49-F238E27FC236}">
              <a16:creationId xmlns:a16="http://schemas.microsoft.com/office/drawing/2014/main" id="{00000000-0008-0000-1B00-0000C45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87237" name="Group 62">
          <a:extLst>
            <a:ext uri="{FF2B5EF4-FFF2-40B4-BE49-F238E27FC236}">
              <a16:creationId xmlns:a16="http://schemas.microsoft.com/office/drawing/2014/main" id="{00000000-0008-0000-1B00-0000C554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64575" name="Text Box 63">
            <a:extLst>
              <a:ext uri="{FF2B5EF4-FFF2-40B4-BE49-F238E27FC236}">
                <a16:creationId xmlns:a16="http://schemas.microsoft.com/office/drawing/2014/main" id="{00000000-0008-0000-1B00-00003FF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64576" name="Text Box 64">
            <a:extLst>
              <a:ext uri="{FF2B5EF4-FFF2-40B4-BE49-F238E27FC236}">
                <a16:creationId xmlns:a16="http://schemas.microsoft.com/office/drawing/2014/main" id="{00000000-0008-0000-1B00-000040F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64577" name="Text Box 65">
            <a:extLst>
              <a:ext uri="{FF2B5EF4-FFF2-40B4-BE49-F238E27FC236}">
                <a16:creationId xmlns:a16="http://schemas.microsoft.com/office/drawing/2014/main" id="{00000000-0008-0000-1B00-000041F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4578" name="Text Box 66">
            <a:extLst>
              <a:ext uri="{FF2B5EF4-FFF2-40B4-BE49-F238E27FC236}">
                <a16:creationId xmlns:a16="http://schemas.microsoft.com/office/drawing/2014/main" id="{00000000-0008-0000-1B00-000042F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64579" name="Text Box 67">
            <a:extLst>
              <a:ext uri="{FF2B5EF4-FFF2-40B4-BE49-F238E27FC236}">
                <a16:creationId xmlns:a16="http://schemas.microsoft.com/office/drawing/2014/main" id="{00000000-0008-0000-1B00-000043F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7651" name="Line 1">
          <a:extLst>
            <a:ext uri="{FF2B5EF4-FFF2-40B4-BE49-F238E27FC236}">
              <a16:creationId xmlns:a16="http://schemas.microsoft.com/office/drawing/2014/main" id="{00000000-0008-0000-1C00-0000F34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7652" name="Line 2">
          <a:extLst>
            <a:ext uri="{FF2B5EF4-FFF2-40B4-BE49-F238E27FC236}">
              <a16:creationId xmlns:a16="http://schemas.microsoft.com/office/drawing/2014/main" id="{00000000-0008-0000-1C00-0000F44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7653" name="Line 3">
          <a:extLst>
            <a:ext uri="{FF2B5EF4-FFF2-40B4-BE49-F238E27FC236}">
              <a16:creationId xmlns:a16="http://schemas.microsoft.com/office/drawing/2014/main" id="{00000000-0008-0000-1C00-0000F544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7654" name="Line 4">
          <a:extLst>
            <a:ext uri="{FF2B5EF4-FFF2-40B4-BE49-F238E27FC236}">
              <a16:creationId xmlns:a16="http://schemas.microsoft.com/office/drawing/2014/main" id="{00000000-0008-0000-1C00-0000F644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7655" name="Line 5">
          <a:extLst>
            <a:ext uri="{FF2B5EF4-FFF2-40B4-BE49-F238E27FC236}">
              <a16:creationId xmlns:a16="http://schemas.microsoft.com/office/drawing/2014/main" id="{00000000-0008-0000-1C00-0000F74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7656" name="Line 6">
          <a:extLst>
            <a:ext uri="{FF2B5EF4-FFF2-40B4-BE49-F238E27FC236}">
              <a16:creationId xmlns:a16="http://schemas.microsoft.com/office/drawing/2014/main" id="{00000000-0008-0000-1C00-0000F84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17415" name="AutoShape 7">
          <a:extLst>
            <a:ext uri="{FF2B5EF4-FFF2-40B4-BE49-F238E27FC236}">
              <a16:creationId xmlns:a16="http://schemas.microsoft.com/office/drawing/2014/main" id="{00000000-0008-0000-1C00-00000744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1C00-00000F00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1C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1C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1C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1C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1C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49285" name="Group 13">
          <a:extLst>
            <a:ext uri="{FF2B5EF4-FFF2-40B4-BE49-F238E27FC236}">
              <a16:creationId xmlns:a16="http://schemas.microsoft.com/office/drawing/2014/main" id="{00000000-0008-0000-1D00-000085C0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43575" cy="450850"/>
          <a:chOff x="13" y="0"/>
          <a:chExt cx="599" cy="48"/>
        </a:xfrm>
      </xdr:grpSpPr>
      <xdr:sp macro="" textlink="">
        <xdr:nvSpPr>
          <xdr:cNvPr id="49160" name="Text Box 8">
            <a:extLst>
              <a:ext uri="{FF2B5EF4-FFF2-40B4-BE49-F238E27FC236}">
                <a16:creationId xmlns:a16="http://schemas.microsoft.com/office/drawing/2014/main" id="{00000000-0008-0000-1D00-000008C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49161" name="Text Box 9">
            <a:extLst>
              <a:ext uri="{FF2B5EF4-FFF2-40B4-BE49-F238E27FC236}">
                <a16:creationId xmlns:a16="http://schemas.microsoft.com/office/drawing/2014/main" id="{00000000-0008-0000-1D00-000009C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49162" name="Text Box 10">
            <a:extLst>
              <a:ext uri="{FF2B5EF4-FFF2-40B4-BE49-F238E27FC236}">
                <a16:creationId xmlns:a16="http://schemas.microsoft.com/office/drawing/2014/main" id="{00000000-0008-0000-1D00-00000AC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9163" name="Text Box 11">
            <a:extLst>
              <a:ext uri="{FF2B5EF4-FFF2-40B4-BE49-F238E27FC236}">
                <a16:creationId xmlns:a16="http://schemas.microsoft.com/office/drawing/2014/main" id="{00000000-0008-0000-1D00-00000BC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49164" name="Text Box 12">
            <a:extLst>
              <a:ext uri="{FF2B5EF4-FFF2-40B4-BE49-F238E27FC236}">
                <a16:creationId xmlns:a16="http://schemas.microsoft.com/office/drawing/2014/main" id="{00000000-0008-0000-1D00-00000CC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8200" name="Line 1">
          <a:extLst>
            <a:ext uri="{FF2B5EF4-FFF2-40B4-BE49-F238E27FC236}">
              <a16:creationId xmlns:a16="http://schemas.microsoft.com/office/drawing/2014/main" id="{00000000-0008-0000-1E00-0000885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8201" name="Line 2">
          <a:extLst>
            <a:ext uri="{FF2B5EF4-FFF2-40B4-BE49-F238E27FC236}">
              <a16:creationId xmlns:a16="http://schemas.microsoft.com/office/drawing/2014/main" id="{00000000-0008-0000-1E00-0000895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8202" name="Line 3">
          <a:extLst>
            <a:ext uri="{FF2B5EF4-FFF2-40B4-BE49-F238E27FC236}">
              <a16:creationId xmlns:a16="http://schemas.microsoft.com/office/drawing/2014/main" id="{00000000-0008-0000-1E00-00008A58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8203" name="Line 4">
          <a:extLst>
            <a:ext uri="{FF2B5EF4-FFF2-40B4-BE49-F238E27FC236}">
              <a16:creationId xmlns:a16="http://schemas.microsoft.com/office/drawing/2014/main" id="{00000000-0008-0000-1E00-00008B58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8204" name="Line 5">
          <a:extLst>
            <a:ext uri="{FF2B5EF4-FFF2-40B4-BE49-F238E27FC236}">
              <a16:creationId xmlns:a16="http://schemas.microsoft.com/office/drawing/2014/main" id="{00000000-0008-0000-1E00-00008C5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8205" name="Line 6">
          <a:extLst>
            <a:ext uri="{FF2B5EF4-FFF2-40B4-BE49-F238E27FC236}">
              <a16:creationId xmlns:a16="http://schemas.microsoft.com/office/drawing/2014/main" id="{00000000-0008-0000-1E00-00008D5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65543" name="AutoShape 7">
          <a:extLst>
            <a:ext uri="{FF2B5EF4-FFF2-40B4-BE49-F238E27FC236}">
              <a16:creationId xmlns:a16="http://schemas.microsoft.com/office/drawing/2014/main" id="{00000000-0008-0000-1E00-0000070001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8207" name="Line 8">
          <a:extLst>
            <a:ext uri="{FF2B5EF4-FFF2-40B4-BE49-F238E27FC236}">
              <a16:creationId xmlns:a16="http://schemas.microsoft.com/office/drawing/2014/main" id="{00000000-0008-0000-1E00-00008F5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8208" name="Line 9">
          <a:extLst>
            <a:ext uri="{FF2B5EF4-FFF2-40B4-BE49-F238E27FC236}">
              <a16:creationId xmlns:a16="http://schemas.microsoft.com/office/drawing/2014/main" id="{00000000-0008-0000-1E00-0000905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8209" name="Line 10">
          <a:extLst>
            <a:ext uri="{FF2B5EF4-FFF2-40B4-BE49-F238E27FC236}">
              <a16:creationId xmlns:a16="http://schemas.microsoft.com/office/drawing/2014/main" id="{00000000-0008-0000-1E00-00009158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8210" name="Line 11">
          <a:extLst>
            <a:ext uri="{FF2B5EF4-FFF2-40B4-BE49-F238E27FC236}">
              <a16:creationId xmlns:a16="http://schemas.microsoft.com/office/drawing/2014/main" id="{00000000-0008-0000-1E00-00009258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8211" name="Line 12">
          <a:extLst>
            <a:ext uri="{FF2B5EF4-FFF2-40B4-BE49-F238E27FC236}">
              <a16:creationId xmlns:a16="http://schemas.microsoft.com/office/drawing/2014/main" id="{00000000-0008-0000-1E00-0000935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8212" name="Line 13">
          <a:extLst>
            <a:ext uri="{FF2B5EF4-FFF2-40B4-BE49-F238E27FC236}">
              <a16:creationId xmlns:a16="http://schemas.microsoft.com/office/drawing/2014/main" id="{00000000-0008-0000-1E00-0000945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8213" name="Line 14">
          <a:extLst>
            <a:ext uri="{FF2B5EF4-FFF2-40B4-BE49-F238E27FC236}">
              <a16:creationId xmlns:a16="http://schemas.microsoft.com/office/drawing/2014/main" id="{00000000-0008-0000-1E00-00009558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8214" name="Line 15">
          <a:extLst>
            <a:ext uri="{FF2B5EF4-FFF2-40B4-BE49-F238E27FC236}">
              <a16:creationId xmlns:a16="http://schemas.microsoft.com/office/drawing/2014/main" id="{00000000-0008-0000-1E00-00009658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8215" name="Line 16">
          <a:extLst>
            <a:ext uri="{FF2B5EF4-FFF2-40B4-BE49-F238E27FC236}">
              <a16:creationId xmlns:a16="http://schemas.microsoft.com/office/drawing/2014/main" id="{00000000-0008-0000-1E00-00009758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8216" name="Line 17">
          <a:extLst>
            <a:ext uri="{FF2B5EF4-FFF2-40B4-BE49-F238E27FC236}">
              <a16:creationId xmlns:a16="http://schemas.microsoft.com/office/drawing/2014/main" id="{00000000-0008-0000-1E00-00009858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8217" name="Line 18">
          <a:extLst>
            <a:ext uri="{FF2B5EF4-FFF2-40B4-BE49-F238E27FC236}">
              <a16:creationId xmlns:a16="http://schemas.microsoft.com/office/drawing/2014/main" id="{00000000-0008-0000-1E00-00009958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8218" name="Line 19">
          <a:extLst>
            <a:ext uri="{FF2B5EF4-FFF2-40B4-BE49-F238E27FC236}">
              <a16:creationId xmlns:a16="http://schemas.microsoft.com/office/drawing/2014/main" id="{00000000-0008-0000-1E00-00009A58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8219" name="Line 20">
          <a:extLst>
            <a:ext uri="{FF2B5EF4-FFF2-40B4-BE49-F238E27FC236}">
              <a16:creationId xmlns:a16="http://schemas.microsoft.com/office/drawing/2014/main" id="{00000000-0008-0000-1E00-00009B58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8220" name="Line 21">
          <a:extLst>
            <a:ext uri="{FF2B5EF4-FFF2-40B4-BE49-F238E27FC236}">
              <a16:creationId xmlns:a16="http://schemas.microsoft.com/office/drawing/2014/main" id="{00000000-0008-0000-1E00-00009C58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8221" name="Line 22">
          <a:extLst>
            <a:ext uri="{FF2B5EF4-FFF2-40B4-BE49-F238E27FC236}">
              <a16:creationId xmlns:a16="http://schemas.microsoft.com/office/drawing/2014/main" id="{00000000-0008-0000-1E00-00009D58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8222" name="Line 23">
          <a:extLst>
            <a:ext uri="{FF2B5EF4-FFF2-40B4-BE49-F238E27FC236}">
              <a16:creationId xmlns:a16="http://schemas.microsoft.com/office/drawing/2014/main" id="{00000000-0008-0000-1E00-00009E58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8223" name="Line 24">
          <a:extLst>
            <a:ext uri="{FF2B5EF4-FFF2-40B4-BE49-F238E27FC236}">
              <a16:creationId xmlns:a16="http://schemas.microsoft.com/office/drawing/2014/main" id="{00000000-0008-0000-1E00-00009F58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8224" name="Line 25">
          <a:extLst>
            <a:ext uri="{FF2B5EF4-FFF2-40B4-BE49-F238E27FC236}">
              <a16:creationId xmlns:a16="http://schemas.microsoft.com/office/drawing/2014/main" id="{00000000-0008-0000-1E00-0000A058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8225" name="Line 26">
          <a:extLst>
            <a:ext uri="{FF2B5EF4-FFF2-40B4-BE49-F238E27FC236}">
              <a16:creationId xmlns:a16="http://schemas.microsoft.com/office/drawing/2014/main" id="{00000000-0008-0000-1E00-0000A158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8226" name="Line 27">
          <a:extLst>
            <a:ext uri="{FF2B5EF4-FFF2-40B4-BE49-F238E27FC236}">
              <a16:creationId xmlns:a16="http://schemas.microsoft.com/office/drawing/2014/main" id="{00000000-0008-0000-1E00-0000A258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8227" name="Line 28">
          <a:extLst>
            <a:ext uri="{FF2B5EF4-FFF2-40B4-BE49-F238E27FC236}">
              <a16:creationId xmlns:a16="http://schemas.microsoft.com/office/drawing/2014/main" id="{00000000-0008-0000-1E00-0000A358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8228" name="Line 29">
          <a:extLst>
            <a:ext uri="{FF2B5EF4-FFF2-40B4-BE49-F238E27FC236}">
              <a16:creationId xmlns:a16="http://schemas.microsoft.com/office/drawing/2014/main" id="{00000000-0008-0000-1E00-0000A458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8229" name="Line 30">
          <a:extLst>
            <a:ext uri="{FF2B5EF4-FFF2-40B4-BE49-F238E27FC236}">
              <a16:creationId xmlns:a16="http://schemas.microsoft.com/office/drawing/2014/main" id="{00000000-0008-0000-1E00-0000A558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8230" name="Line 31">
          <a:extLst>
            <a:ext uri="{FF2B5EF4-FFF2-40B4-BE49-F238E27FC236}">
              <a16:creationId xmlns:a16="http://schemas.microsoft.com/office/drawing/2014/main" id="{00000000-0008-0000-1E00-0000A658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8231" name="Line 32">
          <a:extLst>
            <a:ext uri="{FF2B5EF4-FFF2-40B4-BE49-F238E27FC236}">
              <a16:creationId xmlns:a16="http://schemas.microsoft.com/office/drawing/2014/main" id="{00000000-0008-0000-1E00-0000A758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8232" name="Line 33">
          <a:extLst>
            <a:ext uri="{FF2B5EF4-FFF2-40B4-BE49-F238E27FC236}">
              <a16:creationId xmlns:a16="http://schemas.microsoft.com/office/drawing/2014/main" id="{00000000-0008-0000-1E00-0000A858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8233" name="Line 34">
          <a:extLst>
            <a:ext uri="{FF2B5EF4-FFF2-40B4-BE49-F238E27FC236}">
              <a16:creationId xmlns:a16="http://schemas.microsoft.com/office/drawing/2014/main" id="{00000000-0008-0000-1E00-0000A958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8234" name="Line 35">
          <a:extLst>
            <a:ext uri="{FF2B5EF4-FFF2-40B4-BE49-F238E27FC236}">
              <a16:creationId xmlns:a16="http://schemas.microsoft.com/office/drawing/2014/main" id="{00000000-0008-0000-1E00-0000AA58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8235" name="Line 36">
          <a:extLst>
            <a:ext uri="{FF2B5EF4-FFF2-40B4-BE49-F238E27FC236}">
              <a16:creationId xmlns:a16="http://schemas.microsoft.com/office/drawing/2014/main" id="{00000000-0008-0000-1E00-0000AB58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8236" name="Line 37">
          <a:extLst>
            <a:ext uri="{FF2B5EF4-FFF2-40B4-BE49-F238E27FC236}">
              <a16:creationId xmlns:a16="http://schemas.microsoft.com/office/drawing/2014/main" id="{00000000-0008-0000-1E00-0000AC58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8237" name="Line 38">
          <a:extLst>
            <a:ext uri="{FF2B5EF4-FFF2-40B4-BE49-F238E27FC236}">
              <a16:creationId xmlns:a16="http://schemas.microsoft.com/office/drawing/2014/main" id="{00000000-0008-0000-1E00-0000AD58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8238" name="Line 39">
          <a:extLst>
            <a:ext uri="{FF2B5EF4-FFF2-40B4-BE49-F238E27FC236}">
              <a16:creationId xmlns:a16="http://schemas.microsoft.com/office/drawing/2014/main" id="{00000000-0008-0000-1E00-0000AE58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8239" name="Line 40">
          <a:extLst>
            <a:ext uri="{FF2B5EF4-FFF2-40B4-BE49-F238E27FC236}">
              <a16:creationId xmlns:a16="http://schemas.microsoft.com/office/drawing/2014/main" id="{00000000-0008-0000-1E00-0000AF58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8240" name="Line 41">
          <a:extLst>
            <a:ext uri="{FF2B5EF4-FFF2-40B4-BE49-F238E27FC236}">
              <a16:creationId xmlns:a16="http://schemas.microsoft.com/office/drawing/2014/main" id="{00000000-0008-0000-1E00-0000B058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8241" name="Line 42">
          <a:extLst>
            <a:ext uri="{FF2B5EF4-FFF2-40B4-BE49-F238E27FC236}">
              <a16:creationId xmlns:a16="http://schemas.microsoft.com/office/drawing/2014/main" id="{00000000-0008-0000-1E00-0000B158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8242" name="Line 43">
          <a:extLst>
            <a:ext uri="{FF2B5EF4-FFF2-40B4-BE49-F238E27FC236}">
              <a16:creationId xmlns:a16="http://schemas.microsoft.com/office/drawing/2014/main" id="{00000000-0008-0000-1E00-0000B258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8243" name="Line 44">
          <a:extLst>
            <a:ext uri="{FF2B5EF4-FFF2-40B4-BE49-F238E27FC236}">
              <a16:creationId xmlns:a16="http://schemas.microsoft.com/office/drawing/2014/main" id="{00000000-0008-0000-1E00-0000B358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8244" name="Line 45">
          <a:extLst>
            <a:ext uri="{FF2B5EF4-FFF2-40B4-BE49-F238E27FC236}">
              <a16:creationId xmlns:a16="http://schemas.microsoft.com/office/drawing/2014/main" id="{00000000-0008-0000-1E00-0000B458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8245" name="Line 46">
          <a:extLst>
            <a:ext uri="{FF2B5EF4-FFF2-40B4-BE49-F238E27FC236}">
              <a16:creationId xmlns:a16="http://schemas.microsoft.com/office/drawing/2014/main" id="{00000000-0008-0000-1E00-0000B558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8246" name="Line 47">
          <a:extLst>
            <a:ext uri="{FF2B5EF4-FFF2-40B4-BE49-F238E27FC236}">
              <a16:creationId xmlns:a16="http://schemas.microsoft.com/office/drawing/2014/main" id="{00000000-0008-0000-1E00-0000B658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8247" name="Line 48">
          <a:extLst>
            <a:ext uri="{FF2B5EF4-FFF2-40B4-BE49-F238E27FC236}">
              <a16:creationId xmlns:a16="http://schemas.microsoft.com/office/drawing/2014/main" id="{00000000-0008-0000-1E00-0000B758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8248" name="Line 49">
          <a:extLst>
            <a:ext uri="{FF2B5EF4-FFF2-40B4-BE49-F238E27FC236}">
              <a16:creationId xmlns:a16="http://schemas.microsoft.com/office/drawing/2014/main" id="{00000000-0008-0000-1E00-0000B858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8249" name="Line 50">
          <a:extLst>
            <a:ext uri="{FF2B5EF4-FFF2-40B4-BE49-F238E27FC236}">
              <a16:creationId xmlns:a16="http://schemas.microsoft.com/office/drawing/2014/main" id="{00000000-0008-0000-1E00-0000B958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8250" name="Line 51">
          <a:extLst>
            <a:ext uri="{FF2B5EF4-FFF2-40B4-BE49-F238E27FC236}">
              <a16:creationId xmlns:a16="http://schemas.microsoft.com/office/drawing/2014/main" id="{00000000-0008-0000-1E00-0000BA58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8251" name="Line 52">
          <a:extLst>
            <a:ext uri="{FF2B5EF4-FFF2-40B4-BE49-F238E27FC236}">
              <a16:creationId xmlns:a16="http://schemas.microsoft.com/office/drawing/2014/main" id="{00000000-0008-0000-1E00-0000BB58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8252" name="Line 53">
          <a:extLst>
            <a:ext uri="{FF2B5EF4-FFF2-40B4-BE49-F238E27FC236}">
              <a16:creationId xmlns:a16="http://schemas.microsoft.com/office/drawing/2014/main" id="{00000000-0008-0000-1E00-0000BC58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8253" name="Line 54">
          <a:extLst>
            <a:ext uri="{FF2B5EF4-FFF2-40B4-BE49-F238E27FC236}">
              <a16:creationId xmlns:a16="http://schemas.microsoft.com/office/drawing/2014/main" id="{00000000-0008-0000-1E00-0000BD58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8254" name="Line 55">
          <a:extLst>
            <a:ext uri="{FF2B5EF4-FFF2-40B4-BE49-F238E27FC236}">
              <a16:creationId xmlns:a16="http://schemas.microsoft.com/office/drawing/2014/main" id="{00000000-0008-0000-1E00-0000BE58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8255" name="Line 56">
          <a:extLst>
            <a:ext uri="{FF2B5EF4-FFF2-40B4-BE49-F238E27FC236}">
              <a16:creationId xmlns:a16="http://schemas.microsoft.com/office/drawing/2014/main" id="{00000000-0008-0000-1E00-0000BF58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8256" name="Line 57">
          <a:extLst>
            <a:ext uri="{FF2B5EF4-FFF2-40B4-BE49-F238E27FC236}">
              <a16:creationId xmlns:a16="http://schemas.microsoft.com/office/drawing/2014/main" id="{00000000-0008-0000-1E00-0000C058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8257" name="Line 58">
          <a:extLst>
            <a:ext uri="{FF2B5EF4-FFF2-40B4-BE49-F238E27FC236}">
              <a16:creationId xmlns:a16="http://schemas.microsoft.com/office/drawing/2014/main" id="{00000000-0008-0000-1E00-0000C158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8258" name="Line 59">
          <a:extLst>
            <a:ext uri="{FF2B5EF4-FFF2-40B4-BE49-F238E27FC236}">
              <a16:creationId xmlns:a16="http://schemas.microsoft.com/office/drawing/2014/main" id="{00000000-0008-0000-1E00-0000C258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8259" name="Line 60">
          <a:extLst>
            <a:ext uri="{FF2B5EF4-FFF2-40B4-BE49-F238E27FC236}">
              <a16:creationId xmlns:a16="http://schemas.microsoft.com/office/drawing/2014/main" id="{00000000-0008-0000-1E00-0000C358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8260" name="Line 61">
          <a:extLst>
            <a:ext uri="{FF2B5EF4-FFF2-40B4-BE49-F238E27FC236}">
              <a16:creationId xmlns:a16="http://schemas.microsoft.com/office/drawing/2014/main" id="{00000000-0008-0000-1E00-0000C458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88261" name="Group 62">
          <a:extLst>
            <a:ext uri="{FF2B5EF4-FFF2-40B4-BE49-F238E27FC236}">
              <a16:creationId xmlns:a16="http://schemas.microsoft.com/office/drawing/2014/main" id="{00000000-0008-0000-1E00-0000C558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65599" name="Text Box 63">
            <a:extLst>
              <a:ext uri="{FF2B5EF4-FFF2-40B4-BE49-F238E27FC236}">
                <a16:creationId xmlns:a16="http://schemas.microsoft.com/office/drawing/2014/main" id="{00000000-0008-0000-1E00-00003F0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65600" name="Text Box 64">
            <a:extLst>
              <a:ext uri="{FF2B5EF4-FFF2-40B4-BE49-F238E27FC236}">
                <a16:creationId xmlns:a16="http://schemas.microsoft.com/office/drawing/2014/main" id="{00000000-0008-0000-1E00-0000400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65601" name="Text Box 65">
            <a:extLst>
              <a:ext uri="{FF2B5EF4-FFF2-40B4-BE49-F238E27FC236}">
                <a16:creationId xmlns:a16="http://schemas.microsoft.com/office/drawing/2014/main" id="{00000000-0008-0000-1E00-0000410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5602" name="Text Box 66">
            <a:extLst>
              <a:ext uri="{FF2B5EF4-FFF2-40B4-BE49-F238E27FC236}">
                <a16:creationId xmlns:a16="http://schemas.microsoft.com/office/drawing/2014/main" id="{00000000-0008-0000-1E00-0000420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65603" name="Text Box 67">
            <a:extLst>
              <a:ext uri="{FF2B5EF4-FFF2-40B4-BE49-F238E27FC236}">
                <a16:creationId xmlns:a16="http://schemas.microsoft.com/office/drawing/2014/main" id="{00000000-0008-0000-1E00-0000430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8675" name="Line 1">
          <a:extLst>
            <a:ext uri="{FF2B5EF4-FFF2-40B4-BE49-F238E27FC236}">
              <a16:creationId xmlns:a16="http://schemas.microsoft.com/office/drawing/2014/main" id="{00000000-0008-0000-1F00-0000F34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8676" name="Line 2">
          <a:extLst>
            <a:ext uri="{FF2B5EF4-FFF2-40B4-BE49-F238E27FC236}">
              <a16:creationId xmlns:a16="http://schemas.microsoft.com/office/drawing/2014/main" id="{00000000-0008-0000-1F00-0000F44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8677" name="Line 3">
          <a:extLst>
            <a:ext uri="{FF2B5EF4-FFF2-40B4-BE49-F238E27FC236}">
              <a16:creationId xmlns:a16="http://schemas.microsoft.com/office/drawing/2014/main" id="{00000000-0008-0000-1F00-0000F548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8678" name="Line 4">
          <a:extLst>
            <a:ext uri="{FF2B5EF4-FFF2-40B4-BE49-F238E27FC236}">
              <a16:creationId xmlns:a16="http://schemas.microsoft.com/office/drawing/2014/main" id="{00000000-0008-0000-1F00-0000F648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8679" name="Line 5">
          <a:extLst>
            <a:ext uri="{FF2B5EF4-FFF2-40B4-BE49-F238E27FC236}">
              <a16:creationId xmlns:a16="http://schemas.microsoft.com/office/drawing/2014/main" id="{00000000-0008-0000-1F00-0000F74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8680" name="Line 6">
          <a:extLst>
            <a:ext uri="{FF2B5EF4-FFF2-40B4-BE49-F238E27FC236}">
              <a16:creationId xmlns:a16="http://schemas.microsoft.com/office/drawing/2014/main" id="{00000000-0008-0000-1F00-0000F84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18439" name="AutoShape 7">
          <a:extLst>
            <a:ext uri="{FF2B5EF4-FFF2-40B4-BE49-F238E27FC236}">
              <a16:creationId xmlns:a16="http://schemas.microsoft.com/office/drawing/2014/main" id="{00000000-0008-0000-1F00-00000748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1F00-00000F00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1F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1F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1F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1F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1F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48261" name="Group 13">
          <a:extLst>
            <a:ext uri="{FF2B5EF4-FFF2-40B4-BE49-F238E27FC236}">
              <a16:creationId xmlns:a16="http://schemas.microsoft.com/office/drawing/2014/main" id="{00000000-0008-0000-2000-000085BC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18727" cy="464654"/>
          <a:chOff x="13" y="0"/>
          <a:chExt cx="599" cy="48"/>
        </a:xfrm>
      </xdr:grpSpPr>
      <xdr:sp macro="" textlink="">
        <xdr:nvSpPr>
          <xdr:cNvPr id="48136" name="Text Box 8">
            <a:extLst>
              <a:ext uri="{FF2B5EF4-FFF2-40B4-BE49-F238E27FC236}">
                <a16:creationId xmlns:a16="http://schemas.microsoft.com/office/drawing/2014/main" id="{00000000-0008-0000-2000-000008B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48137" name="Text Box 9">
            <a:extLst>
              <a:ext uri="{FF2B5EF4-FFF2-40B4-BE49-F238E27FC236}">
                <a16:creationId xmlns:a16="http://schemas.microsoft.com/office/drawing/2014/main" id="{00000000-0008-0000-2000-000009B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48138" name="Text Box 10">
            <a:extLst>
              <a:ext uri="{FF2B5EF4-FFF2-40B4-BE49-F238E27FC236}">
                <a16:creationId xmlns:a16="http://schemas.microsoft.com/office/drawing/2014/main" id="{00000000-0008-0000-2000-00000AB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8139" name="Text Box 11">
            <a:extLst>
              <a:ext uri="{FF2B5EF4-FFF2-40B4-BE49-F238E27FC236}">
                <a16:creationId xmlns:a16="http://schemas.microsoft.com/office/drawing/2014/main" id="{00000000-0008-0000-2000-00000BB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48140" name="Text Box 12">
            <a:extLst>
              <a:ext uri="{FF2B5EF4-FFF2-40B4-BE49-F238E27FC236}">
                <a16:creationId xmlns:a16="http://schemas.microsoft.com/office/drawing/2014/main" id="{00000000-0008-0000-2000-00000CB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9224" name="Line 1">
          <a:extLst>
            <a:ext uri="{FF2B5EF4-FFF2-40B4-BE49-F238E27FC236}">
              <a16:creationId xmlns:a16="http://schemas.microsoft.com/office/drawing/2014/main" id="{00000000-0008-0000-2100-0000885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9225" name="Line 2">
          <a:extLst>
            <a:ext uri="{FF2B5EF4-FFF2-40B4-BE49-F238E27FC236}">
              <a16:creationId xmlns:a16="http://schemas.microsoft.com/office/drawing/2014/main" id="{00000000-0008-0000-2100-0000895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9226" name="Line 3">
          <a:extLst>
            <a:ext uri="{FF2B5EF4-FFF2-40B4-BE49-F238E27FC236}">
              <a16:creationId xmlns:a16="http://schemas.microsoft.com/office/drawing/2014/main" id="{00000000-0008-0000-2100-00008A5C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9227" name="Line 4">
          <a:extLst>
            <a:ext uri="{FF2B5EF4-FFF2-40B4-BE49-F238E27FC236}">
              <a16:creationId xmlns:a16="http://schemas.microsoft.com/office/drawing/2014/main" id="{00000000-0008-0000-2100-00008B5C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9228" name="Line 5">
          <a:extLst>
            <a:ext uri="{FF2B5EF4-FFF2-40B4-BE49-F238E27FC236}">
              <a16:creationId xmlns:a16="http://schemas.microsoft.com/office/drawing/2014/main" id="{00000000-0008-0000-2100-00008C5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9229" name="Line 6">
          <a:extLst>
            <a:ext uri="{FF2B5EF4-FFF2-40B4-BE49-F238E27FC236}">
              <a16:creationId xmlns:a16="http://schemas.microsoft.com/office/drawing/2014/main" id="{00000000-0008-0000-2100-00008D5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66567" name="AutoShape 7">
          <a:extLst>
            <a:ext uri="{FF2B5EF4-FFF2-40B4-BE49-F238E27FC236}">
              <a16:creationId xmlns:a16="http://schemas.microsoft.com/office/drawing/2014/main" id="{00000000-0008-0000-2100-0000070401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9231" name="Line 8">
          <a:extLst>
            <a:ext uri="{FF2B5EF4-FFF2-40B4-BE49-F238E27FC236}">
              <a16:creationId xmlns:a16="http://schemas.microsoft.com/office/drawing/2014/main" id="{00000000-0008-0000-2100-00008F5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9232" name="Line 9">
          <a:extLst>
            <a:ext uri="{FF2B5EF4-FFF2-40B4-BE49-F238E27FC236}">
              <a16:creationId xmlns:a16="http://schemas.microsoft.com/office/drawing/2014/main" id="{00000000-0008-0000-2100-0000905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9233" name="Line 10">
          <a:extLst>
            <a:ext uri="{FF2B5EF4-FFF2-40B4-BE49-F238E27FC236}">
              <a16:creationId xmlns:a16="http://schemas.microsoft.com/office/drawing/2014/main" id="{00000000-0008-0000-2100-0000915C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9234" name="Line 11">
          <a:extLst>
            <a:ext uri="{FF2B5EF4-FFF2-40B4-BE49-F238E27FC236}">
              <a16:creationId xmlns:a16="http://schemas.microsoft.com/office/drawing/2014/main" id="{00000000-0008-0000-2100-0000925C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9235" name="Line 12">
          <a:extLst>
            <a:ext uri="{FF2B5EF4-FFF2-40B4-BE49-F238E27FC236}">
              <a16:creationId xmlns:a16="http://schemas.microsoft.com/office/drawing/2014/main" id="{00000000-0008-0000-2100-0000935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89236" name="Line 13">
          <a:extLst>
            <a:ext uri="{FF2B5EF4-FFF2-40B4-BE49-F238E27FC236}">
              <a16:creationId xmlns:a16="http://schemas.microsoft.com/office/drawing/2014/main" id="{00000000-0008-0000-2100-0000945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9237" name="Line 14">
          <a:extLst>
            <a:ext uri="{FF2B5EF4-FFF2-40B4-BE49-F238E27FC236}">
              <a16:creationId xmlns:a16="http://schemas.microsoft.com/office/drawing/2014/main" id="{00000000-0008-0000-2100-0000955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9238" name="Line 15">
          <a:extLst>
            <a:ext uri="{FF2B5EF4-FFF2-40B4-BE49-F238E27FC236}">
              <a16:creationId xmlns:a16="http://schemas.microsoft.com/office/drawing/2014/main" id="{00000000-0008-0000-2100-0000965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9239" name="Line 16">
          <a:extLst>
            <a:ext uri="{FF2B5EF4-FFF2-40B4-BE49-F238E27FC236}">
              <a16:creationId xmlns:a16="http://schemas.microsoft.com/office/drawing/2014/main" id="{00000000-0008-0000-2100-0000975C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9240" name="Line 17">
          <a:extLst>
            <a:ext uri="{FF2B5EF4-FFF2-40B4-BE49-F238E27FC236}">
              <a16:creationId xmlns:a16="http://schemas.microsoft.com/office/drawing/2014/main" id="{00000000-0008-0000-2100-0000985C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9241" name="Line 18">
          <a:extLst>
            <a:ext uri="{FF2B5EF4-FFF2-40B4-BE49-F238E27FC236}">
              <a16:creationId xmlns:a16="http://schemas.microsoft.com/office/drawing/2014/main" id="{00000000-0008-0000-2100-0000995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89242" name="Line 19">
          <a:extLst>
            <a:ext uri="{FF2B5EF4-FFF2-40B4-BE49-F238E27FC236}">
              <a16:creationId xmlns:a16="http://schemas.microsoft.com/office/drawing/2014/main" id="{00000000-0008-0000-2100-00009A5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9243" name="Line 20">
          <a:extLst>
            <a:ext uri="{FF2B5EF4-FFF2-40B4-BE49-F238E27FC236}">
              <a16:creationId xmlns:a16="http://schemas.microsoft.com/office/drawing/2014/main" id="{00000000-0008-0000-2100-00009B5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9244" name="Line 21">
          <a:extLst>
            <a:ext uri="{FF2B5EF4-FFF2-40B4-BE49-F238E27FC236}">
              <a16:creationId xmlns:a16="http://schemas.microsoft.com/office/drawing/2014/main" id="{00000000-0008-0000-2100-00009C5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9245" name="Line 22">
          <a:extLst>
            <a:ext uri="{FF2B5EF4-FFF2-40B4-BE49-F238E27FC236}">
              <a16:creationId xmlns:a16="http://schemas.microsoft.com/office/drawing/2014/main" id="{00000000-0008-0000-2100-00009D5C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9246" name="Line 23">
          <a:extLst>
            <a:ext uri="{FF2B5EF4-FFF2-40B4-BE49-F238E27FC236}">
              <a16:creationId xmlns:a16="http://schemas.microsoft.com/office/drawing/2014/main" id="{00000000-0008-0000-2100-00009E5C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9247" name="Line 24">
          <a:extLst>
            <a:ext uri="{FF2B5EF4-FFF2-40B4-BE49-F238E27FC236}">
              <a16:creationId xmlns:a16="http://schemas.microsoft.com/office/drawing/2014/main" id="{00000000-0008-0000-2100-00009F5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89248" name="Line 25">
          <a:extLst>
            <a:ext uri="{FF2B5EF4-FFF2-40B4-BE49-F238E27FC236}">
              <a16:creationId xmlns:a16="http://schemas.microsoft.com/office/drawing/2014/main" id="{00000000-0008-0000-2100-0000A05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9249" name="Line 26">
          <a:extLst>
            <a:ext uri="{FF2B5EF4-FFF2-40B4-BE49-F238E27FC236}">
              <a16:creationId xmlns:a16="http://schemas.microsoft.com/office/drawing/2014/main" id="{00000000-0008-0000-2100-0000A15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9250" name="Line 27">
          <a:extLst>
            <a:ext uri="{FF2B5EF4-FFF2-40B4-BE49-F238E27FC236}">
              <a16:creationId xmlns:a16="http://schemas.microsoft.com/office/drawing/2014/main" id="{00000000-0008-0000-2100-0000A25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9251" name="Line 28">
          <a:extLst>
            <a:ext uri="{FF2B5EF4-FFF2-40B4-BE49-F238E27FC236}">
              <a16:creationId xmlns:a16="http://schemas.microsoft.com/office/drawing/2014/main" id="{00000000-0008-0000-2100-0000A35C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9252" name="Line 29">
          <a:extLst>
            <a:ext uri="{FF2B5EF4-FFF2-40B4-BE49-F238E27FC236}">
              <a16:creationId xmlns:a16="http://schemas.microsoft.com/office/drawing/2014/main" id="{00000000-0008-0000-2100-0000A45C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9253" name="Line 30">
          <a:extLst>
            <a:ext uri="{FF2B5EF4-FFF2-40B4-BE49-F238E27FC236}">
              <a16:creationId xmlns:a16="http://schemas.microsoft.com/office/drawing/2014/main" id="{00000000-0008-0000-2100-0000A55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89254" name="Line 31">
          <a:extLst>
            <a:ext uri="{FF2B5EF4-FFF2-40B4-BE49-F238E27FC236}">
              <a16:creationId xmlns:a16="http://schemas.microsoft.com/office/drawing/2014/main" id="{00000000-0008-0000-2100-0000A65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9255" name="Line 32">
          <a:extLst>
            <a:ext uri="{FF2B5EF4-FFF2-40B4-BE49-F238E27FC236}">
              <a16:creationId xmlns:a16="http://schemas.microsoft.com/office/drawing/2014/main" id="{00000000-0008-0000-2100-0000A75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9256" name="Line 33">
          <a:extLst>
            <a:ext uri="{FF2B5EF4-FFF2-40B4-BE49-F238E27FC236}">
              <a16:creationId xmlns:a16="http://schemas.microsoft.com/office/drawing/2014/main" id="{00000000-0008-0000-2100-0000A85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9257" name="Line 34">
          <a:extLst>
            <a:ext uri="{FF2B5EF4-FFF2-40B4-BE49-F238E27FC236}">
              <a16:creationId xmlns:a16="http://schemas.microsoft.com/office/drawing/2014/main" id="{00000000-0008-0000-2100-0000A95C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9258" name="Line 35">
          <a:extLst>
            <a:ext uri="{FF2B5EF4-FFF2-40B4-BE49-F238E27FC236}">
              <a16:creationId xmlns:a16="http://schemas.microsoft.com/office/drawing/2014/main" id="{00000000-0008-0000-2100-0000AA5C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9259" name="Line 36">
          <a:extLst>
            <a:ext uri="{FF2B5EF4-FFF2-40B4-BE49-F238E27FC236}">
              <a16:creationId xmlns:a16="http://schemas.microsoft.com/office/drawing/2014/main" id="{00000000-0008-0000-2100-0000AB5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89260" name="Line 37">
          <a:extLst>
            <a:ext uri="{FF2B5EF4-FFF2-40B4-BE49-F238E27FC236}">
              <a16:creationId xmlns:a16="http://schemas.microsoft.com/office/drawing/2014/main" id="{00000000-0008-0000-2100-0000AC5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9261" name="Line 38">
          <a:extLst>
            <a:ext uri="{FF2B5EF4-FFF2-40B4-BE49-F238E27FC236}">
              <a16:creationId xmlns:a16="http://schemas.microsoft.com/office/drawing/2014/main" id="{00000000-0008-0000-2100-0000AD5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9262" name="Line 39">
          <a:extLst>
            <a:ext uri="{FF2B5EF4-FFF2-40B4-BE49-F238E27FC236}">
              <a16:creationId xmlns:a16="http://schemas.microsoft.com/office/drawing/2014/main" id="{00000000-0008-0000-2100-0000AE5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9263" name="Line 40">
          <a:extLst>
            <a:ext uri="{FF2B5EF4-FFF2-40B4-BE49-F238E27FC236}">
              <a16:creationId xmlns:a16="http://schemas.microsoft.com/office/drawing/2014/main" id="{00000000-0008-0000-2100-0000AF5C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9264" name="Line 41">
          <a:extLst>
            <a:ext uri="{FF2B5EF4-FFF2-40B4-BE49-F238E27FC236}">
              <a16:creationId xmlns:a16="http://schemas.microsoft.com/office/drawing/2014/main" id="{00000000-0008-0000-2100-0000B05C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9265" name="Line 42">
          <a:extLst>
            <a:ext uri="{FF2B5EF4-FFF2-40B4-BE49-F238E27FC236}">
              <a16:creationId xmlns:a16="http://schemas.microsoft.com/office/drawing/2014/main" id="{00000000-0008-0000-2100-0000B15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89266" name="Line 43">
          <a:extLst>
            <a:ext uri="{FF2B5EF4-FFF2-40B4-BE49-F238E27FC236}">
              <a16:creationId xmlns:a16="http://schemas.microsoft.com/office/drawing/2014/main" id="{00000000-0008-0000-2100-0000B25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9267" name="Line 44">
          <a:extLst>
            <a:ext uri="{FF2B5EF4-FFF2-40B4-BE49-F238E27FC236}">
              <a16:creationId xmlns:a16="http://schemas.microsoft.com/office/drawing/2014/main" id="{00000000-0008-0000-2100-0000B35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9268" name="Line 45">
          <a:extLst>
            <a:ext uri="{FF2B5EF4-FFF2-40B4-BE49-F238E27FC236}">
              <a16:creationId xmlns:a16="http://schemas.microsoft.com/office/drawing/2014/main" id="{00000000-0008-0000-2100-0000B45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9269" name="Line 46">
          <a:extLst>
            <a:ext uri="{FF2B5EF4-FFF2-40B4-BE49-F238E27FC236}">
              <a16:creationId xmlns:a16="http://schemas.microsoft.com/office/drawing/2014/main" id="{00000000-0008-0000-2100-0000B55C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9270" name="Line 47">
          <a:extLst>
            <a:ext uri="{FF2B5EF4-FFF2-40B4-BE49-F238E27FC236}">
              <a16:creationId xmlns:a16="http://schemas.microsoft.com/office/drawing/2014/main" id="{00000000-0008-0000-2100-0000B65C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9271" name="Line 48">
          <a:extLst>
            <a:ext uri="{FF2B5EF4-FFF2-40B4-BE49-F238E27FC236}">
              <a16:creationId xmlns:a16="http://schemas.microsoft.com/office/drawing/2014/main" id="{00000000-0008-0000-2100-0000B75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89272" name="Line 49">
          <a:extLst>
            <a:ext uri="{FF2B5EF4-FFF2-40B4-BE49-F238E27FC236}">
              <a16:creationId xmlns:a16="http://schemas.microsoft.com/office/drawing/2014/main" id="{00000000-0008-0000-2100-0000B85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9273" name="Line 50">
          <a:extLst>
            <a:ext uri="{FF2B5EF4-FFF2-40B4-BE49-F238E27FC236}">
              <a16:creationId xmlns:a16="http://schemas.microsoft.com/office/drawing/2014/main" id="{00000000-0008-0000-2100-0000B95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9274" name="Line 51">
          <a:extLst>
            <a:ext uri="{FF2B5EF4-FFF2-40B4-BE49-F238E27FC236}">
              <a16:creationId xmlns:a16="http://schemas.microsoft.com/office/drawing/2014/main" id="{00000000-0008-0000-2100-0000BA5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9275" name="Line 52">
          <a:extLst>
            <a:ext uri="{FF2B5EF4-FFF2-40B4-BE49-F238E27FC236}">
              <a16:creationId xmlns:a16="http://schemas.microsoft.com/office/drawing/2014/main" id="{00000000-0008-0000-2100-0000BB5C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9276" name="Line 53">
          <a:extLst>
            <a:ext uri="{FF2B5EF4-FFF2-40B4-BE49-F238E27FC236}">
              <a16:creationId xmlns:a16="http://schemas.microsoft.com/office/drawing/2014/main" id="{00000000-0008-0000-2100-0000BC5C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9277" name="Line 54">
          <a:extLst>
            <a:ext uri="{FF2B5EF4-FFF2-40B4-BE49-F238E27FC236}">
              <a16:creationId xmlns:a16="http://schemas.microsoft.com/office/drawing/2014/main" id="{00000000-0008-0000-2100-0000BD5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89278" name="Line 55">
          <a:extLst>
            <a:ext uri="{FF2B5EF4-FFF2-40B4-BE49-F238E27FC236}">
              <a16:creationId xmlns:a16="http://schemas.microsoft.com/office/drawing/2014/main" id="{00000000-0008-0000-2100-0000BE5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9279" name="Line 56">
          <a:extLst>
            <a:ext uri="{FF2B5EF4-FFF2-40B4-BE49-F238E27FC236}">
              <a16:creationId xmlns:a16="http://schemas.microsoft.com/office/drawing/2014/main" id="{00000000-0008-0000-2100-0000BF5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9280" name="Line 57">
          <a:extLst>
            <a:ext uri="{FF2B5EF4-FFF2-40B4-BE49-F238E27FC236}">
              <a16:creationId xmlns:a16="http://schemas.microsoft.com/office/drawing/2014/main" id="{00000000-0008-0000-2100-0000C05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9281" name="Line 58">
          <a:extLst>
            <a:ext uri="{FF2B5EF4-FFF2-40B4-BE49-F238E27FC236}">
              <a16:creationId xmlns:a16="http://schemas.microsoft.com/office/drawing/2014/main" id="{00000000-0008-0000-2100-0000C15C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9282" name="Line 59">
          <a:extLst>
            <a:ext uri="{FF2B5EF4-FFF2-40B4-BE49-F238E27FC236}">
              <a16:creationId xmlns:a16="http://schemas.microsoft.com/office/drawing/2014/main" id="{00000000-0008-0000-2100-0000C25C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9283" name="Line 60">
          <a:extLst>
            <a:ext uri="{FF2B5EF4-FFF2-40B4-BE49-F238E27FC236}">
              <a16:creationId xmlns:a16="http://schemas.microsoft.com/office/drawing/2014/main" id="{00000000-0008-0000-2100-0000C35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89284" name="Line 61">
          <a:extLst>
            <a:ext uri="{FF2B5EF4-FFF2-40B4-BE49-F238E27FC236}">
              <a16:creationId xmlns:a16="http://schemas.microsoft.com/office/drawing/2014/main" id="{00000000-0008-0000-2100-0000C45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89285" name="Group 62">
          <a:extLst>
            <a:ext uri="{FF2B5EF4-FFF2-40B4-BE49-F238E27FC236}">
              <a16:creationId xmlns:a16="http://schemas.microsoft.com/office/drawing/2014/main" id="{00000000-0008-0000-2100-0000C55C0100}"/>
            </a:ext>
          </a:extLst>
        </xdr:cNvPr>
        <xdr:cNvGrpSpPr>
          <a:grpSpLocks/>
        </xdr:cNvGrpSpPr>
      </xdr:nvGrpSpPr>
      <xdr:grpSpPr bwMode="auto">
        <a:xfrm>
          <a:off x="123825" y="616194"/>
          <a:ext cx="4463562" cy="459398"/>
          <a:chOff x="13" y="64"/>
          <a:chExt cx="469" cy="48"/>
        </a:xfrm>
      </xdr:grpSpPr>
      <xdr:sp macro="" textlink="">
        <xdr:nvSpPr>
          <xdr:cNvPr id="66623" name="Text Box 63">
            <a:extLst>
              <a:ext uri="{FF2B5EF4-FFF2-40B4-BE49-F238E27FC236}">
                <a16:creationId xmlns:a16="http://schemas.microsoft.com/office/drawing/2014/main" id="{00000000-0008-0000-2100-00003F0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66624" name="Text Box 64">
            <a:extLst>
              <a:ext uri="{FF2B5EF4-FFF2-40B4-BE49-F238E27FC236}">
                <a16:creationId xmlns:a16="http://schemas.microsoft.com/office/drawing/2014/main" id="{00000000-0008-0000-2100-0000400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66625" name="Text Box 65">
            <a:extLst>
              <a:ext uri="{FF2B5EF4-FFF2-40B4-BE49-F238E27FC236}">
                <a16:creationId xmlns:a16="http://schemas.microsoft.com/office/drawing/2014/main" id="{00000000-0008-0000-2100-0000410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6626" name="Text Box 66">
            <a:extLst>
              <a:ext uri="{FF2B5EF4-FFF2-40B4-BE49-F238E27FC236}">
                <a16:creationId xmlns:a16="http://schemas.microsoft.com/office/drawing/2014/main" id="{00000000-0008-0000-2100-0000420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66627" name="Text Box 67">
            <a:extLst>
              <a:ext uri="{FF2B5EF4-FFF2-40B4-BE49-F238E27FC236}">
                <a16:creationId xmlns:a16="http://schemas.microsoft.com/office/drawing/2014/main" id="{00000000-0008-0000-2100-0000430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9686" name="Line 1">
          <a:extLst>
            <a:ext uri="{FF2B5EF4-FFF2-40B4-BE49-F238E27FC236}">
              <a16:creationId xmlns:a16="http://schemas.microsoft.com/office/drawing/2014/main" id="{00000000-0008-0000-2200-0000E64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9687" name="Line 2">
          <a:extLst>
            <a:ext uri="{FF2B5EF4-FFF2-40B4-BE49-F238E27FC236}">
              <a16:creationId xmlns:a16="http://schemas.microsoft.com/office/drawing/2014/main" id="{00000000-0008-0000-2200-0000E74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9688" name="Line 3">
          <a:extLst>
            <a:ext uri="{FF2B5EF4-FFF2-40B4-BE49-F238E27FC236}">
              <a16:creationId xmlns:a16="http://schemas.microsoft.com/office/drawing/2014/main" id="{00000000-0008-0000-2200-0000E84C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9689" name="Line 4">
          <a:extLst>
            <a:ext uri="{FF2B5EF4-FFF2-40B4-BE49-F238E27FC236}">
              <a16:creationId xmlns:a16="http://schemas.microsoft.com/office/drawing/2014/main" id="{00000000-0008-0000-2200-0000E94C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9690" name="Line 5">
          <a:extLst>
            <a:ext uri="{FF2B5EF4-FFF2-40B4-BE49-F238E27FC236}">
              <a16:creationId xmlns:a16="http://schemas.microsoft.com/office/drawing/2014/main" id="{00000000-0008-0000-2200-0000EA4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19691" name="Line 6">
          <a:extLst>
            <a:ext uri="{FF2B5EF4-FFF2-40B4-BE49-F238E27FC236}">
              <a16:creationId xmlns:a16="http://schemas.microsoft.com/office/drawing/2014/main" id="{00000000-0008-0000-2200-0000EB4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19463" name="AutoShape 7">
          <a:extLst>
            <a:ext uri="{FF2B5EF4-FFF2-40B4-BE49-F238E27FC236}">
              <a16:creationId xmlns:a16="http://schemas.microsoft.com/office/drawing/2014/main" id="{00000000-0008-0000-2200-0000074C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2200-00000F000000}"/>
            </a:ext>
          </a:extLst>
        </xdr:cNvPr>
        <xdr:cNvGrpSpPr>
          <a:grpSpLocks/>
        </xdr:cNvGrpSpPr>
      </xdr:nvGrpSpPr>
      <xdr:grpSpPr bwMode="auto">
        <a:xfrm>
          <a:off x="123825" y="490008"/>
          <a:ext cx="6072717" cy="547159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22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22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22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22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22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47214" name="Group 13">
          <a:extLst>
            <a:ext uri="{FF2B5EF4-FFF2-40B4-BE49-F238E27FC236}">
              <a16:creationId xmlns:a16="http://schemas.microsoft.com/office/drawing/2014/main" id="{00000000-0008-0000-2300-00006EB8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18727" cy="464654"/>
          <a:chOff x="13" y="0"/>
          <a:chExt cx="599" cy="48"/>
        </a:xfrm>
      </xdr:grpSpPr>
      <xdr:sp macro="" textlink="">
        <xdr:nvSpPr>
          <xdr:cNvPr id="47112" name="Text Box 8">
            <a:extLst>
              <a:ext uri="{FF2B5EF4-FFF2-40B4-BE49-F238E27FC236}">
                <a16:creationId xmlns:a16="http://schemas.microsoft.com/office/drawing/2014/main" id="{00000000-0008-0000-2300-000008B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47113" name="Text Box 9">
            <a:extLst>
              <a:ext uri="{FF2B5EF4-FFF2-40B4-BE49-F238E27FC236}">
                <a16:creationId xmlns:a16="http://schemas.microsoft.com/office/drawing/2014/main" id="{00000000-0008-0000-2300-000009B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47114" name="Text Box 10">
            <a:extLst>
              <a:ext uri="{FF2B5EF4-FFF2-40B4-BE49-F238E27FC236}">
                <a16:creationId xmlns:a16="http://schemas.microsoft.com/office/drawing/2014/main" id="{00000000-0008-0000-2300-00000AB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7115" name="Text Box 11">
            <a:extLst>
              <a:ext uri="{FF2B5EF4-FFF2-40B4-BE49-F238E27FC236}">
                <a16:creationId xmlns:a16="http://schemas.microsoft.com/office/drawing/2014/main" id="{00000000-0008-0000-2300-00000BB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47116" name="Text Box 12">
            <a:extLst>
              <a:ext uri="{FF2B5EF4-FFF2-40B4-BE49-F238E27FC236}">
                <a16:creationId xmlns:a16="http://schemas.microsoft.com/office/drawing/2014/main" id="{00000000-0008-0000-2300-00000CB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0228" name="Line 1">
          <a:extLst>
            <a:ext uri="{FF2B5EF4-FFF2-40B4-BE49-F238E27FC236}">
              <a16:creationId xmlns:a16="http://schemas.microsoft.com/office/drawing/2014/main" id="{00000000-0008-0000-2400-0000746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0229" name="Line 2">
          <a:extLst>
            <a:ext uri="{FF2B5EF4-FFF2-40B4-BE49-F238E27FC236}">
              <a16:creationId xmlns:a16="http://schemas.microsoft.com/office/drawing/2014/main" id="{00000000-0008-0000-2400-0000756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0230" name="Line 3">
          <a:extLst>
            <a:ext uri="{FF2B5EF4-FFF2-40B4-BE49-F238E27FC236}">
              <a16:creationId xmlns:a16="http://schemas.microsoft.com/office/drawing/2014/main" id="{00000000-0008-0000-2400-00007660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0231" name="Line 4">
          <a:extLst>
            <a:ext uri="{FF2B5EF4-FFF2-40B4-BE49-F238E27FC236}">
              <a16:creationId xmlns:a16="http://schemas.microsoft.com/office/drawing/2014/main" id="{00000000-0008-0000-2400-00007760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0232" name="Line 5">
          <a:extLst>
            <a:ext uri="{FF2B5EF4-FFF2-40B4-BE49-F238E27FC236}">
              <a16:creationId xmlns:a16="http://schemas.microsoft.com/office/drawing/2014/main" id="{00000000-0008-0000-2400-0000786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0233" name="Line 6">
          <a:extLst>
            <a:ext uri="{FF2B5EF4-FFF2-40B4-BE49-F238E27FC236}">
              <a16:creationId xmlns:a16="http://schemas.microsoft.com/office/drawing/2014/main" id="{00000000-0008-0000-2400-0000796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67591" name="AutoShape 7">
          <a:extLst>
            <a:ext uri="{FF2B5EF4-FFF2-40B4-BE49-F238E27FC236}">
              <a16:creationId xmlns:a16="http://schemas.microsoft.com/office/drawing/2014/main" id="{00000000-0008-0000-2400-0000070801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0235" name="Line 8">
          <a:extLst>
            <a:ext uri="{FF2B5EF4-FFF2-40B4-BE49-F238E27FC236}">
              <a16:creationId xmlns:a16="http://schemas.microsoft.com/office/drawing/2014/main" id="{00000000-0008-0000-2400-00007B6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0236" name="Line 9">
          <a:extLst>
            <a:ext uri="{FF2B5EF4-FFF2-40B4-BE49-F238E27FC236}">
              <a16:creationId xmlns:a16="http://schemas.microsoft.com/office/drawing/2014/main" id="{00000000-0008-0000-2400-00007C6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0237" name="Line 10">
          <a:extLst>
            <a:ext uri="{FF2B5EF4-FFF2-40B4-BE49-F238E27FC236}">
              <a16:creationId xmlns:a16="http://schemas.microsoft.com/office/drawing/2014/main" id="{00000000-0008-0000-2400-00007D60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0238" name="Line 11">
          <a:extLst>
            <a:ext uri="{FF2B5EF4-FFF2-40B4-BE49-F238E27FC236}">
              <a16:creationId xmlns:a16="http://schemas.microsoft.com/office/drawing/2014/main" id="{00000000-0008-0000-2400-00007E60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0239" name="Line 12">
          <a:extLst>
            <a:ext uri="{FF2B5EF4-FFF2-40B4-BE49-F238E27FC236}">
              <a16:creationId xmlns:a16="http://schemas.microsoft.com/office/drawing/2014/main" id="{00000000-0008-0000-2400-00007F6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0240" name="Line 13">
          <a:extLst>
            <a:ext uri="{FF2B5EF4-FFF2-40B4-BE49-F238E27FC236}">
              <a16:creationId xmlns:a16="http://schemas.microsoft.com/office/drawing/2014/main" id="{00000000-0008-0000-2400-0000806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0241" name="Line 14">
          <a:extLst>
            <a:ext uri="{FF2B5EF4-FFF2-40B4-BE49-F238E27FC236}">
              <a16:creationId xmlns:a16="http://schemas.microsoft.com/office/drawing/2014/main" id="{00000000-0008-0000-2400-0000816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0242" name="Line 15">
          <a:extLst>
            <a:ext uri="{FF2B5EF4-FFF2-40B4-BE49-F238E27FC236}">
              <a16:creationId xmlns:a16="http://schemas.microsoft.com/office/drawing/2014/main" id="{00000000-0008-0000-2400-0000826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0243" name="Line 16">
          <a:extLst>
            <a:ext uri="{FF2B5EF4-FFF2-40B4-BE49-F238E27FC236}">
              <a16:creationId xmlns:a16="http://schemas.microsoft.com/office/drawing/2014/main" id="{00000000-0008-0000-2400-00008360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0244" name="Line 17">
          <a:extLst>
            <a:ext uri="{FF2B5EF4-FFF2-40B4-BE49-F238E27FC236}">
              <a16:creationId xmlns:a16="http://schemas.microsoft.com/office/drawing/2014/main" id="{00000000-0008-0000-2400-00008460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0245" name="Line 18">
          <a:extLst>
            <a:ext uri="{FF2B5EF4-FFF2-40B4-BE49-F238E27FC236}">
              <a16:creationId xmlns:a16="http://schemas.microsoft.com/office/drawing/2014/main" id="{00000000-0008-0000-2400-0000856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0246" name="Line 19">
          <a:extLst>
            <a:ext uri="{FF2B5EF4-FFF2-40B4-BE49-F238E27FC236}">
              <a16:creationId xmlns:a16="http://schemas.microsoft.com/office/drawing/2014/main" id="{00000000-0008-0000-2400-0000866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0247" name="Line 20">
          <a:extLst>
            <a:ext uri="{FF2B5EF4-FFF2-40B4-BE49-F238E27FC236}">
              <a16:creationId xmlns:a16="http://schemas.microsoft.com/office/drawing/2014/main" id="{00000000-0008-0000-2400-0000876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0248" name="Line 21">
          <a:extLst>
            <a:ext uri="{FF2B5EF4-FFF2-40B4-BE49-F238E27FC236}">
              <a16:creationId xmlns:a16="http://schemas.microsoft.com/office/drawing/2014/main" id="{00000000-0008-0000-2400-0000886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0249" name="Line 22">
          <a:extLst>
            <a:ext uri="{FF2B5EF4-FFF2-40B4-BE49-F238E27FC236}">
              <a16:creationId xmlns:a16="http://schemas.microsoft.com/office/drawing/2014/main" id="{00000000-0008-0000-2400-00008960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0250" name="Line 23">
          <a:extLst>
            <a:ext uri="{FF2B5EF4-FFF2-40B4-BE49-F238E27FC236}">
              <a16:creationId xmlns:a16="http://schemas.microsoft.com/office/drawing/2014/main" id="{00000000-0008-0000-2400-00008A60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0251" name="Line 24">
          <a:extLst>
            <a:ext uri="{FF2B5EF4-FFF2-40B4-BE49-F238E27FC236}">
              <a16:creationId xmlns:a16="http://schemas.microsoft.com/office/drawing/2014/main" id="{00000000-0008-0000-2400-00008B6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0252" name="Line 25">
          <a:extLst>
            <a:ext uri="{FF2B5EF4-FFF2-40B4-BE49-F238E27FC236}">
              <a16:creationId xmlns:a16="http://schemas.microsoft.com/office/drawing/2014/main" id="{00000000-0008-0000-2400-00008C6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0253" name="Line 26">
          <a:extLst>
            <a:ext uri="{FF2B5EF4-FFF2-40B4-BE49-F238E27FC236}">
              <a16:creationId xmlns:a16="http://schemas.microsoft.com/office/drawing/2014/main" id="{00000000-0008-0000-2400-00008D6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0254" name="Line 27">
          <a:extLst>
            <a:ext uri="{FF2B5EF4-FFF2-40B4-BE49-F238E27FC236}">
              <a16:creationId xmlns:a16="http://schemas.microsoft.com/office/drawing/2014/main" id="{00000000-0008-0000-2400-00008E6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0255" name="Line 28">
          <a:extLst>
            <a:ext uri="{FF2B5EF4-FFF2-40B4-BE49-F238E27FC236}">
              <a16:creationId xmlns:a16="http://schemas.microsoft.com/office/drawing/2014/main" id="{00000000-0008-0000-2400-00008F60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0256" name="Line 29">
          <a:extLst>
            <a:ext uri="{FF2B5EF4-FFF2-40B4-BE49-F238E27FC236}">
              <a16:creationId xmlns:a16="http://schemas.microsoft.com/office/drawing/2014/main" id="{00000000-0008-0000-2400-00009060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0257" name="Line 30">
          <a:extLst>
            <a:ext uri="{FF2B5EF4-FFF2-40B4-BE49-F238E27FC236}">
              <a16:creationId xmlns:a16="http://schemas.microsoft.com/office/drawing/2014/main" id="{00000000-0008-0000-2400-0000916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0258" name="Line 31">
          <a:extLst>
            <a:ext uri="{FF2B5EF4-FFF2-40B4-BE49-F238E27FC236}">
              <a16:creationId xmlns:a16="http://schemas.microsoft.com/office/drawing/2014/main" id="{00000000-0008-0000-2400-0000926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0259" name="Line 32">
          <a:extLst>
            <a:ext uri="{FF2B5EF4-FFF2-40B4-BE49-F238E27FC236}">
              <a16:creationId xmlns:a16="http://schemas.microsoft.com/office/drawing/2014/main" id="{00000000-0008-0000-2400-0000936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0260" name="Line 33">
          <a:extLst>
            <a:ext uri="{FF2B5EF4-FFF2-40B4-BE49-F238E27FC236}">
              <a16:creationId xmlns:a16="http://schemas.microsoft.com/office/drawing/2014/main" id="{00000000-0008-0000-2400-0000946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0261" name="Line 34">
          <a:extLst>
            <a:ext uri="{FF2B5EF4-FFF2-40B4-BE49-F238E27FC236}">
              <a16:creationId xmlns:a16="http://schemas.microsoft.com/office/drawing/2014/main" id="{00000000-0008-0000-2400-00009560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0262" name="Line 35">
          <a:extLst>
            <a:ext uri="{FF2B5EF4-FFF2-40B4-BE49-F238E27FC236}">
              <a16:creationId xmlns:a16="http://schemas.microsoft.com/office/drawing/2014/main" id="{00000000-0008-0000-2400-00009660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0263" name="Line 36">
          <a:extLst>
            <a:ext uri="{FF2B5EF4-FFF2-40B4-BE49-F238E27FC236}">
              <a16:creationId xmlns:a16="http://schemas.microsoft.com/office/drawing/2014/main" id="{00000000-0008-0000-2400-0000976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0264" name="Line 37">
          <a:extLst>
            <a:ext uri="{FF2B5EF4-FFF2-40B4-BE49-F238E27FC236}">
              <a16:creationId xmlns:a16="http://schemas.microsoft.com/office/drawing/2014/main" id="{00000000-0008-0000-2400-0000986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0265" name="Line 38">
          <a:extLst>
            <a:ext uri="{FF2B5EF4-FFF2-40B4-BE49-F238E27FC236}">
              <a16:creationId xmlns:a16="http://schemas.microsoft.com/office/drawing/2014/main" id="{00000000-0008-0000-2400-0000996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0266" name="Line 39">
          <a:extLst>
            <a:ext uri="{FF2B5EF4-FFF2-40B4-BE49-F238E27FC236}">
              <a16:creationId xmlns:a16="http://schemas.microsoft.com/office/drawing/2014/main" id="{00000000-0008-0000-2400-00009A6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0267" name="Line 40">
          <a:extLst>
            <a:ext uri="{FF2B5EF4-FFF2-40B4-BE49-F238E27FC236}">
              <a16:creationId xmlns:a16="http://schemas.microsoft.com/office/drawing/2014/main" id="{00000000-0008-0000-2400-00009B60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0268" name="Line 41">
          <a:extLst>
            <a:ext uri="{FF2B5EF4-FFF2-40B4-BE49-F238E27FC236}">
              <a16:creationId xmlns:a16="http://schemas.microsoft.com/office/drawing/2014/main" id="{00000000-0008-0000-2400-00009C60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0269" name="Line 42">
          <a:extLst>
            <a:ext uri="{FF2B5EF4-FFF2-40B4-BE49-F238E27FC236}">
              <a16:creationId xmlns:a16="http://schemas.microsoft.com/office/drawing/2014/main" id="{00000000-0008-0000-2400-00009D6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0270" name="Line 43">
          <a:extLst>
            <a:ext uri="{FF2B5EF4-FFF2-40B4-BE49-F238E27FC236}">
              <a16:creationId xmlns:a16="http://schemas.microsoft.com/office/drawing/2014/main" id="{00000000-0008-0000-2400-00009E6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0271" name="Line 44">
          <a:extLst>
            <a:ext uri="{FF2B5EF4-FFF2-40B4-BE49-F238E27FC236}">
              <a16:creationId xmlns:a16="http://schemas.microsoft.com/office/drawing/2014/main" id="{00000000-0008-0000-2400-00009F6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0272" name="Line 45">
          <a:extLst>
            <a:ext uri="{FF2B5EF4-FFF2-40B4-BE49-F238E27FC236}">
              <a16:creationId xmlns:a16="http://schemas.microsoft.com/office/drawing/2014/main" id="{00000000-0008-0000-2400-0000A06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0273" name="Line 46">
          <a:extLst>
            <a:ext uri="{FF2B5EF4-FFF2-40B4-BE49-F238E27FC236}">
              <a16:creationId xmlns:a16="http://schemas.microsoft.com/office/drawing/2014/main" id="{00000000-0008-0000-2400-0000A160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0274" name="Line 47">
          <a:extLst>
            <a:ext uri="{FF2B5EF4-FFF2-40B4-BE49-F238E27FC236}">
              <a16:creationId xmlns:a16="http://schemas.microsoft.com/office/drawing/2014/main" id="{00000000-0008-0000-2400-0000A260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0275" name="Line 48">
          <a:extLst>
            <a:ext uri="{FF2B5EF4-FFF2-40B4-BE49-F238E27FC236}">
              <a16:creationId xmlns:a16="http://schemas.microsoft.com/office/drawing/2014/main" id="{00000000-0008-0000-2400-0000A36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0276" name="Line 49">
          <a:extLst>
            <a:ext uri="{FF2B5EF4-FFF2-40B4-BE49-F238E27FC236}">
              <a16:creationId xmlns:a16="http://schemas.microsoft.com/office/drawing/2014/main" id="{00000000-0008-0000-2400-0000A46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0277" name="Line 50">
          <a:extLst>
            <a:ext uri="{FF2B5EF4-FFF2-40B4-BE49-F238E27FC236}">
              <a16:creationId xmlns:a16="http://schemas.microsoft.com/office/drawing/2014/main" id="{00000000-0008-0000-2400-0000A56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0278" name="Line 51">
          <a:extLst>
            <a:ext uri="{FF2B5EF4-FFF2-40B4-BE49-F238E27FC236}">
              <a16:creationId xmlns:a16="http://schemas.microsoft.com/office/drawing/2014/main" id="{00000000-0008-0000-2400-0000A66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0279" name="Line 52">
          <a:extLst>
            <a:ext uri="{FF2B5EF4-FFF2-40B4-BE49-F238E27FC236}">
              <a16:creationId xmlns:a16="http://schemas.microsoft.com/office/drawing/2014/main" id="{00000000-0008-0000-2400-0000A760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0280" name="Line 53">
          <a:extLst>
            <a:ext uri="{FF2B5EF4-FFF2-40B4-BE49-F238E27FC236}">
              <a16:creationId xmlns:a16="http://schemas.microsoft.com/office/drawing/2014/main" id="{00000000-0008-0000-2400-0000A860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0281" name="Line 54">
          <a:extLst>
            <a:ext uri="{FF2B5EF4-FFF2-40B4-BE49-F238E27FC236}">
              <a16:creationId xmlns:a16="http://schemas.microsoft.com/office/drawing/2014/main" id="{00000000-0008-0000-2400-0000A96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0282" name="Line 55">
          <a:extLst>
            <a:ext uri="{FF2B5EF4-FFF2-40B4-BE49-F238E27FC236}">
              <a16:creationId xmlns:a16="http://schemas.microsoft.com/office/drawing/2014/main" id="{00000000-0008-0000-2400-0000AA6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0283" name="Line 56">
          <a:extLst>
            <a:ext uri="{FF2B5EF4-FFF2-40B4-BE49-F238E27FC236}">
              <a16:creationId xmlns:a16="http://schemas.microsoft.com/office/drawing/2014/main" id="{00000000-0008-0000-2400-0000AB6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0284" name="Line 57">
          <a:extLst>
            <a:ext uri="{FF2B5EF4-FFF2-40B4-BE49-F238E27FC236}">
              <a16:creationId xmlns:a16="http://schemas.microsoft.com/office/drawing/2014/main" id="{00000000-0008-0000-2400-0000AC6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0285" name="Line 58">
          <a:extLst>
            <a:ext uri="{FF2B5EF4-FFF2-40B4-BE49-F238E27FC236}">
              <a16:creationId xmlns:a16="http://schemas.microsoft.com/office/drawing/2014/main" id="{00000000-0008-0000-2400-0000AD60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0286" name="Line 59">
          <a:extLst>
            <a:ext uri="{FF2B5EF4-FFF2-40B4-BE49-F238E27FC236}">
              <a16:creationId xmlns:a16="http://schemas.microsoft.com/office/drawing/2014/main" id="{00000000-0008-0000-2400-0000AE60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0287" name="Line 60">
          <a:extLst>
            <a:ext uri="{FF2B5EF4-FFF2-40B4-BE49-F238E27FC236}">
              <a16:creationId xmlns:a16="http://schemas.microsoft.com/office/drawing/2014/main" id="{00000000-0008-0000-2400-0000AF6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0288" name="Line 61">
          <a:extLst>
            <a:ext uri="{FF2B5EF4-FFF2-40B4-BE49-F238E27FC236}">
              <a16:creationId xmlns:a16="http://schemas.microsoft.com/office/drawing/2014/main" id="{00000000-0008-0000-2400-0000B06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90289" name="Group 62">
          <a:extLst>
            <a:ext uri="{FF2B5EF4-FFF2-40B4-BE49-F238E27FC236}">
              <a16:creationId xmlns:a16="http://schemas.microsoft.com/office/drawing/2014/main" id="{00000000-0008-0000-2400-0000B160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67647" name="Text Box 63">
            <a:extLst>
              <a:ext uri="{FF2B5EF4-FFF2-40B4-BE49-F238E27FC236}">
                <a16:creationId xmlns:a16="http://schemas.microsoft.com/office/drawing/2014/main" id="{00000000-0008-0000-2400-00003F0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67648" name="Text Box 64">
            <a:extLst>
              <a:ext uri="{FF2B5EF4-FFF2-40B4-BE49-F238E27FC236}">
                <a16:creationId xmlns:a16="http://schemas.microsoft.com/office/drawing/2014/main" id="{00000000-0008-0000-2400-0000400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67649" name="Text Box 65">
            <a:extLst>
              <a:ext uri="{FF2B5EF4-FFF2-40B4-BE49-F238E27FC236}">
                <a16:creationId xmlns:a16="http://schemas.microsoft.com/office/drawing/2014/main" id="{00000000-0008-0000-2400-0000410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7650" name="Text Box 66">
            <a:extLst>
              <a:ext uri="{FF2B5EF4-FFF2-40B4-BE49-F238E27FC236}">
                <a16:creationId xmlns:a16="http://schemas.microsoft.com/office/drawing/2014/main" id="{00000000-0008-0000-2400-0000420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67651" name="Text Box 67">
            <a:extLst>
              <a:ext uri="{FF2B5EF4-FFF2-40B4-BE49-F238E27FC236}">
                <a16:creationId xmlns:a16="http://schemas.microsoft.com/office/drawing/2014/main" id="{00000000-0008-0000-2400-0000430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0712" name="Line 1">
          <a:extLst>
            <a:ext uri="{FF2B5EF4-FFF2-40B4-BE49-F238E27FC236}">
              <a16:creationId xmlns:a16="http://schemas.microsoft.com/office/drawing/2014/main" id="{00000000-0008-0000-2500-0000E85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0713" name="Line 2">
          <a:extLst>
            <a:ext uri="{FF2B5EF4-FFF2-40B4-BE49-F238E27FC236}">
              <a16:creationId xmlns:a16="http://schemas.microsoft.com/office/drawing/2014/main" id="{00000000-0008-0000-2500-0000E95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0714" name="Line 3">
          <a:extLst>
            <a:ext uri="{FF2B5EF4-FFF2-40B4-BE49-F238E27FC236}">
              <a16:creationId xmlns:a16="http://schemas.microsoft.com/office/drawing/2014/main" id="{00000000-0008-0000-2500-0000EA50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0715" name="Line 4">
          <a:extLst>
            <a:ext uri="{FF2B5EF4-FFF2-40B4-BE49-F238E27FC236}">
              <a16:creationId xmlns:a16="http://schemas.microsoft.com/office/drawing/2014/main" id="{00000000-0008-0000-2500-0000EB50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0716" name="Line 5">
          <a:extLst>
            <a:ext uri="{FF2B5EF4-FFF2-40B4-BE49-F238E27FC236}">
              <a16:creationId xmlns:a16="http://schemas.microsoft.com/office/drawing/2014/main" id="{00000000-0008-0000-2500-0000EC5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0717" name="Line 6">
          <a:extLst>
            <a:ext uri="{FF2B5EF4-FFF2-40B4-BE49-F238E27FC236}">
              <a16:creationId xmlns:a16="http://schemas.microsoft.com/office/drawing/2014/main" id="{00000000-0008-0000-2500-0000ED5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20487" name="AutoShape 7">
          <a:extLst>
            <a:ext uri="{FF2B5EF4-FFF2-40B4-BE49-F238E27FC236}">
              <a16:creationId xmlns:a16="http://schemas.microsoft.com/office/drawing/2014/main" id="{00000000-0008-0000-2500-00000750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2500-00000F00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25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25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25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25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25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46190" name="Group 13">
          <a:extLst>
            <a:ext uri="{FF2B5EF4-FFF2-40B4-BE49-F238E27FC236}">
              <a16:creationId xmlns:a16="http://schemas.microsoft.com/office/drawing/2014/main" id="{00000000-0008-0000-2600-00006EB4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46088" name="Text Box 8">
            <a:extLst>
              <a:ext uri="{FF2B5EF4-FFF2-40B4-BE49-F238E27FC236}">
                <a16:creationId xmlns:a16="http://schemas.microsoft.com/office/drawing/2014/main" id="{00000000-0008-0000-2600-000008B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46089" name="Text Box 9">
            <a:extLst>
              <a:ext uri="{FF2B5EF4-FFF2-40B4-BE49-F238E27FC236}">
                <a16:creationId xmlns:a16="http://schemas.microsoft.com/office/drawing/2014/main" id="{00000000-0008-0000-2600-000009B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46090" name="Text Box 10">
            <a:extLst>
              <a:ext uri="{FF2B5EF4-FFF2-40B4-BE49-F238E27FC236}">
                <a16:creationId xmlns:a16="http://schemas.microsoft.com/office/drawing/2014/main" id="{00000000-0008-0000-2600-00000AB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6091" name="Text Box 11">
            <a:extLst>
              <a:ext uri="{FF2B5EF4-FFF2-40B4-BE49-F238E27FC236}">
                <a16:creationId xmlns:a16="http://schemas.microsoft.com/office/drawing/2014/main" id="{00000000-0008-0000-2600-00000BB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46092" name="Text Box 12">
            <a:extLst>
              <a:ext uri="{FF2B5EF4-FFF2-40B4-BE49-F238E27FC236}">
                <a16:creationId xmlns:a16="http://schemas.microsoft.com/office/drawing/2014/main" id="{00000000-0008-0000-2600-00000CB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1252" name="Line 1">
          <a:extLst>
            <a:ext uri="{FF2B5EF4-FFF2-40B4-BE49-F238E27FC236}">
              <a16:creationId xmlns:a16="http://schemas.microsoft.com/office/drawing/2014/main" id="{00000000-0008-0000-2700-0000746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1253" name="Line 2">
          <a:extLst>
            <a:ext uri="{FF2B5EF4-FFF2-40B4-BE49-F238E27FC236}">
              <a16:creationId xmlns:a16="http://schemas.microsoft.com/office/drawing/2014/main" id="{00000000-0008-0000-2700-0000756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1254" name="Line 3">
          <a:extLst>
            <a:ext uri="{FF2B5EF4-FFF2-40B4-BE49-F238E27FC236}">
              <a16:creationId xmlns:a16="http://schemas.microsoft.com/office/drawing/2014/main" id="{00000000-0008-0000-2700-00007664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1255" name="Line 4">
          <a:extLst>
            <a:ext uri="{FF2B5EF4-FFF2-40B4-BE49-F238E27FC236}">
              <a16:creationId xmlns:a16="http://schemas.microsoft.com/office/drawing/2014/main" id="{00000000-0008-0000-2700-00007764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1256" name="Line 5">
          <a:extLst>
            <a:ext uri="{FF2B5EF4-FFF2-40B4-BE49-F238E27FC236}">
              <a16:creationId xmlns:a16="http://schemas.microsoft.com/office/drawing/2014/main" id="{00000000-0008-0000-2700-0000786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1257" name="Line 6">
          <a:extLst>
            <a:ext uri="{FF2B5EF4-FFF2-40B4-BE49-F238E27FC236}">
              <a16:creationId xmlns:a16="http://schemas.microsoft.com/office/drawing/2014/main" id="{00000000-0008-0000-2700-0000796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68615" name="AutoShape 7">
          <a:extLst>
            <a:ext uri="{FF2B5EF4-FFF2-40B4-BE49-F238E27FC236}">
              <a16:creationId xmlns:a16="http://schemas.microsoft.com/office/drawing/2014/main" id="{00000000-0008-0000-2700-0000070C01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1259" name="Line 8">
          <a:extLst>
            <a:ext uri="{FF2B5EF4-FFF2-40B4-BE49-F238E27FC236}">
              <a16:creationId xmlns:a16="http://schemas.microsoft.com/office/drawing/2014/main" id="{00000000-0008-0000-2700-00007B6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1260" name="Line 9">
          <a:extLst>
            <a:ext uri="{FF2B5EF4-FFF2-40B4-BE49-F238E27FC236}">
              <a16:creationId xmlns:a16="http://schemas.microsoft.com/office/drawing/2014/main" id="{00000000-0008-0000-2700-00007C6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1261" name="Line 10">
          <a:extLst>
            <a:ext uri="{FF2B5EF4-FFF2-40B4-BE49-F238E27FC236}">
              <a16:creationId xmlns:a16="http://schemas.microsoft.com/office/drawing/2014/main" id="{00000000-0008-0000-2700-00007D64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1262" name="Line 11">
          <a:extLst>
            <a:ext uri="{FF2B5EF4-FFF2-40B4-BE49-F238E27FC236}">
              <a16:creationId xmlns:a16="http://schemas.microsoft.com/office/drawing/2014/main" id="{00000000-0008-0000-2700-00007E64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1263" name="Line 12">
          <a:extLst>
            <a:ext uri="{FF2B5EF4-FFF2-40B4-BE49-F238E27FC236}">
              <a16:creationId xmlns:a16="http://schemas.microsoft.com/office/drawing/2014/main" id="{00000000-0008-0000-2700-00007F6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1264" name="Line 13">
          <a:extLst>
            <a:ext uri="{FF2B5EF4-FFF2-40B4-BE49-F238E27FC236}">
              <a16:creationId xmlns:a16="http://schemas.microsoft.com/office/drawing/2014/main" id="{00000000-0008-0000-2700-0000806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1265" name="Line 14">
          <a:extLst>
            <a:ext uri="{FF2B5EF4-FFF2-40B4-BE49-F238E27FC236}">
              <a16:creationId xmlns:a16="http://schemas.microsoft.com/office/drawing/2014/main" id="{00000000-0008-0000-2700-0000816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1266" name="Line 15">
          <a:extLst>
            <a:ext uri="{FF2B5EF4-FFF2-40B4-BE49-F238E27FC236}">
              <a16:creationId xmlns:a16="http://schemas.microsoft.com/office/drawing/2014/main" id="{00000000-0008-0000-2700-0000826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1267" name="Line 16">
          <a:extLst>
            <a:ext uri="{FF2B5EF4-FFF2-40B4-BE49-F238E27FC236}">
              <a16:creationId xmlns:a16="http://schemas.microsoft.com/office/drawing/2014/main" id="{00000000-0008-0000-2700-00008364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1268" name="Line 17">
          <a:extLst>
            <a:ext uri="{FF2B5EF4-FFF2-40B4-BE49-F238E27FC236}">
              <a16:creationId xmlns:a16="http://schemas.microsoft.com/office/drawing/2014/main" id="{00000000-0008-0000-2700-00008464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1269" name="Line 18">
          <a:extLst>
            <a:ext uri="{FF2B5EF4-FFF2-40B4-BE49-F238E27FC236}">
              <a16:creationId xmlns:a16="http://schemas.microsoft.com/office/drawing/2014/main" id="{00000000-0008-0000-2700-0000856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1270" name="Line 19">
          <a:extLst>
            <a:ext uri="{FF2B5EF4-FFF2-40B4-BE49-F238E27FC236}">
              <a16:creationId xmlns:a16="http://schemas.microsoft.com/office/drawing/2014/main" id="{00000000-0008-0000-2700-0000866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1271" name="Line 20">
          <a:extLst>
            <a:ext uri="{FF2B5EF4-FFF2-40B4-BE49-F238E27FC236}">
              <a16:creationId xmlns:a16="http://schemas.microsoft.com/office/drawing/2014/main" id="{00000000-0008-0000-2700-0000876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1272" name="Line 21">
          <a:extLst>
            <a:ext uri="{FF2B5EF4-FFF2-40B4-BE49-F238E27FC236}">
              <a16:creationId xmlns:a16="http://schemas.microsoft.com/office/drawing/2014/main" id="{00000000-0008-0000-2700-0000886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1273" name="Line 22">
          <a:extLst>
            <a:ext uri="{FF2B5EF4-FFF2-40B4-BE49-F238E27FC236}">
              <a16:creationId xmlns:a16="http://schemas.microsoft.com/office/drawing/2014/main" id="{00000000-0008-0000-2700-00008964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1274" name="Line 23">
          <a:extLst>
            <a:ext uri="{FF2B5EF4-FFF2-40B4-BE49-F238E27FC236}">
              <a16:creationId xmlns:a16="http://schemas.microsoft.com/office/drawing/2014/main" id="{00000000-0008-0000-2700-00008A64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1275" name="Line 24">
          <a:extLst>
            <a:ext uri="{FF2B5EF4-FFF2-40B4-BE49-F238E27FC236}">
              <a16:creationId xmlns:a16="http://schemas.microsoft.com/office/drawing/2014/main" id="{00000000-0008-0000-2700-00008B6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1276" name="Line 25">
          <a:extLst>
            <a:ext uri="{FF2B5EF4-FFF2-40B4-BE49-F238E27FC236}">
              <a16:creationId xmlns:a16="http://schemas.microsoft.com/office/drawing/2014/main" id="{00000000-0008-0000-2700-00008C6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1277" name="Line 26">
          <a:extLst>
            <a:ext uri="{FF2B5EF4-FFF2-40B4-BE49-F238E27FC236}">
              <a16:creationId xmlns:a16="http://schemas.microsoft.com/office/drawing/2014/main" id="{00000000-0008-0000-2700-00008D6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1278" name="Line 27">
          <a:extLst>
            <a:ext uri="{FF2B5EF4-FFF2-40B4-BE49-F238E27FC236}">
              <a16:creationId xmlns:a16="http://schemas.microsoft.com/office/drawing/2014/main" id="{00000000-0008-0000-2700-00008E6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1279" name="Line 28">
          <a:extLst>
            <a:ext uri="{FF2B5EF4-FFF2-40B4-BE49-F238E27FC236}">
              <a16:creationId xmlns:a16="http://schemas.microsoft.com/office/drawing/2014/main" id="{00000000-0008-0000-2700-00008F64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1280" name="Line 29">
          <a:extLst>
            <a:ext uri="{FF2B5EF4-FFF2-40B4-BE49-F238E27FC236}">
              <a16:creationId xmlns:a16="http://schemas.microsoft.com/office/drawing/2014/main" id="{00000000-0008-0000-2700-00009064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1281" name="Line 30">
          <a:extLst>
            <a:ext uri="{FF2B5EF4-FFF2-40B4-BE49-F238E27FC236}">
              <a16:creationId xmlns:a16="http://schemas.microsoft.com/office/drawing/2014/main" id="{00000000-0008-0000-2700-0000916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1282" name="Line 31">
          <a:extLst>
            <a:ext uri="{FF2B5EF4-FFF2-40B4-BE49-F238E27FC236}">
              <a16:creationId xmlns:a16="http://schemas.microsoft.com/office/drawing/2014/main" id="{00000000-0008-0000-2700-0000926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1283" name="Line 32">
          <a:extLst>
            <a:ext uri="{FF2B5EF4-FFF2-40B4-BE49-F238E27FC236}">
              <a16:creationId xmlns:a16="http://schemas.microsoft.com/office/drawing/2014/main" id="{00000000-0008-0000-2700-0000936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1284" name="Line 33">
          <a:extLst>
            <a:ext uri="{FF2B5EF4-FFF2-40B4-BE49-F238E27FC236}">
              <a16:creationId xmlns:a16="http://schemas.microsoft.com/office/drawing/2014/main" id="{00000000-0008-0000-2700-0000946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1285" name="Line 34">
          <a:extLst>
            <a:ext uri="{FF2B5EF4-FFF2-40B4-BE49-F238E27FC236}">
              <a16:creationId xmlns:a16="http://schemas.microsoft.com/office/drawing/2014/main" id="{00000000-0008-0000-2700-00009564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1286" name="Line 35">
          <a:extLst>
            <a:ext uri="{FF2B5EF4-FFF2-40B4-BE49-F238E27FC236}">
              <a16:creationId xmlns:a16="http://schemas.microsoft.com/office/drawing/2014/main" id="{00000000-0008-0000-2700-00009664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1287" name="Line 36">
          <a:extLst>
            <a:ext uri="{FF2B5EF4-FFF2-40B4-BE49-F238E27FC236}">
              <a16:creationId xmlns:a16="http://schemas.microsoft.com/office/drawing/2014/main" id="{00000000-0008-0000-2700-0000976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1288" name="Line 37">
          <a:extLst>
            <a:ext uri="{FF2B5EF4-FFF2-40B4-BE49-F238E27FC236}">
              <a16:creationId xmlns:a16="http://schemas.microsoft.com/office/drawing/2014/main" id="{00000000-0008-0000-2700-0000986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1289" name="Line 38">
          <a:extLst>
            <a:ext uri="{FF2B5EF4-FFF2-40B4-BE49-F238E27FC236}">
              <a16:creationId xmlns:a16="http://schemas.microsoft.com/office/drawing/2014/main" id="{00000000-0008-0000-2700-0000996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1290" name="Line 39">
          <a:extLst>
            <a:ext uri="{FF2B5EF4-FFF2-40B4-BE49-F238E27FC236}">
              <a16:creationId xmlns:a16="http://schemas.microsoft.com/office/drawing/2014/main" id="{00000000-0008-0000-2700-00009A6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1291" name="Line 40">
          <a:extLst>
            <a:ext uri="{FF2B5EF4-FFF2-40B4-BE49-F238E27FC236}">
              <a16:creationId xmlns:a16="http://schemas.microsoft.com/office/drawing/2014/main" id="{00000000-0008-0000-2700-00009B64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1292" name="Line 41">
          <a:extLst>
            <a:ext uri="{FF2B5EF4-FFF2-40B4-BE49-F238E27FC236}">
              <a16:creationId xmlns:a16="http://schemas.microsoft.com/office/drawing/2014/main" id="{00000000-0008-0000-2700-00009C64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1293" name="Line 42">
          <a:extLst>
            <a:ext uri="{FF2B5EF4-FFF2-40B4-BE49-F238E27FC236}">
              <a16:creationId xmlns:a16="http://schemas.microsoft.com/office/drawing/2014/main" id="{00000000-0008-0000-2700-00009D6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1294" name="Line 43">
          <a:extLst>
            <a:ext uri="{FF2B5EF4-FFF2-40B4-BE49-F238E27FC236}">
              <a16:creationId xmlns:a16="http://schemas.microsoft.com/office/drawing/2014/main" id="{00000000-0008-0000-2700-00009E6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1295" name="Line 44">
          <a:extLst>
            <a:ext uri="{FF2B5EF4-FFF2-40B4-BE49-F238E27FC236}">
              <a16:creationId xmlns:a16="http://schemas.microsoft.com/office/drawing/2014/main" id="{00000000-0008-0000-2700-00009F6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1296" name="Line 45">
          <a:extLst>
            <a:ext uri="{FF2B5EF4-FFF2-40B4-BE49-F238E27FC236}">
              <a16:creationId xmlns:a16="http://schemas.microsoft.com/office/drawing/2014/main" id="{00000000-0008-0000-2700-0000A06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1297" name="Line 46">
          <a:extLst>
            <a:ext uri="{FF2B5EF4-FFF2-40B4-BE49-F238E27FC236}">
              <a16:creationId xmlns:a16="http://schemas.microsoft.com/office/drawing/2014/main" id="{00000000-0008-0000-2700-0000A164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1298" name="Line 47">
          <a:extLst>
            <a:ext uri="{FF2B5EF4-FFF2-40B4-BE49-F238E27FC236}">
              <a16:creationId xmlns:a16="http://schemas.microsoft.com/office/drawing/2014/main" id="{00000000-0008-0000-2700-0000A264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1299" name="Line 48">
          <a:extLst>
            <a:ext uri="{FF2B5EF4-FFF2-40B4-BE49-F238E27FC236}">
              <a16:creationId xmlns:a16="http://schemas.microsoft.com/office/drawing/2014/main" id="{00000000-0008-0000-2700-0000A36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1300" name="Line 49">
          <a:extLst>
            <a:ext uri="{FF2B5EF4-FFF2-40B4-BE49-F238E27FC236}">
              <a16:creationId xmlns:a16="http://schemas.microsoft.com/office/drawing/2014/main" id="{00000000-0008-0000-2700-0000A46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1301" name="Line 50">
          <a:extLst>
            <a:ext uri="{FF2B5EF4-FFF2-40B4-BE49-F238E27FC236}">
              <a16:creationId xmlns:a16="http://schemas.microsoft.com/office/drawing/2014/main" id="{00000000-0008-0000-2700-0000A56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1302" name="Line 51">
          <a:extLst>
            <a:ext uri="{FF2B5EF4-FFF2-40B4-BE49-F238E27FC236}">
              <a16:creationId xmlns:a16="http://schemas.microsoft.com/office/drawing/2014/main" id="{00000000-0008-0000-2700-0000A66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1303" name="Line 52">
          <a:extLst>
            <a:ext uri="{FF2B5EF4-FFF2-40B4-BE49-F238E27FC236}">
              <a16:creationId xmlns:a16="http://schemas.microsoft.com/office/drawing/2014/main" id="{00000000-0008-0000-2700-0000A764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1304" name="Line 53">
          <a:extLst>
            <a:ext uri="{FF2B5EF4-FFF2-40B4-BE49-F238E27FC236}">
              <a16:creationId xmlns:a16="http://schemas.microsoft.com/office/drawing/2014/main" id="{00000000-0008-0000-2700-0000A864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1305" name="Line 54">
          <a:extLst>
            <a:ext uri="{FF2B5EF4-FFF2-40B4-BE49-F238E27FC236}">
              <a16:creationId xmlns:a16="http://schemas.microsoft.com/office/drawing/2014/main" id="{00000000-0008-0000-2700-0000A96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1306" name="Line 55">
          <a:extLst>
            <a:ext uri="{FF2B5EF4-FFF2-40B4-BE49-F238E27FC236}">
              <a16:creationId xmlns:a16="http://schemas.microsoft.com/office/drawing/2014/main" id="{00000000-0008-0000-2700-0000AA6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1307" name="Line 56">
          <a:extLst>
            <a:ext uri="{FF2B5EF4-FFF2-40B4-BE49-F238E27FC236}">
              <a16:creationId xmlns:a16="http://schemas.microsoft.com/office/drawing/2014/main" id="{00000000-0008-0000-2700-0000AB6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1308" name="Line 57">
          <a:extLst>
            <a:ext uri="{FF2B5EF4-FFF2-40B4-BE49-F238E27FC236}">
              <a16:creationId xmlns:a16="http://schemas.microsoft.com/office/drawing/2014/main" id="{00000000-0008-0000-2700-0000AC6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1309" name="Line 58">
          <a:extLst>
            <a:ext uri="{FF2B5EF4-FFF2-40B4-BE49-F238E27FC236}">
              <a16:creationId xmlns:a16="http://schemas.microsoft.com/office/drawing/2014/main" id="{00000000-0008-0000-2700-0000AD64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1310" name="Line 59">
          <a:extLst>
            <a:ext uri="{FF2B5EF4-FFF2-40B4-BE49-F238E27FC236}">
              <a16:creationId xmlns:a16="http://schemas.microsoft.com/office/drawing/2014/main" id="{00000000-0008-0000-2700-0000AE64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1311" name="Line 60">
          <a:extLst>
            <a:ext uri="{FF2B5EF4-FFF2-40B4-BE49-F238E27FC236}">
              <a16:creationId xmlns:a16="http://schemas.microsoft.com/office/drawing/2014/main" id="{00000000-0008-0000-2700-0000AF6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1312" name="Line 61">
          <a:extLst>
            <a:ext uri="{FF2B5EF4-FFF2-40B4-BE49-F238E27FC236}">
              <a16:creationId xmlns:a16="http://schemas.microsoft.com/office/drawing/2014/main" id="{00000000-0008-0000-2700-0000B06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91313" name="Group 62">
          <a:extLst>
            <a:ext uri="{FF2B5EF4-FFF2-40B4-BE49-F238E27FC236}">
              <a16:creationId xmlns:a16="http://schemas.microsoft.com/office/drawing/2014/main" id="{00000000-0008-0000-2700-0000B164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68671" name="Text Box 63">
            <a:extLst>
              <a:ext uri="{FF2B5EF4-FFF2-40B4-BE49-F238E27FC236}">
                <a16:creationId xmlns:a16="http://schemas.microsoft.com/office/drawing/2014/main" id="{00000000-0008-0000-2700-00003F0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68672" name="Text Box 64">
            <a:extLst>
              <a:ext uri="{FF2B5EF4-FFF2-40B4-BE49-F238E27FC236}">
                <a16:creationId xmlns:a16="http://schemas.microsoft.com/office/drawing/2014/main" id="{00000000-0008-0000-2700-0000400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68673" name="Text Box 65">
            <a:extLst>
              <a:ext uri="{FF2B5EF4-FFF2-40B4-BE49-F238E27FC236}">
                <a16:creationId xmlns:a16="http://schemas.microsoft.com/office/drawing/2014/main" id="{00000000-0008-0000-2700-0000410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8674" name="Text Box 66">
            <a:extLst>
              <a:ext uri="{FF2B5EF4-FFF2-40B4-BE49-F238E27FC236}">
                <a16:creationId xmlns:a16="http://schemas.microsoft.com/office/drawing/2014/main" id="{00000000-0008-0000-2700-0000420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68675" name="Text Box 67">
            <a:extLst>
              <a:ext uri="{FF2B5EF4-FFF2-40B4-BE49-F238E27FC236}">
                <a16:creationId xmlns:a16="http://schemas.microsoft.com/office/drawing/2014/main" id="{00000000-0008-0000-2700-0000430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1733" name="Line 1">
          <a:extLst>
            <a:ext uri="{FF2B5EF4-FFF2-40B4-BE49-F238E27FC236}">
              <a16:creationId xmlns:a16="http://schemas.microsoft.com/office/drawing/2014/main" id="{00000000-0008-0000-2800-0000E55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1734" name="Line 2">
          <a:extLst>
            <a:ext uri="{FF2B5EF4-FFF2-40B4-BE49-F238E27FC236}">
              <a16:creationId xmlns:a16="http://schemas.microsoft.com/office/drawing/2014/main" id="{00000000-0008-0000-2800-0000E65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1735" name="Line 3">
          <a:extLst>
            <a:ext uri="{FF2B5EF4-FFF2-40B4-BE49-F238E27FC236}">
              <a16:creationId xmlns:a16="http://schemas.microsoft.com/office/drawing/2014/main" id="{00000000-0008-0000-2800-0000E754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1736" name="Line 4">
          <a:extLst>
            <a:ext uri="{FF2B5EF4-FFF2-40B4-BE49-F238E27FC236}">
              <a16:creationId xmlns:a16="http://schemas.microsoft.com/office/drawing/2014/main" id="{00000000-0008-0000-2800-0000E854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1737" name="Line 5">
          <a:extLst>
            <a:ext uri="{FF2B5EF4-FFF2-40B4-BE49-F238E27FC236}">
              <a16:creationId xmlns:a16="http://schemas.microsoft.com/office/drawing/2014/main" id="{00000000-0008-0000-2800-0000E95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1738" name="Line 6">
          <a:extLst>
            <a:ext uri="{FF2B5EF4-FFF2-40B4-BE49-F238E27FC236}">
              <a16:creationId xmlns:a16="http://schemas.microsoft.com/office/drawing/2014/main" id="{00000000-0008-0000-2800-0000EA5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21511" name="AutoShape 7">
          <a:extLst>
            <a:ext uri="{FF2B5EF4-FFF2-40B4-BE49-F238E27FC236}">
              <a16:creationId xmlns:a16="http://schemas.microsoft.com/office/drawing/2014/main" id="{00000000-0008-0000-2800-00000754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2800-00000F00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28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28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28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28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28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45161" name="Group 8">
          <a:extLst>
            <a:ext uri="{FF2B5EF4-FFF2-40B4-BE49-F238E27FC236}">
              <a16:creationId xmlns:a16="http://schemas.microsoft.com/office/drawing/2014/main" id="{00000000-0008-0000-2900-000069B0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45058" name="Text Box 2">
            <a:extLst>
              <a:ext uri="{FF2B5EF4-FFF2-40B4-BE49-F238E27FC236}">
                <a16:creationId xmlns:a16="http://schemas.microsoft.com/office/drawing/2014/main" id="{00000000-0008-0000-2900-000002B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45059" name="Text Box 3">
            <a:extLst>
              <a:ext uri="{FF2B5EF4-FFF2-40B4-BE49-F238E27FC236}">
                <a16:creationId xmlns:a16="http://schemas.microsoft.com/office/drawing/2014/main" id="{00000000-0008-0000-2900-000003B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45060" name="Text Box 4">
            <a:extLst>
              <a:ext uri="{FF2B5EF4-FFF2-40B4-BE49-F238E27FC236}">
                <a16:creationId xmlns:a16="http://schemas.microsoft.com/office/drawing/2014/main" id="{00000000-0008-0000-2900-000004B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5061" name="Text Box 5">
            <a:extLst>
              <a:ext uri="{FF2B5EF4-FFF2-40B4-BE49-F238E27FC236}">
                <a16:creationId xmlns:a16="http://schemas.microsoft.com/office/drawing/2014/main" id="{00000000-0008-0000-2900-000005B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45062" name="Text Box 6">
            <a:extLst>
              <a:ext uri="{FF2B5EF4-FFF2-40B4-BE49-F238E27FC236}">
                <a16:creationId xmlns:a16="http://schemas.microsoft.com/office/drawing/2014/main" id="{00000000-0008-0000-2900-000006B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2277" name="Line 1">
          <a:extLst>
            <a:ext uri="{FF2B5EF4-FFF2-40B4-BE49-F238E27FC236}">
              <a16:creationId xmlns:a16="http://schemas.microsoft.com/office/drawing/2014/main" id="{00000000-0008-0000-2A00-0000756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2278" name="Line 2">
          <a:extLst>
            <a:ext uri="{FF2B5EF4-FFF2-40B4-BE49-F238E27FC236}">
              <a16:creationId xmlns:a16="http://schemas.microsoft.com/office/drawing/2014/main" id="{00000000-0008-0000-2A00-0000766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2279" name="Line 3">
          <a:extLst>
            <a:ext uri="{FF2B5EF4-FFF2-40B4-BE49-F238E27FC236}">
              <a16:creationId xmlns:a16="http://schemas.microsoft.com/office/drawing/2014/main" id="{00000000-0008-0000-2A00-00007768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2280" name="Line 4">
          <a:extLst>
            <a:ext uri="{FF2B5EF4-FFF2-40B4-BE49-F238E27FC236}">
              <a16:creationId xmlns:a16="http://schemas.microsoft.com/office/drawing/2014/main" id="{00000000-0008-0000-2A00-00007868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2281" name="Line 5">
          <a:extLst>
            <a:ext uri="{FF2B5EF4-FFF2-40B4-BE49-F238E27FC236}">
              <a16:creationId xmlns:a16="http://schemas.microsoft.com/office/drawing/2014/main" id="{00000000-0008-0000-2A00-0000796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2282" name="Line 6">
          <a:extLst>
            <a:ext uri="{FF2B5EF4-FFF2-40B4-BE49-F238E27FC236}">
              <a16:creationId xmlns:a16="http://schemas.microsoft.com/office/drawing/2014/main" id="{00000000-0008-0000-2A00-00007A6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69639" name="AutoShape 7">
          <a:extLst>
            <a:ext uri="{FF2B5EF4-FFF2-40B4-BE49-F238E27FC236}">
              <a16:creationId xmlns:a16="http://schemas.microsoft.com/office/drawing/2014/main" id="{00000000-0008-0000-2A00-0000071001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2284" name="Line 8">
          <a:extLst>
            <a:ext uri="{FF2B5EF4-FFF2-40B4-BE49-F238E27FC236}">
              <a16:creationId xmlns:a16="http://schemas.microsoft.com/office/drawing/2014/main" id="{00000000-0008-0000-2A00-00007C6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2285" name="Line 9">
          <a:extLst>
            <a:ext uri="{FF2B5EF4-FFF2-40B4-BE49-F238E27FC236}">
              <a16:creationId xmlns:a16="http://schemas.microsoft.com/office/drawing/2014/main" id="{00000000-0008-0000-2A00-00007D6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2286" name="Line 10">
          <a:extLst>
            <a:ext uri="{FF2B5EF4-FFF2-40B4-BE49-F238E27FC236}">
              <a16:creationId xmlns:a16="http://schemas.microsoft.com/office/drawing/2014/main" id="{00000000-0008-0000-2A00-00007E68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2287" name="Line 11">
          <a:extLst>
            <a:ext uri="{FF2B5EF4-FFF2-40B4-BE49-F238E27FC236}">
              <a16:creationId xmlns:a16="http://schemas.microsoft.com/office/drawing/2014/main" id="{00000000-0008-0000-2A00-00007F68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2288" name="Line 12">
          <a:extLst>
            <a:ext uri="{FF2B5EF4-FFF2-40B4-BE49-F238E27FC236}">
              <a16:creationId xmlns:a16="http://schemas.microsoft.com/office/drawing/2014/main" id="{00000000-0008-0000-2A00-0000806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2289" name="Line 13">
          <a:extLst>
            <a:ext uri="{FF2B5EF4-FFF2-40B4-BE49-F238E27FC236}">
              <a16:creationId xmlns:a16="http://schemas.microsoft.com/office/drawing/2014/main" id="{00000000-0008-0000-2A00-0000816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2290" name="Line 14">
          <a:extLst>
            <a:ext uri="{FF2B5EF4-FFF2-40B4-BE49-F238E27FC236}">
              <a16:creationId xmlns:a16="http://schemas.microsoft.com/office/drawing/2014/main" id="{00000000-0008-0000-2A00-00008268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2291" name="Line 15">
          <a:extLst>
            <a:ext uri="{FF2B5EF4-FFF2-40B4-BE49-F238E27FC236}">
              <a16:creationId xmlns:a16="http://schemas.microsoft.com/office/drawing/2014/main" id="{00000000-0008-0000-2A00-00008368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2292" name="Line 16">
          <a:extLst>
            <a:ext uri="{FF2B5EF4-FFF2-40B4-BE49-F238E27FC236}">
              <a16:creationId xmlns:a16="http://schemas.microsoft.com/office/drawing/2014/main" id="{00000000-0008-0000-2A00-00008468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2293" name="Line 17">
          <a:extLst>
            <a:ext uri="{FF2B5EF4-FFF2-40B4-BE49-F238E27FC236}">
              <a16:creationId xmlns:a16="http://schemas.microsoft.com/office/drawing/2014/main" id="{00000000-0008-0000-2A00-00008568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2294" name="Line 18">
          <a:extLst>
            <a:ext uri="{FF2B5EF4-FFF2-40B4-BE49-F238E27FC236}">
              <a16:creationId xmlns:a16="http://schemas.microsoft.com/office/drawing/2014/main" id="{00000000-0008-0000-2A00-00008668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2295" name="Line 19">
          <a:extLst>
            <a:ext uri="{FF2B5EF4-FFF2-40B4-BE49-F238E27FC236}">
              <a16:creationId xmlns:a16="http://schemas.microsoft.com/office/drawing/2014/main" id="{00000000-0008-0000-2A00-00008768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2296" name="Line 20">
          <a:extLst>
            <a:ext uri="{FF2B5EF4-FFF2-40B4-BE49-F238E27FC236}">
              <a16:creationId xmlns:a16="http://schemas.microsoft.com/office/drawing/2014/main" id="{00000000-0008-0000-2A00-00008868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2297" name="Line 21">
          <a:extLst>
            <a:ext uri="{FF2B5EF4-FFF2-40B4-BE49-F238E27FC236}">
              <a16:creationId xmlns:a16="http://schemas.microsoft.com/office/drawing/2014/main" id="{00000000-0008-0000-2A00-00008968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2298" name="Line 22">
          <a:extLst>
            <a:ext uri="{FF2B5EF4-FFF2-40B4-BE49-F238E27FC236}">
              <a16:creationId xmlns:a16="http://schemas.microsoft.com/office/drawing/2014/main" id="{00000000-0008-0000-2A00-00008A68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2299" name="Line 23">
          <a:extLst>
            <a:ext uri="{FF2B5EF4-FFF2-40B4-BE49-F238E27FC236}">
              <a16:creationId xmlns:a16="http://schemas.microsoft.com/office/drawing/2014/main" id="{00000000-0008-0000-2A00-00008B68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2300" name="Line 24">
          <a:extLst>
            <a:ext uri="{FF2B5EF4-FFF2-40B4-BE49-F238E27FC236}">
              <a16:creationId xmlns:a16="http://schemas.microsoft.com/office/drawing/2014/main" id="{00000000-0008-0000-2A00-00008C68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2301" name="Line 25">
          <a:extLst>
            <a:ext uri="{FF2B5EF4-FFF2-40B4-BE49-F238E27FC236}">
              <a16:creationId xmlns:a16="http://schemas.microsoft.com/office/drawing/2014/main" id="{00000000-0008-0000-2A00-00008D68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2302" name="Line 26">
          <a:extLst>
            <a:ext uri="{FF2B5EF4-FFF2-40B4-BE49-F238E27FC236}">
              <a16:creationId xmlns:a16="http://schemas.microsoft.com/office/drawing/2014/main" id="{00000000-0008-0000-2A00-00008E68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2303" name="Line 27">
          <a:extLst>
            <a:ext uri="{FF2B5EF4-FFF2-40B4-BE49-F238E27FC236}">
              <a16:creationId xmlns:a16="http://schemas.microsoft.com/office/drawing/2014/main" id="{00000000-0008-0000-2A00-00008F68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2304" name="Line 28">
          <a:extLst>
            <a:ext uri="{FF2B5EF4-FFF2-40B4-BE49-F238E27FC236}">
              <a16:creationId xmlns:a16="http://schemas.microsoft.com/office/drawing/2014/main" id="{00000000-0008-0000-2A00-00009068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2305" name="Line 29">
          <a:extLst>
            <a:ext uri="{FF2B5EF4-FFF2-40B4-BE49-F238E27FC236}">
              <a16:creationId xmlns:a16="http://schemas.microsoft.com/office/drawing/2014/main" id="{00000000-0008-0000-2A00-00009168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2306" name="Line 30">
          <a:extLst>
            <a:ext uri="{FF2B5EF4-FFF2-40B4-BE49-F238E27FC236}">
              <a16:creationId xmlns:a16="http://schemas.microsoft.com/office/drawing/2014/main" id="{00000000-0008-0000-2A00-00009268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2307" name="Line 31">
          <a:extLst>
            <a:ext uri="{FF2B5EF4-FFF2-40B4-BE49-F238E27FC236}">
              <a16:creationId xmlns:a16="http://schemas.microsoft.com/office/drawing/2014/main" id="{00000000-0008-0000-2A00-00009368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2308" name="Line 32">
          <a:extLst>
            <a:ext uri="{FF2B5EF4-FFF2-40B4-BE49-F238E27FC236}">
              <a16:creationId xmlns:a16="http://schemas.microsoft.com/office/drawing/2014/main" id="{00000000-0008-0000-2A00-00009468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2309" name="Line 33">
          <a:extLst>
            <a:ext uri="{FF2B5EF4-FFF2-40B4-BE49-F238E27FC236}">
              <a16:creationId xmlns:a16="http://schemas.microsoft.com/office/drawing/2014/main" id="{00000000-0008-0000-2A00-00009568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2310" name="Line 34">
          <a:extLst>
            <a:ext uri="{FF2B5EF4-FFF2-40B4-BE49-F238E27FC236}">
              <a16:creationId xmlns:a16="http://schemas.microsoft.com/office/drawing/2014/main" id="{00000000-0008-0000-2A00-00009668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2311" name="Line 35">
          <a:extLst>
            <a:ext uri="{FF2B5EF4-FFF2-40B4-BE49-F238E27FC236}">
              <a16:creationId xmlns:a16="http://schemas.microsoft.com/office/drawing/2014/main" id="{00000000-0008-0000-2A00-00009768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2312" name="Line 36">
          <a:extLst>
            <a:ext uri="{FF2B5EF4-FFF2-40B4-BE49-F238E27FC236}">
              <a16:creationId xmlns:a16="http://schemas.microsoft.com/office/drawing/2014/main" id="{00000000-0008-0000-2A00-00009868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2313" name="Line 37">
          <a:extLst>
            <a:ext uri="{FF2B5EF4-FFF2-40B4-BE49-F238E27FC236}">
              <a16:creationId xmlns:a16="http://schemas.microsoft.com/office/drawing/2014/main" id="{00000000-0008-0000-2A00-00009968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2314" name="Line 38">
          <a:extLst>
            <a:ext uri="{FF2B5EF4-FFF2-40B4-BE49-F238E27FC236}">
              <a16:creationId xmlns:a16="http://schemas.microsoft.com/office/drawing/2014/main" id="{00000000-0008-0000-2A00-00009A68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2315" name="Line 39">
          <a:extLst>
            <a:ext uri="{FF2B5EF4-FFF2-40B4-BE49-F238E27FC236}">
              <a16:creationId xmlns:a16="http://schemas.microsoft.com/office/drawing/2014/main" id="{00000000-0008-0000-2A00-00009B68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2316" name="Line 40">
          <a:extLst>
            <a:ext uri="{FF2B5EF4-FFF2-40B4-BE49-F238E27FC236}">
              <a16:creationId xmlns:a16="http://schemas.microsoft.com/office/drawing/2014/main" id="{00000000-0008-0000-2A00-00009C68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2317" name="Line 41">
          <a:extLst>
            <a:ext uri="{FF2B5EF4-FFF2-40B4-BE49-F238E27FC236}">
              <a16:creationId xmlns:a16="http://schemas.microsoft.com/office/drawing/2014/main" id="{00000000-0008-0000-2A00-00009D68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2318" name="Line 42">
          <a:extLst>
            <a:ext uri="{FF2B5EF4-FFF2-40B4-BE49-F238E27FC236}">
              <a16:creationId xmlns:a16="http://schemas.microsoft.com/office/drawing/2014/main" id="{00000000-0008-0000-2A00-00009E68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2319" name="Line 43">
          <a:extLst>
            <a:ext uri="{FF2B5EF4-FFF2-40B4-BE49-F238E27FC236}">
              <a16:creationId xmlns:a16="http://schemas.microsoft.com/office/drawing/2014/main" id="{00000000-0008-0000-2A00-00009F68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2320" name="Line 44">
          <a:extLst>
            <a:ext uri="{FF2B5EF4-FFF2-40B4-BE49-F238E27FC236}">
              <a16:creationId xmlns:a16="http://schemas.microsoft.com/office/drawing/2014/main" id="{00000000-0008-0000-2A00-0000A068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2321" name="Line 45">
          <a:extLst>
            <a:ext uri="{FF2B5EF4-FFF2-40B4-BE49-F238E27FC236}">
              <a16:creationId xmlns:a16="http://schemas.microsoft.com/office/drawing/2014/main" id="{00000000-0008-0000-2A00-0000A168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2322" name="Line 46">
          <a:extLst>
            <a:ext uri="{FF2B5EF4-FFF2-40B4-BE49-F238E27FC236}">
              <a16:creationId xmlns:a16="http://schemas.microsoft.com/office/drawing/2014/main" id="{00000000-0008-0000-2A00-0000A268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2323" name="Line 47">
          <a:extLst>
            <a:ext uri="{FF2B5EF4-FFF2-40B4-BE49-F238E27FC236}">
              <a16:creationId xmlns:a16="http://schemas.microsoft.com/office/drawing/2014/main" id="{00000000-0008-0000-2A00-0000A368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2324" name="Line 48">
          <a:extLst>
            <a:ext uri="{FF2B5EF4-FFF2-40B4-BE49-F238E27FC236}">
              <a16:creationId xmlns:a16="http://schemas.microsoft.com/office/drawing/2014/main" id="{00000000-0008-0000-2A00-0000A468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2325" name="Line 49">
          <a:extLst>
            <a:ext uri="{FF2B5EF4-FFF2-40B4-BE49-F238E27FC236}">
              <a16:creationId xmlns:a16="http://schemas.microsoft.com/office/drawing/2014/main" id="{00000000-0008-0000-2A00-0000A568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2326" name="Line 50">
          <a:extLst>
            <a:ext uri="{FF2B5EF4-FFF2-40B4-BE49-F238E27FC236}">
              <a16:creationId xmlns:a16="http://schemas.microsoft.com/office/drawing/2014/main" id="{00000000-0008-0000-2A00-0000A668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2327" name="Line 51">
          <a:extLst>
            <a:ext uri="{FF2B5EF4-FFF2-40B4-BE49-F238E27FC236}">
              <a16:creationId xmlns:a16="http://schemas.microsoft.com/office/drawing/2014/main" id="{00000000-0008-0000-2A00-0000A768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2328" name="Line 52">
          <a:extLst>
            <a:ext uri="{FF2B5EF4-FFF2-40B4-BE49-F238E27FC236}">
              <a16:creationId xmlns:a16="http://schemas.microsoft.com/office/drawing/2014/main" id="{00000000-0008-0000-2A00-0000A868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2329" name="Line 53">
          <a:extLst>
            <a:ext uri="{FF2B5EF4-FFF2-40B4-BE49-F238E27FC236}">
              <a16:creationId xmlns:a16="http://schemas.microsoft.com/office/drawing/2014/main" id="{00000000-0008-0000-2A00-0000A968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2330" name="Line 54">
          <a:extLst>
            <a:ext uri="{FF2B5EF4-FFF2-40B4-BE49-F238E27FC236}">
              <a16:creationId xmlns:a16="http://schemas.microsoft.com/office/drawing/2014/main" id="{00000000-0008-0000-2A00-0000AA68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2331" name="Line 55">
          <a:extLst>
            <a:ext uri="{FF2B5EF4-FFF2-40B4-BE49-F238E27FC236}">
              <a16:creationId xmlns:a16="http://schemas.microsoft.com/office/drawing/2014/main" id="{00000000-0008-0000-2A00-0000AB68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2332" name="Line 56">
          <a:extLst>
            <a:ext uri="{FF2B5EF4-FFF2-40B4-BE49-F238E27FC236}">
              <a16:creationId xmlns:a16="http://schemas.microsoft.com/office/drawing/2014/main" id="{00000000-0008-0000-2A00-0000AC68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2333" name="Line 57">
          <a:extLst>
            <a:ext uri="{FF2B5EF4-FFF2-40B4-BE49-F238E27FC236}">
              <a16:creationId xmlns:a16="http://schemas.microsoft.com/office/drawing/2014/main" id="{00000000-0008-0000-2A00-0000AD68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2334" name="Line 58">
          <a:extLst>
            <a:ext uri="{FF2B5EF4-FFF2-40B4-BE49-F238E27FC236}">
              <a16:creationId xmlns:a16="http://schemas.microsoft.com/office/drawing/2014/main" id="{00000000-0008-0000-2A00-0000AE68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2335" name="Line 59">
          <a:extLst>
            <a:ext uri="{FF2B5EF4-FFF2-40B4-BE49-F238E27FC236}">
              <a16:creationId xmlns:a16="http://schemas.microsoft.com/office/drawing/2014/main" id="{00000000-0008-0000-2A00-0000AF68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2336" name="Line 60">
          <a:extLst>
            <a:ext uri="{FF2B5EF4-FFF2-40B4-BE49-F238E27FC236}">
              <a16:creationId xmlns:a16="http://schemas.microsoft.com/office/drawing/2014/main" id="{00000000-0008-0000-2A00-0000B068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2337" name="Line 61">
          <a:extLst>
            <a:ext uri="{FF2B5EF4-FFF2-40B4-BE49-F238E27FC236}">
              <a16:creationId xmlns:a16="http://schemas.microsoft.com/office/drawing/2014/main" id="{00000000-0008-0000-2A00-0000B168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92338" name="Group 62">
          <a:extLst>
            <a:ext uri="{FF2B5EF4-FFF2-40B4-BE49-F238E27FC236}">
              <a16:creationId xmlns:a16="http://schemas.microsoft.com/office/drawing/2014/main" id="{00000000-0008-0000-2A00-0000B268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69695" name="Text Box 63">
            <a:extLst>
              <a:ext uri="{FF2B5EF4-FFF2-40B4-BE49-F238E27FC236}">
                <a16:creationId xmlns:a16="http://schemas.microsoft.com/office/drawing/2014/main" id="{00000000-0008-0000-2A00-00003F1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69696" name="Text Box 64">
            <a:extLst>
              <a:ext uri="{FF2B5EF4-FFF2-40B4-BE49-F238E27FC236}">
                <a16:creationId xmlns:a16="http://schemas.microsoft.com/office/drawing/2014/main" id="{00000000-0008-0000-2A00-0000401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69697" name="Text Box 65">
            <a:extLst>
              <a:ext uri="{FF2B5EF4-FFF2-40B4-BE49-F238E27FC236}">
                <a16:creationId xmlns:a16="http://schemas.microsoft.com/office/drawing/2014/main" id="{00000000-0008-0000-2A00-0000411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9698" name="Text Box 66">
            <a:extLst>
              <a:ext uri="{FF2B5EF4-FFF2-40B4-BE49-F238E27FC236}">
                <a16:creationId xmlns:a16="http://schemas.microsoft.com/office/drawing/2014/main" id="{00000000-0008-0000-2A00-0000421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69699" name="Text Box 67">
            <a:extLst>
              <a:ext uri="{FF2B5EF4-FFF2-40B4-BE49-F238E27FC236}">
                <a16:creationId xmlns:a16="http://schemas.microsoft.com/office/drawing/2014/main" id="{00000000-0008-0000-2A00-0000431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2756" name="Line 1">
          <a:extLst>
            <a:ext uri="{FF2B5EF4-FFF2-40B4-BE49-F238E27FC236}">
              <a16:creationId xmlns:a16="http://schemas.microsoft.com/office/drawing/2014/main" id="{00000000-0008-0000-2B00-0000E45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2757" name="Line 2">
          <a:extLst>
            <a:ext uri="{FF2B5EF4-FFF2-40B4-BE49-F238E27FC236}">
              <a16:creationId xmlns:a16="http://schemas.microsoft.com/office/drawing/2014/main" id="{00000000-0008-0000-2B00-0000E55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2758" name="Line 3">
          <a:extLst>
            <a:ext uri="{FF2B5EF4-FFF2-40B4-BE49-F238E27FC236}">
              <a16:creationId xmlns:a16="http://schemas.microsoft.com/office/drawing/2014/main" id="{00000000-0008-0000-2B00-0000E658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2759" name="Line 4">
          <a:extLst>
            <a:ext uri="{FF2B5EF4-FFF2-40B4-BE49-F238E27FC236}">
              <a16:creationId xmlns:a16="http://schemas.microsoft.com/office/drawing/2014/main" id="{00000000-0008-0000-2B00-0000E758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2760" name="Line 5">
          <a:extLst>
            <a:ext uri="{FF2B5EF4-FFF2-40B4-BE49-F238E27FC236}">
              <a16:creationId xmlns:a16="http://schemas.microsoft.com/office/drawing/2014/main" id="{00000000-0008-0000-2B00-0000E85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2761" name="Line 6">
          <a:extLst>
            <a:ext uri="{FF2B5EF4-FFF2-40B4-BE49-F238E27FC236}">
              <a16:creationId xmlns:a16="http://schemas.microsoft.com/office/drawing/2014/main" id="{00000000-0008-0000-2B00-0000E95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22535" name="AutoShape 7">
          <a:extLst>
            <a:ext uri="{FF2B5EF4-FFF2-40B4-BE49-F238E27FC236}">
              <a16:creationId xmlns:a16="http://schemas.microsoft.com/office/drawing/2014/main" id="{00000000-0008-0000-2B00-00000758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2B00-00000F00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2B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2B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2B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2B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2B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44136" name="Group 7">
          <a:extLst>
            <a:ext uri="{FF2B5EF4-FFF2-40B4-BE49-F238E27FC236}">
              <a16:creationId xmlns:a16="http://schemas.microsoft.com/office/drawing/2014/main" id="{00000000-0008-0000-2C00-000068AC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44034" name="Text Box 2">
            <a:extLst>
              <a:ext uri="{FF2B5EF4-FFF2-40B4-BE49-F238E27FC236}">
                <a16:creationId xmlns:a16="http://schemas.microsoft.com/office/drawing/2014/main" id="{00000000-0008-0000-2C00-000002A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44035" name="Text Box 3">
            <a:extLst>
              <a:ext uri="{FF2B5EF4-FFF2-40B4-BE49-F238E27FC236}">
                <a16:creationId xmlns:a16="http://schemas.microsoft.com/office/drawing/2014/main" id="{00000000-0008-0000-2C00-000003A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44036" name="Text Box 4">
            <a:extLst>
              <a:ext uri="{FF2B5EF4-FFF2-40B4-BE49-F238E27FC236}">
                <a16:creationId xmlns:a16="http://schemas.microsoft.com/office/drawing/2014/main" id="{00000000-0008-0000-2C00-000004A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4037" name="Text Box 5">
            <a:extLst>
              <a:ext uri="{FF2B5EF4-FFF2-40B4-BE49-F238E27FC236}">
                <a16:creationId xmlns:a16="http://schemas.microsoft.com/office/drawing/2014/main" id="{00000000-0008-0000-2C00-000005A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44038" name="Text Box 6">
            <a:extLst>
              <a:ext uri="{FF2B5EF4-FFF2-40B4-BE49-F238E27FC236}">
                <a16:creationId xmlns:a16="http://schemas.microsoft.com/office/drawing/2014/main" id="{00000000-0008-0000-2C00-000006A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3300" name="Line 1">
          <a:extLst>
            <a:ext uri="{FF2B5EF4-FFF2-40B4-BE49-F238E27FC236}">
              <a16:creationId xmlns:a16="http://schemas.microsoft.com/office/drawing/2014/main" id="{00000000-0008-0000-2D00-0000746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3301" name="Line 2">
          <a:extLst>
            <a:ext uri="{FF2B5EF4-FFF2-40B4-BE49-F238E27FC236}">
              <a16:creationId xmlns:a16="http://schemas.microsoft.com/office/drawing/2014/main" id="{00000000-0008-0000-2D00-0000756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3302" name="Line 3">
          <a:extLst>
            <a:ext uri="{FF2B5EF4-FFF2-40B4-BE49-F238E27FC236}">
              <a16:creationId xmlns:a16="http://schemas.microsoft.com/office/drawing/2014/main" id="{00000000-0008-0000-2D00-0000766C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3303" name="Line 4">
          <a:extLst>
            <a:ext uri="{FF2B5EF4-FFF2-40B4-BE49-F238E27FC236}">
              <a16:creationId xmlns:a16="http://schemas.microsoft.com/office/drawing/2014/main" id="{00000000-0008-0000-2D00-0000776C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3304" name="Line 5">
          <a:extLst>
            <a:ext uri="{FF2B5EF4-FFF2-40B4-BE49-F238E27FC236}">
              <a16:creationId xmlns:a16="http://schemas.microsoft.com/office/drawing/2014/main" id="{00000000-0008-0000-2D00-0000786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3305" name="Line 6">
          <a:extLst>
            <a:ext uri="{FF2B5EF4-FFF2-40B4-BE49-F238E27FC236}">
              <a16:creationId xmlns:a16="http://schemas.microsoft.com/office/drawing/2014/main" id="{00000000-0008-0000-2D00-0000796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70663" name="AutoShape 7">
          <a:extLst>
            <a:ext uri="{FF2B5EF4-FFF2-40B4-BE49-F238E27FC236}">
              <a16:creationId xmlns:a16="http://schemas.microsoft.com/office/drawing/2014/main" id="{00000000-0008-0000-2D00-0000071401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3307" name="Line 8">
          <a:extLst>
            <a:ext uri="{FF2B5EF4-FFF2-40B4-BE49-F238E27FC236}">
              <a16:creationId xmlns:a16="http://schemas.microsoft.com/office/drawing/2014/main" id="{00000000-0008-0000-2D00-00007B6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3308" name="Line 9">
          <a:extLst>
            <a:ext uri="{FF2B5EF4-FFF2-40B4-BE49-F238E27FC236}">
              <a16:creationId xmlns:a16="http://schemas.microsoft.com/office/drawing/2014/main" id="{00000000-0008-0000-2D00-00007C6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3309" name="Line 10">
          <a:extLst>
            <a:ext uri="{FF2B5EF4-FFF2-40B4-BE49-F238E27FC236}">
              <a16:creationId xmlns:a16="http://schemas.microsoft.com/office/drawing/2014/main" id="{00000000-0008-0000-2D00-00007D6C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3310" name="Line 11">
          <a:extLst>
            <a:ext uri="{FF2B5EF4-FFF2-40B4-BE49-F238E27FC236}">
              <a16:creationId xmlns:a16="http://schemas.microsoft.com/office/drawing/2014/main" id="{00000000-0008-0000-2D00-00007E6C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3311" name="Line 12">
          <a:extLst>
            <a:ext uri="{FF2B5EF4-FFF2-40B4-BE49-F238E27FC236}">
              <a16:creationId xmlns:a16="http://schemas.microsoft.com/office/drawing/2014/main" id="{00000000-0008-0000-2D00-00007F6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3312" name="Line 13">
          <a:extLst>
            <a:ext uri="{FF2B5EF4-FFF2-40B4-BE49-F238E27FC236}">
              <a16:creationId xmlns:a16="http://schemas.microsoft.com/office/drawing/2014/main" id="{00000000-0008-0000-2D00-0000806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3313" name="Line 14">
          <a:extLst>
            <a:ext uri="{FF2B5EF4-FFF2-40B4-BE49-F238E27FC236}">
              <a16:creationId xmlns:a16="http://schemas.microsoft.com/office/drawing/2014/main" id="{00000000-0008-0000-2D00-0000816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3314" name="Line 15">
          <a:extLst>
            <a:ext uri="{FF2B5EF4-FFF2-40B4-BE49-F238E27FC236}">
              <a16:creationId xmlns:a16="http://schemas.microsoft.com/office/drawing/2014/main" id="{00000000-0008-0000-2D00-0000826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3315" name="Line 16">
          <a:extLst>
            <a:ext uri="{FF2B5EF4-FFF2-40B4-BE49-F238E27FC236}">
              <a16:creationId xmlns:a16="http://schemas.microsoft.com/office/drawing/2014/main" id="{00000000-0008-0000-2D00-0000836C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3316" name="Line 17">
          <a:extLst>
            <a:ext uri="{FF2B5EF4-FFF2-40B4-BE49-F238E27FC236}">
              <a16:creationId xmlns:a16="http://schemas.microsoft.com/office/drawing/2014/main" id="{00000000-0008-0000-2D00-0000846C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3317" name="Line 18">
          <a:extLst>
            <a:ext uri="{FF2B5EF4-FFF2-40B4-BE49-F238E27FC236}">
              <a16:creationId xmlns:a16="http://schemas.microsoft.com/office/drawing/2014/main" id="{00000000-0008-0000-2D00-0000856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3318" name="Line 19">
          <a:extLst>
            <a:ext uri="{FF2B5EF4-FFF2-40B4-BE49-F238E27FC236}">
              <a16:creationId xmlns:a16="http://schemas.microsoft.com/office/drawing/2014/main" id="{00000000-0008-0000-2D00-0000866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3319" name="Line 20">
          <a:extLst>
            <a:ext uri="{FF2B5EF4-FFF2-40B4-BE49-F238E27FC236}">
              <a16:creationId xmlns:a16="http://schemas.microsoft.com/office/drawing/2014/main" id="{00000000-0008-0000-2D00-0000876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3320" name="Line 21">
          <a:extLst>
            <a:ext uri="{FF2B5EF4-FFF2-40B4-BE49-F238E27FC236}">
              <a16:creationId xmlns:a16="http://schemas.microsoft.com/office/drawing/2014/main" id="{00000000-0008-0000-2D00-0000886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3321" name="Line 22">
          <a:extLst>
            <a:ext uri="{FF2B5EF4-FFF2-40B4-BE49-F238E27FC236}">
              <a16:creationId xmlns:a16="http://schemas.microsoft.com/office/drawing/2014/main" id="{00000000-0008-0000-2D00-0000896C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3322" name="Line 23">
          <a:extLst>
            <a:ext uri="{FF2B5EF4-FFF2-40B4-BE49-F238E27FC236}">
              <a16:creationId xmlns:a16="http://schemas.microsoft.com/office/drawing/2014/main" id="{00000000-0008-0000-2D00-00008A6C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3323" name="Line 24">
          <a:extLst>
            <a:ext uri="{FF2B5EF4-FFF2-40B4-BE49-F238E27FC236}">
              <a16:creationId xmlns:a16="http://schemas.microsoft.com/office/drawing/2014/main" id="{00000000-0008-0000-2D00-00008B6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3324" name="Line 25">
          <a:extLst>
            <a:ext uri="{FF2B5EF4-FFF2-40B4-BE49-F238E27FC236}">
              <a16:creationId xmlns:a16="http://schemas.microsoft.com/office/drawing/2014/main" id="{00000000-0008-0000-2D00-00008C6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3325" name="Line 26">
          <a:extLst>
            <a:ext uri="{FF2B5EF4-FFF2-40B4-BE49-F238E27FC236}">
              <a16:creationId xmlns:a16="http://schemas.microsoft.com/office/drawing/2014/main" id="{00000000-0008-0000-2D00-00008D6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3326" name="Line 27">
          <a:extLst>
            <a:ext uri="{FF2B5EF4-FFF2-40B4-BE49-F238E27FC236}">
              <a16:creationId xmlns:a16="http://schemas.microsoft.com/office/drawing/2014/main" id="{00000000-0008-0000-2D00-00008E6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3327" name="Line 28">
          <a:extLst>
            <a:ext uri="{FF2B5EF4-FFF2-40B4-BE49-F238E27FC236}">
              <a16:creationId xmlns:a16="http://schemas.microsoft.com/office/drawing/2014/main" id="{00000000-0008-0000-2D00-00008F6C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3328" name="Line 29">
          <a:extLst>
            <a:ext uri="{FF2B5EF4-FFF2-40B4-BE49-F238E27FC236}">
              <a16:creationId xmlns:a16="http://schemas.microsoft.com/office/drawing/2014/main" id="{00000000-0008-0000-2D00-0000906C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3329" name="Line 30">
          <a:extLst>
            <a:ext uri="{FF2B5EF4-FFF2-40B4-BE49-F238E27FC236}">
              <a16:creationId xmlns:a16="http://schemas.microsoft.com/office/drawing/2014/main" id="{00000000-0008-0000-2D00-0000916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3330" name="Line 31">
          <a:extLst>
            <a:ext uri="{FF2B5EF4-FFF2-40B4-BE49-F238E27FC236}">
              <a16:creationId xmlns:a16="http://schemas.microsoft.com/office/drawing/2014/main" id="{00000000-0008-0000-2D00-0000926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3331" name="Line 32">
          <a:extLst>
            <a:ext uri="{FF2B5EF4-FFF2-40B4-BE49-F238E27FC236}">
              <a16:creationId xmlns:a16="http://schemas.microsoft.com/office/drawing/2014/main" id="{00000000-0008-0000-2D00-0000936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3332" name="Line 33">
          <a:extLst>
            <a:ext uri="{FF2B5EF4-FFF2-40B4-BE49-F238E27FC236}">
              <a16:creationId xmlns:a16="http://schemas.microsoft.com/office/drawing/2014/main" id="{00000000-0008-0000-2D00-0000946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3333" name="Line 34">
          <a:extLst>
            <a:ext uri="{FF2B5EF4-FFF2-40B4-BE49-F238E27FC236}">
              <a16:creationId xmlns:a16="http://schemas.microsoft.com/office/drawing/2014/main" id="{00000000-0008-0000-2D00-0000956C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3334" name="Line 35">
          <a:extLst>
            <a:ext uri="{FF2B5EF4-FFF2-40B4-BE49-F238E27FC236}">
              <a16:creationId xmlns:a16="http://schemas.microsoft.com/office/drawing/2014/main" id="{00000000-0008-0000-2D00-0000966C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3335" name="Line 36">
          <a:extLst>
            <a:ext uri="{FF2B5EF4-FFF2-40B4-BE49-F238E27FC236}">
              <a16:creationId xmlns:a16="http://schemas.microsoft.com/office/drawing/2014/main" id="{00000000-0008-0000-2D00-0000976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3336" name="Line 37">
          <a:extLst>
            <a:ext uri="{FF2B5EF4-FFF2-40B4-BE49-F238E27FC236}">
              <a16:creationId xmlns:a16="http://schemas.microsoft.com/office/drawing/2014/main" id="{00000000-0008-0000-2D00-0000986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3337" name="Line 38">
          <a:extLst>
            <a:ext uri="{FF2B5EF4-FFF2-40B4-BE49-F238E27FC236}">
              <a16:creationId xmlns:a16="http://schemas.microsoft.com/office/drawing/2014/main" id="{00000000-0008-0000-2D00-0000996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3338" name="Line 39">
          <a:extLst>
            <a:ext uri="{FF2B5EF4-FFF2-40B4-BE49-F238E27FC236}">
              <a16:creationId xmlns:a16="http://schemas.microsoft.com/office/drawing/2014/main" id="{00000000-0008-0000-2D00-00009A6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3339" name="Line 40">
          <a:extLst>
            <a:ext uri="{FF2B5EF4-FFF2-40B4-BE49-F238E27FC236}">
              <a16:creationId xmlns:a16="http://schemas.microsoft.com/office/drawing/2014/main" id="{00000000-0008-0000-2D00-00009B6C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3340" name="Line 41">
          <a:extLst>
            <a:ext uri="{FF2B5EF4-FFF2-40B4-BE49-F238E27FC236}">
              <a16:creationId xmlns:a16="http://schemas.microsoft.com/office/drawing/2014/main" id="{00000000-0008-0000-2D00-00009C6C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3341" name="Line 42">
          <a:extLst>
            <a:ext uri="{FF2B5EF4-FFF2-40B4-BE49-F238E27FC236}">
              <a16:creationId xmlns:a16="http://schemas.microsoft.com/office/drawing/2014/main" id="{00000000-0008-0000-2D00-00009D6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3342" name="Line 43">
          <a:extLst>
            <a:ext uri="{FF2B5EF4-FFF2-40B4-BE49-F238E27FC236}">
              <a16:creationId xmlns:a16="http://schemas.microsoft.com/office/drawing/2014/main" id="{00000000-0008-0000-2D00-00009E6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3343" name="Line 44">
          <a:extLst>
            <a:ext uri="{FF2B5EF4-FFF2-40B4-BE49-F238E27FC236}">
              <a16:creationId xmlns:a16="http://schemas.microsoft.com/office/drawing/2014/main" id="{00000000-0008-0000-2D00-00009F6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3344" name="Line 45">
          <a:extLst>
            <a:ext uri="{FF2B5EF4-FFF2-40B4-BE49-F238E27FC236}">
              <a16:creationId xmlns:a16="http://schemas.microsoft.com/office/drawing/2014/main" id="{00000000-0008-0000-2D00-0000A06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3345" name="Line 46">
          <a:extLst>
            <a:ext uri="{FF2B5EF4-FFF2-40B4-BE49-F238E27FC236}">
              <a16:creationId xmlns:a16="http://schemas.microsoft.com/office/drawing/2014/main" id="{00000000-0008-0000-2D00-0000A16C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3346" name="Line 47">
          <a:extLst>
            <a:ext uri="{FF2B5EF4-FFF2-40B4-BE49-F238E27FC236}">
              <a16:creationId xmlns:a16="http://schemas.microsoft.com/office/drawing/2014/main" id="{00000000-0008-0000-2D00-0000A26C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3347" name="Line 48">
          <a:extLst>
            <a:ext uri="{FF2B5EF4-FFF2-40B4-BE49-F238E27FC236}">
              <a16:creationId xmlns:a16="http://schemas.microsoft.com/office/drawing/2014/main" id="{00000000-0008-0000-2D00-0000A36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3348" name="Line 49">
          <a:extLst>
            <a:ext uri="{FF2B5EF4-FFF2-40B4-BE49-F238E27FC236}">
              <a16:creationId xmlns:a16="http://schemas.microsoft.com/office/drawing/2014/main" id="{00000000-0008-0000-2D00-0000A46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3349" name="Line 50">
          <a:extLst>
            <a:ext uri="{FF2B5EF4-FFF2-40B4-BE49-F238E27FC236}">
              <a16:creationId xmlns:a16="http://schemas.microsoft.com/office/drawing/2014/main" id="{00000000-0008-0000-2D00-0000A56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3350" name="Line 51">
          <a:extLst>
            <a:ext uri="{FF2B5EF4-FFF2-40B4-BE49-F238E27FC236}">
              <a16:creationId xmlns:a16="http://schemas.microsoft.com/office/drawing/2014/main" id="{00000000-0008-0000-2D00-0000A66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3351" name="Line 52">
          <a:extLst>
            <a:ext uri="{FF2B5EF4-FFF2-40B4-BE49-F238E27FC236}">
              <a16:creationId xmlns:a16="http://schemas.microsoft.com/office/drawing/2014/main" id="{00000000-0008-0000-2D00-0000A76C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3352" name="Line 53">
          <a:extLst>
            <a:ext uri="{FF2B5EF4-FFF2-40B4-BE49-F238E27FC236}">
              <a16:creationId xmlns:a16="http://schemas.microsoft.com/office/drawing/2014/main" id="{00000000-0008-0000-2D00-0000A86C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3353" name="Line 54">
          <a:extLst>
            <a:ext uri="{FF2B5EF4-FFF2-40B4-BE49-F238E27FC236}">
              <a16:creationId xmlns:a16="http://schemas.microsoft.com/office/drawing/2014/main" id="{00000000-0008-0000-2D00-0000A96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3354" name="Line 55">
          <a:extLst>
            <a:ext uri="{FF2B5EF4-FFF2-40B4-BE49-F238E27FC236}">
              <a16:creationId xmlns:a16="http://schemas.microsoft.com/office/drawing/2014/main" id="{00000000-0008-0000-2D00-0000AA6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3355" name="Line 56">
          <a:extLst>
            <a:ext uri="{FF2B5EF4-FFF2-40B4-BE49-F238E27FC236}">
              <a16:creationId xmlns:a16="http://schemas.microsoft.com/office/drawing/2014/main" id="{00000000-0008-0000-2D00-0000AB6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3356" name="Line 57">
          <a:extLst>
            <a:ext uri="{FF2B5EF4-FFF2-40B4-BE49-F238E27FC236}">
              <a16:creationId xmlns:a16="http://schemas.microsoft.com/office/drawing/2014/main" id="{00000000-0008-0000-2D00-0000AC6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3357" name="Line 58">
          <a:extLst>
            <a:ext uri="{FF2B5EF4-FFF2-40B4-BE49-F238E27FC236}">
              <a16:creationId xmlns:a16="http://schemas.microsoft.com/office/drawing/2014/main" id="{00000000-0008-0000-2D00-0000AD6C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3358" name="Line 59">
          <a:extLst>
            <a:ext uri="{FF2B5EF4-FFF2-40B4-BE49-F238E27FC236}">
              <a16:creationId xmlns:a16="http://schemas.microsoft.com/office/drawing/2014/main" id="{00000000-0008-0000-2D00-0000AE6C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3359" name="Line 60">
          <a:extLst>
            <a:ext uri="{FF2B5EF4-FFF2-40B4-BE49-F238E27FC236}">
              <a16:creationId xmlns:a16="http://schemas.microsoft.com/office/drawing/2014/main" id="{00000000-0008-0000-2D00-0000AF6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3360" name="Line 61">
          <a:extLst>
            <a:ext uri="{FF2B5EF4-FFF2-40B4-BE49-F238E27FC236}">
              <a16:creationId xmlns:a16="http://schemas.microsoft.com/office/drawing/2014/main" id="{00000000-0008-0000-2D00-0000B06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93361" name="Group 62">
          <a:extLst>
            <a:ext uri="{FF2B5EF4-FFF2-40B4-BE49-F238E27FC236}">
              <a16:creationId xmlns:a16="http://schemas.microsoft.com/office/drawing/2014/main" id="{00000000-0008-0000-2D00-0000B16C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70719" name="Text Box 63">
            <a:extLst>
              <a:ext uri="{FF2B5EF4-FFF2-40B4-BE49-F238E27FC236}">
                <a16:creationId xmlns:a16="http://schemas.microsoft.com/office/drawing/2014/main" id="{00000000-0008-0000-2D00-00003F1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70720" name="Text Box 64">
            <a:extLst>
              <a:ext uri="{FF2B5EF4-FFF2-40B4-BE49-F238E27FC236}">
                <a16:creationId xmlns:a16="http://schemas.microsoft.com/office/drawing/2014/main" id="{00000000-0008-0000-2D00-0000401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70721" name="Text Box 65">
            <a:extLst>
              <a:ext uri="{FF2B5EF4-FFF2-40B4-BE49-F238E27FC236}">
                <a16:creationId xmlns:a16="http://schemas.microsoft.com/office/drawing/2014/main" id="{00000000-0008-0000-2D00-0000411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70722" name="Text Box 66">
            <a:extLst>
              <a:ext uri="{FF2B5EF4-FFF2-40B4-BE49-F238E27FC236}">
                <a16:creationId xmlns:a16="http://schemas.microsoft.com/office/drawing/2014/main" id="{00000000-0008-0000-2D00-0000421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70723" name="Text Box 67">
            <a:extLst>
              <a:ext uri="{FF2B5EF4-FFF2-40B4-BE49-F238E27FC236}">
                <a16:creationId xmlns:a16="http://schemas.microsoft.com/office/drawing/2014/main" id="{00000000-0008-0000-2D00-0000431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3780" name="Line 1">
          <a:extLst>
            <a:ext uri="{FF2B5EF4-FFF2-40B4-BE49-F238E27FC236}">
              <a16:creationId xmlns:a16="http://schemas.microsoft.com/office/drawing/2014/main" id="{00000000-0008-0000-2E00-0000E45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3781" name="Line 2">
          <a:extLst>
            <a:ext uri="{FF2B5EF4-FFF2-40B4-BE49-F238E27FC236}">
              <a16:creationId xmlns:a16="http://schemas.microsoft.com/office/drawing/2014/main" id="{00000000-0008-0000-2E00-0000E55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3782" name="Line 3">
          <a:extLst>
            <a:ext uri="{FF2B5EF4-FFF2-40B4-BE49-F238E27FC236}">
              <a16:creationId xmlns:a16="http://schemas.microsoft.com/office/drawing/2014/main" id="{00000000-0008-0000-2E00-0000E65C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3783" name="Line 4">
          <a:extLst>
            <a:ext uri="{FF2B5EF4-FFF2-40B4-BE49-F238E27FC236}">
              <a16:creationId xmlns:a16="http://schemas.microsoft.com/office/drawing/2014/main" id="{00000000-0008-0000-2E00-0000E75C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3784" name="Line 5">
          <a:extLst>
            <a:ext uri="{FF2B5EF4-FFF2-40B4-BE49-F238E27FC236}">
              <a16:creationId xmlns:a16="http://schemas.microsoft.com/office/drawing/2014/main" id="{00000000-0008-0000-2E00-0000E85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3785" name="Line 6">
          <a:extLst>
            <a:ext uri="{FF2B5EF4-FFF2-40B4-BE49-F238E27FC236}">
              <a16:creationId xmlns:a16="http://schemas.microsoft.com/office/drawing/2014/main" id="{00000000-0008-0000-2E00-0000E95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23559" name="AutoShape 7">
          <a:extLst>
            <a:ext uri="{FF2B5EF4-FFF2-40B4-BE49-F238E27FC236}">
              <a16:creationId xmlns:a16="http://schemas.microsoft.com/office/drawing/2014/main" id="{00000000-0008-0000-2E00-0000075C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2E00-00000F00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2E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2E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2E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2E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2E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43112" name="Group 7">
          <a:extLst>
            <a:ext uri="{FF2B5EF4-FFF2-40B4-BE49-F238E27FC236}">
              <a16:creationId xmlns:a16="http://schemas.microsoft.com/office/drawing/2014/main" id="{00000000-0008-0000-2F00-000068A8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43010" name="Text Box 2">
            <a:extLst>
              <a:ext uri="{FF2B5EF4-FFF2-40B4-BE49-F238E27FC236}">
                <a16:creationId xmlns:a16="http://schemas.microsoft.com/office/drawing/2014/main" id="{00000000-0008-0000-2F00-000002A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43011" name="Text Box 3">
            <a:extLst>
              <a:ext uri="{FF2B5EF4-FFF2-40B4-BE49-F238E27FC236}">
                <a16:creationId xmlns:a16="http://schemas.microsoft.com/office/drawing/2014/main" id="{00000000-0008-0000-2F00-000003A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43012" name="Text Box 4">
            <a:extLst>
              <a:ext uri="{FF2B5EF4-FFF2-40B4-BE49-F238E27FC236}">
                <a16:creationId xmlns:a16="http://schemas.microsoft.com/office/drawing/2014/main" id="{00000000-0008-0000-2F00-000004A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3013" name="Text Box 5">
            <a:extLst>
              <a:ext uri="{FF2B5EF4-FFF2-40B4-BE49-F238E27FC236}">
                <a16:creationId xmlns:a16="http://schemas.microsoft.com/office/drawing/2014/main" id="{00000000-0008-0000-2F00-000005A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43014" name="Text Box 6">
            <a:extLst>
              <a:ext uri="{FF2B5EF4-FFF2-40B4-BE49-F238E27FC236}">
                <a16:creationId xmlns:a16="http://schemas.microsoft.com/office/drawing/2014/main" id="{00000000-0008-0000-2F00-000006A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4324" name="Line 1">
          <a:extLst>
            <a:ext uri="{FF2B5EF4-FFF2-40B4-BE49-F238E27FC236}">
              <a16:creationId xmlns:a16="http://schemas.microsoft.com/office/drawing/2014/main" id="{00000000-0008-0000-3000-0000747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4325" name="Line 2">
          <a:extLst>
            <a:ext uri="{FF2B5EF4-FFF2-40B4-BE49-F238E27FC236}">
              <a16:creationId xmlns:a16="http://schemas.microsoft.com/office/drawing/2014/main" id="{00000000-0008-0000-3000-0000757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4326" name="Line 3">
          <a:extLst>
            <a:ext uri="{FF2B5EF4-FFF2-40B4-BE49-F238E27FC236}">
              <a16:creationId xmlns:a16="http://schemas.microsoft.com/office/drawing/2014/main" id="{00000000-0008-0000-3000-00007670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4327" name="Line 4">
          <a:extLst>
            <a:ext uri="{FF2B5EF4-FFF2-40B4-BE49-F238E27FC236}">
              <a16:creationId xmlns:a16="http://schemas.microsoft.com/office/drawing/2014/main" id="{00000000-0008-0000-3000-00007770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4328" name="Line 5">
          <a:extLst>
            <a:ext uri="{FF2B5EF4-FFF2-40B4-BE49-F238E27FC236}">
              <a16:creationId xmlns:a16="http://schemas.microsoft.com/office/drawing/2014/main" id="{00000000-0008-0000-3000-0000787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4329" name="Line 6">
          <a:extLst>
            <a:ext uri="{FF2B5EF4-FFF2-40B4-BE49-F238E27FC236}">
              <a16:creationId xmlns:a16="http://schemas.microsoft.com/office/drawing/2014/main" id="{00000000-0008-0000-3000-0000797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71687" name="AutoShape 7">
          <a:extLst>
            <a:ext uri="{FF2B5EF4-FFF2-40B4-BE49-F238E27FC236}">
              <a16:creationId xmlns:a16="http://schemas.microsoft.com/office/drawing/2014/main" id="{00000000-0008-0000-3000-0000071801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4331" name="Line 8">
          <a:extLst>
            <a:ext uri="{FF2B5EF4-FFF2-40B4-BE49-F238E27FC236}">
              <a16:creationId xmlns:a16="http://schemas.microsoft.com/office/drawing/2014/main" id="{00000000-0008-0000-3000-00007B7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4332" name="Line 9">
          <a:extLst>
            <a:ext uri="{FF2B5EF4-FFF2-40B4-BE49-F238E27FC236}">
              <a16:creationId xmlns:a16="http://schemas.microsoft.com/office/drawing/2014/main" id="{00000000-0008-0000-3000-00007C7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4333" name="Line 10">
          <a:extLst>
            <a:ext uri="{FF2B5EF4-FFF2-40B4-BE49-F238E27FC236}">
              <a16:creationId xmlns:a16="http://schemas.microsoft.com/office/drawing/2014/main" id="{00000000-0008-0000-3000-00007D70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4334" name="Line 11">
          <a:extLst>
            <a:ext uri="{FF2B5EF4-FFF2-40B4-BE49-F238E27FC236}">
              <a16:creationId xmlns:a16="http://schemas.microsoft.com/office/drawing/2014/main" id="{00000000-0008-0000-3000-00007E70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4335" name="Line 12">
          <a:extLst>
            <a:ext uri="{FF2B5EF4-FFF2-40B4-BE49-F238E27FC236}">
              <a16:creationId xmlns:a16="http://schemas.microsoft.com/office/drawing/2014/main" id="{00000000-0008-0000-3000-00007F7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4336" name="Line 13">
          <a:extLst>
            <a:ext uri="{FF2B5EF4-FFF2-40B4-BE49-F238E27FC236}">
              <a16:creationId xmlns:a16="http://schemas.microsoft.com/office/drawing/2014/main" id="{00000000-0008-0000-3000-0000807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4337" name="Line 14">
          <a:extLst>
            <a:ext uri="{FF2B5EF4-FFF2-40B4-BE49-F238E27FC236}">
              <a16:creationId xmlns:a16="http://schemas.microsoft.com/office/drawing/2014/main" id="{00000000-0008-0000-3000-0000817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4338" name="Line 15">
          <a:extLst>
            <a:ext uri="{FF2B5EF4-FFF2-40B4-BE49-F238E27FC236}">
              <a16:creationId xmlns:a16="http://schemas.microsoft.com/office/drawing/2014/main" id="{00000000-0008-0000-3000-0000827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4339" name="Line 16">
          <a:extLst>
            <a:ext uri="{FF2B5EF4-FFF2-40B4-BE49-F238E27FC236}">
              <a16:creationId xmlns:a16="http://schemas.microsoft.com/office/drawing/2014/main" id="{00000000-0008-0000-3000-00008370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4340" name="Line 17">
          <a:extLst>
            <a:ext uri="{FF2B5EF4-FFF2-40B4-BE49-F238E27FC236}">
              <a16:creationId xmlns:a16="http://schemas.microsoft.com/office/drawing/2014/main" id="{00000000-0008-0000-3000-00008470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4341" name="Line 18">
          <a:extLst>
            <a:ext uri="{FF2B5EF4-FFF2-40B4-BE49-F238E27FC236}">
              <a16:creationId xmlns:a16="http://schemas.microsoft.com/office/drawing/2014/main" id="{00000000-0008-0000-3000-0000857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4342" name="Line 19">
          <a:extLst>
            <a:ext uri="{FF2B5EF4-FFF2-40B4-BE49-F238E27FC236}">
              <a16:creationId xmlns:a16="http://schemas.microsoft.com/office/drawing/2014/main" id="{00000000-0008-0000-3000-0000867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4343" name="Line 20">
          <a:extLst>
            <a:ext uri="{FF2B5EF4-FFF2-40B4-BE49-F238E27FC236}">
              <a16:creationId xmlns:a16="http://schemas.microsoft.com/office/drawing/2014/main" id="{00000000-0008-0000-3000-0000877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4344" name="Line 21">
          <a:extLst>
            <a:ext uri="{FF2B5EF4-FFF2-40B4-BE49-F238E27FC236}">
              <a16:creationId xmlns:a16="http://schemas.microsoft.com/office/drawing/2014/main" id="{00000000-0008-0000-3000-0000887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4345" name="Line 22">
          <a:extLst>
            <a:ext uri="{FF2B5EF4-FFF2-40B4-BE49-F238E27FC236}">
              <a16:creationId xmlns:a16="http://schemas.microsoft.com/office/drawing/2014/main" id="{00000000-0008-0000-3000-00008970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4346" name="Line 23">
          <a:extLst>
            <a:ext uri="{FF2B5EF4-FFF2-40B4-BE49-F238E27FC236}">
              <a16:creationId xmlns:a16="http://schemas.microsoft.com/office/drawing/2014/main" id="{00000000-0008-0000-3000-00008A70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4347" name="Line 24">
          <a:extLst>
            <a:ext uri="{FF2B5EF4-FFF2-40B4-BE49-F238E27FC236}">
              <a16:creationId xmlns:a16="http://schemas.microsoft.com/office/drawing/2014/main" id="{00000000-0008-0000-3000-00008B7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4348" name="Line 25">
          <a:extLst>
            <a:ext uri="{FF2B5EF4-FFF2-40B4-BE49-F238E27FC236}">
              <a16:creationId xmlns:a16="http://schemas.microsoft.com/office/drawing/2014/main" id="{00000000-0008-0000-3000-00008C7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4349" name="Line 26">
          <a:extLst>
            <a:ext uri="{FF2B5EF4-FFF2-40B4-BE49-F238E27FC236}">
              <a16:creationId xmlns:a16="http://schemas.microsoft.com/office/drawing/2014/main" id="{00000000-0008-0000-3000-00008D7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4350" name="Line 27">
          <a:extLst>
            <a:ext uri="{FF2B5EF4-FFF2-40B4-BE49-F238E27FC236}">
              <a16:creationId xmlns:a16="http://schemas.microsoft.com/office/drawing/2014/main" id="{00000000-0008-0000-3000-00008E7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4351" name="Line 28">
          <a:extLst>
            <a:ext uri="{FF2B5EF4-FFF2-40B4-BE49-F238E27FC236}">
              <a16:creationId xmlns:a16="http://schemas.microsoft.com/office/drawing/2014/main" id="{00000000-0008-0000-3000-00008F70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4352" name="Line 29">
          <a:extLst>
            <a:ext uri="{FF2B5EF4-FFF2-40B4-BE49-F238E27FC236}">
              <a16:creationId xmlns:a16="http://schemas.microsoft.com/office/drawing/2014/main" id="{00000000-0008-0000-3000-00009070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4353" name="Line 30">
          <a:extLst>
            <a:ext uri="{FF2B5EF4-FFF2-40B4-BE49-F238E27FC236}">
              <a16:creationId xmlns:a16="http://schemas.microsoft.com/office/drawing/2014/main" id="{00000000-0008-0000-3000-0000917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4354" name="Line 31">
          <a:extLst>
            <a:ext uri="{FF2B5EF4-FFF2-40B4-BE49-F238E27FC236}">
              <a16:creationId xmlns:a16="http://schemas.microsoft.com/office/drawing/2014/main" id="{00000000-0008-0000-3000-0000927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4355" name="Line 32">
          <a:extLst>
            <a:ext uri="{FF2B5EF4-FFF2-40B4-BE49-F238E27FC236}">
              <a16:creationId xmlns:a16="http://schemas.microsoft.com/office/drawing/2014/main" id="{00000000-0008-0000-3000-0000937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4356" name="Line 33">
          <a:extLst>
            <a:ext uri="{FF2B5EF4-FFF2-40B4-BE49-F238E27FC236}">
              <a16:creationId xmlns:a16="http://schemas.microsoft.com/office/drawing/2014/main" id="{00000000-0008-0000-3000-0000947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4357" name="Line 34">
          <a:extLst>
            <a:ext uri="{FF2B5EF4-FFF2-40B4-BE49-F238E27FC236}">
              <a16:creationId xmlns:a16="http://schemas.microsoft.com/office/drawing/2014/main" id="{00000000-0008-0000-3000-00009570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4358" name="Line 35">
          <a:extLst>
            <a:ext uri="{FF2B5EF4-FFF2-40B4-BE49-F238E27FC236}">
              <a16:creationId xmlns:a16="http://schemas.microsoft.com/office/drawing/2014/main" id="{00000000-0008-0000-3000-00009670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4359" name="Line 36">
          <a:extLst>
            <a:ext uri="{FF2B5EF4-FFF2-40B4-BE49-F238E27FC236}">
              <a16:creationId xmlns:a16="http://schemas.microsoft.com/office/drawing/2014/main" id="{00000000-0008-0000-3000-0000977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4360" name="Line 37">
          <a:extLst>
            <a:ext uri="{FF2B5EF4-FFF2-40B4-BE49-F238E27FC236}">
              <a16:creationId xmlns:a16="http://schemas.microsoft.com/office/drawing/2014/main" id="{00000000-0008-0000-3000-0000987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4361" name="Line 38">
          <a:extLst>
            <a:ext uri="{FF2B5EF4-FFF2-40B4-BE49-F238E27FC236}">
              <a16:creationId xmlns:a16="http://schemas.microsoft.com/office/drawing/2014/main" id="{00000000-0008-0000-3000-0000997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4362" name="Line 39">
          <a:extLst>
            <a:ext uri="{FF2B5EF4-FFF2-40B4-BE49-F238E27FC236}">
              <a16:creationId xmlns:a16="http://schemas.microsoft.com/office/drawing/2014/main" id="{00000000-0008-0000-3000-00009A7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4363" name="Line 40">
          <a:extLst>
            <a:ext uri="{FF2B5EF4-FFF2-40B4-BE49-F238E27FC236}">
              <a16:creationId xmlns:a16="http://schemas.microsoft.com/office/drawing/2014/main" id="{00000000-0008-0000-3000-00009B70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4364" name="Line 41">
          <a:extLst>
            <a:ext uri="{FF2B5EF4-FFF2-40B4-BE49-F238E27FC236}">
              <a16:creationId xmlns:a16="http://schemas.microsoft.com/office/drawing/2014/main" id="{00000000-0008-0000-3000-00009C70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4365" name="Line 42">
          <a:extLst>
            <a:ext uri="{FF2B5EF4-FFF2-40B4-BE49-F238E27FC236}">
              <a16:creationId xmlns:a16="http://schemas.microsoft.com/office/drawing/2014/main" id="{00000000-0008-0000-3000-00009D7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4366" name="Line 43">
          <a:extLst>
            <a:ext uri="{FF2B5EF4-FFF2-40B4-BE49-F238E27FC236}">
              <a16:creationId xmlns:a16="http://schemas.microsoft.com/office/drawing/2014/main" id="{00000000-0008-0000-3000-00009E7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4367" name="Line 44">
          <a:extLst>
            <a:ext uri="{FF2B5EF4-FFF2-40B4-BE49-F238E27FC236}">
              <a16:creationId xmlns:a16="http://schemas.microsoft.com/office/drawing/2014/main" id="{00000000-0008-0000-3000-00009F7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4368" name="Line 45">
          <a:extLst>
            <a:ext uri="{FF2B5EF4-FFF2-40B4-BE49-F238E27FC236}">
              <a16:creationId xmlns:a16="http://schemas.microsoft.com/office/drawing/2014/main" id="{00000000-0008-0000-3000-0000A07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4369" name="Line 46">
          <a:extLst>
            <a:ext uri="{FF2B5EF4-FFF2-40B4-BE49-F238E27FC236}">
              <a16:creationId xmlns:a16="http://schemas.microsoft.com/office/drawing/2014/main" id="{00000000-0008-0000-3000-0000A170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4370" name="Line 47">
          <a:extLst>
            <a:ext uri="{FF2B5EF4-FFF2-40B4-BE49-F238E27FC236}">
              <a16:creationId xmlns:a16="http://schemas.microsoft.com/office/drawing/2014/main" id="{00000000-0008-0000-3000-0000A270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4371" name="Line 48">
          <a:extLst>
            <a:ext uri="{FF2B5EF4-FFF2-40B4-BE49-F238E27FC236}">
              <a16:creationId xmlns:a16="http://schemas.microsoft.com/office/drawing/2014/main" id="{00000000-0008-0000-3000-0000A37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4372" name="Line 49">
          <a:extLst>
            <a:ext uri="{FF2B5EF4-FFF2-40B4-BE49-F238E27FC236}">
              <a16:creationId xmlns:a16="http://schemas.microsoft.com/office/drawing/2014/main" id="{00000000-0008-0000-3000-0000A47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4373" name="Line 50">
          <a:extLst>
            <a:ext uri="{FF2B5EF4-FFF2-40B4-BE49-F238E27FC236}">
              <a16:creationId xmlns:a16="http://schemas.microsoft.com/office/drawing/2014/main" id="{00000000-0008-0000-3000-0000A57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4374" name="Line 51">
          <a:extLst>
            <a:ext uri="{FF2B5EF4-FFF2-40B4-BE49-F238E27FC236}">
              <a16:creationId xmlns:a16="http://schemas.microsoft.com/office/drawing/2014/main" id="{00000000-0008-0000-3000-0000A67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4375" name="Line 52">
          <a:extLst>
            <a:ext uri="{FF2B5EF4-FFF2-40B4-BE49-F238E27FC236}">
              <a16:creationId xmlns:a16="http://schemas.microsoft.com/office/drawing/2014/main" id="{00000000-0008-0000-3000-0000A770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4376" name="Line 53">
          <a:extLst>
            <a:ext uri="{FF2B5EF4-FFF2-40B4-BE49-F238E27FC236}">
              <a16:creationId xmlns:a16="http://schemas.microsoft.com/office/drawing/2014/main" id="{00000000-0008-0000-3000-0000A870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4377" name="Line 54">
          <a:extLst>
            <a:ext uri="{FF2B5EF4-FFF2-40B4-BE49-F238E27FC236}">
              <a16:creationId xmlns:a16="http://schemas.microsoft.com/office/drawing/2014/main" id="{00000000-0008-0000-3000-0000A97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4378" name="Line 55">
          <a:extLst>
            <a:ext uri="{FF2B5EF4-FFF2-40B4-BE49-F238E27FC236}">
              <a16:creationId xmlns:a16="http://schemas.microsoft.com/office/drawing/2014/main" id="{00000000-0008-0000-3000-0000AA7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4379" name="Line 56">
          <a:extLst>
            <a:ext uri="{FF2B5EF4-FFF2-40B4-BE49-F238E27FC236}">
              <a16:creationId xmlns:a16="http://schemas.microsoft.com/office/drawing/2014/main" id="{00000000-0008-0000-3000-0000AB7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4380" name="Line 57">
          <a:extLst>
            <a:ext uri="{FF2B5EF4-FFF2-40B4-BE49-F238E27FC236}">
              <a16:creationId xmlns:a16="http://schemas.microsoft.com/office/drawing/2014/main" id="{00000000-0008-0000-3000-0000AC7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4381" name="Line 58">
          <a:extLst>
            <a:ext uri="{FF2B5EF4-FFF2-40B4-BE49-F238E27FC236}">
              <a16:creationId xmlns:a16="http://schemas.microsoft.com/office/drawing/2014/main" id="{00000000-0008-0000-3000-0000AD70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4382" name="Line 59">
          <a:extLst>
            <a:ext uri="{FF2B5EF4-FFF2-40B4-BE49-F238E27FC236}">
              <a16:creationId xmlns:a16="http://schemas.microsoft.com/office/drawing/2014/main" id="{00000000-0008-0000-3000-0000AE70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4383" name="Line 60">
          <a:extLst>
            <a:ext uri="{FF2B5EF4-FFF2-40B4-BE49-F238E27FC236}">
              <a16:creationId xmlns:a16="http://schemas.microsoft.com/office/drawing/2014/main" id="{00000000-0008-0000-3000-0000AF7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4384" name="Line 61">
          <a:extLst>
            <a:ext uri="{FF2B5EF4-FFF2-40B4-BE49-F238E27FC236}">
              <a16:creationId xmlns:a16="http://schemas.microsoft.com/office/drawing/2014/main" id="{00000000-0008-0000-3000-0000B07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94385" name="Group 62">
          <a:extLst>
            <a:ext uri="{FF2B5EF4-FFF2-40B4-BE49-F238E27FC236}">
              <a16:creationId xmlns:a16="http://schemas.microsoft.com/office/drawing/2014/main" id="{00000000-0008-0000-3000-0000B170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71743" name="Text Box 63">
            <a:extLst>
              <a:ext uri="{FF2B5EF4-FFF2-40B4-BE49-F238E27FC236}">
                <a16:creationId xmlns:a16="http://schemas.microsoft.com/office/drawing/2014/main" id="{00000000-0008-0000-3000-00003F1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71744" name="Text Box 64">
            <a:extLst>
              <a:ext uri="{FF2B5EF4-FFF2-40B4-BE49-F238E27FC236}">
                <a16:creationId xmlns:a16="http://schemas.microsoft.com/office/drawing/2014/main" id="{00000000-0008-0000-3000-0000401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71745" name="Text Box 65">
            <a:extLst>
              <a:ext uri="{FF2B5EF4-FFF2-40B4-BE49-F238E27FC236}">
                <a16:creationId xmlns:a16="http://schemas.microsoft.com/office/drawing/2014/main" id="{00000000-0008-0000-3000-0000411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71746" name="Text Box 66">
            <a:extLst>
              <a:ext uri="{FF2B5EF4-FFF2-40B4-BE49-F238E27FC236}">
                <a16:creationId xmlns:a16="http://schemas.microsoft.com/office/drawing/2014/main" id="{00000000-0008-0000-3000-0000421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71747" name="Text Box 67">
            <a:extLst>
              <a:ext uri="{FF2B5EF4-FFF2-40B4-BE49-F238E27FC236}">
                <a16:creationId xmlns:a16="http://schemas.microsoft.com/office/drawing/2014/main" id="{00000000-0008-0000-3000-0000431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4804" name="Line 1">
          <a:extLst>
            <a:ext uri="{FF2B5EF4-FFF2-40B4-BE49-F238E27FC236}">
              <a16:creationId xmlns:a16="http://schemas.microsoft.com/office/drawing/2014/main" id="{00000000-0008-0000-3100-0000E46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4805" name="Line 2">
          <a:extLst>
            <a:ext uri="{FF2B5EF4-FFF2-40B4-BE49-F238E27FC236}">
              <a16:creationId xmlns:a16="http://schemas.microsoft.com/office/drawing/2014/main" id="{00000000-0008-0000-3100-0000E56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4806" name="Line 3">
          <a:extLst>
            <a:ext uri="{FF2B5EF4-FFF2-40B4-BE49-F238E27FC236}">
              <a16:creationId xmlns:a16="http://schemas.microsoft.com/office/drawing/2014/main" id="{00000000-0008-0000-3100-0000E660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4807" name="Line 4">
          <a:extLst>
            <a:ext uri="{FF2B5EF4-FFF2-40B4-BE49-F238E27FC236}">
              <a16:creationId xmlns:a16="http://schemas.microsoft.com/office/drawing/2014/main" id="{00000000-0008-0000-3100-0000E760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4808" name="Line 5">
          <a:extLst>
            <a:ext uri="{FF2B5EF4-FFF2-40B4-BE49-F238E27FC236}">
              <a16:creationId xmlns:a16="http://schemas.microsoft.com/office/drawing/2014/main" id="{00000000-0008-0000-3100-0000E86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4809" name="Line 6">
          <a:extLst>
            <a:ext uri="{FF2B5EF4-FFF2-40B4-BE49-F238E27FC236}">
              <a16:creationId xmlns:a16="http://schemas.microsoft.com/office/drawing/2014/main" id="{00000000-0008-0000-3100-0000E960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24583" name="AutoShape 7">
          <a:extLst>
            <a:ext uri="{FF2B5EF4-FFF2-40B4-BE49-F238E27FC236}">
              <a16:creationId xmlns:a16="http://schemas.microsoft.com/office/drawing/2014/main" id="{00000000-0008-0000-3100-00000760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3100-00000F00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31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31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31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31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31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42088" name="Group 7">
          <a:extLst>
            <a:ext uri="{FF2B5EF4-FFF2-40B4-BE49-F238E27FC236}">
              <a16:creationId xmlns:a16="http://schemas.microsoft.com/office/drawing/2014/main" id="{00000000-0008-0000-3200-000068A4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41986" name="Text Box 2">
            <a:extLst>
              <a:ext uri="{FF2B5EF4-FFF2-40B4-BE49-F238E27FC236}">
                <a16:creationId xmlns:a16="http://schemas.microsoft.com/office/drawing/2014/main" id="{00000000-0008-0000-3200-000002A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41987" name="Text Box 3">
            <a:extLst>
              <a:ext uri="{FF2B5EF4-FFF2-40B4-BE49-F238E27FC236}">
                <a16:creationId xmlns:a16="http://schemas.microsoft.com/office/drawing/2014/main" id="{00000000-0008-0000-3200-000003A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41988" name="Text Box 4">
            <a:extLst>
              <a:ext uri="{FF2B5EF4-FFF2-40B4-BE49-F238E27FC236}">
                <a16:creationId xmlns:a16="http://schemas.microsoft.com/office/drawing/2014/main" id="{00000000-0008-0000-3200-000004A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1989" name="Text Box 5">
            <a:extLst>
              <a:ext uri="{FF2B5EF4-FFF2-40B4-BE49-F238E27FC236}">
                <a16:creationId xmlns:a16="http://schemas.microsoft.com/office/drawing/2014/main" id="{00000000-0008-0000-3200-000005A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41990" name="Text Box 6">
            <a:extLst>
              <a:ext uri="{FF2B5EF4-FFF2-40B4-BE49-F238E27FC236}">
                <a16:creationId xmlns:a16="http://schemas.microsoft.com/office/drawing/2014/main" id="{00000000-0008-0000-3200-000006A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5348" name="Line 1">
          <a:extLst>
            <a:ext uri="{FF2B5EF4-FFF2-40B4-BE49-F238E27FC236}">
              <a16:creationId xmlns:a16="http://schemas.microsoft.com/office/drawing/2014/main" id="{00000000-0008-0000-3300-0000747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5349" name="Line 2">
          <a:extLst>
            <a:ext uri="{FF2B5EF4-FFF2-40B4-BE49-F238E27FC236}">
              <a16:creationId xmlns:a16="http://schemas.microsoft.com/office/drawing/2014/main" id="{00000000-0008-0000-3300-0000757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5350" name="Line 3">
          <a:extLst>
            <a:ext uri="{FF2B5EF4-FFF2-40B4-BE49-F238E27FC236}">
              <a16:creationId xmlns:a16="http://schemas.microsoft.com/office/drawing/2014/main" id="{00000000-0008-0000-3300-00007674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5351" name="Line 4">
          <a:extLst>
            <a:ext uri="{FF2B5EF4-FFF2-40B4-BE49-F238E27FC236}">
              <a16:creationId xmlns:a16="http://schemas.microsoft.com/office/drawing/2014/main" id="{00000000-0008-0000-3300-00007774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5352" name="Line 5">
          <a:extLst>
            <a:ext uri="{FF2B5EF4-FFF2-40B4-BE49-F238E27FC236}">
              <a16:creationId xmlns:a16="http://schemas.microsoft.com/office/drawing/2014/main" id="{00000000-0008-0000-3300-0000787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5353" name="Line 6">
          <a:extLst>
            <a:ext uri="{FF2B5EF4-FFF2-40B4-BE49-F238E27FC236}">
              <a16:creationId xmlns:a16="http://schemas.microsoft.com/office/drawing/2014/main" id="{00000000-0008-0000-3300-0000797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72711" name="AutoShape 7">
          <a:extLst>
            <a:ext uri="{FF2B5EF4-FFF2-40B4-BE49-F238E27FC236}">
              <a16:creationId xmlns:a16="http://schemas.microsoft.com/office/drawing/2014/main" id="{00000000-0008-0000-3300-0000071C01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5355" name="Line 8">
          <a:extLst>
            <a:ext uri="{FF2B5EF4-FFF2-40B4-BE49-F238E27FC236}">
              <a16:creationId xmlns:a16="http://schemas.microsoft.com/office/drawing/2014/main" id="{00000000-0008-0000-3300-00007B7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5356" name="Line 9">
          <a:extLst>
            <a:ext uri="{FF2B5EF4-FFF2-40B4-BE49-F238E27FC236}">
              <a16:creationId xmlns:a16="http://schemas.microsoft.com/office/drawing/2014/main" id="{00000000-0008-0000-3300-00007C7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5357" name="Line 10">
          <a:extLst>
            <a:ext uri="{FF2B5EF4-FFF2-40B4-BE49-F238E27FC236}">
              <a16:creationId xmlns:a16="http://schemas.microsoft.com/office/drawing/2014/main" id="{00000000-0008-0000-3300-00007D74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5358" name="Line 11">
          <a:extLst>
            <a:ext uri="{FF2B5EF4-FFF2-40B4-BE49-F238E27FC236}">
              <a16:creationId xmlns:a16="http://schemas.microsoft.com/office/drawing/2014/main" id="{00000000-0008-0000-3300-00007E74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5359" name="Line 12">
          <a:extLst>
            <a:ext uri="{FF2B5EF4-FFF2-40B4-BE49-F238E27FC236}">
              <a16:creationId xmlns:a16="http://schemas.microsoft.com/office/drawing/2014/main" id="{00000000-0008-0000-3300-00007F7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5360" name="Line 13">
          <a:extLst>
            <a:ext uri="{FF2B5EF4-FFF2-40B4-BE49-F238E27FC236}">
              <a16:creationId xmlns:a16="http://schemas.microsoft.com/office/drawing/2014/main" id="{00000000-0008-0000-3300-0000807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5361" name="Line 14">
          <a:extLst>
            <a:ext uri="{FF2B5EF4-FFF2-40B4-BE49-F238E27FC236}">
              <a16:creationId xmlns:a16="http://schemas.microsoft.com/office/drawing/2014/main" id="{00000000-0008-0000-3300-0000817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5362" name="Line 15">
          <a:extLst>
            <a:ext uri="{FF2B5EF4-FFF2-40B4-BE49-F238E27FC236}">
              <a16:creationId xmlns:a16="http://schemas.microsoft.com/office/drawing/2014/main" id="{00000000-0008-0000-3300-0000827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5363" name="Line 16">
          <a:extLst>
            <a:ext uri="{FF2B5EF4-FFF2-40B4-BE49-F238E27FC236}">
              <a16:creationId xmlns:a16="http://schemas.microsoft.com/office/drawing/2014/main" id="{00000000-0008-0000-3300-00008374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5364" name="Line 17">
          <a:extLst>
            <a:ext uri="{FF2B5EF4-FFF2-40B4-BE49-F238E27FC236}">
              <a16:creationId xmlns:a16="http://schemas.microsoft.com/office/drawing/2014/main" id="{00000000-0008-0000-3300-00008474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5365" name="Line 18">
          <a:extLst>
            <a:ext uri="{FF2B5EF4-FFF2-40B4-BE49-F238E27FC236}">
              <a16:creationId xmlns:a16="http://schemas.microsoft.com/office/drawing/2014/main" id="{00000000-0008-0000-3300-0000857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5366" name="Line 19">
          <a:extLst>
            <a:ext uri="{FF2B5EF4-FFF2-40B4-BE49-F238E27FC236}">
              <a16:creationId xmlns:a16="http://schemas.microsoft.com/office/drawing/2014/main" id="{00000000-0008-0000-3300-0000867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5367" name="Line 20">
          <a:extLst>
            <a:ext uri="{FF2B5EF4-FFF2-40B4-BE49-F238E27FC236}">
              <a16:creationId xmlns:a16="http://schemas.microsoft.com/office/drawing/2014/main" id="{00000000-0008-0000-3300-0000877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5368" name="Line 21">
          <a:extLst>
            <a:ext uri="{FF2B5EF4-FFF2-40B4-BE49-F238E27FC236}">
              <a16:creationId xmlns:a16="http://schemas.microsoft.com/office/drawing/2014/main" id="{00000000-0008-0000-3300-0000887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5369" name="Line 22">
          <a:extLst>
            <a:ext uri="{FF2B5EF4-FFF2-40B4-BE49-F238E27FC236}">
              <a16:creationId xmlns:a16="http://schemas.microsoft.com/office/drawing/2014/main" id="{00000000-0008-0000-3300-00008974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5370" name="Line 23">
          <a:extLst>
            <a:ext uri="{FF2B5EF4-FFF2-40B4-BE49-F238E27FC236}">
              <a16:creationId xmlns:a16="http://schemas.microsoft.com/office/drawing/2014/main" id="{00000000-0008-0000-3300-00008A74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5371" name="Line 24">
          <a:extLst>
            <a:ext uri="{FF2B5EF4-FFF2-40B4-BE49-F238E27FC236}">
              <a16:creationId xmlns:a16="http://schemas.microsoft.com/office/drawing/2014/main" id="{00000000-0008-0000-3300-00008B7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5372" name="Line 25">
          <a:extLst>
            <a:ext uri="{FF2B5EF4-FFF2-40B4-BE49-F238E27FC236}">
              <a16:creationId xmlns:a16="http://schemas.microsoft.com/office/drawing/2014/main" id="{00000000-0008-0000-3300-00008C7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5373" name="Line 26">
          <a:extLst>
            <a:ext uri="{FF2B5EF4-FFF2-40B4-BE49-F238E27FC236}">
              <a16:creationId xmlns:a16="http://schemas.microsoft.com/office/drawing/2014/main" id="{00000000-0008-0000-3300-00008D7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5374" name="Line 27">
          <a:extLst>
            <a:ext uri="{FF2B5EF4-FFF2-40B4-BE49-F238E27FC236}">
              <a16:creationId xmlns:a16="http://schemas.microsoft.com/office/drawing/2014/main" id="{00000000-0008-0000-3300-00008E7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5375" name="Line 28">
          <a:extLst>
            <a:ext uri="{FF2B5EF4-FFF2-40B4-BE49-F238E27FC236}">
              <a16:creationId xmlns:a16="http://schemas.microsoft.com/office/drawing/2014/main" id="{00000000-0008-0000-3300-00008F74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5376" name="Line 29">
          <a:extLst>
            <a:ext uri="{FF2B5EF4-FFF2-40B4-BE49-F238E27FC236}">
              <a16:creationId xmlns:a16="http://schemas.microsoft.com/office/drawing/2014/main" id="{00000000-0008-0000-3300-00009074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5377" name="Line 30">
          <a:extLst>
            <a:ext uri="{FF2B5EF4-FFF2-40B4-BE49-F238E27FC236}">
              <a16:creationId xmlns:a16="http://schemas.microsoft.com/office/drawing/2014/main" id="{00000000-0008-0000-3300-0000917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5378" name="Line 31">
          <a:extLst>
            <a:ext uri="{FF2B5EF4-FFF2-40B4-BE49-F238E27FC236}">
              <a16:creationId xmlns:a16="http://schemas.microsoft.com/office/drawing/2014/main" id="{00000000-0008-0000-3300-0000927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5379" name="Line 32">
          <a:extLst>
            <a:ext uri="{FF2B5EF4-FFF2-40B4-BE49-F238E27FC236}">
              <a16:creationId xmlns:a16="http://schemas.microsoft.com/office/drawing/2014/main" id="{00000000-0008-0000-3300-0000937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5380" name="Line 33">
          <a:extLst>
            <a:ext uri="{FF2B5EF4-FFF2-40B4-BE49-F238E27FC236}">
              <a16:creationId xmlns:a16="http://schemas.microsoft.com/office/drawing/2014/main" id="{00000000-0008-0000-3300-0000947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5381" name="Line 34">
          <a:extLst>
            <a:ext uri="{FF2B5EF4-FFF2-40B4-BE49-F238E27FC236}">
              <a16:creationId xmlns:a16="http://schemas.microsoft.com/office/drawing/2014/main" id="{00000000-0008-0000-3300-00009574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5382" name="Line 35">
          <a:extLst>
            <a:ext uri="{FF2B5EF4-FFF2-40B4-BE49-F238E27FC236}">
              <a16:creationId xmlns:a16="http://schemas.microsoft.com/office/drawing/2014/main" id="{00000000-0008-0000-3300-00009674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5383" name="Line 36">
          <a:extLst>
            <a:ext uri="{FF2B5EF4-FFF2-40B4-BE49-F238E27FC236}">
              <a16:creationId xmlns:a16="http://schemas.microsoft.com/office/drawing/2014/main" id="{00000000-0008-0000-3300-0000977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5384" name="Line 37">
          <a:extLst>
            <a:ext uri="{FF2B5EF4-FFF2-40B4-BE49-F238E27FC236}">
              <a16:creationId xmlns:a16="http://schemas.microsoft.com/office/drawing/2014/main" id="{00000000-0008-0000-3300-0000987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5385" name="Line 38">
          <a:extLst>
            <a:ext uri="{FF2B5EF4-FFF2-40B4-BE49-F238E27FC236}">
              <a16:creationId xmlns:a16="http://schemas.microsoft.com/office/drawing/2014/main" id="{00000000-0008-0000-3300-0000997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5386" name="Line 39">
          <a:extLst>
            <a:ext uri="{FF2B5EF4-FFF2-40B4-BE49-F238E27FC236}">
              <a16:creationId xmlns:a16="http://schemas.microsoft.com/office/drawing/2014/main" id="{00000000-0008-0000-3300-00009A7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5387" name="Line 40">
          <a:extLst>
            <a:ext uri="{FF2B5EF4-FFF2-40B4-BE49-F238E27FC236}">
              <a16:creationId xmlns:a16="http://schemas.microsoft.com/office/drawing/2014/main" id="{00000000-0008-0000-3300-00009B74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5388" name="Line 41">
          <a:extLst>
            <a:ext uri="{FF2B5EF4-FFF2-40B4-BE49-F238E27FC236}">
              <a16:creationId xmlns:a16="http://schemas.microsoft.com/office/drawing/2014/main" id="{00000000-0008-0000-3300-00009C74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5389" name="Line 42">
          <a:extLst>
            <a:ext uri="{FF2B5EF4-FFF2-40B4-BE49-F238E27FC236}">
              <a16:creationId xmlns:a16="http://schemas.microsoft.com/office/drawing/2014/main" id="{00000000-0008-0000-3300-00009D7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5390" name="Line 43">
          <a:extLst>
            <a:ext uri="{FF2B5EF4-FFF2-40B4-BE49-F238E27FC236}">
              <a16:creationId xmlns:a16="http://schemas.microsoft.com/office/drawing/2014/main" id="{00000000-0008-0000-3300-00009E7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5391" name="Line 44">
          <a:extLst>
            <a:ext uri="{FF2B5EF4-FFF2-40B4-BE49-F238E27FC236}">
              <a16:creationId xmlns:a16="http://schemas.microsoft.com/office/drawing/2014/main" id="{00000000-0008-0000-3300-00009F7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5392" name="Line 45">
          <a:extLst>
            <a:ext uri="{FF2B5EF4-FFF2-40B4-BE49-F238E27FC236}">
              <a16:creationId xmlns:a16="http://schemas.microsoft.com/office/drawing/2014/main" id="{00000000-0008-0000-3300-0000A07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5393" name="Line 46">
          <a:extLst>
            <a:ext uri="{FF2B5EF4-FFF2-40B4-BE49-F238E27FC236}">
              <a16:creationId xmlns:a16="http://schemas.microsoft.com/office/drawing/2014/main" id="{00000000-0008-0000-3300-0000A174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5394" name="Line 47">
          <a:extLst>
            <a:ext uri="{FF2B5EF4-FFF2-40B4-BE49-F238E27FC236}">
              <a16:creationId xmlns:a16="http://schemas.microsoft.com/office/drawing/2014/main" id="{00000000-0008-0000-3300-0000A274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5395" name="Line 48">
          <a:extLst>
            <a:ext uri="{FF2B5EF4-FFF2-40B4-BE49-F238E27FC236}">
              <a16:creationId xmlns:a16="http://schemas.microsoft.com/office/drawing/2014/main" id="{00000000-0008-0000-3300-0000A37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5396" name="Line 49">
          <a:extLst>
            <a:ext uri="{FF2B5EF4-FFF2-40B4-BE49-F238E27FC236}">
              <a16:creationId xmlns:a16="http://schemas.microsoft.com/office/drawing/2014/main" id="{00000000-0008-0000-3300-0000A47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5397" name="Line 50">
          <a:extLst>
            <a:ext uri="{FF2B5EF4-FFF2-40B4-BE49-F238E27FC236}">
              <a16:creationId xmlns:a16="http://schemas.microsoft.com/office/drawing/2014/main" id="{00000000-0008-0000-3300-0000A57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5398" name="Line 51">
          <a:extLst>
            <a:ext uri="{FF2B5EF4-FFF2-40B4-BE49-F238E27FC236}">
              <a16:creationId xmlns:a16="http://schemas.microsoft.com/office/drawing/2014/main" id="{00000000-0008-0000-3300-0000A67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5399" name="Line 52">
          <a:extLst>
            <a:ext uri="{FF2B5EF4-FFF2-40B4-BE49-F238E27FC236}">
              <a16:creationId xmlns:a16="http://schemas.microsoft.com/office/drawing/2014/main" id="{00000000-0008-0000-3300-0000A774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5400" name="Line 53">
          <a:extLst>
            <a:ext uri="{FF2B5EF4-FFF2-40B4-BE49-F238E27FC236}">
              <a16:creationId xmlns:a16="http://schemas.microsoft.com/office/drawing/2014/main" id="{00000000-0008-0000-3300-0000A874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5401" name="Line 54">
          <a:extLst>
            <a:ext uri="{FF2B5EF4-FFF2-40B4-BE49-F238E27FC236}">
              <a16:creationId xmlns:a16="http://schemas.microsoft.com/office/drawing/2014/main" id="{00000000-0008-0000-3300-0000A97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5402" name="Line 55">
          <a:extLst>
            <a:ext uri="{FF2B5EF4-FFF2-40B4-BE49-F238E27FC236}">
              <a16:creationId xmlns:a16="http://schemas.microsoft.com/office/drawing/2014/main" id="{00000000-0008-0000-3300-0000AA7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5403" name="Line 56">
          <a:extLst>
            <a:ext uri="{FF2B5EF4-FFF2-40B4-BE49-F238E27FC236}">
              <a16:creationId xmlns:a16="http://schemas.microsoft.com/office/drawing/2014/main" id="{00000000-0008-0000-3300-0000AB7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5404" name="Line 57">
          <a:extLst>
            <a:ext uri="{FF2B5EF4-FFF2-40B4-BE49-F238E27FC236}">
              <a16:creationId xmlns:a16="http://schemas.microsoft.com/office/drawing/2014/main" id="{00000000-0008-0000-3300-0000AC7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5405" name="Line 58">
          <a:extLst>
            <a:ext uri="{FF2B5EF4-FFF2-40B4-BE49-F238E27FC236}">
              <a16:creationId xmlns:a16="http://schemas.microsoft.com/office/drawing/2014/main" id="{00000000-0008-0000-3300-0000AD74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5406" name="Line 59">
          <a:extLst>
            <a:ext uri="{FF2B5EF4-FFF2-40B4-BE49-F238E27FC236}">
              <a16:creationId xmlns:a16="http://schemas.microsoft.com/office/drawing/2014/main" id="{00000000-0008-0000-3300-0000AE74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5407" name="Line 60">
          <a:extLst>
            <a:ext uri="{FF2B5EF4-FFF2-40B4-BE49-F238E27FC236}">
              <a16:creationId xmlns:a16="http://schemas.microsoft.com/office/drawing/2014/main" id="{00000000-0008-0000-3300-0000AF7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5408" name="Line 61">
          <a:extLst>
            <a:ext uri="{FF2B5EF4-FFF2-40B4-BE49-F238E27FC236}">
              <a16:creationId xmlns:a16="http://schemas.microsoft.com/office/drawing/2014/main" id="{00000000-0008-0000-3300-0000B07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95409" name="Group 62">
          <a:extLst>
            <a:ext uri="{FF2B5EF4-FFF2-40B4-BE49-F238E27FC236}">
              <a16:creationId xmlns:a16="http://schemas.microsoft.com/office/drawing/2014/main" id="{00000000-0008-0000-3300-0000B174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72767" name="Text Box 63">
            <a:extLst>
              <a:ext uri="{FF2B5EF4-FFF2-40B4-BE49-F238E27FC236}">
                <a16:creationId xmlns:a16="http://schemas.microsoft.com/office/drawing/2014/main" id="{00000000-0008-0000-3300-00003F1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72768" name="Text Box 64">
            <a:extLst>
              <a:ext uri="{FF2B5EF4-FFF2-40B4-BE49-F238E27FC236}">
                <a16:creationId xmlns:a16="http://schemas.microsoft.com/office/drawing/2014/main" id="{00000000-0008-0000-3300-0000401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72769" name="Text Box 65">
            <a:extLst>
              <a:ext uri="{FF2B5EF4-FFF2-40B4-BE49-F238E27FC236}">
                <a16:creationId xmlns:a16="http://schemas.microsoft.com/office/drawing/2014/main" id="{00000000-0008-0000-3300-0000411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72770" name="Text Box 66">
            <a:extLst>
              <a:ext uri="{FF2B5EF4-FFF2-40B4-BE49-F238E27FC236}">
                <a16:creationId xmlns:a16="http://schemas.microsoft.com/office/drawing/2014/main" id="{00000000-0008-0000-3300-0000421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72771" name="Text Box 67">
            <a:extLst>
              <a:ext uri="{FF2B5EF4-FFF2-40B4-BE49-F238E27FC236}">
                <a16:creationId xmlns:a16="http://schemas.microsoft.com/office/drawing/2014/main" id="{00000000-0008-0000-3300-0000431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5828" name="Line 1">
          <a:extLst>
            <a:ext uri="{FF2B5EF4-FFF2-40B4-BE49-F238E27FC236}">
              <a16:creationId xmlns:a16="http://schemas.microsoft.com/office/drawing/2014/main" id="{00000000-0008-0000-3400-0000E46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5829" name="Line 2">
          <a:extLst>
            <a:ext uri="{FF2B5EF4-FFF2-40B4-BE49-F238E27FC236}">
              <a16:creationId xmlns:a16="http://schemas.microsoft.com/office/drawing/2014/main" id="{00000000-0008-0000-3400-0000E56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5830" name="Line 3">
          <a:extLst>
            <a:ext uri="{FF2B5EF4-FFF2-40B4-BE49-F238E27FC236}">
              <a16:creationId xmlns:a16="http://schemas.microsoft.com/office/drawing/2014/main" id="{00000000-0008-0000-3400-0000E664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5831" name="Line 4">
          <a:extLst>
            <a:ext uri="{FF2B5EF4-FFF2-40B4-BE49-F238E27FC236}">
              <a16:creationId xmlns:a16="http://schemas.microsoft.com/office/drawing/2014/main" id="{00000000-0008-0000-3400-0000E764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5832" name="Line 5">
          <a:extLst>
            <a:ext uri="{FF2B5EF4-FFF2-40B4-BE49-F238E27FC236}">
              <a16:creationId xmlns:a16="http://schemas.microsoft.com/office/drawing/2014/main" id="{00000000-0008-0000-3400-0000E86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5833" name="Line 6">
          <a:extLst>
            <a:ext uri="{FF2B5EF4-FFF2-40B4-BE49-F238E27FC236}">
              <a16:creationId xmlns:a16="http://schemas.microsoft.com/office/drawing/2014/main" id="{00000000-0008-0000-3400-0000E964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25607" name="AutoShape 7">
          <a:extLst>
            <a:ext uri="{FF2B5EF4-FFF2-40B4-BE49-F238E27FC236}">
              <a16:creationId xmlns:a16="http://schemas.microsoft.com/office/drawing/2014/main" id="{00000000-0008-0000-3400-00000764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3400-00000F00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34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34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34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34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34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41064" name="Group 7">
          <a:extLst>
            <a:ext uri="{FF2B5EF4-FFF2-40B4-BE49-F238E27FC236}">
              <a16:creationId xmlns:a16="http://schemas.microsoft.com/office/drawing/2014/main" id="{00000000-0008-0000-3500-000068A0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40962" name="Text Box 2">
            <a:extLst>
              <a:ext uri="{FF2B5EF4-FFF2-40B4-BE49-F238E27FC236}">
                <a16:creationId xmlns:a16="http://schemas.microsoft.com/office/drawing/2014/main" id="{00000000-0008-0000-3500-000002A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40963" name="Text Box 3">
            <a:extLst>
              <a:ext uri="{FF2B5EF4-FFF2-40B4-BE49-F238E27FC236}">
                <a16:creationId xmlns:a16="http://schemas.microsoft.com/office/drawing/2014/main" id="{00000000-0008-0000-3500-000003A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40964" name="Text Box 4">
            <a:extLst>
              <a:ext uri="{FF2B5EF4-FFF2-40B4-BE49-F238E27FC236}">
                <a16:creationId xmlns:a16="http://schemas.microsoft.com/office/drawing/2014/main" id="{00000000-0008-0000-3500-000004A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0965" name="Text Box 5">
            <a:extLst>
              <a:ext uri="{FF2B5EF4-FFF2-40B4-BE49-F238E27FC236}">
                <a16:creationId xmlns:a16="http://schemas.microsoft.com/office/drawing/2014/main" id="{00000000-0008-0000-3500-000005A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40966" name="Text Box 6">
            <a:extLst>
              <a:ext uri="{FF2B5EF4-FFF2-40B4-BE49-F238E27FC236}">
                <a16:creationId xmlns:a16="http://schemas.microsoft.com/office/drawing/2014/main" id="{00000000-0008-0000-3500-000006A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6372" name="Line 1">
          <a:extLst>
            <a:ext uri="{FF2B5EF4-FFF2-40B4-BE49-F238E27FC236}">
              <a16:creationId xmlns:a16="http://schemas.microsoft.com/office/drawing/2014/main" id="{00000000-0008-0000-3600-0000747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6373" name="Line 2">
          <a:extLst>
            <a:ext uri="{FF2B5EF4-FFF2-40B4-BE49-F238E27FC236}">
              <a16:creationId xmlns:a16="http://schemas.microsoft.com/office/drawing/2014/main" id="{00000000-0008-0000-3600-0000757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6374" name="Line 3">
          <a:extLst>
            <a:ext uri="{FF2B5EF4-FFF2-40B4-BE49-F238E27FC236}">
              <a16:creationId xmlns:a16="http://schemas.microsoft.com/office/drawing/2014/main" id="{00000000-0008-0000-3600-00007678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6375" name="Line 4">
          <a:extLst>
            <a:ext uri="{FF2B5EF4-FFF2-40B4-BE49-F238E27FC236}">
              <a16:creationId xmlns:a16="http://schemas.microsoft.com/office/drawing/2014/main" id="{00000000-0008-0000-3600-00007778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6376" name="Line 5">
          <a:extLst>
            <a:ext uri="{FF2B5EF4-FFF2-40B4-BE49-F238E27FC236}">
              <a16:creationId xmlns:a16="http://schemas.microsoft.com/office/drawing/2014/main" id="{00000000-0008-0000-3600-0000787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6377" name="Line 6">
          <a:extLst>
            <a:ext uri="{FF2B5EF4-FFF2-40B4-BE49-F238E27FC236}">
              <a16:creationId xmlns:a16="http://schemas.microsoft.com/office/drawing/2014/main" id="{00000000-0008-0000-3600-00007978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73735" name="AutoShape 7">
          <a:extLst>
            <a:ext uri="{FF2B5EF4-FFF2-40B4-BE49-F238E27FC236}">
              <a16:creationId xmlns:a16="http://schemas.microsoft.com/office/drawing/2014/main" id="{00000000-0008-0000-3600-0000072001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6379" name="Line 8">
          <a:extLst>
            <a:ext uri="{FF2B5EF4-FFF2-40B4-BE49-F238E27FC236}">
              <a16:creationId xmlns:a16="http://schemas.microsoft.com/office/drawing/2014/main" id="{00000000-0008-0000-3600-00007B7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6380" name="Line 9">
          <a:extLst>
            <a:ext uri="{FF2B5EF4-FFF2-40B4-BE49-F238E27FC236}">
              <a16:creationId xmlns:a16="http://schemas.microsoft.com/office/drawing/2014/main" id="{00000000-0008-0000-3600-00007C7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6381" name="Line 10">
          <a:extLst>
            <a:ext uri="{FF2B5EF4-FFF2-40B4-BE49-F238E27FC236}">
              <a16:creationId xmlns:a16="http://schemas.microsoft.com/office/drawing/2014/main" id="{00000000-0008-0000-3600-00007D78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6382" name="Line 11">
          <a:extLst>
            <a:ext uri="{FF2B5EF4-FFF2-40B4-BE49-F238E27FC236}">
              <a16:creationId xmlns:a16="http://schemas.microsoft.com/office/drawing/2014/main" id="{00000000-0008-0000-3600-00007E78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6383" name="Line 12">
          <a:extLst>
            <a:ext uri="{FF2B5EF4-FFF2-40B4-BE49-F238E27FC236}">
              <a16:creationId xmlns:a16="http://schemas.microsoft.com/office/drawing/2014/main" id="{00000000-0008-0000-3600-00007F7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6384" name="Line 13">
          <a:extLst>
            <a:ext uri="{FF2B5EF4-FFF2-40B4-BE49-F238E27FC236}">
              <a16:creationId xmlns:a16="http://schemas.microsoft.com/office/drawing/2014/main" id="{00000000-0008-0000-3600-00008078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6385" name="Line 14">
          <a:extLst>
            <a:ext uri="{FF2B5EF4-FFF2-40B4-BE49-F238E27FC236}">
              <a16:creationId xmlns:a16="http://schemas.microsoft.com/office/drawing/2014/main" id="{00000000-0008-0000-3600-00008178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6386" name="Line 15">
          <a:extLst>
            <a:ext uri="{FF2B5EF4-FFF2-40B4-BE49-F238E27FC236}">
              <a16:creationId xmlns:a16="http://schemas.microsoft.com/office/drawing/2014/main" id="{00000000-0008-0000-3600-00008278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6387" name="Line 16">
          <a:extLst>
            <a:ext uri="{FF2B5EF4-FFF2-40B4-BE49-F238E27FC236}">
              <a16:creationId xmlns:a16="http://schemas.microsoft.com/office/drawing/2014/main" id="{00000000-0008-0000-3600-00008378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6388" name="Line 17">
          <a:extLst>
            <a:ext uri="{FF2B5EF4-FFF2-40B4-BE49-F238E27FC236}">
              <a16:creationId xmlns:a16="http://schemas.microsoft.com/office/drawing/2014/main" id="{00000000-0008-0000-3600-00008478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6389" name="Line 18">
          <a:extLst>
            <a:ext uri="{FF2B5EF4-FFF2-40B4-BE49-F238E27FC236}">
              <a16:creationId xmlns:a16="http://schemas.microsoft.com/office/drawing/2014/main" id="{00000000-0008-0000-3600-00008578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6390" name="Line 19">
          <a:extLst>
            <a:ext uri="{FF2B5EF4-FFF2-40B4-BE49-F238E27FC236}">
              <a16:creationId xmlns:a16="http://schemas.microsoft.com/office/drawing/2014/main" id="{00000000-0008-0000-3600-00008678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6391" name="Line 20">
          <a:extLst>
            <a:ext uri="{FF2B5EF4-FFF2-40B4-BE49-F238E27FC236}">
              <a16:creationId xmlns:a16="http://schemas.microsoft.com/office/drawing/2014/main" id="{00000000-0008-0000-3600-00008778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6392" name="Line 21">
          <a:extLst>
            <a:ext uri="{FF2B5EF4-FFF2-40B4-BE49-F238E27FC236}">
              <a16:creationId xmlns:a16="http://schemas.microsoft.com/office/drawing/2014/main" id="{00000000-0008-0000-3600-00008878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6393" name="Line 22">
          <a:extLst>
            <a:ext uri="{FF2B5EF4-FFF2-40B4-BE49-F238E27FC236}">
              <a16:creationId xmlns:a16="http://schemas.microsoft.com/office/drawing/2014/main" id="{00000000-0008-0000-3600-00008978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6394" name="Line 23">
          <a:extLst>
            <a:ext uri="{FF2B5EF4-FFF2-40B4-BE49-F238E27FC236}">
              <a16:creationId xmlns:a16="http://schemas.microsoft.com/office/drawing/2014/main" id="{00000000-0008-0000-3600-00008A78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6395" name="Line 24">
          <a:extLst>
            <a:ext uri="{FF2B5EF4-FFF2-40B4-BE49-F238E27FC236}">
              <a16:creationId xmlns:a16="http://schemas.microsoft.com/office/drawing/2014/main" id="{00000000-0008-0000-3600-00008B78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6396" name="Line 25">
          <a:extLst>
            <a:ext uri="{FF2B5EF4-FFF2-40B4-BE49-F238E27FC236}">
              <a16:creationId xmlns:a16="http://schemas.microsoft.com/office/drawing/2014/main" id="{00000000-0008-0000-3600-00008C78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6397" name="Line 26">
          <a:extLst>
            <a:ext uri="{FF2B5EF4-FFF2-40B4-BE49-F238E27FC236}">
              <a16:creationId xmlns:a16="http://schemas.microsoft.com/office/drawing/2014/main" id="{00000000-0008-0000-3600-00008D78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6398" name="Line 27">
          <a:extLst>
            <a:ext uri="{FF2B5EF4-FFF2-40B4-BE49-F238E27FC236}">
              <a16:creationId xmlns:a16="http://schemas.microsoft.com/office/drawing/2014/main" id="{00000000-0008-0000-3600-00008E78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6399" name="Line 28">
          <a:extLst>
            <a:ext uri="{FF2B5EF4-FFF2-40B4-BE49-F238E27FC236}">
              <a16:creationId xmlns:a16="http://schemas.microsoft.com/office/drawing/2014/main" id="{00000000-0008-0000-3600-00008F78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6400" name="Line 29">
          <a:extLst>
            <a:ext uri="{FF2B5EF4-FFF2-40B4-BE49-F238E27FC236}">
              <a16:creationId xmlns:a16="http://schemas.microsoft.com/office/drawing/2014/main" id="{00000000-0008-0000-3600-00009078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6401" name="Line 30">
          <a:extLst>
            <a:ext uri="{FF2B5EF4-FFF2-40B4-BE49-F238E27FC236}">
              <a16:creationId xmlns:a16="http://schemas.microsoft.com/office/drawing/2014/main" id="{00000000-0008-0000-3600-00009178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6402" name="Line 31">
          <a:extLst>
            <a:ext uri="{FF2B5EF4-FFF2-40B4-BE49-F238E27FC236}">
              <a16:creationId xmlns:a16="http://schemas.microsoft.com/office/drawing/2014/main" id="{00000000-0008-0000-3600-00009278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6403" name="Line 32">
          <a:extLst>
            <a:ext uri="{FF2B5EF4-FFF2-40B4-BE49-F238E27FC236}">
              <a16:creationId xmlns:a16="http://schemas.microsoft.com/office/drawing/2014/main" id="{00000000-0008-0000-3600-00009378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6404" name="Line 33">
          <a:extLst>
            <a:ext uri="{FF2B5EF4-FFF2-40B4-BE49-F238E27FC236}">
              <a16:creationId xmlns:a16="http://schemas.microsoft.com/office/drawing/2014/main" id="{00000000-0008-0000-3600-00009478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6405" name="Line 34">
          <a:extLst>
            <a:ext uri="{FF2B5EF4-FFF2-40B4-BE49-F238E27FC236}">
              <a16:creationId xmlns:a16="http://schemas.microsoft.com/office/drawing/2014/main" id="{00000000-0008-0000-3600-00009578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6406" name="Line 35">
          <a:extLst>
            <a:ext uri="{FF2B5EF4-FFF2-40B4-BE49-F238E27FC236}">
              <a16:creationId xmlns:a16="http://schemas.microsoft.com/office/drawing/2014/main" id="{00000000-0008-0000-3600-00009678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6407" name="Line 36">
          <a:extLst>
            <a:ext uri="{FF2B5EF4-FFF2-40B4-BE49-F238E27FC236}">
              <a16:creationId xmlns:a16="http://schemas.microsoft.com/office/drawing/2014/main" id="{00000000-0008-0000-3600-00009778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6408" name="Line 37">
          <a:extLst>
            <a:ext uri="{FF2B5EF4-FFF2-40B4-BE49-F238E27FC236}">
              <a16:creationId xmlns:a16="http://schemas.microsoft.com/office/drawing/2014/main" id="{00000000-0008-0000-3600-00009878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6409" name="Line 38">
          <a:extLst>
            <a:ext uri="{FF2B5EF4-FFF2-40B4-BE49-F238E27FC236}">
              <a16:creationId xmlns:a16="http://schemas.microsoft.com/office/drawing/2014/main" id="{00000000-0008-0000-3600-00009978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6410" name="Line 39">
          <a:extLst>
            <a:ext uri="{FF2B5EF4-FFF2-40B4-BE49-F238E27FC236}">
              <a16:creationId xmlns:a16="http://schemas.microsoft.com/office/drawing/2014/main" id="{00000000-0008-0000-3600-00009A78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6411" name="Line 40">
          <a:extLst>
            <a:ext uri="{FF2B5EF4-FFF2-40B4-BE49-F238E27FC236}">
              <a16:creationId xmlns:a16="http://schemas.microsoft.com/office/drawing/2014/main" id="{00000000-0008-0000-3600-00009B78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6412" name="Line 41">
          <a:extLst>
            <a:ext uri="{FF2B5EF4-FFF2-40B4-BE49-F238E27FC236}">
              <a16:creationId xmlns:a16="http://schemas.microsoft.com/office/drawing/2014/main" id="{00000000-0008-0000-3600-00009C78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6413" name="Line 42">
          <a:extLst>
            <a:ext uri="{FF2B5EF4-FFF2-40B4-BE49-F238E27FC236}">
              <a16:creationId xmlns:a16="http://schemas.microsoft.com/office/drawing/2014/main" id="{00000000-0008-0000-3600-00009D78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6414" name="Line 43">
          <a:extLst>
            <a:ext uri="{FF2B5EF4-FFF2-40B4-BE49-F238E27FC236}">
              <a16:creationId xmlns:a16="http://schemas.microsoft.com/office/drawing/2014/main" id="{00000000-0008-0000-3600-00009E78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6415" name="Line 44">
          <a:extLst>
            <a:ext uri="{FF2B5EF4-FFF2-40B4-BE49-F238E27FC236}">
              <a16:creationId xmlns:a16="http://schemas.microsoft.com/office/drawing/2014/main" id="{00000000-0008-0000-3600-00009F78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6416" name="Line 45">
          <a:extLst>
            <a:ext uri="{FF2B5EF4-FFF2-40B4-BE49-F238E27FC236}">
              <a16:creationId xmlns:a16="http://schemas.microsoft.com/office/drawing/2014/main" id="{00000000-0008-0000-3600-0000A078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6417" name="Line 46">
          <a:extLst>
            <a:ext uri="{FF2B5EF4-FFF2-40B4-BE49-F238E27FC236}">
              <a16:creationId xmlns:a16="http://schemas.microsoft.com/office/drawing/2014/main" id="{00000000-0008-0000-3600-0000A178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6418" name="Line 47">
          <a:extLst>
            <a:ext uri="{FF2B5EF4-FFF2-40B4-BE49-F238E27FC236}">
              <a16:creationId xmlns:a16="http://schemas.microsoft.com/office/drawing/2014/main" id="{00000000-0008-0000-3600-0000A278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6419" name="Line 48">
          <a:extLst>
            <a:ext uri="{FF2B5EF4-FFF2-40B4-BE49-F238E27FC236}">
              <a16:creationId xmlns:a16="http://schemas.microsoft.com/office/drawing/2014/main" id="{00000000-0008-0000-3600-0000A378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6420" name="Line 49">
          <a:extLst>
            <a:ext uri="{FF2B5EF4-FFF2-40B4-BE49-F238E27FC236}">
              <a16:creationId xmlns:a16="http://schemas.microsoft.com/office/drawing/2014/main" id="{00000000-0008-0000-3600-0000A478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6421" name="Line 50">
          <a:extLst>
            <a:ext uri="{FF2B5EF4-FFF2-40B4-BE49-F238E27FC236}">
              <a16:creationId xmlns:a16="http://schemas.microsoft.com/office/drawing/2014/main" id="{00000000-0008-0000-3600-0000A578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6422" name="Line 51">
          <a:extLst>
            <a:ext uri="{FF2B5EF4-FFF2-40B4-BE49-F238E27FC236}">
              <a16:creationId xmlns:a16="http://schemas.microsoft.com/office/drawing/2014/main" id="{00000000-0008-0000-3600-0000A678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6423" name="Line 52">
          <a:extLst>
            <a:ext uri="{FF2B5EF4-FFF2-40B4-BE49-F238E27FC236}">
              <a16:creationId xmlns:a16="http://schemas.microsoft.com/office/drawing/2014/main" id="{00000000-0008-0000-3600-0000A778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6424" name="Line 53">
          <a:extLst>
            <a:ext uri="{FF2B5EF4-FFF2-40B4-BE49-F238E27FC236}">
              <a16:creationId xmlns:a16="http://schemas.microsoft.com/office/drawing/2014/main" id="{00000000-0008-0000-3600-0000A878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6425" name="Line 54">
          <a:extLst>
            <a:ext uri="{FF2B5EF4-FFF2-40B4-BE49-F238E27FC236}">
              <a16:creationId xmlns:a16="http://schemas.microsoft.com/office/drawing/2014/main" id="{00000000-0008-0000-3600-0000A978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6426" name="Line 55">
          <a:extLst>
            <a:ext uri="{FF2B5EF4-FFF2-40B4-BE49-F238E27FC236}">
              <a16:creationId xmlns:a16="http://schemas.microsoft.com/office/drawing/2014/main" id="{00000000-0008-0000-3600-0000AA78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6427" name="Line 56">
          <a:extLst>
            <a:ext uri="{FF2B5EF4-FFF2-40B4-BE49-F238E27FC236}">
              <a16:creationId xmlns:a16="http://schemas.microsoft.com/office/drawing/2014/main" id="{00000000-0008-0000-3600-0000AB78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6428" name="Line 57">
          <a:extLst>
            <a:ext uri="{FF2B5EF4-FFF2-40B4-BE49-F238E27FC236}">
              <a16:creationId xmlns:a16="http://schemas.microsoft.com/office/drawing/2014/main" id="{00000000-0008-0000-3600-0000AC78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6429" name="Line 58">
          <a:extLst>
            <a:ext uri="{FF2B5EF4-FFF2-40B4-BE49-F238E27FC236}">
              <a16:creationId xmlns:a16="http://schemas.microsoft.com/office/drawing/2014/main" id="{00000000-0008-0000-3600-0000AD78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6430" name="Line 59">
          <a:extLst>
            <a:ext uri="{FF2B5EF4-FFF2-40B4-BE49-F238E27FC236}">
              <a16:creationId xmlns:a16="http://schemas.microsoft.com/office/drawing/2014/main" id="{00000000-0008-0000-3600-0000AE78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6431" name="Line 60">
          <a:extLst>
            <a:ext uri="{FF2B5EF4-FFF2-40B4-BE49-F238E27FC236}">
              <a16:creationId xmlns:a16="http://schemas.microsoft.com/office/drawing/2014/main" id="{00000000-0008-0000-3600-0000AF78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6432" name="Line 61">
          <a:extLst>
            <a:ext uri="{FF2B5EF4-FFF2-40B4-BE49-F238E27FC236}">
              <a16:creationId xmlns:a16="http://schemas.microsoft.com/office/drawing/2014/main" id="{00000000-0008-0000-3600-0000B078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96433" name="Group 62">
          <a:extLst>
            <a:ext uri="{FF2B5EF4-FFF2-40B4-BE49-F238E27FC236}">
              <a16:creationId xmlns:a16="http://schemas.microsoft.com/office/drawing/2014/main" id="{00000000-0008-0000-3600-0000B178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73791" name="Text Box 63">
            <a:extLst>
              <a:ext uri="{FF2B5EF4-FFF2-40B4-BE49-F238E27FC236}">
                <a16:creationId xmlns:a16="http://schemas.microsoft.com/office/drawing/2014/main" id="{00000000-0008-0000-3600-00003F2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73792" name="Text Box 64">
            <a:extLst>
              <a:ext uri="{FF2B5EF4-FFF2-40B4-BE49-F238E27FC236}">
                <a16:creationId xmlns:a16="http://schemas.microsoft.com/office/drawing/2014/main" id="{00000000-0008-0000-3600-0000402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73793" name="Text Box 65">
            <a:extLst>
              <a:ext uri="{FF2B5EF4-FFF2-40B4-BE49-F238E27FC236}">
                <a16:creationId xmlns:a16="http://schemas.microsoft.com/office/drawing/2014/main" id="{00000000-0008-0000-3600-0000412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73794" name="Text Box 66">
            <a:extLst>
              <a:ext uri="{FF2B5EF4-FFF2-40B4-BE49-F238E27FC236}">
                <a16:creationId xmlns:a16="http://schemas.microsoft.com/office/drawing/2014/main" id="{00000000-0008-0000-3600-0000422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73795" name="Text Box 67">
            <a:extLst>
              <a:ext uri="{FF2B5EF4-FFF2-40B4-BE49-F238E27FC236}">
                <a16:creationId xmlns:a16="http://schemas.microsoft.com/office/drawing/2014/main" id="{00000000-0008-0000-3600-0000432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6852" name="Line 1">
          <a:extLst>
            <a:ext uri="{FF2B5EF4-FFF2-40B4-BE49-F238E27FC236}">
              <a16:creationId xmlns:a16="http://schemas.microsoft.com/office/drawing/2014/main" id="{00000000-0008-0000-3700-0000E46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6853" name="Line 2">
          <a:extLst>
            <a:ext uri="{FF2B5EF4-FFF2-40B4-BE49-F238E27FC236}">
              <a16:creationId xmlns:a16="http://schemas.microsoft.com/office/drawing/2014/main" id="{00000000-0008-0000-3700-0000E56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6854" name="Line 3">
          <a:extLst>
            <a:ext uri="{FF2B5EF4-FFF2-40B4-BE49-F238E27FC236}">
              <a16:creationId xmlns:a16="http://schemas.microsoft.com/office/drawing/2014/main" id="{00000000-0008-0000-3700-0000E668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6855" name="Line 4">
          <a:extLst>
            <a:ext uri="{FF2B5EF4-FFF2-40B4-BE49-F238E27FC236}">
              <a16:creationId xmlns:a16="http://schemas.microsoft.com/office/drawing/2014/main" id="{00000000-0008-0000-3700-0000E768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6856" name="Line 5">
          <a:extLst>
            <a:ext uri="{FF2B5EF4-FFF2-40B4-BE49-F238E27FC236}">
              <a16:creationId xmlns:a16="http://schemas.microsoft.com/office/drawing/2014/main" id="{00000000-0008-0000-3700-0000E86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6857" name="Line 6">
          <a:extLst>
            <a:ext uri="{FF2B5EF4-FFF2-40B4-BE49-F238E27FC236}">
              <a16:creationId xmlns:a16="http://schemas.microsoft.com/office/drawing/2014/main" id="{00000000-0008-0000-3700-0000E968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26631" name="AutoShape 7">
          <a:extLst>
            <a:ext uri="{FF2B5EF4-FFF2-40B4-BE49-F238E27FC236}">
              <a16:creationId xmlns:a16="http://schemas.microsoft.com/office/drawing/2014/main" id="{00000000-0008-0000-3700-00000768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3700-00000F00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37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37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37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37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37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40040" name="Group 7">
          <a:extLst>
            <a:ext uri="{FF2B5EF4-FFF2-40B4-BE49-F238E27FC236}">
              <a16:creationId xmlns:a16="http://schemas.microsoft.com/office/drawing/2014/main" id="{00000000-0008-0000-3800-0000689C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39938" name="Text Box 2">
            <a:extLst>
              <a:ext uri="{FF2B5EF4-FFF2-40B4-BE49-F238E27FC236}">
                <a16:creationId xmlns:a16="http://schemas.microsoft.com/office/drawing/2014/main" id="{00000000-0008-0000-3800-0000029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39939" name="Text Box 3">
            <a:extLst>
              <a:ext uri="{FF2B5EF4-FFF2-40B4-BE49-F238E27FC236}">
                <a16:creationId xmlns:a16="http://schemas.microsoft.com/office/drawing/2014/main" id="{00000000-0008-0000-3800-0000039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39940" name="Text Box 4">
            <a:extLst>
              <a:ext uri="{FF2B5EF4-FFF2-40B4-BE49-F238E27FC236}">
                <a16:creationId xmlns:a16="http://schemas.microsoft.com/office/drawing/2014/main" id="{00000000-0008-0000-3800-0000049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9941" name="Text Box 5">
            <a:extLst>
              <a:ext uri="{FF2B5EF4-FFF2-40B4-BE49-F238E27FC236}">
                <a16:creationId xmlns:a16="http://schemas.microsoft.com/office/drawing/2014/main" id="{00000000-0008-0000-3800-0000059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39942" name="Text Box 6">
            <a:extLst>
              <a:ext uri="{FF2B5EF4-FFF2-40B4-BE49-F238E27FC236}">
                <a16:creationId xmlns:a16="http://schemas.microsoft.com/office/drawing/2014/main" id="{00000000-0008-0000-3800-0000069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7396" name="Line 1">
          <a:extLst>
            <a:ext uri="{FF2B5EF4-FFF2-40B4-BE49-F238E27FC236}">
              <a16:creationId xmlns:a16="http://schemas.microsoft.com/office/drawing/2014/main" id="{00000000-0008-0000-3900-0000747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7397" name="Line 2">
          <a:extLst>
            <a:ext uri="{FF2B5EF4-FFF2-40B4-BE49-F238E27FC236}">
              <a16:creationId xmlns:a16="http://schemas.microsoft.com/office/drawing/2014/main" id="{00000000-0008-0000-3900-0000757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7398" name="Line 3">
          <a:extLst>
            <a:ext uri="{FF2B5EF4-FFF2-40B4-BE49-F238E27FC236}">
              <a16:creationId xmlns:a16="http://schemas.microsoft.com/office/drawing/2014/main" id="{00000000-0008-0000-3900-0000767C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7399" name="Line 4">
          <a:extLst>
            <a:ext uri="{FF2B5EF4-FFF2-40B4-BE49-F238E27FC236}">
              <a16:creationId xmlns:a16="http://schemas.microsoft.com/office/drawing/2014/main" id="{00000000-0008-0000-3900-0000777C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7400" name="Line 5">
          <a:extLst>
            <a:ext uri="{FF2B5EF4-FFF2-40B4-BE49-F238E27FC236}">
              <a16:creationId xmlns:a16="http://schemas.microsoft.com/office/drawing/2014/main" id="{00000000-0008-0000-3900-0000787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7401" name="Line 6">
          <a:extLst>
            <a:ext uri="{FF2B5EF4-FFF2-40B4-BE49-F238E27FC236}">
              <a16:creationId xmlns:a16="http://schemas.microsoft.com/office/drawing/2014/main" id="{00000000-0008-0000-3900-0000797C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74759" name="AutoShape 7">
          <a:extLst>
            <a:ext uri="{FF2B5EF4-FFF2-40B4-BE49-F238E27FC236}">
              <a16:creationId xmlns:a16="http://schemas.microsoft.com/office/drawing/2014/main" id="{00000000-0008-0000-3900-0000072401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7403" name="Line 8">
          <a:extLst>
            <a:ext uri="{FF2B5EF4-FFF2-40B4-BE49-F238E27FC236}">
              <a16:creationId xmlns:a16="http://schemas.microsoft.com/office/drawing/2014/main" id="{00000000-0008-0000-3900-00007B7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7404" name="Line 9">
          <a:extLst>
            <a:ext uri="{FF2B5EF4-FFF2-40B4-BE49-F238E27FC236}">
              <a16:creationId xmlns:a16="http://schemas.microsoft.com/office/drawing/2014/main" id="{00000000-0008-0000-3900-00007C7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7405" name="Line 10">
          <a:extLst>
            <a:ext uri="{FF2B5EF4-FFF2-40B4-BE49-F238E27FC236}">
              <a16:creationId xmlns:a16="http://schemas.microsoft.com/office/drawing/2014/main" id="{00000000-0008-0000-3900-00007D7C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7406" name="Line 11">
          <a:extLst>
            <a:ext uri="{FF2B5EF4-FFF2-40B4-BE49-F238E27FC236}">
              <a16:creationId xmlns:a16="http://schemas.microsoft.com/office/drawing/2014/main" id="{00000000-0008-0000-3900-00007E7C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7407" name="Line 12">
          <a:extLst>
            <a:ext uri="{FF2B5EF4-FFF2-40B4-BE49-F238E27FC236}">
              <a16:creationId xmlns:a16="http://schemas.microsoft.com/office/drawing/2014/main" id="{00000000-0008-0000-3900-00007F7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7408" name="Line 13">
          <a:extLst>
            <a:ext uri="{FF2B5EF4-FFF2-40B4-BE49-F238E27FC236}">
              <a16:creationId xmlns:a16="http://schemas.microsoft.com/office/drawing/2014/main" id="{00000000-0008-0000-3900-0000807C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7409" name="Line 14">
          <a:extLst>
            <a:ext uri="{FF2B5EF4-FFF2-40B4-BE49-F238E27FC236}">
              <a16:creationId xmlns:a16="http://schemas.microsoft.com/office/drawing/2014/main" id="{00000000-0008-0000-3900-0000817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7410" name="Line 15">
          <a:extLst>
            <a:ext uri="{FF2B5EF4-FFF2-40B4-BE49-F238E27FC236}">
              <a16:creationId xmlns:a16="http://schemas.microsoft.com/office/drawing/2014/main" id="{00000000-0008-0000-3900-0000827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7411" name="Line 16">
          <a:extLst>
            <a:ext uri="{FF2B5EF4-FFF2-40B4-BE49-F238E27FC236}">
              <a16:creationId xmlns:a16="http://schemas.microsoft.com/office/drawing/2014/main" id="{00000000-0008-0000-3900-0000837C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7412" name="Line 17">
          <a:extLst>
            <a:ext uri="{FF2B5EF4-FFF2-40B4-BE49-F238E27FC236}">
              <a16:creationId xmlns:a16="http://schemas.microsoft.com/office/drawing/2014/main" id="{00000000-0008-0000-3900-0000847C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7413" name="Line 18">
          <a:extLst>
            <a:ext uri="{FF2B5EF4-FFF2-40B4-BE49-F238E27FC236}">
              <a16:creationId xmlns:a16="http://schemas.microsoft.com/office/drawing/2014/main" id="{00000000-0008-0000-3900-0000857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7414" name="Line 19">
          <a:extLst>
            <a:ext uri="{FF2B5EF4-FFF2-40B4-BE49-F238E27FC236}">
              <a16:creationId xmlns:a16="http://schemas.microsoft.com/office/drawing/2014/main" id="{00000000-0008-0000-3900-0000867C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7415" name="Line 20">
          <a:extLst>
            <a:ext uri="{FF2B5EF4-FFF2-40B4-BE49-F238E27FC236}">
              <a16:creationId xmlns:a16="http://schemas.microsoft.com/office/drawing/2014/main" id="{00000000-0008-0000-3900-0000877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7416" name="Line 21">
          <a:extLst>
            <a:ext uri="{FF2B5EF4-FFF2-40B4-BE49-F238E27FC236}">
              <a16:creationId xmlns:a16="http://schemas.microsoft.com/office/drawing/2014/main" id="{00000000-0008-0000-3900-0000887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7417" name="Line 22">
          <a:extLst>
            <a:ext uri="{FF2B5EF4-FFF2-40B4-BE49-F238E27FC236}">
              <a16:creationId xmlns:a16="http://schemas.microsoft.com/office/drawing/2014/main" id="{00000000-0008-0000-3900-0000897C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7418" name="Line 23">
          <a:extLst>
            <a:ext uri="{FF2B5EF4-FFF2-40B4-BE49-F238E27FC236}">
              <a16:creationId xmlns:a16="http://schemas.microsoft.com/office/drawing/2014/main" id="{00000000-0008-0000-3900-00008A7C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7419" name="Line 24">
          <a:extLst>
            <a:ext uri="{FF2B5EF4-FFF2-40B4-BE49-F238E27FC236}">
              <a16:creationId xmlns:a16="http://schemas.microsoft.com/office/drawing/2014/main" id="{00000000-0008-0000-3900-00008B7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7420" name="Line 25">
          <a:extLst>
            <a:ext uri="{FF2B5EF4-FFF2-40B4-BE49-F238E27FC236}">
              <a16:creationId xmlns:a16="http://schemas.microsoft.com/office/drawing/2014/main" id="{00000000-0008-0000-3900-00008C7C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7421" name="Line 26">
          <a:extLst>
            <a:ext uri="{FF2B5EF4-FFF2-40B4-BE49-F238E27FC236}">
              <a16:creationId xmlns:a16="http://schemas.microsoft.com/office/drawing/2014/main" id="{00000000-0008-0000-3900-00008D7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7422" name="Line 27">
          <a:extLst>
            <a:ext uri="{FF2B5EF4-FFF2-40B4-BE49-F238E27FC236}">
              <a16:creationId xmlns:a16="http://schemas.microsoft.com/office/drawing/2014/main" id="{00000000-0008-0000-3900-00008E7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7423" name="Line 28">
          <a:extLst>
            <a:ext uri="{FF2B5EF4-FFF2-40B4-BE49-F238E27FC236}">
              <a16:creationId xmlns:a16="http://schemas.microsoft.com/office/drawing/2014/main" id="{00000000-0008-0000-3900-00008F7C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7424" name="Line 29">
          <a:extLst>
            <a:ext uri="{FF2B5EF4-FFF2-40B4-BE49-F238E27FC236}">
              <a16:creationId xmlns:a16="http://schemas.microsoft.com/office/drawing/2014/main" id="{00000000-0008-0000-3900-0000907C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7425" name="Line 30">
          <a:extLst>
            <a:ext uri="{FF2B5EF4-FFF2-40B4-BE49-F238E27FC236}">
              <a16:creationId xmlns:a16="http://schemas.microsoft.com/office/drawing/2014/main" id="{00000000-0008-0000-3900-0000917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7426" name="Line 31">
          <a:extLst>
            <a:ext uri="{FF2B5EF4-FFF2-40B4-BE49-F238E27FC236}">
              <a16:creationId xmlns:a16="http://schemas.microsoft.com/office/drawing/2014/main" id="{00000000-0008-0000-3900-0000927C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7427" name="Line 32">
          <a:extLst>
            <a:ext uri="{FF2B5EF4-FFF2-40B4-BE49-F238E27FC236}">
              <a16:creationId xmlns:a16="http://schemas.microsoft.com/office/drawing/2014/main" id="{00000000-0008-0000-3900-0000937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7428" name="Line 33">
          <a:extLst>
            <a:ext uri="{FF2B5EF4-FFF2-40B4-BE49-F238E27FC236}">
              <a16:creationId xmlns:a16="http://schemas.microsoft.com/office/drawing/2014/main" id="{00000000-0008-0000-3900-0000947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7429" name="Line 34">
          <a:extLst>
            <a:ext uri="{FF2B5EF4-FFF2-40B4-BE49-F238E27FC236}">
              <a16:creationId xmlns:a16="http://schemas.microsoft.com/office/drawing/2014/main" id="{00000000-0008-0000-3900-0000957C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7430" name="Line 35">
          <a:extLst>
            <a:ext uri="{FF2B5EF4-FFF2-40B4-BE49-F238E27FC236}">
              <a16:creationId xmlns:a16="http://schemas.microsoft.com/office/drawing/2014/main" id="{00000000-0008-0000-3900-0000967C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7431" name="Line 36">
          <a:extLst>
            <a:ext uri="{FF2B5EF4-FFF2-40B4-BE49-F238E27FC236}">
              <a16:creationId xmlns:a16="http://schemas.microsoft.com/office/drawing/2014/main" id="{00000000-0008-0000-3900-0000977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7432" name="Line 37">
          <a:extLst>
            <a:ext uri="{FF2B5EF4-FFF2-40B4-BE49-F238E27FC236}">
              <a16:creationId xmlns:a16="http://schemas.microsoft.com/office/drawing/2014/main" id="{00000000-0008-0000-3900-0000987C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7433" name="Line 38">
          <a:extLst>
            <a:ext uri="{FF2B5EF4-FFF2-40B4-BE49-F238E27FC236}">
              <a16:creationId xmlns:a16="http://schemas.microsoft.com/office/drawing/2014/main" id="{00000000-0008-0000-3900-0000997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7434" name="Line 39">
          <a:extLst>
            <a:ext uri="{FF2B5EF4-FFF2-40B4-BE49-F238E27FC236}">
              <a16:creationId xmlns:a16="http://schemas.microsoft.com/office/drawing/2014/main" id="{00000000-0008-0000-3900-00009A7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7435" name="Line 40">
          <a:extLst>
            <a:ext uri="{FF2B5EF4-FFF2-40B4-BE49-F238E27FC236}">
              <a16:creationId xmlns:a16="http://schemas.microsoft.com/office/drawing/2014/main" id="{00000000-0008-0000-3900-00009B7C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7436" name="Line 41">
          <a:extLst>
            <a:ext uri="{FF2B5EF4-FFF2-40B4-BE49-F238E27FC236}">
              <a16:creationId xmlns:a16="http://schemas.microsoft.com/office/drawing/2014/main" id="{00000000-0008-0000-3900-00009C7C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7437" name="Line 42">
          <a:extLst>
            <a:ext uri="{FF2B5EF4-FFF2-40B4-BE49-F238E27FC236}">
              <a16:creationId xmlns:a16="http://schemas.microsoft.com/office/drawing/2014/main" id="{00000000-0008-0000-3900-00009D7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7438" name="Line 43">
          <a:extLst>
            <a:ext uri="{FF2B5EF4-FFF2-40B4-BE49-F238E27FC236}">
              <a16:creationId xmlns:a16="http://schemas.microsoft.com/office/drawing/2014/main" id="{00000000-0008-0000-3900-00009E7C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7439" name="Line 44">
          <a:extLst>
            <a:ext uri="{FF2B5EF4-FFF2-40B4-BE49-F238E27FC236}">
              <a16:creationId xmlns:a16="http://schemas.microsoft.com/office/drawing/2014/main" id="{00000000-0008-0000-3900-00009F7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7440" name="Line 45">
          <a:extLst>
            <a:ext uri="{FF2B5EF4-FFF2-40B4-BE49-F238E27FC236}">
              <a16:creationId xmlns:a16="http://schemas.microsoft.com/office/drawing/2014/main" id="{00000000-0008-0000-3900-0000A07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7441" name="Line 46">
          <a:extLst>
            <a:ext uri="{FF2B5EF4-FFF2-40B4-BE49-F238E27FC236}">
              <a16:creationId xmlns:a16="http://schemas.microsoft.com/office/drawing/2014/main" id="{00000000-0008-0000-3900-0000A17C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7442" name="Line 47">
          <a:extLst>
            <a:ext uri="{FF2B5EF4-FFF2-40B4-BE49-F238E27FC236}">
              <a16:creationId xmlns:a16="http://schemas.microsoft.com/office/drawing/2014/main" id="{00000000-0008-0000-3900-0000A27C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7443" name="Line 48">
          <a:extLst>
            <a:ext uri="{FF2B5EF4-FFF2-40B4-BE49-F238E27FC236}">
              <a16:creationId xmlns:a16="http://schemas.microsoft.com/office/drawing/2014/main" id="{00000000-0008-0000-3900-0000A37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7444" name="Line 49">
          <a:extLst>
            <a:ext uri="{FF2B5EF4-FFF2-40B4-BE49-F238E27FC236}">
              <a16:creationId xmlns:a16="http://schemas.microsoft.com/office/drawing/2014/main" id="{00000000-0008-0000-3900-0000A47C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7445" name="Line 50">
          <a:extLst>
            <a:ext uri="{FF2B5EF4-FFF2-40B4-BE49-F238E27FC236}">
              <a16:creationId xmlns:a16="http://schemas.microsoft.com/office/drawing/2014/main" id="{00000000-0008-0000-3900-0000A57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7446" name="Line 51">
          <a:extLst>
            <a:ext uri="{FF2B5EF4-FFF2-40B4-BE49-F238E27FC236}">
              <a16:creationId xmlns:a16="http://schemas.microsoft.com/office/drawing/2014/main" id="{00000000-0008-0000-3900-0000A67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7447" name="Line 52">
          <a:extLst>
            <a:ext uri="{FF2B5EF4-FFF2-40B4-BE49-F238E27FC236}">
              <a16:creationId xmlns:a16="http://schemas.microsoft.com/office/drawing/2014/main" id="{00000000-0008-0000-3900-0000A77C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7448" name="Line 53">
          <a:extLst>
            <a:ext uri="{FF2B5EF4-FFF2-40B4-BE49-F238E27FC236}">
              <a16:creationId xmlns:a16="http://schemas.microsoft.com/office/drawing/2014/main" id="{00000000-0008-0000-3900-0000A87C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7449" name="Line 54">
          <a:extLst>
            <a:ext uri="{FF2B5EF4-FFF2-40B4-BE49-F238E27FC236}">
              <a16:creationId xmlns:a16="http://schemas.microsoft.com/office/drawing/2014/main" id="{00000000-0008-0000-3900-0000A97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7450" name="Line 55">
          <a:extLst>
            <a:ext uri="{FF2B5EF4-FFF2-40B4-BE49-F238E27FC236}">
              <a16:creationId xmlns:a16="http://schemas.microsoft.com/office/drawing/2014/main" id="{00000000-0008-0000-3900-0000AA7C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7451" name="Line 56">
          <a:extLst>
            <a:ext uri="{FF2B5EF4-FFF2-40B4-BE49-F238E27FC236}">
              <a16:creationId xmlns:a16="http://schemas.microsoft.com/office/drawing/2014/main" id="{00000000-0008-0000-3900-0000AB7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7452" name="Line 57">
          <a:extLst>
            <a:ext uri="{FF2B5EF4-FFF2-40B4-BE49-F238E27FC236}">
              <a16:creationId xmlns:a16="http://schemas.microsoft.com/office/drawing/2014/main" id="{00000000-0008-0000-3900-0000AC7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7453" name="Line 58">
          <a:extLst>
            <a:ext uri="{FF2B5EF4-FFF2-40B4-BE49-F238E27FC236}">
              <a16:creationId xmlns:a16="http://schemas.microsoft.com/office/drawing/2014/main" id="{00000000-0008-0000-3900-0000AD7C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7454" name="Line 59">
          <a:extLst>
            <a:ext uri="{FF2B5EF4-FFF2-40B4-BE49-F238E27FC236}">
              <a16:creationId xmlns:a16="http://schemas.microsoft.com/office/drawing/2014/main" id="{00000000-0008-0000-3900-0000AE7C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7455" name="Line 60">
          <a:extLst>
            <a:ext uri="{FF2B5EF4-FFF2-40B4-BE49-F238E27FC236}">
              <a16:creationId xmlns:a16="http://schemas.microsoft.com/office/drawing/2014/main" id="{00000000-0008-0000-3900-0000AF7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7456" name="Line 61">
          <a:extLst>
            <a:ext uri="{FF2B5EF4-FFF2-40B4-BE49-F238E27FC236}">
              <a16:creationId xmlns:a16="http://schemas.microsoft.com/office/drawing/2014/main" id="{00000000-0008-0000-3900-0000B07C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97457" name="Group 62">
          <a:extLst>
            <a:ext uri="{FF2B5EF4-FFF2-40B4-BE49-F238E27FC236}">
              <a16:creationId xmlns:a16="http://schemas.microsoft.com/office/drawing/2014/main" id="{00000000-0008-0000-3900-0000B17C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74815" name="Text Box 63">
            <a:extLst>
              <a:ext uri="{FF2B5EF4-FFF2-40B4-BE49-F238E27FC236}">
                <a16:creationId xmlns:a16="http://schemas.microsoft.com/office/drawing/2014/main" id="{00000000-0008-0000-3900-00003F2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74816" name="Text Box 64">
            <a:extLst>
              <a:ext uri="{FF2B5EF4-FFF2-40B4-BE49-F238E27FC236}">
                <a16:creationId xmlns:a16="http://schemas.microsoft.com/office/drawing/2014/main" id="{00000000-0008-0000-3900-0000402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74817" name="Text Box 65">
            <a:extLst>
              <a:ext uri="{FF2B5EF4-FFF2-40B4-BE49-F238E27FC236}">
                <a16:creationId xmlns:a16="http://schemas.microsoft.com/office/drawing/2014/main" id="{00000000-0008-0000-3900-0000412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74818" name="Text Box 66">
            <a:extLst>
              <a:ext uri="{FF2B5EF4-FFF2-40B4-BE49-F238E27FC236}">
                <a16:creationId xmlns:a16="http://schemas.microsoft.com/office/drawing/2014/main" id="{00000000-0008-0000-3900-0000422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74819" name="Text Box 67">
            <a:extLst>
              <a:ext uri="{FF2B5EF4-FFF2-40B4-BE49-F238E27FC236}">
                <a16:creationId xmlns:a16="http://schemas.microsoft.com/office/drawing/2014/main" id="{00000000-0008-0000-3900-0000432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7876" name="Line 1">
          <a:extLst>
            <a:ext uri="{FF2B5EF4-FFF2-40B4-BE49-F238E27FC236}">
              <a16:creationId xmlns:a16="http://schemas.microsoft.com/office/drawing/2014/main" id="{00000000-0008-0000-3A00-0000E46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7877" name="Line 2">
          <a:extLst>
            <a:ext uri="{FF2B5EF4-FFF2-40B4-BE49-F238E27FC236}">
              <a16:creationId xmlns:a16="http://schemas.microsoft.com/office/drawing/2014/main" id="{00000000-0008-0000-3A00-0000E56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7878" name="Line 3">
          <a:extLst>
            <a:ext uri="{FF2B5EF4-FFF2-40B4-BE49-F238E27FC236}">
              <a16:creationId xmlns:a16="http://schemas.microsoft.com/office/drawing/2014/main" id="{00000000-0008-0000-3A00-0000E66C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7879" name="Line 4">
          <a:extLst>
            <a:ext uri="{FF2B5EF4-FFF2-40B4-BE49-F238E27FC236}">
              <a16:creationId xmlns:a16="http://schemas.microsoft.com/office/drawing/2014/main" id="{00000000-0008-0000-3A00-0000E76C0000}"/>
            </a:ext>
          </a:extLst>
        </xdr:cNvPr>
        <xdr:cNvSpPr>
          <a:spLocks noChangeShapeType="1"/>
        </xdr:cNvSpPr>
      </xdr:nvSpPr>
      <xdr:spPr bwMode="auto">
        <a:xfrm flipV="1"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7880" name="Line 5">
          <a:extLst>
            <a:ext uri="{FF2B5EF4-FFF2-40B4-BE49-F238E27FC236}">
              <a16:creationId xmlns:a16="http://schemas.microsoft.com/office/drawing/2014/main" id="{00000000-0008-0000-3A00-0000E86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7881" name="Line 6">
          <a:extLst>
            <a:ext uri="{FF2B5EF4-FFF2-40B4-BE49-F238E27FC236}">
              <a16:creationId xmlns:a16="http://schemas.microsoft.com/office/drawing/2014/main" id="{00000000-0008-0000-3A00-0000E96C0000}"/>
            </a:ext>
          </a:extLst>
        </xdr:cNvPr>
        <xdr:cNvSpPr>
          <a:spLocks noChangeShapeType="1"/>
        </xdr:cNvSpPr>
      </xdr:nvSpPr>
      <xdr:spPr bwMode="auto">
        <a:xfrm>
          <a:off x="89249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27655" name="AutoShape 7">
          <a:extLst>
            <a:ext uri="{FF2B5EF4-FFF2-40B4-BE49-F238E27FC236}">
              <a16:creationId xmlns:a16="http://schemas.microsoft.com/office/drawing/2014/main" id="{00000000-0008-0000-3A00-0000076C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3A00-00000F00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3A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3A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3A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3A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3A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39016" name="Group 7">
          <a:extLst>
            <a:ext uri="{FF2B5EF4-FFF2-40B4-BE49-F238E27FC236}">
              <a16:creationId xmlns:a16="http://schemas.microsoft.com/office/drawing/2014/main" id="{00000000-0008-0000-3B00-00006898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38914" name="Text Box 2">
            <a:extLst>
              <a:ext uri="{FF2B5EF4-FFF2-40B4-BE49-F238E27FC236}">
                <a16:creationId xmlns:a16="http://schemas.microsoft.com/office/drawing/2014/main" id="{00000000-0008-0000-3B00-0000029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38915" name="Text Box 3">
            <a:extLst>
              <a:ext uri="{FF2B5EF4-FFF2-40B4-BE49-F238E27FC236}">
                <a16:creationId xmlns:a16="http://schemas.microsoft.com/office/drawing/2014/main" id="{00000000-0008-0000-3B00-0000039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38916" name="Text Box 4">
            <a:extLst>
              <a:ext uri="{FF2B5EF4-FFF2-40B4-BE49-F238E27FC236}">
                <a16:creationId xmlns:a16="http://schemas.microsoft.com/office/drawing/2014/main" id="{00000000-0008-0000-3B00-0000049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8917" name="Text Box 5">
            <a:extLst>
              <a:ext uri="{FF2B5EF4-FFF2-40B4-BE49-F238E27FC236}">
                <a16:creationId xmlns:a16="http://schemas.microsoft.com/office/drawing/2014/main" id="{00000000-0008-0000-3B00-0000059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38918" name="Text Box 6">
            <a:extLst>
              <a:ext uri="{FF2B5EF4-FFF2-40B4-BE49-F238E27FC236}">
                <a16:creationId xmlns:a16="http://schemas.microsoft.com/office/drawing/2014/main" id="{00000000-0008-0000-3B00-0000069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8420" name="Line 1">
          <a:extLst>
            <a:ext uri="{FF2B5EF4-FFF2-40B4-BE49-F238E27FC236}">
              <a16:creationId xmlns:a16="http://schemas.microsoft.com/office/drawing/2014/main" id="{00000000-0008-0000-3C00-0000748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8421" name="Line 2">
          <a:extLst>
            <a:ext uri="{FF2B5EF4-FFF2-40B4-BE49-F238E27FC236}">
              <a16:creationId xmlns:a16="http://schemas.microsoft.com/office/drawing/2014/main" id="{00000000-0008-0000-3C00-0000758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8422" name="Line 3">
          <a:extLst>
            <a:ext uri="{FF2B5EF4-FFF2-40B4-BE49-F238E27FC236}">
              <a16:creationId xmlns:a16="http://schemas.microsoft.com/office/drawing/2014/main" id="{00000000-0008-0000-3C00-00007680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8423" name="Line 4">
          <a:extLst>
            <a:ext uri="{FF2B5EF4-FFF2-40B4-BE49-F238E27FC236}">
              <a16:creationId xmlns:a16="http://schemas.microsoft.com/office/drawing/2014/main" id="{00000000-0008-0000-3C00-00007780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8424" name="Line 5">
          <a:extLst>
            <a:ext uri="{FF2B5EF4-FFF2-40B4-BE49-F238E27FC236}">
              <a16:creationId xmlns:a16="http://schemas.microsoft.com/office/drawing/2014/main" id="{00000000-0008-0000-3C00-0000788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8425" name="Line 6">
          <a:extLst>
            <a:ext uri="{FF2B5EF4-FFF2-40B4-BE49-F238E27FC236}">
              <a16:creationId xmlns:a16="http://schemas.microsoft.com/office/drawing/2014/main" id="{00000000-0008-0000-3C00-00007980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75783" name="AutoShape 7">
          <a:extLst>
            <a:ext uri="{FF2B5EF4-FFF2-40B4-BE49-F238E27FC236}">
              <a16:creationId xmlns:a16="http://schemas.microsoft.com/office/drawing/2014/main" id="{00000000-0008-0000-3C00-0000072801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8427" name="Line 8">
          <a:extLst>
            <a:ext uri="{FF2B5EF4-FFF2-40B4-BE49-F238E27FC236}">
              <a16:creationId xmlns:a16="http://schemas.microsoft.com/office/drawing/2014/main" id="{00000000-0008-0000-3C00-00007B8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8428" name="Line 9">
          <a:extLst>
            <a:ext uri="{FF2B5EF4-FFF2-40B4-BE49-F238E27FC236}">
              <a16:creationId xmlns:a16="http://schemas.microsoft.com/office/drawing/2014/main" id="{00000000-0008-0000-3C00-00007C8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8429" name="Line 10">
          <a:extLst>
            <a:ext uri="{FF2B5EF4-FFF2-40B4-BE49-F238E27FC236}">
              <a16:creationId xmlns:a16="http://schemas.microsoft.com/office/drawing/2014/main" id="{00000000-0008-0000-3C00-00007D80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8430" name="Line 11">
          <a:extLst>
            <a:ext uri="{FF2B5EF4-FFF2-40B4-BE49-F238E27FC236}">
              <a16:creationId xmlns:a16="http://schemas.microsoft.com/office/drawing/2014/main" id="{00000000-0008-0000-3C00-00007E80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8431" name="Line 12">
          <a:extLst>
            <a:ext uri="{FF2B5EF4-FFF2-40B4-BE49-F238E27FC236}">
              <a16:creationId xmlns:a16="http://schemas.microsoft.com/office/drawing/2014/main" id="{00000000-0008-0000-3C00-00007F8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8432" name="Line 13">
          <a:extLst>
            <a:ext uri="{FF2B5EF4-FFF2-40B4-BE49-F238E27FC236}">
              <a16:creationId xmlns:a16="http://schemas.microsoft.com/office/drawing/2014/main" id="{00000000-0008-0000-3C00-00008080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8433" name="Line 14">
          <a:extLst>
            <a:ext uri="{FF2B5EF4-FFF2-40B4-BE49-F238E27FC236}">
              <a16:creationId xmlns:a16="http://schemas.microsoft.com/office/drawing/2014/main" id="{00000000-0008-0000-3C00-0000818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8434" name="Line 15">
          <a:extLst>
            <a:ext uri="{FF2B5EF4-FFF2-40B4-BE49-F238E27FC236}">
              <a16:creationId xmlns:a16="http://schemas.microsoft.com/office/drawing/2014/main" id="{00000000-0008-0000-3C00-0000828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8435" name="Line 16">
          <a:extLst>
            <a:ext uri="{FF2B5EF4-FFF2-40B4-BE49-F238E27FC236}">
              <a16:creationId xmlns:a16="http://schemas.microsoft.com/office/drawing/2014/main" id="{00000000-0008-0000-3C00-00008380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8436" name="Line 17">
          <a:extLst>
            <a:ext uri="{FF2B5EF4-FFF2-40B4-BE49-F238E27FC236}">
              <a16:creationId xmlns:a16="http://schemas.microsoft.com/office/drawing/2014/main" id="{00000000-0008-0000-3C00-00008480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8437" name="Line 18">
          <a:extLst>
            <a:ext uri="{FF2B5EF4-FFF2-40B4-BE49-F238E27FC236}">
              <a16:creationId xmlns:a16="http://schemas.microsoft.com/office/drawing/2014/main" id="{00000000-0008-0000-3C00-0000858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8438" name="Line 19">
          <a:extLst>
            <a:ext uri="{FF2B5EF4-FFF2-40B4-BE49-F238E27FC236}">
              <a16:creationId xmlns:a16="http://schemas.microsoft.com/office/drawing/2014/main" id="{00000000-0008-0000-3C00-00008680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8439" name="Line 20">
          <a:extLst>
            <a:ext uri="{FF2B5EF4-FFF2-40B4-BE49-F238E27FC236}">
              <a16:creationId xmlns:a16="http://schemas.microsoft.com/office/drawing/2014/main" id="{00000000-0008-0000-3C00-0000878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8440" name="Line 21">
          <a:extLst>
            <a:ext uri="{FF2B5EF4-FFF2-40B4-BE49-F238E27FC236}">
              <a16:creationId xmlns:a16="http://schemas.microsoft.com/office/drawing/2014/main" id="{00000000-0008-0000-3C00-0000888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8441" name="Line 22">
          <a:extLst>
            <a:ext uri="{FF2B5EF4-FFF2-40B4-BE49-F238E27FC236}">
              <a16:creationId xmlns:a16="http://schemas.microsoft.com/office/drawing/2014/main" id="{00000000-0008-0000-3C00-00008980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8442" name="Line 23">
          <a:extLst>
            <a:ext uri="{FF2B5EF4-FFF2-40B4-BE49-F238E27FC236}">
              <a16:creationId xmlns:a16="http://schemas.microsoft.com/office/drawing/2014/main" id="{00000000-0008-0000-3C00-00008A80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8443" name="Line 24">
          <a:extLst>
            <a:ext uri="{FF2B5EF4-FFF2-40B4-BE49-F238E27FC236}">
              <a16:creationId xmlns:a16="http://schemas.microsoft.com/office/drawing/2014/main" id="{00000000-0008-0000-3C00-00008B8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8444" name="Line 25">
          <a:extLst>
            <a:ext uri="{FF2B5EF4-FFF2-40B4-BE49-F238E27FC236}">
              <a16:creationId xmlns:a16="http://schemas.microsoft.com/office/drawing/2014/main" id="{00000000-0008-0000-3C00-00008C80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8445" name="Line 26">
          <a:extLst>
            <a:ext uri="{FF2B5EF4-FFF2-40B4-BE49-F238E27FC236}">
              <a16:creationId xmlns:a16="http://schemas.microsoft.com/office/drawing/2014/main" id="{00000000-0008-0000-3C00-00008D8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8446" name="Line 27">
          <a:extLst>
            <a:ext uri="{FF2B5EF4-FFF2-40B4-BE49-F238E27FC236}">
              <a16:creationId xmlns:a16="http://schemas.microsoft.com/office/drawing/2014/main" id="{00000000-0008-0000-3C00-00008E8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8447" name="Line 28">
          <a:extLst>
            <a:ext uri="{FF2B5EF4-FFF2-40B4-BE49-F238E27FC236}">
              <a16:creationId xmlns:a16="http://schemas.microsoft.com/office/drawing/2014/main" id="{00000000-0008-0000-3C00-00008F80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8448" name="Line 29">
          <a:extLst>
            <a:ext uri="{FF2B5EF4-FFF2-40B4-BE49-F238E27FC236}">
              <a16:creationId xmlns:a16="http://schemas.microsoft.com/office/drawing/2014/main" id="{00000000-0008-0000-3C00-00009080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8449" name="Line 30">
          <a:extLst>
            <a:ext uri="{FF2B5EF4-FFF2-40B4-BE49-F238E27FC236}">
              <a16:creationId xmlns:a16="http://schemas.microsoft.com/office/drawing/2014/main" id="{00000000-0008-0000-3C00-0000918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8450" name="Line 31">
          <a:extLst>
            <a:ext uri="{FF2B5EF4-FFF2-40B4-BE49-F238E27FC236}">
              <a16:creationId xmlns:a16="http://schemas.microsoft.com/office/drawing/2014/main" id="{00000000-0008-0000-3C00-00009280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8451" name="Line 32">
          <a:extLst>
            <a:ext uri="{FF2B5EF4-FFF2-40B4-BE49-F238E27FC236}">
              <a16:creationId xmlns:a16="http://schemas.microsoft.com/office/drawing/2014/main" id="{00000000-0008-0000-3C00-0000938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8452" name="Line 33">
          <a:extLst>
            <a:ext uri="{FF2B5EF4-FFF2-40B4-BE49-F238E27FC236}">
              <a16:creationId xmlns:a16="http://schemas.microsoft.com/office/drawing/2014/main" id="{00000000-0008-0000-3C00-0000948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8453" name="Line 34">
          <a:extLst>
            <a:ext uri="{FF2B5EF4-FFF2-40B4-BE49-F238E27FC236}">
              <a16:creationId xmlns:a16="http://schemas.microsoft.com/office/drawing/2014/main" id="{00000000-0008-0000-3C00-00009580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8454" name="Line 35">
          <a:extLst>
            <a:ext uri="{FF2B5EF4-FFF2-40B4-BE49-F238E27FC236}">
              <a16:creationId xmlns:a16="http://schemas.microsoft.com/office/drawing/2014/main" id="{00000000-0008-0000-3C00-00009680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8455" name="Line 36">
          <a:extLst>
            <a:ext uri="{FF2B5EF4-FFF2-40B4-BE49-F238E27FC236}">
              <a16:creationId xmlns:a16="http://schemas.microsoft.com/office/drawing/2014/main" id="{00000000-0008-0000-3C00-0000978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8456" name="Line 37">
          <a:extLst>
            <a:ext uri="{FF2B5EF4-FFF2-40B4-BE49-F238E27FC236}">
              <a16:creationId xmlns:a16="http://schemas.microsoft.com/office/drawing/2014/main" id="{00000000-0008-0000-3C00-00009880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8457" name="Line 38">
          <a:extLst>
            <a:ext uri="{FF2B5EF4-FFF2-40B4-BE49-F238E27FC236}">
              <a16:creationId xmlns:a16="http://schemas.microsoft.com/office/drawing/2014/main" id="{00000000-0008-0000-3C00-0000998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8458" name="Line 39">
          <a:extLst>
            <a:ext uri="{FF2B5EF4-FFF2-40B4-BE49-F238E27FC236}">
              <a16:creationId xmlns:a16="http://schemas.microsoft.com/office/drawing/2014/main" id="{00000000-0008-0000-3C00-00009A8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8459" name="Line 40">
          <a:extLst>
            <a:ext uri="{FF2B5EF4-FFF2-40B4-BE49-F238E27FC236}">
              <a16:creationId xmlns:a16="http://schemas.microsoft.com/office/drawing/2014/main" id="{00000000-0008-0000-3C00-00009B80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8460" name="Line 41">
          <a:extLst>
            <a:ext uri="{FF2B5EF4-FFF2-40B4-BE49-F238E27FC236}">
              <a16:creationId xmlns:a16="http://schemas.microsoft.com/office/drawing/2014/main" id="{00000000-0008-0000-3C00-00009C80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8461" name="Line 42">
          <a:extLst>
            <a:ext uri="{FF2B5EF4-FFF2-40B4-BE49-F238E27FC236}">
              <a16:creationId xmlns:a16="http://schemas.microsoft.com/office/drawing/2014/main" id="{00000000-0008-0000-3C00-00009D8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8462" name="Line 43">
          <a:extLst>
            <a:ext uri="{FF2B5EF4-FFF2-40B4-BE49-F238E27FC236}">
              <a16:creationId xmlns:a16="http://schemas.microsoft.com/office/drawing/2014/main" id="{00000000-0008-0000-3C00-00009E80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8463" name="Line 44">
          <a:extLst>
            <a:ext uri="{FF2B5EF4-FFF2-40B4-BE49-F238E27FC236}">
              <a16:creationId xmlns:a16="http://schemas.microsoft.com/office/drawing/2014/main" id="{00000000-0008-0000-3C00-00009F8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8464" name="Line 45">
          <a:extLst>
            <a:ext uri="{FF2B5EF4-FFF2-40B4-BE49-F238E27FC236}">
              <a16:creationId xmlns:a16="http://schemas.microsoft.com/office/drawing/2014/main" id="{00000000-0008-0000-3C00-0000A08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8465" name="Line 46">
          <a:extLst>
            <a:ext uri="{FF2B5EF4-FFF2-40B4-BE49-F238E27FC236}">
              <a16:creationId xmlns:a16="http://schemas.microsoft.com/office/drawing/2014/main" id="{00000000-0008-0000-3C00-0000A180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8466" name="Line 47">
          <a:extLst>
            <a:ext uri="{FF2B5EF4-FFF2-40B4-BE49-F238E27FC236}">
              <a16:creationId xmlns:a16="http://schemas.microsoft.com/office/drawing/2014/main" id="{00000000-0008-0000-3C00-0000A280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8467" name="Line 48">
          <a:extLst>
            <a:ext uri="{FF2B5EF4-FFF2-40B4-BE49-F238E27FC236}">
              <a16:creationId xmlns:a16="http://schemas.microsoft.com/office/drawing/2014/main" id="{00000000-0008-0000-3C00-0000A38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8468" name="Line 49">
          <a:extLst>
            <a:ext uri="{FF2B5EF4-FFF2-40B4-BE49-F238E27FC236}">
              <a16:creationId xmlns:a16="http://schemas.microsoft.com/office/drawing/2014/main" id="{00000000-0008-0000-3C00-0000A480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8469" name="Line 50">
          <a:extLst>
            <a:ext uri="{FF2B5EF4-FFF2-40B4-BE49-F238E27FC236}">
              <a16:creationId xmlns:a16="http://schemas.microsoft.com/office/drawing/2014/main" id="{00000000-0008-0000-3C00-0000A58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8470" name="Line 51">
          <a:extLst>
            <a:ext uri="{FF2B5EF4-FFF2-40B4-BE49-F238E27FC236}">
              <a16:creationId xmlns:a16="http://schemas.microsoft.com/office/drawing/2014/main" id="{00000000-0008-0000-3C00-0000A68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8471" name="Line 52">
          <a:extLst>
            <a:ext uri="{FF2B5EF4-FFF2-40B4-BE49-F238E27FC236}">
              <a16:creationId xmlns:a16="http://schemas.microsoft.com/office/drawing/2014/main" id="{00000000-0008-0000-3C00-0000A780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8472" name="Line 53">
          <a:extLst>
            <a:ext uri="{FF2B5EF4-FFF2-40B4-BE49-F238E27FC236}">
              <a16:creationId xmlns:a16="http://schemas.microsoft.com/office/drawing/2014/main" id="{00000000-0008-0000-3C00-0000A880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8473" name="Line 54">
          <a:extLst>
            <a:ext uri="{FF2B5EF4-FFF2-40B4-BE49-F238E27FC236}">
              <a16:creationId xmlns:a16="http://schemas.microsoft.com/office/drawing/2014/main" id="{00000000-0008-0000-3C00-0000A98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8474" name="Line 55">
          <a:extLst>
            <a:ext uri="{FF2B5EF4-FFF2-40B4-BE49-F238E27FC236}">
              <a16:creationId xmlns:a16="http://schemas.microsoft.com/office/drawing/2014/main" id="{00000000-0008-0000-3C00-0000AA80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8475" name="Line 56">
          <a:extLst>
            <a:ext uri="{FF2B5EF4-FFF2-40B4-BE49-F238E27FC236}">
              <a16:creationId xmlns:a16="http://schemas.microsoft.com/office/drawing/2014/main" id="{00000000-0008-0000-3C00-0000AB8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8476" name="Line 57">
          <a:extLst>
            <a:ext uri="{FF2B5EF4-FFF2-40B4-BE49-F238E27FC236}">
              <a16:creationId xmlns:a16="http://schemas.microsoft.com/office/drawing/2014/main" id="{00000000-0008-0000-3C00-0000AC8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8477" name="Line 58">
          <a:extLst>
            <a:ext uri="{FF2B5EF4-FFF2-40B4-BE49-F238E27FC236}">
              <a16:creationId xmlns:a16="http://schemas.microsoft.com/office/drawing/2014/main" id="{00000000-0008-0000-3C00-0000AD80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8478" name="Line 59">
          <a:extLst>
            <a:ext uri="{FF2B5EF4-FFF2-40B4-BE49-F238E27FC236}">
              <a16:creationId xmlns:a16="http://schemas.microsoft.com/office/drawing/2014/main" id="{00000000-0008-0000-3C00-0000AE80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8479" name="Line 60">
          <a:extLst>
            <a:ext uri="{FF2B5EF4-FFF2-40B4-BE49-F238E27FC236}">
              <a16:creationId xmlns:a16="http://schemas.microsoft.com/office/drawing/2014/main" id="{00000000-0008-0000-3C00-0000AF8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8480" name="Line 61">
          <a:extLst>
            <a:ext uri="{FF2B5EF4-FFF2-40B4-BE49-F238E27FC236}">
              <a16:creationId xmlns:a16="http://schemas.microsoft.com/office/drawing/2014/main" id="{00000000-0008-0000-3C00-0000B080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98481" name="Group 62">
          <a:extLst>
            <a:ext uri="{FF2B5EF4-FFF2-40B4-BE49-F238E27FC236}">
              <a16:creationId xmlns:a16="http://schemas.microsoft.com/office/drawing/2014/main" id="{00000000-0008-0000-3C00-0000B180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75839" name="Text Box 63">
            <a:extLst>
              <a:ext uri="{FF2B5EF4-FFF2-40B4-BE49-F238E27FC236}">
                <a16:creationId xmlns:a16="http://schemas.microsoft.com/office/drawing/2014/main" id="{00000000-0008-0000-3C00-00003F2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75840" name="Text Box 64">
            <a:extLst>
              <a:ext uri="{FF2B5EF4-FFF2-40B4-BE49-F238E27FC236}">
                <a16:creationId xmlns:a16="http://schemas.microsoft.com/office/drawing/2014/main" id="{00000000-0008-0000-3C00-0000402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75841" name="Text Box 65">
            <a:extLst>
              <a:ext uri="{FF2B5EF4-FFF2-40B4-BE49-F238E27FC236}">
                <a16:creationId xmlns:a16="http://schemas.microsoft.com/office/drawing/2014/main" id="{00000000-0008-0000-3C00-0000412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75842" name="Text Box 66">
            <a:extLst>
              <a:ext uri="{FF2B5EF4-FFF2-40B4-BE49-F238E27FC236}">
                <a16:creationId xmlns:a16="http://schemas.microsoft.com/office/drawing/2014/main" id="{00000000-0008-0000-3C00-0000422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75843" name="Text Box 67">
            <a:extLst>
              <a:ext uri="{FF2B5EF4-FFF2-40B4-BE49-F238E27FC236}">
                <a16:creationId xmlns:a16="http://schemas.microsoft.com/office/drawing/2014/main" id="{00000000-0008-0000-3C00-00004328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8919" name="Line 1">
          <a:extLst>
            <a:ext uri="{FF2B5EF4-FFF2-40B4-BE49-F238E27FC236}">
              <a16:creationId xmlns:a16="http://schemas.microsoft.com/office/drawing/2014/main" id="{00000000-0008-0000-3D00-0000F7700000}"/>
            </a:ext>
          </a:extLst>
        </xdr:cNvPr>
        <xdr:cNvSpPr>
          <a:spLocks noChangeShapeType="1"/>
        </xdr:cNvSpPr>
      </xdr:nvSpPr>
      <xdr:spPr bwMode="auto">
        <a:xfrm>
          <a:off x="89344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8920" name="Line 2">
          <a:extLst>
            <a:ext uri="{FF2B5EF4-FFF2-40B4-BE49-F238E27FC236}">
              <a16:creationId xmlns:a16="http://schemas.microsoft.com/office/drawing/2014/main" id="{00000000-0008-0000-3D00-0000F8700000}"/>
            </a:ext>
          </a:extLst>
        </xdr:cNvPr>
        <xdr:cNvSpPr>
          <a:spLocks noChangeShapeType="1"/>
        </xdr:cNvSpPr>
      </xdr:nvSpPr>
      <xdr:spPr bwMode="auto">
        <a:xfrm>
          <a:off x="89344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8921" name="Line 3">
          <a:extLst>
            <a:ext uri="{FF2B5EF4-FFF2-40B4-BE49-F238E27FC236}">
              <a16:creationId xmlns:a16="http://schemas.microsoft.com/office/drawing/2014/main" id="{00000000-0008-0000-3D00-0000F9700000}"/>
            </a:ext>
          </a:extLst>
        </xdr:cNvPr>
        <xdr:cNvSpPr>
          <a:spLocks noChangeShapeType="1"/>
        </xdr:cNvSpPr>
      </xdr:nvSpPr>
      <xdr:spPr bwMode="auto">
        <a:xfrm flipV="1">
          <a:off x="89344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8922" name="Line 4">
          <a:extLst>
            <a:ext uri="{FF2B5EF4-FFF2-40B4-BE49-F238E27FC236}">
              <a16:creationId xmlns:a16="http://schemas.microsoft.com/office/drawing/2014/main" id="{00000000-0008-0000-3D00-0000FA700000}"/>
            </a:ext>
          </a:extLst>
        </xdr:cNvPr>
        <xdr:cNvSpPr>
          <a:spLocks noChangeShapeType="1"/>
        </xdr:cNvSpPr>
      </xdr:nvSpPr>
      <xdr:spPr bwMode="auto">
        <a:xfrm flipV="1">
          <a:off x="89344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8923" name="Line 5">
          <a:extLst>
            <a:ext uri="{FF2B5EF4-FFF2-40B4-BE49-F238E27FC236}">
              <a16:creationId xmlns:a16="http://schemas.microsoft.com/office/drawing/2014/main" id="{00000000-0008-0000-3D00-0000FB700000}"/>
            </a:ext>
          </a:extLst>
        </xdr:cNvPr>
        <xdr:cNvSpPr>
          <a:spLocks noChangeShapeType="1"/>
        </xdr:cNvSpPr>
      </xdr:nvSpPr>
      <xdr:spPr bwMode="auto">
        <a:xfrm>
          <a:off x="89344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28924" name="Line 6">
          <a:extLst>
            <a:ext uri="{FF2B5EF4-FFF2-40B4-BE49-F238E27FC236}">
              <a16:creationId xmlns:a16="http://schemas.microsoft.com/office/drawing/2014/main" id="{00000000-0008-0000-3D00-0000FC700000}"/>
            </a:ext>
          </a:extLst>
        </xdr:cNvPr>
        <xdr:cNvSpPr>
          <a:spLocks noChangeShapeType="1"/>
        </xdr:cNvSpPr>
      </xdr:nvSpPr>
      <xdr:spPr bwMode="auto">
        <a:xfrm>
          <a:off x="89344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331485</xdr:colOff>
      <xdr:row>0</xdr:row>
      <xdr:rowOff>0</xdr:rowOff>
    </xdr:to>
    <xdr:sp macro="" textlink="">
      <xdr:nvSpPr>
        <xdr:cNvPr id="28679" name="AutoShape 7">
          <a:extLst>
            <a:ext uri="{FF2B5EF4-FFF2-40B4-BE49-F238E27FC236}">
              <a16:creationId xmlns:a16="http://schemas.microsoft.com/office/drawing/2014/main" id="{00000000-0008-0000-3D00-000007700000}"/>
            </a:ext>
          </a:extLst>
        </xdr:cNvPr>
        <xdr:cNvSpPr>
          <a:spLocks/>
        </xdr:cNvSpPr>
      </xdr:nvSpPr>
      <xdr:spPr bwMode="auto">
        <a:xfrm>
          <a:off x="1600200" y="0"/>
          <a:ext cx="147637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0</xdr:col>
      <xdr:colOff>123825</xdr:colOff>
      <xdr:row>2</xdr:row>
      <xdr:rowOff>66675</xdr:rowOff>
    </xdr:from>
    <xdr:to>
      <xdr:col>6</xdr:col>
      <xdr:colOff>714375</xdr:colOff>
      <xdr:row>4</xdr:row>
      <xdr:rowOff>190500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00000000-0008-0000-3D00-00000F000000}"/>
            </a:ext>
          </a:extLst>
        </xdr:cNvPr>
        <xdr:cNvGrpSpPr>
          <a:grpSpLocks/>
        </xdr:cNvGrpSpPr>
      </xdr:nvGrpSpPr>
      <xdr:grpSpPr bwMode="auto">
        <a:xfrm>
          <a:off x="123825" y="485775"/>
          <a:ext cx="6076950" cy="542925"/>
          <a:chOff x="13" y="51"/>
          <a:chExt cx="638" cy="57"/>
        </a:xfrm>
      </xdr:grpSpPr>
      <xdr:sp macro="" textlink="">
        <xdr:nvSpPr>
          <xdr:cNvPr id="16" name="Text Box 29">
            <a:extLst>
              <a:ext uri="{FF2B5EF4-FFF2-40B4-BE49-F238E27FC236}">
                <a16:creationId xmlns:a16="http://schemas.microsoft.com/office/drawing/2014/main" id="{00000000-0008-0000-3D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51"/>
            <a:ext cx="110" cy="1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17" name="Text Box 30">
            <a:extLst>
              <a:ext uri="{FF2B5EF4-FFF2-40B4-BE49-F238E27FC236}">
                <a16:creationId xmlns:a16="http://schemas.microsoft.com/office/drawing/2014/main" id="{00000000-0008-0000-3D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70"/>
            <a:ext cx="141" cy="20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18" name="Text Box 31">
            <a:extLst>
              <a:ext uri="{FF2B5EF4-FFF2-40B4-BE49-F238E27FC236}">
                <a16:creationId xmlns:a16="http://schemas.microsoft.com/office/drawing/2014/main" id="{00000000-0008-0000-3D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71"/>
            <a:ext cx="497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 </a:t>
            </a:r>
            <a:r>
              <a:rPr lang="nl-BE" sz="1000" b="1" i="0" u="none" strike="noStrike" baseline="0">
                <a:solidFill>
                  <a:srgbClr val="00FF00"/>
                </a:solidFill>
                <a:latin typeface="Arial"/>
                <a:cs typeface="Arial"/>
              </a:rPr>
              <a:t>(Groen omrand = met "Drop Down"-keuze)</a:t>
            </a:r>
          </a:p>
        </xdr:txBody>
      </xdr:sp>
      <xdr:sp macro="" textlink="">
        <xdr:nvSpPr>
          <xdr:cNvPr id="19" name="Text Box 33">
            <a:extLst>
              <a:ext uri="{FF2B5EF4-FFF2-40B4-BE49-F238E27FC236}">
                <a16:creationId xmlns:a16="http://schemas.microsoft.com/office/drawing/2014/main" id="{00000000-0008-0000-3D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9"/>
            <a:ext cx="141" cy="19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20" name="Text Box 34">
            <a:extLst>
              <a:ext uri="{FF2B5EF4-FFF2-40B4-BE49-F238E27FC236}">
                <a16:creationId xmlns:a16="http://schemas.microsoft.com/office/drawing/2014/main" id="{00000000-0008-0000-3D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4" y="89"/>
            <a:ext cx="342" cy="18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8</xdr:col>
      <xdr:colOff>342900</xdr:colOff>
      <xdr:row>2</xdr:row>
      <xdr:rowOff>133350</xdr:rowOff>
    </xdr:to>
    <xdr:grpSp>
      <xdr:nvGrpSpPr>
        <xdr:cNvPr id="38015" name="Group 7">
          <a:extLst>
            <a:ext uri="{FF2B5EF4-FFF2-40B4-BE49-F238E27FC236}">
              <a16:creationId xmlns:a16="http://schemas.microsoft.com/office/drawing/2014/main" id="{00000000-0008-0000-3E00-00007F94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5705475" cy="457200"/>
          <a:chOff x="13" y="0"/>
          <a:chExt cx="599" cy="48"/>
        </a:xfrm>
      </xdr:grpSpPr>
      <xdr:sp macro="" textlink="">
        <xdr:nvSpPr>
          <xdr:cNvPr id="37890" name="Text Box 2">
            <a:extLst>
              <a:ext uri="{FF2B5EF4-FFF2-40B4-BE49-F238E27FC236}">
                <a16:creationId xmlns:a16="http://schemas.microsoft.com/office/drawing/2014/main" id="{00000000-0008-0000-3E00-0000029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3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37891" name="Text Box 3">
            <a:extLst>
              <a:ext uri="{FF2B5EF4-FFF2-40B4-BE49-F238E27FC236}">
                <a16:creationId xmlns:a16="http://schemas.microsoft.com/office/drawing/2014/main" id="{00000000-0008-0000-3E00-0000039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75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37892" name="Text Box 4">
            <a:extLst>
              <a:ext uri="{FF2B5EF4-FFF2-40B4-BE49-F238E27FC236}">
                <a16:creationId xmlns:a16="http://schemas.microsoft.com/office/drawing/2014/main" id="{00000000-0008-0000-3E00-0000049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17"/>
            <a:ext cx="262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7893" name="Text Box 5">
            <a:extLst>
              <a:ext uri="{FF2B5EF4-FFF2-40B4-BE49-F238E27FC236}">
                <a16:creationId xmlns:a16="http://schemas.microsoft.com/office/drawing/2014/main" id="{00000000-0008-0000-3E00-0000059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32"/>
            <a:ext cx="175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37894" name="Text Box 6">
            <a:extLst>
              <a:ext uri="{FF2B5EF4-FFF2-40B4-BE49-F238E27FC236}">
                <a16:creationId xmlns:a16="http://schemas.microsoft.com/office/drawing/2014/main" id="{00000000-0008-0000-3E00-0000069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8" y="32"/>
            <a:ext cx="424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9444" name="Line 1">
          <a:extLst>
            <a:ext uri="{FF2B5EF4-FFF2-40B4-BE49-F238E27FC236}">
              <a16:creationId xmlns:a16="http://schemas.microsoft.com/office/drawing/2014/main" id="{00000000-0008-0000-3F00-0000748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9445" name="Line 2">
          <a:extLst>
            <a:ext uri="{FF2B5EF4-FFF2-40B4-BE49-F238E27FC236}">
              <a16:creationId xmlns:a16="http://schemas.microsoft.com/office/drawing/2014/main" id="{00000000-0008-0000-3F00-0000758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9446" name="Line 3">
          <a:extLst>
            <a:ext uri="{FF2B5EF4-FFF2-40B4-BE49-F238E27FC236}">
              <a16:creationId xmlns:a16="http://schemas.microsoft.com/office/drawing/2014/main" id="{00000000-0008-0000-3F00-00007684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9447" name="Line 4">
          <a:extLst>
            <a:ext uri="{FF2B5EF4-FFF2-40B4-BE49-F238E27FC236}">
              <a16:creationId xmlns:a16="http://schemas.microsoft.com/office/drawing/2014/main" id="{00000000-0008-0000-3F00-000077840100}"/>
            </a:ext>
          </a:extLst>
        </xdr:cNvPr>
        <xdr:cNvSpPr>
          <a:spLocks noChangeShapeType="1"/>
        </xdr:cNvSpPr>
      </xdr:nvSpPr>
      <xdr:spPr bwMode="auto">
        <a:xfrm flipV="1"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9448" name="Line 5">
          <a:extLst>
            <a:ext uri="{FF2B5EF4-FFF2-40B4-BE49-F238E27FC236}">
              <a16:creationId xmlns:a16="http://schemas.microsoft.com/office/drawing/2014/main" id="{00000000-0008-0000-3F00-0000788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99449" name="Line 6">
          <a:extLst>
            <a:ext uri="{FF2B5EF4-FFF2-40B4-BE49-F238E27FC236}">
              <a16:creationId xmlns:a16="http://schemas.microsoft.com/office/drawing/2014/main" id="{00000000-0008-0000-3F00-000079840100}"/>
            </a:ext>
          </a:extLst>
        </xdr:cNvPr>
        <xdr:cNvSpPr>
          <a:spLocks noChangeShapeType="1"/>
        </xdr:cNvSpPr>
      </xdr:nvSpPr>
      <xdr:spPr bwMode="auto">
        <a:xfrm>
          <a:off x="73533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0</xdr:row>
      <xdr:rowOff>0</xdr:rowOff>
    </xdr:from>
    <xdr:to>
      <xdr:col>3</xdr:col>
      <xdr:colOff>331484</xdr:colOff>
      <xdr:row>0</xdr:row>
      <xdr:rowOff>0</xdr:rowOff>
    </xdr:to>
    <xdr:sp macro="" textlink="">
      <xdr:nvSpPr>
        <xdr:cNvPr id="76807" name="AutoShape 7">
          <a:extLst>
            <a:ext uri="{FF2B5EF4-FFF2-40B4-BE49-F238E27FC236}">
              <a16:creationId xmlns:a16="http://schemas.microsoft.com/office/drawing/2014/main" id="{00000000-0008-0000-3F00-0000072C0100}"/>
            </a:ext>
          </a:extLst>
        </xdr:cNvPr>
        <xdr:cNvSpPr>
          <a:spLocks/>
        </xdr:cNvSpPr>
      </xdr:nvSpPr>
      <xdr:spPr bwMode="auto">
        <a:xfrm>
          <a:off x="1600200" y="0"/>
          <a:ext cx="1266825" cy="0"/>
        </a:xfrm>
        <a:prstGeom prst="borderCallout1">
          <a:avLst>
            <a:gd name="adj1" fmla="val 22222"/>
            <a:gd name="adj2" fmla="val 106204"/>
            <a:gd name="adj3" fmla="val 275926"/>
            <a:gd name="adj4" fmla="val 14186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nl-BE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Hier de coëfficient invullen volgens de breedte van de sleuf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9451" name="Line 8">
          <a:extLst>
            <a:ext uri="{FF2B5EF4-FFF2-40B4-BE49-F238E27FC236}">
              <a16:creationId xmlns:a16="http://schemas.microsoft.com/office/drawing/2014/main" id="{00000000-0008-0000-3F00-00007B8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9452" name="Line 9">
          <a:extLst>
            <a:ext uri="{FF2B5EF4-FFF2-40B4-BE49-F238E27FC236}">
              <a16:creationId xmlns:a16="http://schemas.microsoft.com/office/drawing/2014/main" id="{00000000-0008-0000-3F00-00007C8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9453" name="Line 10">
          <a:extLst>
            <a:ext uri="{FF2B5EF4-FFF2-40B4-BE49-F238E27FC236}">
              <a16:creationId xmlns:a16="http://schemas.microsoft.com/office/drawing/2014/main" id="{00000000-0008-0000-3F00-00007D84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9454" name="Line 11">
          <a:extLst>
            <a:ext uri="{FF2B5EF4-FFF2-40B4-BE49-F238E27FC236}">
              <a16:creationId xmlns:a16="http://schemas.microsoft.com/office/drawing/2014/main" id="{00000000-0008-0000-3F00-00007E840100}"/>
            </a:ext>
          </a:extLst>
        </xdr:cNvPr>
        <xdr:cNvSpPr>
          <a:spLocks noChangeShapeType="1"/>
        </xdr:cNvSpPr>
      </xdr:nvSpPr>
      <xdr:spPr bwMode="auto">
        <a:xfrm flipV="1"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9455" name="Line 12">
          <a:extLst>
            <a:ext uri="{FF2B5EF4-FFF2-40B4-BE49-F238E27FC236}">
              <a16:creationId xmlns:a16="http://schemas.microsoft.com/office/drawing/2014/main" id="{00000000-0008-0000-3F00-00007F8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99456" name="Line 13">
          <a:extLst>
            <a:ext uri="{FF2B5EF4-FFF2-40B4-BE49-F238E27FC236}">
              <a16:creationId xmlns:a16="http://schemas.microsoft.com/office/drawing/2014/main" id="{00000000-0008-0000-3F00-000080840100}"/>
            </a:ext>
          </a:extLst>
        </xdr:cNvPr>
        <xdr:cNvSpPr>
          <a:spLocks noChangeShapeType="1"/>
        </xdr:cNvSpPr>
      </xdr:nvSpPr>
      <xdr:spPr bwMode="auto">
        <a:xfrm>
          <a:off x="8743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9457" name="Line 14">
          <a:extLst>
            <a:ext uri="{FF2B5EF4-FFF2-40B4-BE49-F238E27FC236}">
              <a16:creationId xmlns:a16="http://schemas.microsoft.com/office/drawing/2014/main" id="{00000000-0008-0000-3F00-0000818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9458" name="Line 15">
          <a:extLst>
            <a:ext uri="{FF2B5EF4-FFF2-40B4-BE49-F238E27FC236}">
              <a16:creationId xmlns:a16="http://schemas.microsoft.com/office/drawing/2014/main" id="{00000000-0008-0000-3F00-0000828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9459" name="Line 16">
          <a:extLst>
            <a:ext uri="{FF2B5EF4-FFF2-40B4-BE49-F238E27FC236}">
              <a16:creationId xmlns:a16="http://schemas.microsoft.com/office/drawing/2014/main" id="{00000000-0008-0000-3F00-00008384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9460" name="Line 17">
          <a:extLst>
            <a:ext uri="{FF2B5EF4-FFF2-40B4-BE49-F238E27FC236}">
              <a16:creationId xmlns:a16="http://schemas.microsoft.com/office/drawing/2014/main" id="{00000000-0008-0000-3F00-000084840100}"/>
            </a:ext>
          </a:extLst>
        </xdr:cNvPr>
        <xdr:cNvSpPr>
          <a:spLocks noChangeShapeType="1"/>
        </xdr:cNvSpPr>
      </xdr:nvSpPr>
      <xdr:spPr bwMode="auto">
        <a:xfrm flipV="1"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9461" name="Line 18">
          <a:extLst>
            <a:ext uri="{FF2B5EF4-FFF2-40B4-BE49-F238E27FC236}">
              <a16:creationId xmlns:a16="http://schemas.microsoft.com/office/drawing/2014/main" id="{00000000-0008-0000-3F00-0000858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0</xdr:row>
      <xdr:rowOff>0</xdr:rowOff>
    </xdr:from>
    <xdr:to>
      <xdr:col>13</xdr:col>
      <xdr:colOff>0</xdr:colOff>
      <xdr:row>0</xdr:row>
      <xdr:rowOff>0</xdr:rowOff>
    </xdr:to>
    <xdr:sp macro="" textlink="">
      <xdr:nvSpPr>
        <xdr:cNvPr id="99462" name="Line 19">
          <a:extLst>
            <a:ext uri="{FF2B5EF4-FFF2-40B4-BE49-F238E27FC236}">
              <a16:creationId xmlns:a16="http://schemas.microsoft.com/office/drawing/2014/main" id="{00000000-0008-0000-3F00-000086840100}"/>
            </a:ext>
          </a:extLst>
        </xdr:cNvPr>
        <xdr:cNvSpPr>
          <a:spLocks noChangeShapeType="1"/>
        </xdr:cNvSpPr>
      </xdr:nvSpPr>
      <xdr:spPr bwMode="auto">
        <a:xfrm>
          <a:off x="10134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9463" name="Line 20">
          <a:extLst>
            <a:ext uri="{FF2B5EF4-FFF2-40B4-BE49-F238E27FC236}">
              <a16:creationId xmlns:a16="http://schemas.microsoft.com/office/drawing/2014/main" id="{00000000-0008-0000-3F00-0000878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9464" name="Line 21">
          <a:extLst>
            <a:ext uri="{FF2B5EF4-FFF2-40B4-BE49-F238E27FC236}">
              <a16:creationId xmlns:a16="http://schemas.microsoft.com/office/drawing/2014/main" id="{00000000-0008-0000-3F00-0000888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9465" name="Line 22">
          <a:extLst>
            <a:ext uri="{FF2B5EF4-FFF2-40B4-BE49-F238E27FC236}">
              <a16:creationId xmlns:a16="http://schemas.microsoft.com/office/drawing/2014/main" id="{00000000-0008-0000-3F00-00008984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9466" name="Line 23">
          <a:extLst>
            <a:ext uri="{FF2B5EF4-FFF2-40B4-BE49-F238E27FC236}">
              <a16:creationId xmlns:a16="http://schemas.microsoft.com/office/drawing/2014/main" id="{00000000-0008-0000-3F00-00008A840100}"/>
            </a:ext>
          </a:extLst>
        </xdr:cNvPr>
        <xdr:cNvSpPr>
          <a:spLocks noChangeShapeType="1"/>
        </xdr:cNvSpPr>
      </xdr:nvSpPr>
      <xdr:spPr bwMode="auto">
        <a:xfrm flipV="1"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9467" name="Line 24">
          <a:extLst>
            <a:ext uri="{FF2B5EF4-FFF2-40B4-BE49-F238E27FC236}">
              <a16:creationId xmlns:a16="http://schemas.microsoft.com/office/drawing/2014/main" id="{00000000-0008-0000-3F00-00008B8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9468" name="Line 25">
          <a:extLst>
            <a:ext uri="{FF2B5EF4-FFF2-40B4-BE49-F238E27FC236}">
              <a16:creationId xmlns:a16="http://schemas.microsoft.com/office/drawing/2014/main" id="{00000000-0008-0000-3F00-00008C840100}"/>
            </a:ext>
          </a:extLst>
        </xdr:cNvPr>
        <xdr:cNvSpPr>
          <a:spLocks noChangeShapeType="1"/>
        </xdr:cNvSpPr>
      </xdr:nvSpPr>
      <xdr:spPr bwMode="auto">
        <a:xfrm>
          <a:off x="115252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9469" name="Line 26">
          <a:extLst>
            <a:ext uri="{FF2B5EF4-FFF2-40B4-BE49-F238E27FC236}">
              <a16:creationId xmlns:a16="http://schemas.microsoft.com/office/drawing/2014/main" id="{00000000-0008-0000-3F00-00008D8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9470" name="Line 27">
          <a:extLst>
            <a:ext uri="{FF2B5EF4-FFF2-40B4-BE49-F238E27FC236}">
              <a16:creationId xmlns:a16="http://schemas.microsoft.com/office/drawing/2014/main" id="{00000000-0008-0000-3F00-00008E8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9471" name="Line 28">
          <a:extLst>
            <a:ext uri="{FF2B5EF4-FFF2-40B4-BE49-F238E27FC236}">
              <a16:creationId xmlns:a16="http://schemas.microsoft.com/office/drawing/2014/main" id="{00000000-0008-0000-3F00-00008F84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9472" name="Line 29">
          <a:extLst>
            <a:ext uri="{FF2B5EF4-FFF2-40B4-BE49-F238E27FC236}">
              <a16:creationId xmlns:a16="http://schemas.microsoft.com/office/drawing/2014/main" id="{00000000-0008-0000-3F00-000090840100}"/>
            </a:ext>
          </a:extLst>
        </xdr:cNvPr>
        <xdr:cNvSpPr>
          <a:spLocks noChangeShapeType="1"/>
        </xdr:cNvSpPr>
      </xdr:nvSpPr>
      <xdr:spPr bwMode="auto">
        <a:xfrm flipV="1"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9473" name="Line 30">
          <a:extLst>
            <a:ext uri="{FF2B5EF4-FFF2-40B4-BE49-F238E27FC236}">
              <a16:creationId xmlns:a16="http://schemas.microsoft.com/office/drawing/2014/main" id="{00000000-0008-0000-3F00-0000918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99474" name="Line 31">
          <a:extLst>
            <a:ext uri="{FF2B5EF4-FFF2-40B4-BE49-F238E27FC236}">
              <a16:creationId xmlns:a16="http://schemas.microsoft.com/office/drawing/2014/main" id="{00000000-0008-0000-3F00-000092840100}"/>
            </a:ext>
          </a:extLst>
        </xdr:cNvPr>
        <xdr:cNvSpPr>
          <a:spLocks noChangeShapeType="1"/>
        </xdr:cNvSpPr>
      </xdr:nvSpPr>
      <xdr:spPr bwMode="auto">
        <a:xfrm>
          <a:off x="12915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9475" name="Line 32">
          <a:extLst>
            <a:ext uri="{FF2B5EF4-FFF2-40B4-BE49-F238E27FC236}">
              <a16:creationId xmlns:a16="http://schemas.microsoft.com/office/drawing/2014/main" id="{00000000-0008-0000-3F00-0000938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9476" name="Line 33">
          <a:extLst>
            <a:ext uri="{FF2B5EF4-FFF2-40B4-BE49-F238E27FC236}">
              <a16:creationId xmlns:a16="http://schemas.microsoft.com/office/drawing/2014/main" id="{00000000-0008-0000-3F00-0000948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9477" name="Line 34">
          <a:extLst>
            <a:ext uri="{FF2B5EF4-FFF2-40B4-BE49-F238E27FC236}">
              <a16:creationId xmlns:a16="http://schemas.microsoft.com/office/drawing/2014/main" id="{00000000-0008-0000-3F00-00009584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9478" name="Line 35">
          <a:extLst>
            <a:ext uri="{FF2B5EF4-FFF2-40B4-BE49-F238E27FC236}">
              <a16:creationId xmlns:a16="http://schemas.microsoft.com/office/drawing/2014/main" id="{00000000-0008-0000-3F00-000096840100}"/>
            </a:ext>
          </a:extLst>
        </xdr:cNvPr>
        <xdr:cNvSpPr>
          <a:spLocks noChangeShapeType="1"/>
        </xdr:cNvSpPr>
      </xdr:nvSpPr>
      <xdr:spPr bwMode="auto">
        <a:xfrm flipV="1"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9479" name="Line 36">
          <a:extLst>
            <a:ext uri="{FF2B5EF4-FFF2-40B4-BE49-F238E27FC236}">
              <a16:creationId xmlns:a16="http://schemas.microsoft.com/office/drawing/2014/main" id="{00000000-0008-0000-3F00-0000978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0</xdr:row>
      <xdr:rowOff>0</xdr:rowOff>
    </xdr:from>
    <xdr:to>
      <xdr:col>19</xdr:col>
      <xdr:colOff>0</xdr:colOff>
      <xdr:row>0</xdr:row>
      <xdr:rowOff>0</xdr:rowOff>
    </xdr:to>
    <xdr:sp macro="" textlink="">
      <xdr:nvSpPr>
        <xdr:cNvPr id="99480" name="Line 37">
          <a:extLst>
            <a:ext uri="{FF2B5EF4-FFF2-40B4-BE49-F238E27FC236}">
              <a16:creationId xmlns:a16="http://schemas.microsoft.com/office/drawing/2014/main" id="{00000000-0008-0000-3F00-000098840100}"/>
            </a:ext>
          </a:extLst>
        </xdr:cNvPr>
        <xdr:cNvSpPr>
          <a:spLocks noChangeShapeType="1"/>
        </xdr:cNvSpPr>
      </xdr:nvSpPr>
      <xdr:spPr bwMode="auto">
        <a:xfrm>
          <a:off x="1430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9481" name="Line 38">
          <a:extLst>
            <a:ext uri="{FF2B5EF4-FFF2-40B4-BE49-F238E27FC236}">
              <a16:creationId xmlns:a16="http://schemas.microsoft.com/office/drawing/2014/main" id="{00000000-0008-0000-3F00-0000998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9482" name="Line 39">
          <a:extLst>
            <a:ext uri="{FF2B5EF4-FFF2-40B4-BE49-F238E27FC236}">
              <a16:creationId xmlns:a16="http://schemas.microsoft.com/office/drawing/2014/main" id="{00000000-0008-0000-3F00-00009A8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9483" name="Line 40">
          <a:extLst>
            <a:ext uri="{FF2B5EF4-FFF2-40B4-BE49-F238E27FC236}">
              <a16:creationId xmlns:a16="http://schemas.microsoft.com/office/drawing/2014/main" id="{00000000-0008-0000-3F00-00009B84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9484" name="Line 41">
          <a:extLst>
            <a:ext uri="{FF2B5EF4-FFF2-40B4-BE49-F238E27FC236}">
              <a16:creationId xmlns:a16="http://schemas.microsoft.com/office/drawing/2014/main" id="{00000000-0008-0000-3F00-00009C840100}"/>
            </a:ext>
          </a:extLst>
        </xdr:cNvPr>
        <xdr:cNvSpPr>
          <a:spLocks noChangeShapeType="1"/>
        </xdr:cNvSpPr>
      </xdr:nvSpPr>
      <xdr:spPr bwMode="auto">
        <a:xfrm flipV="1"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9485" name="Line 42">
          <a:extLst>
            <a:ext uri="{FF2B5EF4-FFF2-40B4-BE49-F238E27FC236}">
              <a16:creationId xmlns:a16="http://schemas.microsoft.com/office/drawing/2014/main" id="{00000000-0008-0000-3F00-00009D8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99486" name="Line 43">
          <a:extLst>
            <a:ext uri="{FF2B5EF4-FFF2-40B4-BE49-F238E27FC236}">
              <a16:creationId xmlns:a16="http://schemas.microsoft.com/office/drawing/2014/main" id="{00000000-0008-0000-3F00-00009E840100}"/>
            </a:ext>
          </a:extLst>
        </xdr:cNvPr>
        <xdr:cNvSpPr>
          <a:spLocks noChangeShapeType="1"/>
        </xdr:cNvSpPr>
      </xdr:nvSpPr>
      <xdr:spPr bwMode="auto">
        <a:xfrm>
          <a:off x="15697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9487" name="Line 44">
          <a:extLst>
            <a:ext uri="{FF2B5EF4-FFF2-40B4-BE49-F238E27FC236}">
              <a16:creationId xmlns:a16="http://schemas.microsoft.com/office/drawing/2014/main" id="{00000000-0008-0000-3F00-00009F8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9488" name="Line 45">
          <a:extLst>
            <a:ext uri="{FF2B5EF4-FFF2-40B4-BE49-F238E27FC236}">
              <a16:creationId xmlns:a16="http://schemas.microsoft.com/office/drawing/2014/main" id="{00000000-0008-0000-3F00-0000A08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9489" name="Line 46">
          <a:extLst>
            <a:ext uri="{FF2B5EF4-FFF2-40B4-BE49-F238E27FC236}">
              <a16:creationId xmlns:a16="http://schemas.microsoft.com/office/drawing/2014/main" id="{00000000-0008-0000-3F00-0000A184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9490" name="Line 47">
          <a:extLst>
            <a:ext uri="{FF2B5EF4-FFF2-40B4-BE49-F238E27FC236}">
              <a16:creationId xmlns:a16="http://schemas.microsoft.com/office/drawing/2014/main" id="{00000000-0008-0000-3F00-0000A2840100}"/>
            </a:ext>
          </a:extLst>
        </xdr:cNvPr>
        <xdr:cNvSpPr>
          <a:spLocks noChangeShapeType="1"/>
        </xdr:cNvSpPr>
      </xdr:nvSpPr>
      <xdr:spPr bwMode="auto">
        <a:xfrm flipV="1"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9491" name="Line 48">
          <a:extLst>
            <a:ext uri="{FF2B5EF4-FFF2-40B4-BE49-F238E27FC236}">
              <a16:creationId xmlns:a16="http://schemas.microsoft.com/office/drawing/2014/main" id="{00000000-0008-0000-3F00-0000A38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99492" name="Line 49">
          <a:extLst>
            <a:ext uri="{FF2B5EF4-FFF2-40B4-BE49-F238E27FC236}">
              <a16:creationId xmlns:a16="http://schemas.microsoft.com/office/drawing/2014/main" id="{00000000-0008-0000-3F00-0000A4840100}"/>
            </a:ext>
          </a:extLst>
        </xdr:cNvPr>
        <xdr:cNvSpPr>
          <a:spLocks noChangeShapeType="1"/>
        </xdr:cNvSpPr>
      </xdr:nvSpPr>
      <xdr:spPr bwMode="auto">
        <a:xfrm>
          <a:off x="17087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9493" name="Line 50">
          <a:extLst>
            <a:ext uri="{FF2B5EF4-FFF2-40B4-BE49-F238E27FC236}">
              <a16:creationId xmlns:a16="http://schemas.microsoft.com/office/drawing/2014/main" id="{00000000-0008-0000-3F00-0000A58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9494" name="Line 51">
          <a:extLst>
            <a:ext uri="{FF2B5EF4-FFF2-40B4-BE49-F238E27FC236}">
              <a16:creationId xmlns:a16="http://schemas.microsoft.com/office/drawing/2014/main" id="{00000000-0008-0000-3F00-0000A68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9495" name="Line 52">
          <a:extLst>
            <a:ext uri="{FF2B5EF4-FFF2-40B4-BE49-F238E27FC236}">
              <a16:creationId xmlns:a16="http://schemas.microsoft.com/office/drawing/2014/main" id="{00000000-0008-0000-3F00-0000A784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9496" name="Line 53">
          <a:extLst>
            <a:ext uri="{FF2B5EF4-FFF2-40B4-BE49-F238E27FC236}">
              <a16:creationId xmlns:a16="http://schemas.microsoft.com/office/drawing/2014/main" id="{00000000-0008-0000-3F00-0000A8840100}"/>
            </a:ext>
          </a:extLst>
        </xdr:cNvPr>
        <xdr:cNvSpPr>
          <a:spLocks noChangeShapeType="1"/>
        </xdr:cNvSpPr>
      </xdr:nvSpPr>
      <xdr:spPr bwMode="auto">
        <a:xfrm flipV="1"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9497" name="Line 54">
          <a:extLst>
            <a:ext uri="{FF2B5EF4-FFF2-40B4-BE49-F238E27FC236}">
              <a16:creationId xmlns:a16="http://schemas.microsoft.com/office/drawing/2014/main" id="{00000000-0008-0000-3F00-0000A98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0</xdr:row>
      <xdr:rowOff>0</xdr:rowOff>
    </xdr:to>
    <xdr:sp macro="" textlink="">
      <xdr:nvSpPr>
        <xdr:cNvPr id="99498" name="Line 55">
          <a:extLst>
            <a:ext uri="{FF2B5EF4-FFF2-40B4-BE49-F238E27FC236}">
              <a16:creationId xmlns:a16="http://schemas.microsoft.com/office/drawing/2014/main" id="{00000000-0008-0000-3F00-0000AA840100}"/>
            </a:ext>
          </a:extLst>
        </xdr:cNvPr>
        <xdr:cNvSpPr>
          <a:spLocks noChangeShapeType="1"/>
        </xdr:cNvSpPr>
      </xdr:nvSpPr>
      <xdr:spPr bwMode="auto">
        <a:xfrm>
          <a:off x="184785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9499" name="Line 56">
          <a:extLst>
            <a:ext uri="{FF2B5EF4-FFF2-40B4-BE49-F238E27FC236}">
              <a16:creationId xmlns:a16="http://schemas.microsoft.com/office/drawing/2014/main" id="{00000000-0008-0000-3F00-0000AB8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9500" name="Line 57">
          <a:extLst>
            <a:ext uri="{FF2B5EF4-FFF2-40B4-BE49-F238E27FC236}">
              <a16:creationId xmlns:a16="http://schemas.microsoft.com/office/drawing/2014/main" id="{00000000-0008-0000-3F00-0000AC8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9501" name="Line 58">
          <a:extLst>
            <a:ext uri="{FF2B5EF4-FFF2-40B4-BE49-F238E27FC236}">
              <a16:creationId xmlns:a16="http://schemas.microsoft.com/office/drawing/2014/main" id="{00000000-0008-0000-3F00-0000AD84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9502" name="Line 59">
          <a:extLst>
            <a:ext uri="{FF2B5EF4-FFF2-40B4-BE49-F238E27FC236}">
              <a16:creationId xmlns:a16="http://schemas.microsoft.com/office/drawing/2014/main" id="{00000000-0008-0000-3F00-0000AE840100}"/>
            </a:ext>
          </a:extLst>
        </xdr:cNvPr>
        <xdr:cNvSpPr>
          <a:spLocks noChangeShapeType="1"/>
        </xdr:cNvSpPr>
      </xdr:nvSpPr>
      <xdr:spPr bwMode="auto">
        <a:xfrm flipV="1"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9503" name="Line 60">
          <a:extLst>
            <a:ext uri="{FF2B5EF4-FFF2-40B4-BE49-F238E27FC236}">
              <a16:creationId xmlns:a16="http://schemas.microsoft.com/office/drawing/2014/main" id="{00000000-0008-0000-3F00-0000AF8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99504" name="Line 61">
          <a:extLst>
            <a:ext uri="{FF2B5EF4-FFF2-40B4-BE49-F238E27FC236}">
              <a16:creationId xmlns:a16="http://schemas.microsoft.com/office/drawing/2014/main" id="{00000000-0008-0000-3F00-0000B0840100}"/>
            </a:ext>
          </a:extLst>
        </xdr:cNvPr>
        <xdr:cNvSpPr>
          <a:spLocks noChangeShapeType="1"/>
        </xdr:cNvSpPr>
      </xdr:nvSpPr>
      <xdr:spPr bwMode="auto">
        <a:xfrm>
          <a:off x="198691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123825</xdr:colOff>
      <xdr:row>2</xdr:row>
      <xdr:rowOff>66675</xdr:rowOff>
    </xdr:from>
    <xdr:to>
      <xdr:col>5</xdr:col>
      <xdr:colOff>352425</xdr:colOff>
      <xdr:row>4</xdr:row>
      <xdr:rowOff>57150</xdr:rowOff>
    </xdr:to>
    <xdr:grpSp>
      <xdr:nvGrpSpPr>
        <xdr:cNvPr id="99505" name="Group 62">
          <a:extLst>
            <a:ext uri="{FF2B5EF4-FFF2-40B4-BE49-F238E27FC236}">
              <a16:creationId xmlns:a16="http://schemas.microsoft.com/office/drawing/2014/main" id="{00000000-0008-0000-3F00-0000B1840100}"/>
            </a:ext>
          </a:extLst>
        </xdr:cNvPr>
        <xdr:cNvGrpSpPr>
          <a:grpSpLocks/>
        </xdr:cNvGrpSpPr>
      </xdr:nvGrpSpPr>
      <xdr:grpSpPr bwMode="auto">
        <a:xfrm>
          <a:off x="123825" y="609600"/>
          <a:ext cx="4467225" cy="457200"/>
          <a:chOff x="13" y="64"/>
          <a:chExt cx="469" cy="48"/>
        </a:xfrm>
      </xdr:grpSpPr>
      <xdr:sp macro="" textlink="">
        <xdr:nvSpPr>
          <xdr:cNvPr id="76863" name="Text Box 63">
            <a:extLst>
              <a:ext uri="{FF2B5EF4-FFF2-40B4-BE49-F238E27FC236}">
                <a16:creationId xmlns:a16="http://schemas.microsoft.com/office/drawing/2014/main" id="{00000000-0008-0000-3F00-00003F2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64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76864" name="Text Box 64">
            <a:extLst>
              <a:ext uri="{FF2B5EF4-FFF2-40B4-BE49-F238E27FC236}">
                <a16:creationId xmlns:a16="http://schemas.microsoft.com/office/drawing/2014/main" id="{00000000-0008-0000-3F00-0000402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80"/>
            <a:ext cx="137" cy="15"/>
          </a:xfrm>
          <a:prstGeom prst="rect">
            <a:avLst/>
          </a:prstGeom>
          <a:solidFill>
            <a:srgbClr val="CE780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ORANGE VELDEN</a:t>
            </a:r>
          </a:p>
        </xdr:txBody>
      </xdr:sp>
      <xdr:sp macro="" textlink="">
        <xdr:nvSpPr>
          <xdr:cNvPr id="76865" name="Text Box 65">
            <a:extLst>
              <a:ext uri="{FF2B5EF4-FFF2-40B4-BE49-F238E27FC236}">
                <a16:creationId xmlns:a16="http://schemas.microsoft.com/office/drawing/2014/main" id="{00000000-0008-0000-3F00-0000412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81"/>
            <a:ext cx="205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IN TE VULLEN VELDEN</a:t>
            </a: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76866" name="Text Box 66">
            <a:extLst>
              <a:ext uri="{FF2B5EF4-FFF2-40B4-BE49-F238E27FC236}">
                <a16:creationId xmlns:a16="http://schemas.microsoft.com/office/drawing/2014/main" id="{00000000-0008-0000-3F00-0000422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9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76867" name="Text Box 67">
            <a:extLst>
              <a:ext uri="{FF2B5EF4-FFF2-40B4-BE49-F238E27FC236}">
                <a16:creationId xmlns:a16="http://schemas.microsoft.com/office/drawing/2014/main" id="{00000000-0008-0000-3F00-0000432C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9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4</xdr:col>
      <xdr:colOff>85725</xdr:colOff>
      <xdr:row>1</xdr:row>
      <xdr:rowOff>142875</xdr:rowOff>
    </xdr:to>
    <xdr:grpSp>
      <xdr:nvGrpSpPr>
        <xdr:cNvPr id="55472" name="Group 5">
          <a:extLst>
            <a:ext uri="{FF2B5EF4-FFF2-40B4-BE49-F238E27FC236}">
              <a16:creationId xmlns:a16="http://schemas.microsoft.com/office/drawing/2014/main" id="{00000000-0008-0000-4100-0000B0D8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4467225" cy="304800"/>
          <a:chOff x="13" y="0"/>
          <a:chExt cx="469" cy="32"/>
        </a:xfrm>
      </xdr:grpSpPr>
      <xdr:sp macro="" textlink="">
        <xdr:nvSpPr>
          <xdr:cNvPr id="55298" name="Text Box 2">
            <a:extLst>
              <a:ext uri="{FF2B5EF4-FFF2-40B4-BE49-F238E27FC236}">
                <a16:creationId xmlns:a16="http://schemas.microsoft.com/office/drawing/2014/main" id="{00000000-0008-0000-4100-000002D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55299" name="Text Box 3">
            <a:extLst>
              <a:ext uri="{FF2B5EF4-FFF2-40B4-BE49-F238E27FC236}">
                <a16:creationId xmlns:a16="http://schemas.microsoft.com/office/drawing/2014/main" id="{00000000-0008-0000-4100-000003D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55300" name="Text Box 4">
            <a:extLst>
              <a:ext uri="{FF2B5EF4-FFF2-40B4-BE49-F238E27FC236}">
                <a16:creationId xmlns:a16="http://schemas.microsoft.com/office/drawing/2014/main" id="{00000000-0008-0000-4100-000004D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1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4</xdr:col>
      <xdr:colOff>85725</xdr:colOff>
      <xdr:row>1</xdr:row>
      <xdr:rowOff>142875</xdr:rowOff>
    </xdr:to>
    <xdr:grpSp>
      <xdr:nvGrpSpPr>
        <xdr:cNvPr id="78917" name="Group 1">
          <a:extLst>
            <a:ext uri="{FF2B5EF4-FFF2-40B4-BE49-F238E27FC236}">
              <a16:creationId xmlns:a16="http://schemas.microsoft.com/office/drawing/2014/main" id="{00000000-0008-0000-4200-000045340100}"/>
            </a:ext>
          </a:extLst>
        </xdr:cNvPr>
        <xdr:cNvGrpSpPr>
          <a:grpSpLocks/>
        </xdr:cNvGrpSpPr>
      </xdr:nvGrpSpPr>
      <xdr:grpSpPr bwMode="auto">
        <a:xfrm>
          <a:off x="123825" y="0"/>
          <a:ext cx="4467225" cy="304800"/>
          <a:chOff x="13" y="0"/>
          <a:chExt cx="469" cy="32"/>
        </a:xfrm>
      </xdr:grpSpPr>
      <xdr:sp macro="" textlink="">
        <xdr:nvSpPr>
          <xdr:cNvPr id="78850" name="Text Box 2">
            <a:extLst>
              <a:ext uri="{FF2B5EF4-FFF2-40B4-BE49-F238E27FC236}">
                <a16:creationId xmlns:a16="http://schemas.microsoft.com/office/drawing/2014/main" id="{00000000-0008-0000-4200-0000023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78851" name="Text Box 3">
            <a:extLst>
              <a:ext uri="{FF2B5EF4-FFF2-40B4-BE49-F238E27FC236}">
                <a16:creationId xmlns:a16="http://schemas.microsoft.com/office/drawing/2014/main" id="{00000000-0008-0000-4200-0000033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78852" name="Text Box 4">
            <a:extLst>
              <a:ext uri="{FF2B5EF4-FFF2-40B4-BE49-F238E27FC236}">
                <a16:creationId xmlns:a16="http://schemas.microsoft.com/office/drawing/2014/main" id="{00000000-0008-0000-4200-0000043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1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4</xdr:col>
      <xdr:colOff>85725</xdr:colOff>
      <xdr:row>1</xdr:row>
      <xdr:rowOff>142875</xdr:rowOff>
    </xdr:to>
    <xdr:grpSp>
      <xdr:nvGrpSpPr>
        <xdr:cNvPr id="77935" name="Group 1">
          <a:extLst>
            <a:ext uri="{FF2B5EF4-FFF2-40B4-BE49-F238E27FC236}">
              <a16:creationId xmlns:a16="http://schemas.microsoft.com/office/drawing/2014/main" id="{00000000-0008-0000-4300-00006F300100}"/>
            </a:ext>
          </a:extLst>
        </xdr:cNvPr>
        <xdr:cNvGrpSpPr>
          <a:grpSpLocks/>
        </xdr:cNvGrpSpPr>
      </xdr:nvGrpSpPr>
      <xdr:grpSpPr bwMode="auto">
        <a:xfrm>
          <a:off x="123825" y="0"/>
          <a:ext cx="4467225" cy="304800"/>
          <a:chOff x="13" y="0"/>
          <a:chExt cx="469" cy="32"/>
        </a:xfrm>
      </xdr:grpSpPr>
      <xdr:sp macro="" textlink="">
        <xdr:nvSpPr>
          <xdr:cNvPr id="77826" name="Text Box 2">
            <a:extLst>
              <a:ext uri="{FF2B5EF4-FFF2-40B4-BE49-F238E27FC236}">
                <a16:creationId xmlns:a16="http://schemas.microsoft.com/office/drawing/2014/main" id="{00000000-0008-0000-4300-0000023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77827" name="Text Box 3">
            <a:extLst>
              <a:ext uri="{FF2B5EF4-FFF2-40B4-BE49-F238E27FC236}">
                <a16:creationId xmlns:a16="http://schemas.microsoft.com/office/drawing/2014/main" id="{00000000-0008-0000-4300-0000033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77828" name="Text Box 4">
            <a:extLst>
              <a:ext uri="{FF2B5EF4-FFF2-40B4-BE49-F238E27FC236}">
                <a16:creationId xmlns:a16="http://schemas.microsoft.com/office/drawing/2014/main" id="{00000000-0008-0000-4300-00000430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1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3</xdr:col>
      <xdr:colOff>561975</xdr:colOff>
      <xdr:row>1</xdr:row>
      <xdr:rowOff>142875</xdr:rowOff>
    </xdr:to>
    <xdr:grpSp>
      <xdr:nvGrpSpPr>
        <xdr:cNvPr id="56395" name="Group 8">
          <a:extLst>
            <a:ext uri="{FF2B5EF4-FFF2-40B4-BE49-F238E27FC236}">
              <a16:creationId xmlns:a16="http://schemas.microsoft.com/office/drawing/2014/main" id="{00000000-0008-0000-4400-00004BDC0000}"/>
            </a:ext>
          </a:extLst>
        </xdr:cNvPr>
        <xdr:cNvGrpSpPr>
          <a:grpSpLocks/>
        </xdr:cNvGrpSpPr>
      </xdr:nvGrpSpPr>
      <xdr:grpSpPr bwMode="auto">
        <a:xfrm>
          <a:off x="123825" y="0"/>
          <a:ext cx="4467225" cy="352425"/>
          <a:chOff x="13" y="0"/>
          <a:chExt cx="469" cy="32"/>
        </a:xfrm>
      </xdr:grpSpPr>
      <xdr:sp macro="" textlink="">
        <xdr:nvSpPr>
          <xdr:cNvPr id="56322" name="Text Box 2">
            <a:extLst>
              <a:ext uri="{FF2B5EF4-FFF2-40B4-BE49-F238E27FC236}">
                <a16:creationId xmlns:a16="http://schemas.microsoft.com/office/drawing/2014/main" id="{00000000-0008-0000-4400-000002D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0"/>
            <a:ext cx="107" cy="1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1" u="none" strike="noStrike" baseline="0">
                <a:solidFill>
                  <a:srgbClr val="000000"/>
                </a:solidFill>
                <a:latin typeface="Arial"/>
                <a:cs typeface="Arial"/>
              </a:rPr>
              <a:t>LEGENDE</a:t>
            </a:r>
          </a:p>
        </xdr:txBody>
      </xdr:sp>
      <xdr:sp macro="" textlink="">
        <xdr:nvSpPr>
          <xdr:cNvPr id="56325" name="Text Box 5">
            <a:extLst>
              <a:ext uri="{FF2B5EF4-FFF2-40B4-BE49-F238E27FC236}">
                <a16:creationId xmlns:a16="http://schemas.microsoft.com/office/drawing/2014/main" id="{00000000-0008-0000-4400-000005D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" y="16"/>
            <a:ext cx="137" cy="16"/>
          </a:xfrm>
          <a:prstGeom prst="rect">
            <a:avLst/>
          </a:prstGeom>
          <a:solidFill>
            <a:srgbClr val="81B4B0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nl-BE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BLAUWE VELDEN</a:t>
            </a:r>
          </a:p>
        </xdr:txBody>
      </xdr:sp>
      <xdr:sp macro="" textlink="">
        <xdr:nvSpPr>
          <xdr:cNvPr id="56326" name="Text Box 6">
            <a:extLst>
              <a:ext uri="{FF2B5EF4-FFF2-40B4-BE49-F238E27FC236}">
                <a16:creationId xmlns:a16="http://schemas.microsoft.com/office/drawing/2014/main" id="{00000000-0008-0000-4400-000006DC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0" y="16"/>
            <a:ext cx="332" cy="15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nl-BE" sz="1000" b="1" i="0" u="none" strike="noStrike" baseline="0">
                <a:solidFill>
                  <a:srgbClr val="FF0000"/>
                </a:solidFill>
                <a:latin typeface="Arial"/>
                <a:cs typeface="Arial"/>
              </a:rPr>
              <a:t>AUTOMATISCH OVERGENOMEN DATA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1066800</xdr:colOff>
          <xdr:row>0</xdr:row>
          <xdr:rowOff>9525</xdr:rowOff>
        </xdr:from>
        <xdr:to>
          <xdr:col>3</xdr:col>
          <xdr:colOff>133350</xdr:colOff>
          <xdr:row>1</xdr:row>
          <xdr:rowOff>19050</xdr:rowOff>
        </xdr:to>
        <xdr:sp macro="" textlink="">
          <xdr:nvSpPr>
            <xdr:cNvPr id="56330" name="Check Box 10" hidden="1">
              <a:extLst>
                <a:ext uri="{63B3BB69-23CF-44E3-9099-C40C66FF867C}">
                  <a14:compatExt spid="_x0000_s56330"/>
                </a:ext>
                <a:ext uri="{FF2B5EF4-FFF2-40B4-BE49-F238E27FC236}">
                  <a16:creationId xmlns:a16="http://schemas.microsoft.com/office/drawing/2014/main" id="{00000000-0008-0000-4400-00000A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63" Type="http://schemas.openxmlformats.org/officeDocument/2006/relationships/image" Target="../media/image30.emf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5" Type="http://schemas.openxmlformats.org/officeDocument/2006/relationships/image" Target="../media/image1.emf"/><Relationship Id="rId61" Type="http://schemas.openxmlformats.org/officeDocument/2006/relationships/image" Target="../media/image29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9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IO31"/>
  <sheetViews>
    <sheetView showGridLines="0" workbookViewId="0"/>
  </sheetViews>
  <sheetFormatPr defaultRowHeight="12.75" x14ac:dyDescent="0.2"/>
  <cols>
    <col min="1" max="1" width="2.7109375" customWidth="1"/>
    <col min="14" max="14" width="2.5703125" customWidth="1"/>
    <col min="15" max="15" width="2.140625" customWidth="1"/>
    <col min="16" max="16" width="16.85546875" customWidth="1"/>
    <col min="17" max="17" width="2.140625" customWidth="1"/>
  </cols>
  <sheetData>
    <row r="1" spans="1:249" x14ac:dyDescent="0.2">
      <c r="A1" s="271"/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2"/>
      <c r="P1" s="271"/>
      <c r="Q1" s="271"/>
    </row>
    <row r="2" spans="1:249" x14ac:dyDescent="0.2">
      <c r="A2" s="271"/>
      <c r="N2" s="271"/>
      <c r="O2" s="272"/>
      <c r="P2" s="422" t="s">
        <v>449</v>
      </c>
      <c r="Q2" s="271"/>
    </row>
    <row r="3" spans="1:249" x14ac:dyDescent="0.2">
      <c r="A3" s="271"/>
      <c r="E3" s="426" t="s">
        <v>575</v>
      </c>
      <c r="F3" s="427"/>
      <c r="G3" s="427"/>
      <c r="H3" s="427"/>
      <c r="I3" s="427"/>
      <c r="J3" s="427"/>
      <c r="K3" s="427"/>
      <c r="L3" s="427"/>
      <c r="N3" s="271"/>
      <c r="O3" s="272"/>
      <c r="P3" s="422"/>
      <c r="Q3" s="271"/>
    </row>
    <row r="4" spans="1:249" x14ac:dyDescent="0.2">
      <c r="A4" s="271"/>
      <c r="E4" s="427"/>
      <c r="F4" s="427"/>
      <c r="G4" s="427"/>
      <c r="H4" s="427"/>
      <c r="I4" s="427"/>
      <c r="J4" s="427"/>
      <c r="K4" s="427"/>
      <c r="L4" s="427"/>
      <c r="N4" s="271"/>
      <c r="O4" s="272"/>
      <c r="P4" s="422"/>
      <c r="Q4" s="271"/>
    </row>
    <row r="5" spans="1:249" x14ac:dyDescent="0.2">
      <c r="A5" s="271"/>
      <c r="E5" s="427"/>
      <c r="F5" s="427"/>
      <c r="G5" s="427"/>
      <c r="H5" s="427"/>
      <c r="I5" s="427"/>
      <c r="J5" s="427"/>
      <c r="K5" s="427"/>
      <c r="L5" s="427"/>
      <c r="N5" s="271"/>
      <c r="O5" s="272"/>
      <c r="P5" s="422"/>
      <c r="Q5" s="271"/>
    </row>
    <row r="6" spans="1:249" x14ac:dyDescent="0.2">
      <c r="A6" s="271"/>
      <c r="E6" s="427"/>
      <c r="F6" s="427"/>
      <c r="G6" s="427"/>
      <c r="H6" s="427"/>
      <c r="I6" s="427"/>
      <c r="J6" s="427"/>
      <c r="K6" s="427"/>
      <c r="L6" s="427"/>
      <c r="N6" s="271"/>
      <c r="O6" s="272"/>
      <c r="P6" s="422"/>
      <c r="Q6" s="271"/>
      <c r="IO6" t="s">
        <v>536</v>
      </c>
    </row>
    <row r="7" spans="1:249" x14ac:dyDescent="0.2">
      <c r="A7" s="271"/>
      <c r="N7" s="271"/>
      <c r="O7" s="272"/>
      <c r="Q7" s="271"/>
      <c r="IO7" t="s">
        <v>535</v>
      </c>
    </row>
    <row r="8" spans="1:249" x14ac:dyDescent="0.2">
      <c r="A8" s="271"/>
      <c r="N8" s="271"/>
      <c r="O8" s="272"/>
      <c r="Q8" s="271"/>
    </row>
    <row r="9" spans="1:249" x14ac:dyDescent="0.2">
      <c r="A9" s="271"/>
      <c r="N9" s="271"/>
      <c r="O9" s="272"/>
      <c r="Q9" s="271"/>
    </row>
    <row r="10" spans="1:249" x14ac:dyDescent="0.2">
      <c r="A10" s="271"/>
      <c r="N10" s="271"/>
      <c r="O10" s="272"/>
      <c r="Q10" s="271"/>
    </row>
    <row r="11" spans="1:249" x14ac:dyDescent="0.2">
      <c r="A11" s="271"/>
      <c r="N11" s="271"/>
      <c r="O11" s="272"/>
      <c r="Q11" s="271"/>
    </row>
    <row r="12" spans="1:249" x14ac:dyDescent="0.2">
      <c r="A12" s="271"/>
      <c r="N12" s="271"/>
      <c r="O12" s="271"/>
      <c r="P12" s="271"/>
      <c r="Q12" s="271"/>
    </row>
    <row r="13" spans="1:249" x14ac:dyDescent="0.2">
      <c r="A13" s="271"/>
      <c r="N13" s="271"/>
    </row>
    <row r="14" spans="1:249" x14ac:dyDescent="0.2">
      <c r="A14" s="271"/>
      <c r="N14" s="271"/>
    </row>
    <row r="15" spans="1:249" x14ac:dyDescent="0.2">
      <c r="A15" s="271"/>
      <c r="N15" s="271"/>
    </row>
    <row r="16" spans="1:249" x14ac:dyDescent="0.2">
      <c r="A16" s="271"/>
      <c r="N16" s="271"/>
    </row>
    <row r="17" spans="1:16" x14ac:dyDescent="0.2">
      <c r="A17" s="271"/>
      <c r="N17" s="271"/>
      <c r="P17" s="423" t="s">
        <v>463</v>
      </c>
    </row>
    <row r="18" spans="1:16" ht="12.75" customHeight="1" x14ac:dyDescent="0.2">
      <c r="A18" s="271"/>
      <c r="N18" s="271"/>
      <c r="P18" s="424"/>
    </row>
    <row r="19" spans="1:16" x14ac:dyDescent="0.2">
      <c r="A19" s="271"/>
      <c r="N19" s="271"/>
      <c r="P19" s="425"/>
    </row>
    <row r="20" spans="1:16" x14ac:dyDescent="0.2">
      <c r="A20" s="271"/>
      <c r="N20" s="271"/>
    </row>
    <row r="21" spans="1:16" x14ac:dyDescent="0.2">
      <c r="A21" s="271"/>
      <c r="N21" s="271"/>
    </row>
    <row r="22" spans="1:16" x14ac:dyDescent="0.2">
      <c r="A22" s="271"/>
      <c r="N22" s="271"/>
    </row>
    <row r="23" spans="1:16" x14ac:dyDescent="0.2">
      <c r="A23" s="271"/>
      <c r="N23" s="271"/>
    </row>
    <row r="24" spans="1:16" x14ac:dyDescent="0.2">
      <c r="A24" s="271"/>
      <c r="N24" s="271"/>
    </row>
    <row r="25" spans="1:16" x14ac:dyDescent="0.2">
      <c r="A25" s="271"/>
      <c r="N25" s="271"/>
    </row>
    <row r="26" spans="1:16" x14ac:dyDescent="0.2">
      <c r="A26" s="271"/>
      <c r="N26" s="271"/>
    </row>
    <row r="27" spans="1:16" x14ac:dyDescent="0.2">
      <c r="A27" s="271"/>
      <c r="N27" s="271"/>
    </row>
    <row r="28" spans="1:16" x14ac:dyDescent="0.2">
      <c r="A28" s="271"/>
      <c r="N28" s="271"/>
    </row>
    <row r="29" spans="1:16" x14ac:dyDescent="0.2">
      <c r="A29" s="271"/>
      <c r="N29" s="271"/>
    </row>
    <row r="30" spans="1:16" x14ac:dyDescent="0.2">
      <c r="A30" s="271"/>
      <c r="N30" s="271"/>
      <c r="P30" s="1"/>
    </row>
    <row r="31" spans="1:16" x14ac:dyDescent="0.2">
      <c r="A31" s="271"/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</row>
  </sheetData>
  <sheetProtection algorithmName="SHA-512" hashValue="gTahd6+BUNkx+qIXtz/xvZnQHtMlHm8DBYXppHnbmL8wo8WXj8NDmcmhdZ8vYoSAPI7H2uiVpaDB0I6Kf62eJQ==" saltValue="+eLN6AEOn7NJ4rpoy4UupQ==" spinCount="100000" sheet="1" objects="1" scenarios="1"/>
  <mergeCells count="3">
    <mergeCell ref="P2:P6"/>
    <mergeCell ref="P17:P19"/>
    <mergeCell ref="E3:L6"/>
  </mergeCells>
  <phoneticPr fontId="12" type="noConversion"/>
  <pageMargins left="0.6" right="0.39" top="1" bottom="1" header="0.5" footer="0.5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 sizeWithCells="1">
              <from>
                <xdr:col>1</xdr:col>
                <xdr:colOff>152400</xdr:colOff>
                <xdr:row>6</xdr:row>
                <xdr:rowOff>114300</xdr:rowOff>
              </from>
              <to>
                <xdr:col>3</xdr:col>
                <xdr:colOff>104775</xdr:colOff>
                <xdr:row>10</xdr:row>
                <xdr:rowOff>28575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CommandButton2">
          <controlPr defaultSize="0" autoLine="0" r:id="rId7">
            <anchor moveWithCells="1" sizeWithCells="1">
              <from>
                <xdr:col>3</xdr:col>
                <xdr:colOff>371475</xdr:colOff>
                <xdr:row>6</xdr:row>
                <xdr:rowOff>114300</xdr:rowOff>
              </from>
              <to>
                <xdr:col>5</xdr:col>
                <xdr:colOff>323850</xdr:colOff>
                <xdr:row>10</xdr:row>
                <xdr:rowOff>28575</xdr:rowOff>
              </to>
            </anchor>
          </controlPr>
        </control>
      </mc:Choice>
      <mc:Fallback>
        <control shapeId="8194" r:id="rId6" name="CommandButton2"/>
      </mc:Fallback>
    </mc:AlternateContent>
    <mc:AlternateContent xmlns:mc="http://schemas.openxmlformats.org/markup-compatibility/2006">
      <mc:Choice Requires="x14">
        <control shapeId="8195" r:id="rId8" name="CommandButton3">
          <controlPr defaultSize="0" autoLine="0" r:id="rId9">
            <anchor moveWithCells="1" sizeWithCells="1">
              <from>
                <xdr:col>5</xdr:col>
                <xdr:colOff>590550</xdr:colOff>
                <xdr:row>6</xdr:row>
                <xdr:rowOff>114300</xdr:rowOff>
              </from>
              <to>
                <xdr:col>7</xdr:col>
                <xdr:colOff>542925</xdr:colOff>
                <xdr:row>10</xdr:row>
                <xdr:rowOff>28575</xdr:rowOff>
              </to>
            </anchor>
          </controlPr>
        </control>
      </mc:Choice>
      <mc:Fallback>
        <control shapeId="8195" r:id="rId8" name="CommandButton3"/>
      </mc:Fallback>
    </mc:AlternateContent>
    <mc:AlternateContent xmlns:mc="http://schemas.openxmlformats.org/markup-compatibility/2006">
      <mc:Choice Requires="x14">
        <control shapeId="8196" r:id="rId10" name="CommandButton4">
          <controlPr defaultSize="0" autoLine="0" r:id="rId11">
            <anchor moveWithCells="1" sizeWithCells="1">
              <from>
                <xdr:col>8</xdr:col>
                <xdr:colOff>200025</xdr:colOff>
                <xdr:row>6</xdr:row>
                <xdr:rowOff>114300</xdr:rowOff>
              </from>
              <to>
                <xdr:col>10</xdr:col>
                <xdr:colOff>152400</xdr:colOff>
                <xdr:row>10</xdr:row>
                <xdr:rowOff>28575</xdr:rowOff>
              </to>
            </anchor>
          </controlPr>
        </control>
      </mc:Choice>
      <mc:Fallback>
        <control shapeId="8196" r:id="rId10" name="CommandButton4"/>
      </mc:Fallback>
    </mc:AlternateContent>
    <mc:AlternateContent xmlns:mc="http://schemas.openxmlformats.org/markup-compatibility/2006">
      <mc:Choice Requires="x14">
        <control shapeId="8197" r:id="rId12" name="CommandButton5">
          <controlPr defaultSize="0" autoLine="0" r:id="rId13">
            <anchor moveWithCells="1" sizeWithCells="1">
              <from>
                <xdr:col>10</xdr:col>
                <xdr:colOff>447675</xdr:colOff>
                <xdr:row>6</xdr:row>
                <xdr:rowOff>114300</xdr:rowOff>
              </from>
              <to>
                <xdr:col>12</xdr:col>
                <xdr:colOff>400050</xdr:colOff>
                <xdr:row>10</xdr:row>
                <xdr:rowOff>28575</xdr:rowOff>
              </to>
            </anchor>
          </controlPr>
        </control>
      </mc:Choice>
      <mc:Fallback>
        <control shapeId="8197" r:id="rId12" name="CommandButton5"/>
      </mc:Fallback>
    </mc:AlternateContent>
    <mc:AlternateContent xmlns:mc="http://schemas.openxmlformats.org/markup-compatibility/2006">
      <mc:Choice Requires="x14">
        <control shapeId="8198" r:id="rId14" name="CommandButton6">
          <controlPr defaultSize="0" autoLine="0" r:id="rId15">
            <anchor moveWithCells="1" sizeWithCells="1">
              <from>
                <xdr:col>1</xdr:col>
                <xdr:colOff>152400</xdr:colOff>
                <xdr:row>11</xdr:row>
                <xdr:rowOff>19050</xdr:rowOff>
              </from>
              <to>
                <xdr:col>3</xdr:col>
                <xdr:colOff>104775</xdr:colOff>
                <xdr:row>14</xdr:row>
                <xdr:rowOff>95250</xdr:rowOff>
              </to>
            </anchor>
          </controlPr>
        </control>
      </mc:Choice>
      <mc:Fallback>
        <control shapeId="8198" r:id="rId14" name="CommandButton6"/>
      </mc:Fallback>
    </mc:AlternateContent>
    <mc:AlternateContent xmlns:mc="http://schemas.openxmlformats.org/markup-compatibility/2006">
      <mc:Choice Requires="x14">
        <control shapeId="8199" r:id="rId16" name="CommandButton7">
          <controlPr defaultSize="0" autoLine="0" r:id="rId17">
            <anchor moveWithCells="1" sizeWithCells="1">
              <from>
                <xdr:col>3</xdr:col>
                <xdr:colOff>371475</xdr:colOff>
                <xdr:row>11</xdr:row>
                <xdr:rowOff>19050</xdr:rowOff>
              </from>
              <to>
                <xdr:col>5</xdr:col>
                <xdr:colOff>323850</xdr:colOff>
                <xdr:row>14</xdr:row>
                <xdr:rowOff>95250</xdr:rowOff>
              </to>
            </anchor>
          </controlPr>
        </control>
      </mc:Choice>
      <mc:Fallback>
        <control shapeId="8199" r:id="rId16" name="CommandButton7"/>
      </mc:Fallback>
    </mc:AlternateContent>
    <mc:AlternateContent xmlns:mc="http://schemas.openxmlformats.org/markup-compatibility/2006">
      <mc:Choice Requires="x14">
        <control shapeId="8200" r:id="rId18" name="CommandButton8">
          <controlPr defaultSize="0" autoLine="0" r:id="rId19">
            <anchor moveWithCells="1" sizeWithCells="1">
              <from>
                <xdr:col>5</xdr:col>
                <xdr:colOff>590550</xdr:colOff>
                <xdr:row>11</xdr:row>
                <xdr:rowOff>19050</xdr:rowOff>
              </from>
              <to>
                <xdr:col>7</xdr:col>
                <xdr:colOff>542925</xdr:colOff>
                <xdr:row>14</xdr:row>
                <xdr:rowOff>95250</xdr:rowOff>
              </to>
            </anchor>
          </controlPr>
        </control>
      </mc:Choice>
      <mc:Fallback>
        <control shapeId="8200" r:id="rId18" name="CommandButton8"/>
      </mc:Fallback>
    </mc:AlternateContent>
    <mc:AlternateContent xmlns:mc="http://schemas.openxmlformats.org/markup-compatibility/2006">
      <mc:Choice Requires="x14">
        <control shapeId="8201" r:id="rId20" name="CommandButton9">
          <controlPr defaultSize="0" autoLine="0" r:id="rId21">
            <anchor moveWithCells="1" sizeWithCells="1">
              <from>
                <xdr:col>8</xdr:col>
                <xdr:colOff>200025</xdr:colOff>
                <xdr:row>11</xdr:row>
                <xdr:rowOff>19050</xdr:rowOff>
              </from>
              <to>
                <xdr:col>10</xdr:col>
                <xdr:colOff>152400</xdr:colOff>
                <xdr:row>14</xdr:row>
                <xdr:rowOff>95250</xdr:rowOff>
              </to>
            </anchor>
          </controlPr>
        </control>
      </mc:Choice>
      <mc:Fallback>
        <control shapeId="8201" r:id="rId20" name="CommandButton9"/>
      </mc:Fallback>
    </mc:AlternateContent>
    <mc:AlternateContent xmlns:mc="http://schemas.openxmlformats.org/markup-compatibility/2006">
      <mc:Choice Requires="x14">
        <control shapeId="8202" r:id="rId22" name="CommandButton10">
          <controlPr defaultSize="0" autoLine="0" r:id="rId23">
            <anchor moveWithCells="1" sizeWithCells="1">
              <from>
                <xdr:col>10</xdr:col>
                <xdr:colOff>447675</xdr:colOff>
                <xdr:row>11</xdr:row>
                <xdr:rowOff>19050</xdr:rowOff>
              </from>
              <to>
                <xdr:col>12</xdr:col>
                <xdr:colOff>400050</xdr:colOff>
                <xdr:row>14</xdr:row>
                <xdr:rowOff>95250</xdr:rowOff>
              </to>
            </anchor>
          </controlPr>
        </control>
      </mc:Choice>
      <mc:Fallback>
        <control shapeId="8202" r:id="rId22" name="CommandButton10"/>
      </mc:Fallback>
    </mc:AlternateContent>
    <mc:AlternateContent xmlns:mc="http://schemas.openxmlformats.org/markup-compatibility/2006">
      <mc:Choice Requires="x14">
        <control shapeId="8203" r:id="rId24" name="CommandButton11">
          <controlPr defaultSize="0" autoLine="0" r:id="rId25">
            <anchor moveWithCells="1" sizeWithCells="1">
              <from>
                <xdr:col>1</xdr:col>
                <xdr:colOff>152400</xdr:colOff>
                <xdr:row>15</xdr:row>
                <xdr:rowOff>104775</xdr:rowOff>
              </from>
              <to>
                <xdr:col>3</xdr:col>
                <xdr:colOff>104775</xdr:colOff>
                <xdr:row>18</xdr:row>
                <xdr:rowOff>161925</xdr:rowOff>
              </to>
            </anchor>
          </controlPr>
        </control>
      </mc:Choice>
      <mc:Fallback>
        <control shapeId="8203" r:id="rId24" name="CommandButton11"/>
      </mc:Fallback>
    </mc:AlternateContent>
    <mc:AlternateContent xmlns:mc="http://schemas.openxmlformats.org/markup-compatibility/2006">
      <mc:Choice Requires="x14">
        <control shapeId="8204" r:id="rId26" name="CommandButton12">
          <controlPr defaultSize="0" autoLine="0" r:id="rId27">
            <anchor moveWithCells="1" sizeWithCells="1">
              <from>
                <xdr:col>3</xdr:col>
                <xdr:colOff>371475</xdr:colOff>
                <xdr:row>15</xdr:row>
                <xdr:rowOff>104775</xdr:rowOff>
              </from>
              <to>
                <xdr:col>5</xdr:col>
                <xdr:colOff>323850</xdr:colOff>
                <xdr:row>18</xdr:row>
                <xdr:rowOff>161925</xdr:rowOff>
              </to>
            </anchor>
          </controlPr>
        </control>
      </mc:Choice>
      <mc:Fallback>
        <control shapeId="8204" r:id="rId26" name="CommandButton12"/>
      </mc:Fallback>
    </mc:AlternateContent>
    <mc:AlternateContent xmlns:mc="http://schemas.openxmlformats.org/markup-compatibility/2006">
      <mc:Choice Requires="x14">
        <control shapeId="8205" r:id="rId28" name="CommandButton13">
          <controlPr defaultSize="0" autoLine="0" r:id="rId29">
            <anchor moveWithCells="1" sizeWithCells="1">
              <from>
                <xdr:col>5</xdr:col>
                <xdr:colOff>590550</xdr:colOff>
                <xdr:row>15</xdr:row>
                <xdr:rowOff>104775</xdr:rowOff>
              </from>
              <to>
                <xdr:col>7</xdr:col>
                <xdr:colOff>542925</xdr:colOff>
                <xdr:row>18</xdr:row>
                <xdr:rowOff>161925</xdr:rowOff>
              </to>
            </anchor>
          </controlPr>
        </control>
      </mc:Choice>
      <mc:Fallback>
        <control shapeId="8205" r:id="rId28" name="CommandButton13"/>
      </mc:Fallback>
    </mc:AlternateContent>
    <mc:AlternateContent xmlns:mc="http://schemas.openxmlformats.org/markup-compatibility/2006">
      <mc:Choice Requires="x14">
        <control shapeId="8206" r:id="rId30" name="CommandButton14">
          <controlPr defaultSize="0" autoLine="0" r:id="rId31">
            <anchor moveWithCells="1" sizeWithCells="1">
              <from>
                <xdr:col>8</xdr:col>
                <xdr:colOff>200025</xdr:colOff>
                <xdr:row>15</xdr:row>
                <xdr:rowOff>104775</xdr:rowOff>
              </from>
              <to>
                <xdr:col>10</xdr:col>
                <xdr:colOff>152400</xdr:colOff>
                <xdr:row>18</xdr:row>
                <xdr:rowOff>161925</xdr:rowOff>
              </to>
            </anchor>
          </controlPr>
        </control>
      </mc:Choice>
      <mc:Fallback>
        <control shapeId="8206" r:id="rId30" name="CommandButton14"/>
      </mc:Fallback>
    </mc:AlternateContent>
    <mc:AlternateContent xmlns:mc="http://schemas.openxmlformats.org/markup-compatibility/2006">
      <mc:Choice Requires="x14">
        <control shapeId="8207" r:id="rId32" name="CommandButton15">
          <controlPr defaultSize="0" autoLine="0" r:id="rId33">
            <anchor moveWithCells="1" sizeWithCells="1">
              <from>
                <xdr:col>10</xdr:col>
                <xdr:colOff>447675</xdr:colOff>
                <xdr:row>15</xdr:row>
                <xdr:rowOff>104775</xdr:rowOff>
              </from>
              <to>
                <xdr:col>12</xdr:col>
                <xdr:colOff>400050</xdr:colOff>
                <xdr:row>18</xdr:row>
                <xdr:rowOff>161925</xdr:rowOff>
              </to>
            </anchor>
          </controlPr>
        </control>
      </mc:Choice>
      <mc:Fallback>
        <control shapeId="8207" r:id="rId32" name="CommandButton15"/>
      </mc:Fallback>
    </mc:AlternateContent>
    <mc:AlternateContent xmlns:mc="http://schemas.openxmlformats.org/markup-compatibility/2006">
      <mc:Choice Requires="x14">
        <control shapeId="8208" r:id="rId34" name="CommandButton16">
          <controlPr defaultSize="0" autoLine="0" r:id="rId35">
            <anchor moveWithCells="1" sizeWithCells="1">
              <from>
                <xdr:col>1</xdr:col>
                <xdr:colOff>152400</xdr:colOff>
                <xdr:row>20</xdr:row>
                <xdr:rowOff>9525</xdr:rowOff>
              </from>
              <to>
                <xdr:col>3</xdr:col>
                <xdr:colOff>104775</xdr:colOff>
                <xdr:row>23</xdr:row>
                <xdr:rowOff>85725</xdr:rowOff>
              </to>
            </anchor>
          </controlPr>
        </control>
      </mc:Choice>
      <mc:Fallback>
        <control shapeId="8208" r:id="rId34" name="CommandButton16"/>
      </mc:Fallback>
    </mc:AlternateContent>
    <mc:AlternateContent xmlns:mc="http://schemas.openxmlformats.org/markup-compatibility/2006">
      <mc:Choice Requires="x14">
        <control shapeId="8209" r:id="rId36" name="CommandButton17">
          <controlPr defaultSize="0" autoLine="0" r:id="rId37">
            <anchor moveWithCells="1" sizeWithCells="1">
              <from>
                <xdr:col>3</xdr:col>
                <xdr:colOff>371475</xdr:colOff>
                <xdr:row>20</xdr:row>
                <xdr:rowOff>9525</xdr:rowOff>
              </from>
              <to>
                <xdr:col>5</xdr:col>
                <xdr:colOff>323850</xdr:colOff>
                <xdr:row>23</xdr:row>
                <xdr:rowOff>85725</xdr:rowOff>
              </to>
            </anchor>
          </controlPr>
        </control>
      </mc:Choice>
      <mc:Fallback>
        <control shapeId="8209" r:id="rId36" name="CommandButton17"/>
      </mc:Fallback>
    </mc:AlternateContent>
    <mc:AlternateContent xmlns:mc="http://schemas.openxmlformats.org/markup-compatibility/2006">
      <mc:Choice Requires="x14">
        <control shapeId="8210" r:id="rId38" name="CommandButton18">
          <controlPr defaultSize="0" autoLine="0" r:id="rId39">
            <anchor moveWithCells="1" sizeWithCells="1">
              <from>
                <xdr:col>5</xdr:col>
                <xdr:colOff>590550</xdr:colOff>
                <xdr:row>20</xdr:row>
                <xdr:rowOff>9525</xdr:rowOff>
              </from>
              <to>
                <xdr:col>7</xdr:col>
                <xdr:colOff>542925</xdr:colOff>
                <xdr:row>23</xdr:row>
                <xdr:rowOff>85725</xdr:rowOff>
              </to>
            </anchor>
          </controlPr>
        </control>
      </mc:Choice>
      <mc:Fallback>
        <control shapeId="8210" r:id="rId38" name="CommandButton18"/>
      </mc:Fallback>
    </mc:AlternateContent>
    <mc:AlternateContent xmlns:mc="http://schemas.openxmlformats.org/markup-compatibility/2006">
      <mc:Choice Requires="x14">
        <control shapeId="8211" r:id="rId40" name="CommandButton19">
          <controlPr defaultSize="0" autoLine="0" r:id="rId41">
            <anchor moveWithCells="1" sizeWithCells="1">
              <from>
                <xdr:col>8</xdr:col>
                <xdr:colOff>200025</xdr:colOff>
                <xdr:row>20</xdr:row>
                <xdr:rowOff>9525</xdr:rowOff>
              </from>
              <to>
                <xdr:col>10</xdr:col>
                <xdr:colOff>152400</xdr:colOff>
                <xdr:row>23</xdr:row>
                <xdr:rowOff>85725</xdr:rowOff>
              </to>
            </anchor>
          </controlPr>
        </control>
      </mc:Choice>
      <mc:Fallback>
        <control shapeId="8211" r:id="rId40" name="CommandButton19"/>
      </mc:Fallback>
    </mc:AlternateContent>
    <mc:AlternateContent xmlns:mc="http://schemas.openxmlformats.org/markup-compatibility/2006">
      <mc:Choice Requires="x14">
        <control shapeId="8212" r:id="rId42" name="CommandButton20">
          <controlPr defaultSize="0" autoLine="0" r:id="rId43">
            <anchor moveWithCells="1" sizeWithCells="1">
              <from>
                <xdr:col>10</xdr:col>
                <xdr:colOff>447675</xdr:colOff>
                <xdr:row>20</xdr:row>
                <xdr:rowOff>9525</xdr:rowOff>
              </from>
              <to>
                <xdr:col>12</xdr:col>
                <xdr:colOff>400050</xdr:colOff>
                <xdr:row>23</xdr:row>
                <xdr:rowOff>85725</xdr:rowOff>
              </to>
            </anchor>
          </controlPr>
        </control>
      </mc:Choice>
      <mc:Fallback>
        <control shapeId="8212" r:id="rId42" name="CommandButton20"/>
      </mc:Fallback>
    </mc:AlternateContent>
    <mc:AlternateContent xmlns:mc="http://schemas.openxmlformats.org/markup-compatibility/2006">
      <mc:Choice Requires="x14">
        <control shapeId="8213" r:id="rId44" name="CommandButton21">
          <controlPr defaultSize="0" autoFill="0" autoLine="0" r:id="rId45">
            <anchor moveWithCells="1" sizeWithCells="1">
              <from>
                <xdr:col>6</xdr:col>
                <xdr:colOff>171450</xdr:colOff>
                <xdr:row>25</xdr:row>
                <xdr:rowOff>0</xdr:rowOff>
              </from>
              <to>
                <xdr:col>9</xdr:col>
                <xdr:colOff>161925</xdr:colOff>
                <xdr:row>28</xdr:row>
                <xdr:rowOff>114300</xdr:rowOff>
              </to>
            </anchor>
          </controlPr>
        </control>
      </mc:Choice>
      <mc:Fallback>
        <control shapeId="8213" r:id="rId44" name="CommandButton21"/>
      </mc:Fallback>
    </mc:AlternateContent>
    <mc:AlternateContent xmlns:mc="http://schemas.openxmlformats.org/markup-compatibility/2006">
      <mc:Choice Requires="x14">
        <control shapeId="8214" r:id="rId46" name="CommandButton22">
          <controlPr defaultSize="0" autoFill="0" autoLine="0" r:id="rId47">
            <anchor moveWithCells="1" sizeWithCells="1">
              <from>
                <xdr:col>1</xdr:col>
                <xdr:colOff>171450</xdr:colOff>
                <xdr:row>1</xdr:row>
                <xdr:rowOff>133350</xdr:rowOff>
              </from>
              <to>
                <xdr:col>3</xdr:col>
                <xdr:colOff>104775</xdr:colOff>
                <xdr:row>5</xdr:row>
                <xdr:rowOff>76200</xdr:rowOff>
              </to>
            </anchor>
          </controlPr>
        </control>
      </mc:Choice>
      <mc:Fallback>
        <control shapeId="8214" r:id="rId46" name="CommandButton22"/>
      </mc:Fallback>
    </mc:AlternateContent>
    <mc:AlternateContent xmlns:mc="http://schemas.openxmlformats.org/markup-compatibility/2006">
      <mc:Choice Requires="x14">
        <control shapeId="8215" r:id="rId48" name="CommandButton23">
          <controlPr defaultSize="0" autoLine="0" autoPict="0" r:id="rId49">
            <anchor moveWithCells="1" sizeWithCells="1">
              <from>
                <xdr:col>254</xdr:col>
                <xdr:colOff>457200</xdr:colOff>
                <xdr:row>0</xdr:row>
                <xdr:rowOff>142875</xdr:rowOff>
              </from>
              <to>
                <xdr:col>255</xdr:col>
                <xdr:colOff>371475</xdr:colOff>
                <xdr:row>2</xdr:row>
                <xdr:rowOff>114300</xdr:rowOff>
              </to>
            </anchor>
          </controlPr>
        </control>
      </mc:Choice>
      <mc:Fallback>
        <control shapeId="8215" r:id="rId48" name="CommandButton23"/>
      </mc:Fallback>
    </mc:AlternateContent>
    <mc:AlternateContent xmlns:mc="http://schemas.openxmlformats.org/markup-compatibility/2006">
      <mc:Choice Requires="x14">
        <control shapeId="8216" r:id="rId50" name="CommandButton24">
          <controlPr defaultSize="0" autoFill="0" autoLine="0" r:id="rId51">
            <anchor moveWithCells="1" sizeWithCells="1">
              <from>
                <xdr:col>1</xdr:col>
                <xdr:colOff>142875</xdr:colOff>
                <xdr:row>25</xdr:row>
                <xdr:rowOff>9525</xdr:rowOff>
              </from>
              <to>
                <xdr:col>3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8216" r:id="rId50" name="CommandButton24"/>
      </mc:Fallback>
    </mc:AlternateContent>
    <mc:AlternateContent xmlns:mc="http://schemas.openxmlformats.org/markup-compatibility/2006">
      <mc:Choice Requires="x14">
        <control shapeId="8217" r:id="rId52" name="CommandButton25">
          <controlPr defaultSize="0" autoFill="0" autoLine="0" r:id="rId53">
            <anchor moveWithCells="1" sizeWithCells="1">
              <from>
                <xdr:col>9</xdr:col>
                <xdr:colOff>447675</xdr:colOff>
                <xdr:row>25</xdr:row>
                <xdr:rowOff>9525</xdr:rowOff>
              </from>
              <to>
                <xdr:col>12</xdr:col>
                <xdr:colOff>381000</xdr:colOff>
                <xdr:row>28</xdr:row>
                <xdr:rowOff>114300</xdr:rowOff>
              </to>
            </anchor>
          </controlPr>
        </control>
      </mc:Choice>
      <mc:Fallback>
        <control shapeId="8217" r:id="rId52" name="CommandButton25"/>
      </mc:Fallback>
    </mc:AlternateContent>
    <mc:AlternateContent xmlns:mc="http://schemas.openxmlformats.org/markup-compatibility/2006">
      <mc:Choice Requires="x14">
        <control shapeId="8218" r:id="rId54" name="CommandButton26">
          <controlPr defaultSize="0" autoFill="0" autoLine="0" r:id="rId55">
            <anchor moveWithCells="1" sizeWithCells="1">
              <from>
                <xdr:col>15</xdr:col>
                <xdr:colOff>85725</xdr:colOff>
                <xdr:row>6</xdr:row>
                <xdr:rowOff>142875</xdr:rowOff>
              </from>
              <to>
                <xdr:col>15</xdr:col>
                <xdr:colOff>1028700</xdr:colOff>
                <xdr:row>10</xdr:row>
                <xdr:rowOff>85725</xdr:rowOff>
              </to>
            </anchor>
          </controlPr>
        </control>
      </mc:Choice>
      <mc:Fallback>
        <control shapeId="8218" r:id="rId54" name="CommandButton26"/>
      </mc:Fallback>
    </mc:AlternateContent>
    <mc:AlternateContent xmlns:mc="http://schemas.openxmlformats.org/markup-compatibility/2006">
      <mc:Choice Requires="x14">
        <control shapeId="8249" r:id="rId56" name="CommandButton27">
          <controlPr defaultSize="0" autoFill="0" autoLine="0" r:id="rId57">
            <anchor moveWithCells="1" sizeWithCells="1">
              <from>
                <xdr:col>15</xdr:col>
                <xdr:colOff>114300</xdr:colOff>
                <xdr:row>20</xdr:row>
                <xdr:rowOff>66675</xdr:rowOff>
              </from>
              <to>
                <xdr:col>15</xdr:col>
                <xdr:colOff>971550</xdr:colOff>
                <xdr:row>23</xdr:row>
                <xdr:rowOff>123825</xdr:rowOff>
              </to>
            </anchor>
          </controlPr>
        </control>
      </mc:Choice>
      <mc:Fallback>
        <control shapeId="8249" r:id="rId56" name="CommandButton27"/>
      </mc:Fallback>
    </mc:AlternateContent>
    <mc:AlternateContent xmlns:mc="http://schemas.openxmlformats.org/markup-compatibility/2006">
      <mc:Choice Requires="x14">
        <control shapeId="8275" r:id="rId58" name="CommandButton28">
          <controlPr defaultSize="0" autoLine="0" autoPict="0" r:id="rId59">
            <anchor moveWithCells="1">
              <from>
                <xdr:col>253</xdr:col>
                <xdr:colOff>38100</xdr:colOff>
                <xdr:row>3</xdr:row>
                <xdr:rowOff>57150</xdr:rowOff>
              </from>
              <to>
                <xdr:col>255</xdr:col>
                <xdr:colOff>371475</xdr:colOff>
                <xdr:row>5</xdr:row>
                <xdr:rowOff>38100</xdr:rowOff>
              </to>
            </anchor>
          </controlPr>
        </control>
      </mc:Choice>
      <mc:Fallback>
        <control shapeId="8275" r:id="rId58" name="CommandButton28"/>
      </mc:Fallback>
    </mc:AlternateContent>
    <mc:AlternateContent xmlns:mc="http://schemas.openxmlformats.org/markup-compatibility/2006">
      <mc:Choice Requires="x14">
        <control shapeId="8276" r:id="rId60" name="CommandButton29">
          <controlPr defaultSize="0" autoLine="0" r:id="rId61">
            <anchor moveWithCells="1">
              <from>
                <xdr:col>253</xdr:col>
                <xdr:colOff>38100</xdr:colOff>
                <xdr:row>5</xdr:row>
                <xdr:rowOff>85725</xdr:rowOff>
              </from>
              <to>
                <xdr:col>255</xdr:col>
                <xdr:colOff>381000</xdr:colOff>
                <xdr:row>7</xdr:row>
                <xdr:rowOff>57150</xdr:rowOff>
              </to>
            </anchor>
          </controlPr>
        </control>
      </mc:Choice>
      <mc:Fallback>
        <control shapeId="8276" r:id="rId60" name="CommandButton29"/>
      </mc:Fallback>
    </mc:AlternateContent>
    <mc:AlternateContent xmlns:mc="http://schemas.openxmlformats.org/markup-compatibility/2006">
      <mc:Choice Requires="x14">
        <control shapeId="8277" r:id="rId62" name="CommandButton30">
          <controlPr defaultSize="0" autoLine="0" r:id="rId63">
            <anchor moveWithCells="1">
              <from>
                <xdr:col>253</xdr:col>
                <xdr:colOff>38100</xdr:colOff>
                <xdr:row>7</xdr:row>
                <xdr:rowOff>114300</xdr:rowOff>
              </from>
              <to>
                <xdr:col>255</xdr:col>
                <xdr:colOff>381000</xdr:colOff>
                <xdr:row>9</xdr:row>
                <xdr:rowOff>85725</xdr:rowOff>
              </to>
            </anchor>
          </controlPr>
        </control>
      </mc:Choice>
      <mc:Fallback>
        <control shapeId="8277" r:id="rId62" name="CommandButton30"/>
      </mc:Fallback>
    </mc:AlternateContent>
    <mc:AlternateContent xmlns:mc="http://schemas.openxmlformats.org/markup-compatibility/2006">
      <mc:Choice Requires="x14">
        <control shapeId="8279" r:id="rId64" name="CommandButton31">
          <controlPr defaultSize="0" autoFill="0" autoLine="0" autoPict="0" r:id="rId65">
            <anchor moveWithCells="1">
              <from>
                <xdr:col>3</xdr:col>
                <xdr:colOff>523875</xdr:colOff>
                <xdr:row>25</xdr:row>
                <xdr:rowOff>28575</xdr:rowOff>
              </from>
              <to>
                <xdr:col>5</xdr:col>
                <xdr:colOff>533400</xdr:colOff>
                <xdr:row>28</xdr:row>
                <xdr:rowOff>104775</xdr:rowOff>
              </to>
            </anchor>
          </controlPr>
        </control>
      </mc:Choice>
      <mc:Fallback>
        <control shapeId="8279" r:id="rId64" name="CommandButton3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5"/>
  <dimension ref="A1"/>
  <sheetViews>
    <sheetView showGridLines="0" zoomScale="75" workbookViewId="0">
      <selection activeCell="H35" sqref="H35"/>
    </sheetView>
  </sheetViews>
  <sheetFormatPr defaultColWidth="9.140625" defaultRowHeight="12.75" x14ac:dyDescent="0.2"/>
  <cols>
    <col min="1" max="16384" width="9.140625" style="2"/>
  </cols>
  <sheetData/>
  <phoneticPr fontId="1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3">
    <pageSetUpPr fitToPage="1"/>
  </sheetPr>
  <dimension ref="A1:DL125"/>
  <sheetViews>
    <sheetView showGridLines="0" zoomScaleNormal="100" workbookViewId="0">
      <selection sqref="A1:L1"/>
    </sheetView>
  </sheetViews>
  <sheetFormatPr defaultColWidth="9.140625" defaultRowHeight="12.75" x14ac:dyDescent="0.2"/>
  <cols>
    <col min="1" max="1" width="31" style="2" bestFit="1" customWidth="1"/>
    <col min="2" max="2" width="1.28515625" style="2" customWidth="1"/>
    <col min="3" max="3" width="5.5703125" style="2" customWidth="1"/>
    <col min="4" max="4" width="5.28515625" style="2" customWidth="1"/>
    <col min="5" max="5" width="6.85546875" style="2" customWidth="1"/>
    <col min="6" max="6" width="4.28515625" style="2" customWidth="1"/>
    <col min="7" max="7" width="5.42578125" style="2" customWidth="1"/>
    <col min="8" max="8" width="6.85546875" style="2" customWidth="1"/>
    <col min="9" max="9" width="12.5703125" style="2" customWidth="1"/>
    <col min="10" max="10" width="2.7109375" style="2" customWidth="1"/>
    <col min="11" max="11" width="14.42578125" style="2" customWidth="1"/>
    <col min="12" max="12" width="9.5703125" style="2" customWidth="1"/>
    <col min="13" max="13" width="9.140625" style="2"/>
    <col min="14" max="116" width="9.140625" style="268"/>
    <col min="117" max="16384" width="9.140625" style="2"/>
  </cols>
  <sheetData>
    <row r="1" spans="1:116" ht="21" thickBot="1" x14ac:dyDescent="0.35">
      <c r="A1" s="464" t="s">
        <v>424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6"/>
    </row>
    <row r="2" spans="1:116" ht="19.5" customHeight="1" x14ac:dyDescent="0.2">
      <c r="A2" s="98"/>
      <c r="B2" s="99"/>
      <c r="C2" s="99"/>
      <c r="D2" s="99"/>
      <c r="E2" s="99"/>
      <c r="F2" s="99"/>
      <c r="G2" s="99"/>
      <c r="H2" s="215"/>
      <c r="I2" s="216"/>
      <c r="J2" s="216"/>
      <c r="K2" s="216"/>
      <c r="L2" s="100"/>
    </row>
    <row r="3" spans="1:116" ht="19.5" customHeight="1" thickBot="1" x14ac:dyDescent="0.25">
      <c r="A3" s="217"/>
      <c r="B3" s="218"/>
      <c r="C3" s="218"/>
      <c r="D3" s="218"/>
      <c r="E3" s="218"/>
      <c r="F3" s="218"/>
      <c r="G3" s="218"/>
      <c r="H3" s="219"/>
      <c r="I3" s="220"/>
      <c r="J3" s="220"/>
      <c r="K3" s="220"/>
      <c r="L3" s="221"/>
    </row>
    <row r="4" spans="1:116" ht="6" customHeight="1" x14ac:dyDescent="0.2"/>
    <row r="10" spans="1:116" s="10" customFormat="1" ht="16.5" customHeight="1" x14ac:dyDescent="0.2">
      <c r="A10" s="248" t="s">
        <v>374</v>
      </c>
      <c r="B10" s="222"/>
      <c r="C10" s="469" t="s">
        <v>637</v>
      </c>
      <c r="D10" s="470"/>
      <c r="E10" s="470"/>
      <c r="F10" s="470"/>
      <c r="G10" s="470"/>
      <c r="H10" s="470"/>
      <c r="I10" s="470"/>
      <c r="J10" s="470"/>
      <c r="K10" s="470"/>
      <c r="L10" s="470"/>
      <c r="N10" s="269"/>
      <c r="O10" s="269"/>
      <c r="P10" s="269"/>
      <c r="Q10" s="269"/>
      <c r="R10" s="269"/>
      <c r="S10" s="269"/>
      <c r="T10" s="269"/>
      <c r="U10" s="269"/>
      <c r="V10" s="269"/>
      <c r="W10" s="269"/>
      <c r="X10" s="269"/>
      <c r="Y10" s="269"/>
      <c r="Z10" s="269"/>
      <c r="AA10" s="269"/>
      <c r="AB10" s="269"/>
      <c r="AC10" s="269"/>
      <c r="AD10" s="269"/>
      <c r="AE10" s="269"/>
      <c r="AF10" s="269"/>
      <c r="AG10" s="269"/>
      <c r="AH10" s="269"/>
      <c r="AI10" s="269"/>
      <c r="AJ10" s="269"/>
      <c r="AK10" s="269"/>
      <c r="AL10" s="269"/>
      <c r="AM10" s="269"/>
      <c r="AN10" s="269"/>
      <c r="AO10" s="269"/>
      <c r="AP10" s="269"/>
      <c r="AQ10" s="269"/>
      <c r="AR10" s="269"/>
      <c r="AS10" s="269"/>
      <c r="AT10" s="269"/>
      <c r="AU10" s="269"/>
      <c r="AV10" s="269"/>
      <c r="AW10" s="269"/>
      <c r="AX10" s="269"/>
      <c r="AY10" s="269"/>
      <c r="AZ10" s="269"/>
      <c r="BA10" s="269"/>
      <c r="BB10" s="269"/>
      <c r="BC10" s="269"/>
      <c r="BD10" s="269"/>
      <c r="BE10" s="269"/>
      <c r="BF10" s="269"/>
      <c r="BG10" s="269"/>
      <c r="BH10" s="269"/>
      <c r="BI10" s="269"/>
      <c r="BJ10" s="269"/>
      <c r="BK10" s="269"/>
      <c r="BL10" s="269"/>
      <c r="BM10" s="269"/>
      <c r="BN10" s="269"/>
      <c r="BO10" s="269"/>
      <c r="BP10" s="269"/>
      <c r="BQ10" s="269"/>
      <c r="BR10" s="269"/>
      <c r="BS10" s="269"/>
      <c r="BT10" s="269"/>
      <c r="BU10" s="269"/>
      <c r="BV10" s="269"/>
      <c r="BW10" s="269"/>
      <c r="BX10" s="269"/>
      <c r="BY10" s="269"/>
      <c r="BZ10" s="269"/>
      <c r="CA10" s="269"/>
      <c r="CB10" s="269"/>
      <c r="CC10" s="269"/>
      <c r="CD10" s="269"/>
      <c r="CE10" s="269"/>
      <c r="CF10" s="269"/>
      <c r="CG10" s="269"/>
      <c r="CH10" s="269"/>
      <c r="CI10" s="269"/>
      <c r="CJ10" s="269"/>
      <c r="CK10" s="269"/>
      <c r="CL10" s="269"/>
      <c r="CM10" s="269"/>
      <c r="CN10" s="269"/>
      <c r="CO10" s="269"/>
      <c r="CP10" s="269"/>
      <c r="CQ10" s="269"/>
      <c r="CR10" s="269"/>
      <c r="CS10" s="269"/>
      <c r="CT10" s="269"/>
      <c r="CU10" s="269"/>
      <c r="CV10" s="269"/>
      <c r="CW10" s="269"/>
      <c r="CX10" s="269"/>
      <c r="CY10" s="269"/>
      <c r="CZ10" s="269"/>
      <c r="DA10" s="269"/>
      <c r="DB10" s="269"/>
      <c r="DC10" s="269"/>
      <c r="DD10" s="269"/>
      <c r="DE10" s="269"/>
      <c r="DF10" s="269"/>
      <c r="DG10" s="269"/>
      <c r="DH10" s="269"/>
      <c r="DI10" s="269"/>
      <c r="DJ10" s="269"/>
      <c r="DK10" s="269"/>
      <c r="DL10" s="269"/>
    </row>
    <row r="11" spans="1:116" s="10" customFormat="1" ht="16.5" customHeight="1" x14ac:dyDescent="0.2">
      <c r="A11" s="223" t="s">
        <v>375</v>
      </c>
      <c r="B11" s="224"/>
      <c r="C11" s="471" t="s">
        <v>375</v>
      </c>
      <c r="D11" s="471"/>
      <c r="E11" s="471"/>
      <c r="F11" s="471"/>
      <c r="G11" s="471"/>
      <c r="H11" s="471"/>
      <c r="I11" s="471"/>
      <c r="J11" s="471"/>
      <c r="K11" s="471"/>
      <c r="L11" s="471"/>
      <c r="N11" s="269"/>
      <c r="O11" s="269"/>
      <c r="P11" s="269"/>
      <c r="Q11" s="269"/>
      <c r="R11" s="269"/>
      <c r="S11" s="269"/>
      <c r="T11" s="269"/>
      <c r="U11" s="269"/>
      <c r="V11" s="269"/>
      <c r="W11" s="269"/>
      <c r="X11" s="269"/>
      <c r="Y11" s="269"/>
      <c r="Z11" s="269"/>
      <c r="AA11" s="269"/>
      <c r="AB11" s="269"/>
      <c r="AC11" s="269"/>
      <c r="AD11" s="269"/>
      <c r="AE11" s="269"/>
      <c r="AF11" s="269"/>
      <c r="AG11" s="269"/>
      <c r="AH11" s="269"/>
      <c r="AI11" s="269"/>
      <c r="AJ11" s="269"/>
      <c r="AK11" s="269"/>
      <c r="AL11" s="269"/>
      <c r="AM11" s="269"/>
      <c r="AN11" s="269"/>
      <c r="AO11" s="269"/>
      <c r="AP11" s="269"/>
      <c r="AQ11" s="269"/>
      <c r="AR11" s="269"/>
      <c r="AS11" s="269"/>
      <c r="AT11" s="269"/>
      <c r="AU11" s="269"/>
      <c r="AV11" s="269"/>
      <c r="AW11" s="269"/>
      <c r="AX11" s="269"/>
      <c r="AY11" s="269"/>
      <c r="AZ11" s="269"/>
      <c r="BA11" s="269"/>
      <c r="BB11" s="269"/>
      <c r="BC11" s="269"/>
      <c r="BD11" s="269"/>
      <c r="BE11" s="269"/>
      <c r="BF11" s="269"/>
      <c r="BG11" s="269"/>
      <c r="BH11" s="269"/>
      <c r="BI11" s="269"/>
      <c r="BJ11" s="269"/>
      <c r="BK11" s="269"/>
      <c r="BL11" s="269"/>
      <c r="BM11" s="269"/>
      <c r="BN11" s="269"/>
      <c r="BO11" s="269"/>
      <c r="BP11" s="269"/>
      <c r="BQ11" s="269"/>
      <c r="BR11" s="269"/>
      <c r="BS11" s="269"/>
      <c r="BT11" s="269"/>
      <c r="BU11" s="269"/>
      <c r="BV11" s="269"/>
      <c r="BW11" s="269"/>
      <c r="BX11" s="269"/>
      <c r="BY11" s="269"/>
      <c r="BZ11" s="269"/>
      <c r="CA11" s="269"/>
      <c r="CB11" s="269"/>
      <c r="CC11" s="269"/>
      <c r="CD11" s="269"/>
      <c r="CE11" s="269"/>
      <c r="CF11" s="269"/>
      <c r="CG11" s="269"/>
      <c r="CH11" s="269"/>
      <c r="CI11" s="269"/>
      <c r="CJ11" s="269"/>
      <c r="CK11" s="269"/>
      <c r="CL11" s="269"/>
      <c r="CM11" s="269"/>
      <c r="CN11" s="269"/>
      <c r="CO11" s="269"/>
      <c r="CP11" s="269"/>
      <c r="CQ11" s="269"/>
      <c r="CR11" s="269"/>
      <c r="CS11" s="269"/>
      <c r="CT11" s="269"/>
      <c r="CU11" s="269"/>
      <c r="CV11" s="269"/>
      <c r="CW11" s="269"/>
      <c r="CX11" s="269"/>
      <c r="CY11" s="269"/>
      <c r="CZ11" s="269"/>
      <c r="DA11" s="269"/>
      <c r="DB11" s="269"/>
      <c r="DC11" s="269"/>
      <c r="DD11" s="269"/>
      <c r="DE11" s="269"/>
      <c r="DF11" s="269"/>
      <c r="DG11" s="269"/>
      <c r="DH11" s="269"/>
      <c r="DI11" s="269"/>
      <c r="DJ11" s="269"/>
      <c r="DK11" s="269"/>
      <c r="DL11" s="269"/>
    </row>
    <row r="12" spans="1:116" s="10" customFormat="1" ht="16.5" customHeight="1" x14ac:dyDescent="0.2">
      <c r="A12" s="223" t="s">
        <v>376</v>
      </c>
      <c r="B12" s="224"/>
      <c r="C12" s="472" t="s">
        <v>638</v>
      </c>
      <c r="D12" s="472"/>
      <c r="E12" s="472"/>
      <c r="F12" s="472"/>
      <c r="G12" s="472"/>
      <c r="H12" s="472"/>
      <c r="I12" s="472"/>
      <c r="J12" s="472"/>
      <c r="K12" s="472"/>
      <c r="L12" s="472"/>
      <c r="N12" s="269"/>
      <c r="O12" s="269"/>
      <c r="P12" s="269"/>
      <c r="Q12" s="269"/>
      <c r="R12" s="269"/>
      <c r="S12" s="269"/>
      <c r="T12" s="269"/>
      <c r="U12" s="269"/>
      <c r="V12" s="269"/>
      <c r="W12" s="269"/>
      <c r="X12" s="269"/>
      <c r="Y12" s="269"/>
      <c r="Z12" s="269"/>
      <c r="AA12" s="269"/>
      <c r="AB12" s="269"/>
      <c r="AC12" s="269"/>
      <c r="AD12" s="269"/>
      <c r="AE12" s="269"/>
      <c r="AF12" s="269"/>
      <c r="AG12" s="269"/>
      <c r="AH12" s="269"/>
      <c r="AI12" s="269"/>
      <c r="AJ12" s="269"/>
      <c r="AK12" s="269"/>
      <c r="AL12" s="269"/>
      <c r="AM12" s="269"/>
      <c r="AN12" s="269"/>
      <c r="AO12" s="269"/>
      <c r="AP12" s="269"/>
      <c r="AQ12" s="269"/>
      <c r="AR12" s="269"/>
      <c r="AS12" s="269"/>
      <c r="AT12" s="269"/>
      <c r="AU12" s="269"/>
      <c r="AV12" s="269"/>
      <c r="AW12" s="269"/>
      <c r="AX12" s="269"/>
      <c r="AY12" s="269"/>
      <c r="AZ12" s="269"/>
      <c r="BA12" s="269"/>
      <c r="BB12" s="269"/>
      <c r="BC12" s="269"/>
      <c r="BD12" s="269"/>
      <c r="BE12" s="269"/>
      <c r="BF12" s="269"/>
      <c r="BG12" s="269"/>
      <c r="BH12" s="269"/>
      <c r="BI12" s="269"/>
      <c r="BJ12" s="269"/>
      <c r="BK12" s="269"/>
      <c r="BL12" s="269"/>
      <c r="BM12" s="269"/>
      <c r="BN12" s="269"/>
      <c r="BO12" s="269"/>
      <c r="BP12" s="269"/>
      <c r="BQ12" s="269"/>
      <c r="BR12" s="269"/>
      <c r="BS12" s="269"/>
      <c r="BT12" s="269"/>
      <c r="BU12" s="269"/>
      <c r="BV12" s="269"/>
      <c r="BW12" s="269"/>
      <c r="BX12" s="269"/>
      <c r="BY12" s="269"/>
      <c r="BZ12" s="269"/>
      <c r="CA12" s="269"/>
      <c r="CB12" s="269"/>
      <c r="CC12" s="269"/>
      <c r="CD12" s="269"/>
      <c r="CE12" s="269"/>
      <c r="CF12" s="269"/>
      <c r="CG12" s="269"/>
      <c r="CH12" s="269"/>
      <c r="CI12" s="269"/>
      <c r="CJ12" s="269"/>
      <c r="CK12" s="269"/>
      <c r="CL12" s="269"/>
      <c r="CM12" s="269"/>
      <c r="CN12" s="269"/>
      <c r="CO12" s="269"/>
      <c r="CP12" s="269"/>
      <c r="CQ12" s="269"/>
      <c r="CR12" s="269"/>
      <c r="CS12" s="269"/>
      <c r="CT12" s="269"/>
      <c r="CU12" s="269"/>
      <c r="CV12" s="269"/>
      <c r="CW12" s="269"/>
      <c r="CX12" s="269"/>
      <c r="CY12" s="269"/>
      <c r="CZ12" s="269"/>
      <c r="DA12" s="269"/>
      <c r="DB12" s="269"/>
      <c r="DC12" s="269"/>
      <c r="DD12" s="269"/>
      <c r="DE12" s="269"/>
      <c r="DF12" s="269"/>
      <c r="DG12" s="269"/>
      <c r="DH12" s="269"/>
      <c r="DI12" s="269"/>
      <c r="DJ12" s="269"/>
      <c r="DK12" s="269"/>
      <c r="DL12" s="269"/>
    </row>
    <row r="13" spans="1:116" s="10" customFormat="1" ht="16.5" customHeight="1" x14ac:dyDescent="0.2">
      <c r="A13" s="223" t="s">
        <v>377</v>
      </c>
      <c r="B13" s="224"/>
      <c r="C13" s="472"/>
      <c r="D13" s="472"/>
      <c r="E13" s="472"/>
      <c r="F13" s="472"/>
      <c r="G13" s="472"/>
      <c r="H13" s="472"/>
      <c r="I13" s="472"/>
      <c r="J13" s="472"/>
      <c r="K13" s="472"/>
      <c r="L13" s="472"/>
      <c r="N13" s="269"/>
      <c r="O13" s="269"/>
      <c r="P13" s="269"/>
      <c r="Q13" s="269"/>
      <c r="R13" s="269"/>
      <c r="S13" s="269"/>
      <c r="T13" s="269"/>
      <c r="U13" s="269"/>
      <c r="V13" s="269"/>
      <c r="W13" s="269"/>
      <c r="X13" s="269"/>
      <c r="Y13" s="269"/>
      <c r="Z13" s="269"/>
      <c r="AA13" s="269"/>
      <c r="AB13" s="269"/>
      <c r="AC13" s="269"/>
      <c r="AD13" s="269"/>
      <c r="AE13" s="269"/>
      <c r="AF13" s="269"/>
      <c r="AG13" s="269"/>
      <c r="AH13" s="269"/>
      <c r="AI13" s="269"/>
      <c r="AJ13" s="269"/>
      <c r="AK13" s="269"/>
      <c r="AL13" s="269"/>
      <c r="AM13" s="269"/>
      <c r="AN13" s="269"/>
      <c r="AO13" s="269"/>
      <c r="AP13" s="269"/>
      <c r="AQ13" s="269"/>
      <c r="AR13" s="269"/>
      <c r="AS13" s="269"/>
      <c r="AT13" s="269"/>
      <c r="AU13" s="269"/>
      <c r="AV13" s="269"/>
      <c r="AW13" s="269"/>
      <c r="AX13" s="269"/>
      <c r="AY13" s="269"/>
      <c r="AZ13" s="269"/>
      <c r="BA13" s="269"/>
      <c r="BB13" s="269"/>
      <c r="BC13" s="269"/>
      <c r="BD13" s="269"/>
      <c r="BE13" s="269"/>
      <c r="BF13" s="269"/>
      <c r="BG13" s="269"/>
      <c r="BH13" s="269"/>
      <c r="BI13" s="269"/>
      <c r="BJ13" s="269"/>
      <c r="BK13" s="269"/>
      <c r="BL13" s="269"/>
      <c r="BM13" s="269"/>
      <c r="BN13" s="269"/>
      <c r="BO13" s="269"/>
      <c r="BP13" s="269"/>
      <c r="BQ13" s="269"/>
      <c r="BR13" s="269"/>
      <c r="BS13" s="269"/>
      <c r="BT13" s="269"/>
      <c r="BU13" s="269"/>
      <c r="BV13" s="269"/>
      <c r="BW13" s="269"/>
      <c r="BX13" s="269"/>
      <c r="BY13" s="269"/>
      <c r="BZ13" s="269"/>
      <c r="CA13" s="269"/>
      <c r="CB13" s="269"/>
      <c r="CC13" s="269"/>
      <c r="CD13" s="269"/>
      <c r="CE13" s="269"/>
      <c r="CF13" s="269"/>
      <c r="CG13" s="269"/>
      <c r="CH13" s="269"/>
      <c r="CI13" s="269"/>
      <c r="CJ13" s="269"/>
      <c r="CK13" s="269"/>
      <c r="CL13" s="269"/>
      <c r="CM13" s="269"/>
      <c r="CN13" s="269"/>
      <c r="CO13" s="269"/>
      <c r="CP13" s="269"/>
      <c r="CQ13" s="269"/>
      <c r="CR13" s="269"/>
      <c r="CS13" s="269"/>
      <c r="CT13" s="269"/>
      <c r="CU13" s="269"/>
      <c r="CV13" s="269"/>
      <c r="CW13" s="269"/>
      <c r="CX13" s="269"/>
      <c r="CY13" s="269"/>
      <c r="CZ13" s="269"/>
      <c r="DA13" s="269"/>
      <c r="DB13" s="269"/>
      <c r="DC13" s="269"/>
      <c r="DD13" s="269"/>
      <c r="DE13" s="269"/>
      <c r="DF13" s="269"/>
      <c r="DG13" s="269"/>
      <c r="DH13" s="269"/>
      <c r="DI13" s="269"/>
      <c r="DJ13" s="269"/>
      <c r="DK13" s="269"/>
      <c r="DL13" s="269"/>
    </row>
    <row r="14" spans="1:116" s="10" customFormat="1" ht="16.5" customHeight="1" x14ac:dyDescent="0.2">
      <c r="A14" s="223" t="s">
        <v>378</v>
      </c>
      <c r="B14" s="224"/>
      <c r="C14" s="472"/>
      <c r="D14" s="473"/>
      <c r="E14" s="473"/>
      <c r="F14" s="472"/>
      <c r="G14" s="473"/>
      <c r="H14" s="473"/>
      <c r="I14" s="472"/>
      <c r="J14" s="472"/>
      <c r="K14" s="472"/>
      <c r="L14" s="473"/>
      <c r="N14" s="269"/>
      <c r="O14" s="269"/>
      <c r="P14" s="269"/>
      <c r="Q14" s="269"/>
      <c r="R14" s="269"/>
      <c r="S14" s="269"/>
      <c r="T14" s="269"/>
      <c r="U14" s="269"/>
      <c r="V14" s="269"/>
      <c r="W14" s="269"/>
      <c r="X14" s="269"/>
      <c r="Y14" s="269"/>
      <c r="Z14" s="269"/>
      <c r="AA14" s="269"/>
      <c r="AB14" s="269"/>
      <c r="AC14" s="269"/>
      <c r="AD14" s="269"/>
      <c r="AE14" s="269"/>
      <c r="AF14" s="269"/>
      <c r="AG14" s="269"/>
      <c r="AH14" s="269"/>
      <c r="AI14" s="269"/>
      <c r="AJ14" s="269"/>
      <c r="AK14" s="269"/>
      <c r="AL14" s="269"/>
      <c r="AM14" s="269"/>
      <c r="AN14" s="269"/>
      <c r="AO14" s="269"/>
      <c r="AP14" s="269"/>
      <c r="AQ14" s="269"/>
      <c r="AR14" s="269"/>
      <c r="AS14" s="269"/>
      <c r="AT14" s="269"/>
      <c r="AU14" s="269"/>
      <c r="AV14" s="269"/>
      <c r="AW14" s="269"/>
      <c r="AX14" s="269"/>
      <c r="AY14" s="269"/>
      <c r="AZ14" s="269"/>
      <c r="BA14" s="269"/>
      <c r="BB14" s="269"/>
      <c r="BC14" s="269"/>
      <c r="BD14" s="269"/>
      <c r="BE14" s="269"/>
      <c r="BF14" s="269"/>
      <c r="BG14" s="269"/>
      <c r="BH14" s="269"/>
      <c r="BI14" s="269"/>
      <c r="BJ14" s="269"/>
      <c r="BK14" s="269"/>
      <c r="BL14" s="269"/>
      <c r="BM14" s="269"/>
      <c r="BN14" s="269"/>
      <c r="BO14" s="269"/>
      <c r="BP14" s="269"/>
      <c r="BQ14" s="269"/>
      <c r="BR14" s="269"/>
      <c r="BS14" s="269"/>
      <c r="BT14" s="269"/>
      <c r="BU14" s="269"/>
      <c r="BV14" s="269"/>
      <c r="BW14" s="269"/>
      <c r="BX14" s="269"/>
      <c r="BY14" s="269"/>
      <c r="BZ14" s="269"/>
      <c r="CA14" s="269"/>
      <c r="CB14" s="269"/>
      <c r="CC14" s="269"/>
      <c r="CD14" s="269"/>
      <c r="CE14" s="269"/>
      <c r="CF14" s="269"/>
      <c r="CG14" s="269"/>
      <c r="CH14" s="269"/>
      <c r="CI14" s="269"/>
      <c r="CJ14" s="269"/>
      <c r="CK14" s="269"/>
      <c r="CL14" s="269"/>
      <c r="CM14" s="269"/>
      <c r="CN14" s="269"/>
      <c r="CO14" s="269"/>
      <c r="CP14" s="269"/>
      <c r="CQ14" s="269"/>
      <c r="CR14" s="269"/>
      <c r="CS14" s="269"/>
      <c r="CT14" s="269"/>
      <c r="CU14" s="269"/>
      <c r="CV14" s="269"/>
      <c r="CW14" s="269"/>
      <c r="CX14" s="269"/>
      <c r="CY14" s="269"/>
      <c r="CZ14" s="269"/>
      <c r="DA14" s="269"/>
      <c r="DB14" s="269"/>
      <c r="DC14" s="269"/>
      <c r="DD14" s="269"/>
      <c r="DE14" s="269"/>
      <c r="DF14" s="269"/>
      <c r="DG14" s="269"/>
      <c r="DH14" s="269"/>
      <c r="DI14" s="269"/>
      <c r="DJ14" s="269"/>
      <c r="DK14" s="269"/>
      <c r="DL14" s="269"/>
    </row>
    <row r="15" spans="1:116" s="10" customFormat="1" ht="16.5" customHeight="1" x14ac:dyDescent="0.2">
      <c r="A15" s="223" t="s">
        <v>379</v>
      </c>
      <c r="B15" s="225"/>
      <c r="C15" s="226" t="s">
        <v>383</v>
      </c>
      <c r="D15" s="411" t="s">
        <v>384</v>
      </c>
      <c r="E15" s="411">
        <v>2024</v>
      </c>
      <c r="F15" s="227" t="s">
        <v>396</v>
      </c>
      <c r="G15" s="411" t="s">
        <v>395</v>
      </c>
      <c r="H15" s="411">
        <v>2024</v>
      </c>
      <c r="I15" s="228"/>
      <c r="J15" s="228"/>
      <c r="K15" s="229" t="s">
        <v>456</v>
      </c>
      <c r="L15" s="412"/>
      <c r="N15" s="269"/>
      <c r="O15" s="269"/>
      <c r="P15" s="269"/>
      <c r="Q15" s="269"/>
      <c r="R15" s="269"/>
      <c r="S15" s="269"/>
      <c r="T15" s="269"/>
      <c r="U15" s="269"/>
      <c r="V15" s="269"/>
      <c r="W15" s="269"/>
      <c r="X15" s="269"/>
      <c r="Y15" s="269"/>
      <c r="Z15" s="269"/>
      <c r="AA15" s="269"/>
      <c r="AB15" s="269"/>
      <c r="AC15" s="269"/>
      <c r="AD15" s="269"/>
      <c r="AE15" s="269"/>
      <c r="AF15" s="269"/>
      <c r="AG15" s="269"/>
      <c r="AH15" s="269"/>
      <c r="AI15" s="269"/>
      <c r="AJ15" s="269"/>
      <c r="AK15" s="269"/>
      <c r="AL15" s="269"/>
      <c r="AM15" s="269"/>
      <c r="AN15" s="269"/>
      <c r="AO15" s="269"/>
      <c r="AP15" s="269"/>
      <c r="AQ15" s="269"/>
      <c r="AR15" s="269"/>
      <c r="AS15" s="269"/>
      <c r="AT15" s="269"/>
      <c r="AU15" s="269"/>
      <c r="AV15" s="269"/>
      <c r="AW15" s="269"/>
      <c r="AX15" s="269"/>
      <c r="AY15" s="269"/>
      <c r="AZ15" s="269"/>
      <c r="BA15" s="269"/>
      <c r="BB15" s="269"/>
      <c r="BC15" s="269"/>
      <c r="BD15" s="269"/>
      <c r="BE15" s="269"/>
      <c r="BF15" s="269"/>
      <c r="BG15" s="269"/>
      <c r="BH15" s="269"/>
      <c r="BI15" s="269"/>
      <c r="BJ15" s="269"/>
      <c r="BK15" s="269"/>
      <c r="BL15" s="269"/>
      <c r="BM15" s="269"/>
      <c r="BN15" s="269"/>
      <c r="BO15" s="269"/>
      <c r="BP15" s="269"/>
      <c r="BQ15" s="269"/>
      <c r="BR15" s="269"/>
      <c r="BS15" s="269"/>
      <c r="BT15" s="269"/>
      <c r="BU15" s="269"/>
      <c r="BV15" s="269"/>
      <c r="BW15" s="269"/>
      <c r="BX15" s="269"/>
      <c r="BY15" s="269"/>
      <c r="BZ15" s="269"/>
      <c r="CA15" s="269"/>
      <c r="CB15" s="269"/>
      <c r="CC15" s="269"/>
      <c r="CD15" s="269"/>
      <c r="CE15" s="269"/>
      <c r="CF15" s="269"/>
      <c r="CG15" s="269"/>
      <c r="CH15" s="269"/>
      <c r="CI15" s="269"/>
      <c r="CJ15" s="269"/>
      <c r="CK15" s="269"/>
      <c r="CL15" s="269"/>
      <c r="CM15" s="269"/>
      <c r="CN15" s="269"/>
      <c r="CO15" s="269"/>
      <c r="CP15" s="269"/>
      <c r="CQ15" s="269"/>
      <c r="CR15" s="269"/>
      <c r="CS15" s="269"/>
      <c r="CT15" s="269"/>
      <c r="CU15" s="269"/>
      <c r="CV15" s="269"/>
      <c r="CW15" s="269"/>
      <c r="CX15" s="269"/>
      <c r="CY15" s="269"/>
      <c r="CZ15" s="269"/>
      <c r="DA15" s="269"/>
      <c r="DB15" s="269"/>
      <c r="DC15" s="269"/>
      <c r="DD15" s="269"/>
      <c r="DE15" s="269"/>
      <c r="DF15" s="269"/>
      <c r="DG15" s="269"/>
      <c r="DH15" s="269"/>
      <c r="DI15" s="269"/>
      <c r="DJ15" s="269"/>
      <c r="DK15" s="269"/>
      <c r="DL15" s="269"/>
    </row>
    <row r="16" spans="1:116" s="10" customFormat="1" ht="16.5" customHeight="1" x14ac:dyDescent="0.2">
      <c r="A16" s="223" t="s">
        <v>380</v>
      </c>
      <c r="B16" s="224"/>
      <c r="C16" s="467" t="s">
        <v>639</v>
      </c>
      <c r="D16" s="468"/>
      <c r="E16" s="468"/>
      <c r="F16" s="467"/>
      <c r="G16" s="468"/>
      <c r="H16" s="468"/>
      <c r="I16" s="467"/>
      <c r="J16" s="467"/>
      <c r="K16" s="467"/>
      <c r="L16" s="468"/>
      <c r="N16" s="269"/>
      <c r="O16" s="269"/>
      <c r="P16" s="269"/>
      <c r="Q16" s="269"/>
      <c r="R16" s="269"/>
      <c r="S16" s="269"/>
      <c r="T16" s="269"/>
      <c r="U16" s="269"/>
      <c r="V16" s="269"/>
      <c r="W16" s="269"/>
      <c r="X16" s="269"/>
      <c r="Y16" s="269"/>
      <c r="Z16" s="269"/>
      <c r="AA16" s="269"/>
      <c r="AB16" s="269"/>
      <c r="AC16" s="269"/>
      <c r="AD16" s="269"/>
      <c r="AE16" s="269"/>
      <c r="AF16" s="269"/>
      <c r="AG16" s="269"/>
      <c r="AH16" s="269"/>
      <c r="AI16" s="269"/>
      <c r="AJ16" s="269"/>
      <c r="AK16" s="269"/>
      <c r="AL16" s="269"/>
      <c r="AM16" s="269"/>
      <c r="AN16" s="269"/>
      <c r="AO16" s="269"/>
      <c r="AP16" s="269"/>
      <c r="AQ16" s="269"/>
      <c r="AR16" s="269"/>
      <c r="AS16" s="269"/>
      <c r="AT16" s="269"/>
      <c r="AU16" s="269"/>
      <c r="AV16" s="269"/>
      <c r="AW16" s="269"/>
      <c r="AX16" s="269"/>
      <c r="AY16" s="269"/>
      <c r="AZ16" s="269"/>
      <c r="BA16" s="269"/>
      <c r="BB16" s="269"/>
      <c r="BC16" s="269"/>
      <c r="BD16" s="269"/>
      <c r="BE16" s="269"/>
      <c r="BF16" s="269"/>
      <c r="BG16" s="269"/>
      <c r="BH16" s="269"/>
      <c r="BI16" s="269"/>
      <c r="BJ16" s="269"/>
      <c r="BK16" s="269"/>
      <c r="BL16" s="269"/>
      <c r="BM16" s="269"/>
      <c r="BN16" s="269"/>
      <c r="BO16" s="269"/>
      <c r="BP16" s="269"/>
      <c r="BQ16" s="269"/>
      <c r="BR16" s="269"/>
      <c r="BS16" s="269"/>
      <c r="BT16" s="269"/>
      <c r="BU16" s="269"/>
      <c r="BV16" s="269"/>
      <c r="BW16" s="269"/>
      <c r="BX16" s="269"/>
      <c r="BY16" s="269"/>
      <c r="BZ16" s="269"/>
      <c r="CA16" s="269"/>
      <c r="CB16" s="269"/>
      <c r="CC16" s="269"/>
      <c r="CD16" s="269"/>
      <c r="CE16" s="269"/>
      <c r="CF16" s="269"/>
      <c r="CG16" s="269"/>
      <c r="CH16" s="269"/>
      <c r="CI16" s="269"/>
      <c r="CJ16" s="269"/>
      <c r="CK16" s="269"/>
      <c r="CL16" s="269"/>
      <c r="CM16" s="269"/>
      <c r="CN16" s="269"/>
      <c r="CO16" s="269"/>
      <c r="CP16" s="269"/>
      <c r="CQ16" s="269"/>
      <c r="CR16" s="269"/>
      <c r="CS16" s="269"/>
      <c r="CT16" s="269"/>
      <c r="CU16" s="269"/>
      <c r="CV16" s="269"/>
      <c r="CW16" s="269"/>
      <c r="CX16" s="269"/>
      <c r="CY16" s="269"/>
      <c r="CZ16" s="269"/>
      <c r="DA16" s="269"/>
      <c r="DB16" s="269"/>
      <c r="DC16" s="269"/>
      <c r="DD16" s="269"/>
      <c r="DE16" s="269"/>
      <c r="DF16" s="269"/>
      <c r="DG16" s="269"/>
      <c r="DH16" s="269"/>
      <c r="DI16" s="269"/>
      <c r="DJ16" s="269"/>
      <c r="DK16" s="269"/>
      <c r="DL16" s="269"/>
    </row>
    <row r="17" spans="1:116" s="10" customFormat="1" ht="16.5" customHeight="1" thickBot="1" x14ac:dyDescent="0.25">
      <c r="A17" s="223" t="s">
        <v>451</v>
      </c>
      <c r="B17" s="224"/>
      <c r="C17" s="433" t="s">
        <v>640</v>
      </c>
      <c r="D17" s="434"/>
      <c r="E17" s="435"/>
      <c r="F17" s="435"/>
      <c r="G17" s="434"/>
      <c r="H17" s="434"/>
      <c r="I17" s="435"/>
      <c r="J17" s="434"/>
      <c r="K17" s="434"/>
      <c r="L17" s="436"/>
      <c r="N17" s="269"/>
      <c r="O17" s="269"/>
      <c r="P17" s="269"/>
      <c r="Q17" s="269"/>
      <c r="R17" s="269"/>
      <c r="S17" s="269"/>
      <c r="T17" s="269"/>
      <c r="U17" s="269"/>
      <c r="V17" s="269"/>
      <c r="W17" s="269"/>
      <c r="X17" s="269"/>
      <c r="Y17" s="269"/>
      <c r="Z17" s="269"/>
      <c r="AA17" s="269"/>
      <c r="AB17" s="269"/>
      <c r="AC17" s="269"/>
      <c r="AD17" s="269"/>
      <c r="AE17" s="269"/>
      <c r="AF17" s="269"/>
      <c r="AG17" s="269"/>
      <c r="AH17" s="269"/>
      <c r="AI17" s="269"/>
      <c r="AJ17" s="269"/>
      <c r="AK17" s="269"/>
      <c r="AL17" s="269"/>
      <c r="AM17" s="269"/>
      <c r="AN17" s="269"/>
      <c r="AO17" s="269"/>
      <c r="AP17" s="269"/>
      <c r="AQ17" s="269"/>
      <c r="AR17" s="269"/>
      <c r="AS17" s="269"/>
      <c r="AT17" s="269"/>
      <c r="AU17" s="269"/>
      <c r="AV17" s="269"/>
      <c r="AW17" s="269"/>
      <c r="AX17" s="269"/>
      <c r="AY17" s="269"/>
      <c r="AZ17" s="269"/>
      <c r="BA17" s="269"/>
      <c r="BB17" s="269"/>
      <c r="BC17" s="269"/>
      <c r="BD17" s="269"/>
      <c r="BE17" s="269"/>
      <c r="BF17" s="269"/>
      <c r="BG17" s="269"/>
      <c r="BH17" s="269"/>
      <c r="BI17" s="269"/>
      <c r="BJ17" s="269"/>
      <c r="BK17" s="269"/>
      <c r="BL17" s="269"/>
      <c r="BM17" s="269"/>
      <c r="BN17" s="269"/>
      <c r="BO17" s="269"/>
      <c r="BP17" s="269"/>
      <c r="BQ17" s="269"/>
      <c r="BR17" s="269"/>
      <c r="BS17" s="269"/>
      <c r="BT17" s="269"/>
      <c r="BU17" s="269"/>
      <c r="BV17" s="269"/>
      <c r="BW17" s="269"/>
      <c r="BX17" s="269"/>
      <c r="BY17" s="269"/>
      <c r="BZ17" s="269"/>
      <c r="CA17" s="269"/>
      <c r="CB17" s="269"/>
      <c r="CC17" s="269"/>
      <c r="CD17" s="269"/>
      <c r="CE17" s="269"/>
      <c r="CF17" s="269"/>
      <c r="CG17" s="269"/>
      <c r="CH17" s="269"/>
      <c r="CI17" s="269"/>
      <c r="CJ17" s="269"/>
      <c r="CK17" s="269"/>
      <c r="CL17" s="269"/>
      <c r="CM17" s="269"/>
      <c r="CN17" s="269"/>
      <c r="CO17" s="269"/>
      <c r="CP17" s="269"/>
      <c r="CQ17" s="269"/>
      <c r="CR17" s="269"/>
      <c r="CS17" s="269"/>
      <c r="CT17" s="269"/>
      <c r="CU17" s="269"/>
      <c r="CV17" s="269"/>
      <c r="CW17" s="269"/>
      <c r="CX17" s="269"/>
      <c r="CY17" s="269"/>
      <c r="CZ17" s="269"/>
      <c r="DA17" s="269"/>
      <c r="DB17" s="269"/>
      <c r="DC17" s="269"/>
      <c r="DD17" s="269"/>
      <c r="DE17" s="269"/>
      <c r="DF17" s="269"/>
      <c r="DG17" s="269"/>
      <c r="DH17" s="269"/>
      <c r="DI17" s="269"/>
      <c r="DJ17" s="269"/>
      <c r="DK17" s="269"/>
      <c r="DL17" s="269"/>
    </row>
    <row r="18" spans="1:116" s="10" customFormat="1" ht="16.5" customHeight="1" thickBot="1" x14ac:dyDescent="0.25">
      <c r="A18" s="230" t="s">
        <v>450</v>
      </c>
      <c r="C18" s="462">
        <v>1</v>
      </c>
      <c r="D18" s="463"/>
      <c r="E18" s="437" t="s">
        <v>457</v>
      </c>
      <c r="F18" s="438"/>
      <c r="G18" s="439"/>
      <c r="H18" s="440"/>
      <c r="I18" s="231"/>
      <c r="J18" s="232"/>
      <c r="K18" s="441" t="s">
        <v>458</v>
      </c>
      <c r="L18" s="442"/>
      <c r="N18" s="269"/>
      <c r="O18" s="269"/>
      <c r="P18" s="269"/>
      <c r="Q18" s="269"/>
      <c r="R18" s="269"/>
      <c r="S18" s="269"/>
      <c r="T18" s="269"/>
      <c r="U18" s="269"/>
      <c r="V18" s="269"/>
      <c r="W18" s="269"/>
      <c r="X18" s="269"/>
      <c r="Y18" s="269"/>
      <c r="Z18" s="269"/>
      <c r="AA18" s="269"/>
      <c r="AB18" s="269"/>
      <c r="AC18" s="269"/>
      <c r="AD18" s="269"/>
      <c r="AE18" s="269"/>
      <c r="AF18" s="269"/>
      <c r="AG18" s="269"/>
      <c r="AH18" s="269"/>
      <c r="AI18" s="269"/>
      <c r="AJ18" s="269"/>
      <c r="AK18" s="269"/>
      <c r="AL18" s="269"/>
      <c r="AM18" s="269"/>
      <c r="AN18" s="269"/>
      <c r="AO18" s="269"/>
      <c r="AP18" s="269"/>
      <c r="AQ18" s="269"/>
      <c r="AR18" s="269"/>
      <c r="AS18" s="269"/>
      <c r="AT18" s="269"/>
      <c r="AU18" s="269"/>
      <c r="AV18" s="269"/>
      <c r="AW18" s="269"/>
      <c r="AX18" s="269"/>
      <c r="AY18" s="269"/>
      <c r="AZ18" s="269"/>
      <c r="BA18" s="269"/>
      <c r="BB18" s="269"/>
      <c r="BC18" s="269"/>
      <c r="BD18" s="269"/>
      <c r="BE18" s="269"/>
      <c r="BF18" s="269"/>
      <c r="BG18" s="269"/>
      <c r="BH18" s="269"/>
      <c r="BI18" s="269"/>
      <c r="BJ18" s="269"/>
      <c r="BK18" s="269"/>
      <c r="BL18" s="269"/>
      <c r="BM18" s="269"/>
      <c r="BN18" s="269"/>
      <c r="BO18" s="269"/>
      <c r="BP18" s="269"/>
      <c r="BQ18" s="269"/>
      <c r="BR18" s="269"/>
      <c r="BS18" s="269"/>
      <c r="BT18" s="269"/>
      <c r="BU18" s="269"/>
      <c r="BV18" s="269"/>
      <c r="BW18" s="269"/>
      <c r="BX18" s="269"/>
      <c r="BY18" s="269"/>
      <c r="BZ18" s="269"/>
      <c r="CA18" s="269"/>
      <c r="CB18" s="269"/>
      <c r="CC18" s="269"/>
      <c r="CD18" s="269"/>
      <c r="CE18" s="269"/>
      <c r="CF18" s="269"/>
      <c r="CG18" s="269"/>
      <c r="CH18" s="269"/>
      <c r="CI18" s="269"/>
      <c r="CJ18" s="269"/>
      <c r="CK18" s="269"/>
      <c r="CL18" s="269"/>
      <c r="CM18" s="269"/>
      <c r="CN18" s="269"/>
      <c r="CO18" s="269"/>
      <c r="CP18" s="269"/>
      <c r="CQ18" s="269"/>
      <c r="CR18" s="269"/>
      <c r="CS18" s="269"/>
      <c r="CT18" s="269"/>
      <c r="CU18" s="269"/>
      <c r="CV18" s="269"/>
      <c r="CW18" s="269"/>
      <c r="CX18" s="269"/>
      <c r="CY18" s="269"/>
      <c r="CZ18" s="269"/>
      <c r="DA18" s="269"/>
      <c r="DB18" s="269"/>
      <c r="DC18" s="269"/>
      <c r="DD18" s="269"/>
      <c r="DE18" s="269"/>
      <c r="DF18" s="269"/>
      <c r="DG18" s="269"/>
      <c r="DH18" s="269"/>
      <c r="DI18" s="269"/>
      <c r="DJ18" s="269"/>
      <c r="DK18" s="269"/>
      <c r="DL18" s="269"/>
    </row>
    <row r="19" spans="1:116" s="10" customFormat="1" ht="16.5" customHeight="1" x14ac:dyDescent="0.2">
      <c r="A19" s="247" t="s">
        <v>381</v>
      </c>
      <c r="B19" s="233"/>
      <c r="C19" s="428" t="s">
        <v>426</v>
      </c>
      <c r="D19" s="429"/>
      <c r="E19" s="429"/>
      <c r="F19" s="429"/>
      <c r="G19" s="429"/>
      <c r="H19" s="429"/>
      <c r="I19" s="429"/>
      <c r="J19" s="234" t="s">
        <v>298</v>
      </c>
      <c r="K19" s="443"/>
      <c r="L19" s="444"/>
      <c r="N19" s="269"/>
      <c r="O19" s="269"/>
      <c r="P19" s="269"/>
      <c r="Q19" s="269"/>
      <c r="R19" s="269"/>
      <c r="S19" s="269"/>
      <c r="T19" s="269"/>
      <c r="U19" s="269"/>
      <c r="V19" s="269"/>
      <c r="W19" s="269"/>
      <c r="X19" s="269"/>
      <c r="Y19" s="269"/>
      <c r="Z19" s="269"/>
      <c r="AA19" s="269"/>
      <c r="AB19" s="269"/>
      <c r="AC19" s="269"/>
      <c r="AD19" s="269"/>
      <c r="AE19" s="269"/>
      <c r="AF19" s="269"/>
      <c r="AG19" s="269"/>
      <c r="AH19" s="269"/>
      <c r="AI19" s="269"/>
      <c r="AJ19" s="269"/>
      <c r="AK19" s="269"/>
      <c r="AL19" s="269"/>
      <c r="AM19" s="269"/>
      <c r="AN19" s="269"/>
      <c r="AO19" s="269"/>
      <c r="AP19" s="269"/>
      <c r="AQ19" s="269"/>
      <c r="AR19" s="269"/>
      <c r="AS19" s="269"/>
      <c r="AT19" s="269"/>
      <c r="AU19" s="269"/>
      <c r="AV19" s="269"/>
      <c r="AW19" s="269"/>
      <c r="AX19" s="269"/>
      <c r="AY19" s="269"/>
      <c r="AZ19" s="269"/>
      <c r="BA19" s="269"/>
      <c r="BB19" s="269"/>
      <c r="BC19" s="269"/>
      <c r="BD19" s="269"/>
      <c r="BE19" s="269"/>
      <c r="BF19" s="269"/>
      <c r="BG19" s="269"/>
      <c r="BH19" s="269"/>
      <c r="BI19" s="269"/>
      <c r="BJ19" s="269"/>
      <c r="BK19" s="269"/>
      <c r="BL19" s="269"/>
      <c r="BM19" s="269"/>
      <c r="BN19" s="269"/>
      <c r="BO19" s="269"/>
      <c r="BP19" s="269"/>
      <c r="BQ19" s="269"/>
      <c r="BR19" s="269"/>
      <c r="BS19" s="269"/>
      <c r="BT19" s="269"/>
      <c r="BU19" s="269"/>
      <c r="BV19" s="269"/>
      <c r="BW19" s="269"/>
      <c r="BX19" s="269"/>
      <c r="BY19" s="269"/>
      <c r="BZ19" s="269"/>
      <c r="CA19" s="269"/>
      <c r="CB19" s="269"/>
      <c r="CC19" s="269"/>
      <c r="CD19" s="269"/>
      <c r="CE19" s="269"/>
      <c r="CF19" s="269"/>
      <c r="CG19" s="269"/>
      <c r="CH19" s="269"/>
      <c r="CI19" s="269"/>
      <c r="CJ19" s="269"/>
      <c r="CK19" s="269"/>
      <c r="CL19" s="269"/>
      <c r="CM19" s="269"/>
      <c r="CN19" s="269"/>
      <c r="CO19" s="269"/>
      <c r="CP19" s="269"/>
      <c r="CQ19" s="269"/>
      <c r="CR19" s="269"/>
      <c r="CS19" s="269"/>
      <c r="CT19" s="269"/>
      <c r="CU19" s="269"/>
      <c r="CV19" s="269"/>
      <c r="CW19" s="269"/>
      <c r="CX19" s="269"/>
      <c r="CY19" s="269"/>
      <c r="CZ19" s="269"/>
      <c r="DA19" s="269"/>
      <c r="DB19" s="269"/>
      <c r="DC19" s="269"/>
      <c r="DD19" s="269"/>
      <c r="DE19" s="269"/>
      <c r="DF19" s="269"/>
      <c r="DG19" s="269"/>
      <c r="DH19" s="269"/>
      <c r="DI19" s="269"/>
      <c r="DJ19" s="269"/>
      <c r="DK19" s="269"/>
      <c r="DL19" s="269"/>
    </row>
    <row r="20" spans="1:116" s="10" customFormat="1" ht="16.5" customHeight="1" x14ac:dyDescent="0.2">
      <c r="A20" s="223" t="s">
        <v>444</v>
      </c>
      <c r="B20" s="224"/>
      <c r="C20" s="449" t="s">
        <v>607</v>
      </c>
      <c r="D20" s="435"/>
      <c r="E20" s="435"/>
      <c r="F20" s="435"/>
      <c r="G20" s="435"/>
      <c r="H20" s="435"/>
      <c r="I20" s="450"/>
      <c r="J20" s="235"/>
      <c r="K20" s="445"/>
      <c r="L20" s="446"/>
      <c r="N20" s="269"/>
      <c r="O20" s="269"/>
      <c r="P20" s="269"/>
      <c r="Q20" s="269"/>
      <c r="R20" s="269"/>
      <c r="S20" s="269"/>
      <c r="T20" s="269"/>
      <c r="U20" s="269"/>
      <c r="V20" s="269"/>
      <c r="W20" s="269"/>
      <c r="X20" s="269"/>
      <c r="Y20" s="269"/>
      <c r="Z20" s="269"/>
      <c r="AA20" s="269"/>
      <c r="AB20" s="269"/>
      <c r="AC20" s="269"/>
      <c r="AD20" s="269"/>
      <c r="AE20" s="269"/>
      <c r="AF20" s="269"/>
      <c r="AG20" s="269"/>
      <c r="AH20" s="269"/>
      <c r="AI20" s="269"/>
      <c r="AJ20" s="269"/>
      <c r="AK20" s="269"/>
      <c r="AL20" s="269"/>
      <c r="AM20" s="269"/>
      <c r="AN20" s="269"/>
      <c r="AO20" s="269"/>
      <c r="AP20" s="269"/>
      <c r="AQ20" s="269"/>
      <c r="AR20" s="269"/>
      <c r="AS20" s="269"/>
      <c r="AT20" s="269"/>
      <c r="AU20" s="269"/>
      <c r="AV20" s="269"/>
      <c r="AW20" s="269"/>
      <c r="AX20" s="269"/>
      <c r="AY20" s="269"/>
      <c r="AZ20" s="269"/>
      <c r="BA20" s="269"/>
      <c r="BB20" s="269"/>
      <c r="BC20" s="269"/>
      <c r="BD20" s="269"/>
      <c r="BE20" s="269"/>
      <c r="BF20" s="269"/>
      <c r="BG20" s="269"/>
      <c r="BH20" s="269"/>
      <c r="BI20" s="269"/>
      <c r="BJ20" s="269"/>
      <c r="BK20" s="269"/>
      <c r="BL20" s="269"/>
      <c r="BM20" s="269"/>
      <c r="BN20" s="269"/>
      <c r="BO20" s="269"/>
      <c r="BP20" s="269"/>
      <c r="BQ20" s="269"/>
      <c r="BR20" s="269"/>
      <c r="BS20" s="269"/>
      <c r="BT20" s="269"/>
      <c r="BU20" s="269"/>
      <c r="BV20" s="269"/>
      <c r="BW20" s="269"/>
      <c r="BX20" s="269"/>
      <c r="BY20" s="269"/>
      <c r="BZ20" s="269"/>
      <c r="CA20" s="269"/>
      <c r="CB20" s="269"/>
      <c r="CC20" s="269"/>
      <c r="CD20" s="269"/>
      <c r="CE20" s="269"/>
      <c r="CF20" s="269"/>
      <c r="CG20" s="269"/>
      <c r="CH20" s="269"/>
      <c r="CI20" s="269"/>
      <c r="CJ20" s="269"/>
      <c r="CK20" s="269"/>
      <c r="CL20" s="269"/>
      <c r="CM20" s="269"/>
      <c r="CN20" s="269"/>
      <c r="CO20" s="269"/>
      <c r="CP20" s="269"/>
      <c r="CQ20" s="269"/>
      <c r="CR20" s="269"/>
      <c r="CS20" s="269"/>
      <c r="CT20" s="269"/>
      <c r="CU20" s="269"/>
      <c r="CV20" s="269"/>
      <c r="CW20" s="269"/>
      <c r="CX20" s="269"/>
      <c r="CY20" s="269"/>
      <c r="CZ20" s="269"/>
      <c r="DA20" s="269"/>
      <c r="DB20" s="269"/>
      <c r="DC20" s="269"/>
      <c r="DD20" s="269"/>
      <c r="DE20" s="269"/>
      <c r="DF20" s="269"/>
      <c r="DG20" s="269"/>
      <c r="DH20" s="269"/>
      <c r="DI20" s="269"/>
      <c r="DJ20" s="269"/>
      <c r="DK20" s="269"/>
      <c r="DL20" s="269"/>
    </row>
    <row r="21" spans="1:116" s="10" customFormat="1" ht="16.5" customHeight="1" x14ac:dyDescent="0.2">
      <c r="A21" s="236" t="s">
        <v>382</v>
      </c>
      <c r="B21" s="237"/>
      <c r="C21" s="430" t="s">
        <v>426</v>
      </c>
      <c r="D21" s="431"/>
      <c r="E21" s="431"/>
      <c r="F21" s="431"/>
      <c r="G21" s="431"/>
      <c r="H21" s="431"/>
      <c r="I21" s="432"/>
      <c r="J21" s="238" t="s">
        <v>298</v>
      </c>
      <c r="K21" s="447">
        <v>366963</v>
      </c>
      <c r="L21" s="448"/>
      <c r="N21" s="269"/>
      <c r="O21" s="269"/>
      <c r="P21" s="269"/>
      <c r="Q21" s="269"/>
      <c r="R21" s="269"/>
      <c r="S21" s="269"/>
      <c r="T21" s="269"/>
      <c r="U21" s="269"/>
      <c r="V21" s="269"/>
      <c r="W21" s="269"/>
      <c r="X21" s="269"/>
      <c r="Y21" s="269"/>
      <c r="Z21" s="269"/>
      <c r="AA21" s="269"/>
      <c r="AB21" s="269"/>
      <c r="AC21" s="269"/>
      <c r="AD21" s="269"/>
      <c r="AE21" s="269"/>
      <c r="AF21" s="269"/>
      <c r="AG21" s="269"/>
      <c r="AH21" s="269"/>
      <c r="AI21" s="269"/>
      <c r="AJ21" s="269"/>
      <c r="AK21" s="269"/>
      <c r="AL21" s="269"/>
      <c r="AM21" s="269"/>
      <c r="AN21" s="269"/>
      <c r="AO21" s="269"/>
      <c r="AP21" s="269"/>
      <c r="AQ21" s="269"/>
      <c r="AR21" s="269"/>
      <c r="AS21" s="269"/>
      <c r="AT21" s="269"/>
      <c r="AU21" s="269"/>
      <c r="AV21" s="269"/>
      <c r="AW21" s="269"/>
      <c r="AX21" s="269"/>
      <c r="AY21" s="269"/>
      <c r="AZ21" s="269"/>
      <c r="BA21" s="269"/>
      <c r="BB21" s="269"/>
      <c r="BC21" s="269"/>
      <c r="BD21" s="269"/>
      <c r="BE21" s="269"/>
      <c r="BF21" s="269"/>
      <c r="BG21" s="269"/>
      <c r="BH21" s="269"/>
      <c r="BI21" s="269"/>
      <c r="BJ21" s="269"/>
      <c r="BK21" s="269"/>
      <c r="BL21" s="269"/>
      <c r="BM21" s="269"/>
      <c r="BN21" s="269"/>
      <c r="BO21" s="269"/>
      <c r="BP21" s="269"/>
      <c r="BQ21" s="269"/>
      <c r="BR21" s="269"/>
      <c r="BS21" s="269"/>
      <c r="BT21" s="269"/>
      <c r="BU21" s="269"/>
      <c r="BV21" s="269"/>
      <c r="BW21" s="269"/>
      <c r="BX21" s="269"/>
      <c r="BY21" s="269"/>
      <c r="BZ21" s="269"/>
      <c r="CA21" s="269"/>
      <c r="CB21" s="269"/>
      <c r="CC21" s="269"/>
      <c r="CD21" s="269"/>
      <c r="CE21" s="269"/>
      <c r="CF21" s="269"/>
      <c r="CG21" s="269"/>
      <c r="CH21" s="269"/>
      <c r="CI21" s="269"/>
      <c r="CJ21" s="269"/>
      <c r="CK21" s="269"/>
      <c r="CL21" s="269"/>
      <c r="CM21" s="269"/>
      <c r="CN21" s="269"/>
      <c r="CO21" s="269"/>
      <c r="CP21" s="269"/>
      <c r="CQ21" s="269"/>
      <c r="CR21" s="269"/>
      <c r="CS21" s="269"/>
      <c r="CT21" s="269"/>
      <c r="CU21" s="269"/>
      <c r="CV21" s="269"/>
      <c r="CW21" s="269"/>
      <c r="CX21" s="269"/>
      <c r="CY21" s="269"/>
      <c r="CZ21" s="269"/>
      <c r="DA21" s="269"/>
      <c r="DB21" s="269"/>
      <c r="DC21" s="269"/>
      <c r="DD21" s="269"/>
      <c r="DE21" s="269"/>
      <c r="DF21" s="269"/>
      <c r="DG21" s="269"/>
      <c r="DH21" s="269"/>
      <c r="DI21" s="269"/>
      <c r="DJ21" s="269"/>
      <c r="DK21" s="269"/>
      <c r="DL21" s="269"/>
    </row>
    <row r="22" spans="1:116" s="10" customFormat="1" ht="16.5" customHeight="1" x14ac:dyDescent="0.2">
      <c r="A22" s="239"/>
      <c r="C22" s="452" t="s">
        <v>427</v>
      </c>
      <c r="D22" s="453"/>
      <c r="E22" s="453"/>
      <c r="F22" s="453"/>
      <c r="G22" s="453"/>
      <c r="H22" s="453"/>
      <c r="I22" s="454"/>
      <c r="J22" s="238" t="s">
        <v>298</v>
      </c>
      <c r="K22" s="447">
        <v>3000</v>
      </c>
      <c r="L22" s="448"/>
      <c r="N22" s="269"/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  <c r="AB22" s="269"/>
      <c r="AC22" s="269"/>
      <c r="AD22" s="269"/>
      <c r="AE22" s="269"/>
      <c r="AF22" s="269"/>
      <c r="AG22" s="269"/>
      <c r="AH22" s="269"/>
      <c r="AI22" s="269"/>
      <c r="AJ22" s="269"/>
      <c r="AK22" s="269"/>
      <c r="AL22" s="269"/>
      <c r="AM22" s="269"/>
      <c r="AN22" s="269"/>
      <c r="AO22" s="269"/>
      <c r="AP22" s="269"/>
      <c r="AQ22" s="269"/>
      <c r="AR22" s="269"/>
      <c r="AS22" s="269"/>
      <c r="AT22" s="269"/>
      <c r="AU22" s="269"/>
      <c r="AV22" s="269"/>
      <c r="AW22" s="269"/>
      <c r="AX22" s="269"/>
      <c r="AY22" s="269"/>
      <c r="AZ22" s="269"/>
      <c r="BA22" s="269"/>
      <c r="BB22" s="269"/>
      <c r="BC22" s="269"/>
      <c r="BD22" s="269"/>
      <c r="BE22" s="269"/>
      <c r="BF22" s="269"/>
      <c r="BG22" s="269"/>
      <c r="BH22" s="269"/>
      <c r="BI22" s="269"/>
      <c r="BJ22" s="269"/>
      <c r="BK22" s="269"/>
      <c r="BL22" s="269"/>
      <c r="BM22" s="269"/>
      <c r="BN22" s="269"/>
      <c r="BO22" s="269"/>
      <c r="BP22" s="269"/>
      <c r="BQ22" s="269"/>
      <c r="BR22" s="269"/>
      <c r="BS22" s="269"/>
      <c r="BT22" s="269"/>
      <c r="BU22" s="269"/>
      <c r="BV22" s="269"/>
      <c r="BW22" s="269"/>
      <c r="BX22" s="269"/>
      <c r="BY22" s="269"/>
      <c r="BZ22" s="269"/>
      <c r="CA22" s="269"/>
      <c r="CB22" s="269"/>
      <c r="CC22" s="269"/>
      <c r="CD22" s="269"/>
      <c r="CE22" s="269"/>
      <c r="CF22" s="269"/>
      <c r="CG22" s="269"/>
      <c r="CH22" s="269"/>
      <c r="CI22" s="269"/>
      <c r="CJ22" s="269"/>
      <c r="CK22" s="269"/>
      <c r="CL22" s="269"/>
      <c r="CM22" s="269"/>
      <c r="CN22" s="269"/>
      <c r="CO22" s="269"/>
      <c r="CP22" s="269"/>
      <c r="CQ22" s="269"/>
      <c r="CR22" s="269"/>
      <c r="CS22" s="269"/>
      <c r="CT22" s="269"/>
      <c r="CU22" s="269"/>
      <c r="CV22" s="269"/>
      <c r="CW22" s="269"/>
      <c r="CX22" s="269"/>
      <c r="CY22" s="269"/>
      <c r="CZ22" s="269"/>
      <c r="DA22" s="269"/>
      <c r="DB22" s="269"/>
      <c r="DC22" s="269"/>
      <c r="DD22" s="269"/>
      <c r="DE22" s="269"/>
      <c r="DF22" s="269"/>
      <c r="DG22" s="269"/>
      <c r="DH22" s="269"/>
      <c r="DI22" s="269"/>
      <c r="DJ22" s="269"/>
      <c r="DK22" s="269"/>
      <c r="DL22" s="269"/>
    </row>
    <row r="23" spans="1:116" s="10" customFormat="1" ht="16.5" customHeight="1" x14ac:dyDescent="0.2">
      <c r="A23" s="239"/>
      <c r="C23" s="452"/>
      <c r="D23" s="453"/>
      <c r="E23" s="453"/>
      <c r="F23" s="453"/>
      <c r="G23" s="453"/>
      <c r="H23" s="453"/>
      <c r="I23" s="454"/>
      <c r="J23" s="238"/>
      <c r="K23" s="447"/>
      <c r="L23" s="448"/>
      <c r="N23" s="269"/>
      <c r="O23" s="269"/>
      <c r="P23" s="269"/>
      <c r="Q23" s="269"/>
      <c r="R23" s="269"/>
      <c r="S23" s="269"/>
      <c r="T23" s="269"/>
      <c r="U23" s="269"/>
      <c r="V23" s="269"/>
      <c r="W23" s="269"/>
      <c r="X23" s="269"/>
      <c r="Y23" s="269"/>
      <c r="Z23" s="269"/>
      <c r="AA23" s="269"/>
      <c r="AB23" s="269"/>
      <c r="AC23" s="269"/>
      <c r="AD23" s="269"/>
      <c r="AE23" s="269"/>
      <c r="AF23" s="269"/>
      <c r="AG23" s="269"/>
      <c r="AH23" s="269"/>
      <c r="AI23" s="269"/>
      <c r="AJ23" s="269"/>
      <c r="AK23" s="269"/>
      <c r="AL23" s="269"/>
      <c r="AM23" s="269"/>
      <c r="AN23" s="269"/>
      <c r="AO23" s="269"/>
      <c r="AP23" s="269"/>
      <c r="AQ23" s="269"/>
      <c r="AR23" s="269"/>
      <c r="AS23" s="269"/>
      <c r="AT23" s="269"/>
      <c r="AU23" s="269"/>
      <c r="AV23" s="269"/>
      <c r="AW23" s="269"/>
      <c r="AX23" s="269"/>
      <c r="AY23" s="269"/>
      <c r="AZ23" s="269"/>
      <c r="BA23" s="269"/>
      <c r="BB23" s="269"/>
      <c r="BC23" s="269"/>
      <c r="BD23" s="269"/>
      <c r="BE23" s="269"/>
      <c r="BF23" s="269"/>
      <c r="BG23" s="269"/>
      <c r="BH23" s="269"/>
      <c r="BI23" s="269"/>
      <c r="BJ23" s="269"/>
      <c r="BK23" s="269"/>
      <c r="BL23" s="269"/>
      <c r="BM23" s="269"/>
      <c r="BN23" s="269"/>
      <c r="BO23" s="269"/>
      <c r="BP23" s="269"/>
      <c r="BQ23" s="269"/>
      <c r="BR23" s="269"/>
      <c r="BS23" s="269"/>
      <c r="BT23" s="269"/>
      <c r="BU23" s="269"/>
      <c r="BV23" s="269"/>
      <c r="BW23" s="269"/>
      <c r="BX23" s="269"/>
      <c r="BY23" s="269"/>
      <c r="BZ23" s="269"/>
      <c r="CA23" s="269"/>
      <c r="CB23" s="269"/>
      <c r="CC23" s="269"/>
      <c r="CD23" s="269"/>
      <c r="CE23" s="269"/>
      <c r="CF23" s="269"/>
      <c r="CG23" s="269"/>
      <c r="CH23" s="269"/>
      <c r="CI23" s="269"/>
      <c r="CJ23" s="269"/>
      <c r="CK23" s="269"/>
      <c r="CL23" s="269"/>
      <c r="CM23" s="269"/>
      <c r="CN23" s="269"/>
      <c r="CO23" s="269"/>
      <c r="CP23" s="269"/>
      <c r="CQ23" s="269"/>
      <c r="CR23" s="269"/>
      <c r="CS23" s="269"/>
      <c r="CT23" s="269"/>
      <c r="CU23" s="269"/>
      <c r="CV23" s="269"/>
      <c r="CW23" s="269"/>
      <c r="CX23" s="269"/>
      <c r="CY23" s="269"/>
      <c r="CZ23" s="269"/>
      <c r="DA23" s="269"/>
      <c r="DB23" s="269"/>
      <c r="DC23" s="269"/>
      <c r="DD23" s="269"/>
      <c r="DE23" s="269"/>
      <c r="DF23" s="269"/>
      <c r="DG23" s="269"/>
      <c r="DH23" s="269"/>
      <c r="DI23" s="269"/>
      <c r="DJ23" s="269"/>
      <c r="DK23" s="269"/>
      <c r="DL23" s="269"/>
    </row>
    <row r="24" spans="1:116" s="10" customFormat="1" ht="16.5" customHeight="1" x14ac:dyDescent="0.2">
      <c r="A24" s="239"/>
      <c r="C24" s="452"/>
      <c r="D24" s="453"/>
      <c r="E24" s="453"/>
      <c r="F24" s="453"/>
      <c r="G24" s="453"/>
      <c r="H24" s="453"/>
      <c r="I24" s="454"/>
      <c r="J24" s="238" t="s">
        <v>298</v>
      </c>
      <c r="K24" s="447"/>
      <c r="L24" s="448"/>
      <c r="N24" s="269"/>
      <c r="O24" s="269"/>
      <c r="P24" s="269"/>
      <c r="Q24" s="269"/>
      <c r="R24" s="269"/>
      <c r="S24" s="269"/>
      <c r="T24" s="269"/>
      <c r="U24" s="269"/>
      <c r="V24" s="269"/>
      <c r="W24" s="269"/>
      <c r="X24" s="269"/>
      <c r="Y24" s="269"/>
      <c r="Z24" s="269"/>
      <c r="AA24" s="269"/>
      <c r="AB24" s="269"/>
      <c r="AC24" s="269"/>
      <c r="AD24" s="269"/>
      <c r="AE24" s="269"/>
      <c r="AF24" s="269"/>
      <c r="AG24" s="269"/>
      <c r="AH24" s="269"/>
      <c r="AI24" s="269"/>
      <c r="AJ24" s="269"/>
      <c r="AK24" s="269"/>
      <c r="AL24" s="269"/>
      <c r="AM24" s="269"/>
      <c r="AN24" s="269"/>
      <c r="AO24" s="269"/>
      <c r="AP24" s="269"/>
      <c r="AQ24" s="269"/>
      <c r="AR24" s="269"/>
      <c r="AS24" s="269"/>
      <c r="AT24" s="269"/>
      <c r="AU24" s="269"/>
      <c r="AV24" s="269"/>
      <c r="AW24" s="269"/>
      <c r="AX24" s="269"/>
      <c r="AY24" s="269"/>
      <c r="AZ24" s="269"/>
      <c r="BA24" s="269"/>
      <c r="BB24" s="269"/>
      <c r="BC24" s="269"/>
      <c r="BD24" s="269"/>
      <c r="BE24" s="269"/>
      <c r="BF24" s="269"/>
      <c r="BG24" s="269"/>
      <c r="BH24" s="269"/>
      <c r="BI24" s="269"/>
      <c r="BJ24" s="269"/>
      <c r="BK24" s="269"/>
      <c r="BL24" s="269"/>
      <c r="BM24" s="269"/>
      <c r="BN24" s="269"/>
      <c r="BO24" s="269"/>
      <c r="BP24" s="269"/>
      <c r="BQ24" s="269"/>
      <c r="BR24" s="269"/>
      <c r="BS24" s="269"/>
      <c r="BT24" s="269"/>
      <c r="BU24" s="269"/>
      <c r="BV24" s="269"/>
      <c r="BW24" s="269"/>
      <c r="BX24" s="269"/>
      <c r="BY24" s="269"/>
      <c r="BZ24" s="269"/>
      <c r="CA24" s="269"/>
      <c r="CB24" s="269"/>
      <c r="CC24" s="269"/>
      <c r="CD24" s="269"/>
      <c r="CE24" s="269"/>
      <c r="CF24" s="269"/>
      <c r="CG24" s="269"/>
      <c r="CH24" s="269"/>
      <c r="CI24" s="269"/>
      <c r="CJ24" s="269"/>
      <c r="CK24" s="269"/>
      <c r="CL24" s="269"/>
      <c r="CM24" s="269"/>
      <c r="CN24" s="269"/>
      <c r="CO24" s="269"/>
      <c r="CP24" s="269"/>
      <c r="CQ24" s="269"/>
      <c r="CR24" s="269"/>
      <c r="CS24" s="269"/>
      <c r="CT24" s="269"/>
      <c r="CU24" s="269"/>
      <c r="CV24" s="269"/>
      <c r="CW24" s="269"/>
      <c r="CX24" s="269"/>
      <c r="CY24" s="269"/>
      <c r="CZ24" s="269"/>
      <c r="DA24" s="269"/>
      <c r="DB24" s="269"/>
      <c r="DC24" s="269"/>
      <c r="DD24" s="269"/>
      <c r="DE24" s="269"/>
      <c r="DF24" s="269"/>
      <c r="DG24" s="269"/>
      <c r="DH24" s="269"/>
      <c r="DI24" s="269"/>
      <c r="DJ24" s="269"/>
      <c r="DK24" s="269"/>
      <c r="DL24" s="269"/>
    </row>
    <row r="25" spans="1:116" s="10" customFormat="1" ht="16.5" customHeight="1" x14ac:dyDescent="0.2">
      <c r="A25" s="239"/>
      <c r="C25" s="452"/>
      <c r="D25" s="453"/>
      <c r="E25" s="453"/>
      <c r="F25" s="453"/>
      <c r="G25" s="453"/>
      <c r="H25" s="453"/>
      <c r="I25" s="454"/>
      <c r="J25" s="238" t="s">
        <v>298</v>
      </c>
      <c r="K25" s="447"/>
      <c r="L25" s="448"/>
      <c r="N25" s="269"/>
      <c r="O25" s="269"/>
      <c r="P25" s="269"/>
      <c r="Q25" s="269"/>
      <c r="R25" s="269"/>
      <c r="S25" s="269"/>
      <c r="T25" s="269"/>
      <c r="U25" s="269"/>
      <c r="V25" s="269"/>
      <c r="W25" s="269"/>
      <c r="X25" s="269"/>
      <c r="Y25" s="269"/>
      <c r="Z25" s="269"/>
      <c r="AA25" s="269"/>
      <c r="AB25" s="269"/>
      <c r="AC25" s="269"/>
      <c r="AD25" s="269"/>
      <c r="AE25" s="269"/>
      <c r="AF25" s="269"/>
      <c r="AG25" s="269"/>
      <c r="AH25" s="269"/>
      <c r="AI25" s="269"/>
      <c r="AJ25" s="269"/>
      <c r="AK25" s="269"/>
      <c r="AL25" s="269"/>
      <c r="AM25" s="269"/>
      <c r="AN25" s="269"/>
      <c r="AO25" s="269"/>
      <c r="AP25" s="269"/>
      <c r="AQ25" s="269"/>
      <c r="AR25" s="269"/>
      <c r="AS25" s="269"/>
      <c r="AT25" s="269"/>
      <c r="AU25" s="269"/>
      <c r="AV25" s="269"/>
      <c r="AW25" s="269"/>
      <c r="AX25" s="269"/>
      <c r="AY25" s="269"/>
      <c r="AZ25" s="269"/>
      <c r="BA25" s="269"/>
      <c r="BB25" s="269"/>
      <c r="BC25" s="269"/>
      <c r="BD25" s="269"/>
      <c r="BE25" s="269"/>
      <c r="BF25" s="269"/>
      <c r="BG25" s="269"/>
      <c r="BH25" s="269"/>
      <c r="BI25" s="269"/>
      <c r="BJ25" s="269"/>
      <c r="BK25" s="269"/>
      <c r="BL25" s="269"/>
      <c r="BM25" s="269"/>
      <c r="BN25" s="269"/>
      <c r="BO25" s="269"/>
      <c r="BP25" s="269"/>
      <c r="BQ25" s="269"/>
      <c r="BR25" s="269"/>
      <c r="BS25" s="269"/>
      <c r="BT25" s="269"/>
      <c r="BU25" s="269"/>
      <c r="BV25" s="269"/>
      <c r="BW25" s="269"/>
      <c r="BX25" s="269"/>
      <c r="BY25" s="269"/>
      <c r="BZ25" s="269"/>
      <c r="CA25" s="269"/>
      <c r="CB25" s="269"/>
      <c r="CC25" s="269"/>
      <c r="CD25" s="269"/>
      <c r="CE25" s="269"/>
      <c r="CF25" s="269"/>
      <c r="CG25" s="269"/>
      <c r="CH25" s="269"/>
      <c r="CI25" s="269"/>
      <c r="CJ25" s="269"/>
      <c r="CK25" s="269"/>
      <c r="CL25" s="269"/>
      <c r="CM25" s="269"/>
      <c r="CN25" s="269"/>
      <c r="CO25" s="269"/>
      <c r="CP25" s="269"/>
      <c r="CQ25" s="269"/>
      <c r="CR25" s="269"/>
      <c r="CS25" s="269"/>
      <c r="CT25" s="269"/>
      <c r="CU25" s="269"/>
      <c r="CV25" s="269"/>
      <c r="CW25" s="269"/>
      <c r="CX25" s="269"/>
      <c r="CY25" s="269"/>
      <c r="CZ25" s="269"/>
      <c r="DA25" s="269"/>
      <c r="DB25" s="269"/>
      <c r="DC25" s="269"/>
      <c r="DD25" s="269"/>
      <c r="DE25" s="269"/>
      <c r="DF25" s="269"/>
      <c r="DG25" s="269"/>
      <c r="DH25" s="269"/>
      <c r="DI25" s="269"/>
      <c r="DJ25" s="269"/>
      <c r="DK25" s="269"/>
      <c r="DL25" s="269"/>
    </row>
    <row r="26" spans="1:116" s="10" customFormat="1" ht="16.5" customHeight="1" x14ac:dyDescent="0.2">
      <c r="A26" s="239"/>
      <c r="C26" s="452"/>
      <c r="D26" s="453"/>
      <c r="E26" s="453"/>
      <c r="F26" s="453"/>
      <c r="G26" s="453"/>
      <c r="H26" s="453"/>
      <c r="I26" s="454"/>
      <c r="J26" s="238" t="s">
        <v>298</v>
      </c>
      <c r="K26" s="447"/>
      <c r="L26" s="448"/>
      <c r="N26" s="269"/>
      <c r="O26" s="269"/>
      <c r="P26" s="269"/>
      <c r="Q26" s="269"/>
      <c r="R26" s="269"/>
      <c r="S26" s="269"/>
      <c r="T26" s="269"/>
      <c r="U26" s="269"/>
      <c r="V26" s="269"/>
      <c r="W26" s="269"/>
      <c r="X26" s="269"/>
      <c r="Y26" s="269"/>
      <c r="Z26" s="269"/>
      <c r="AA26" s="269"/>
      <c r="AB26" s="269"/>
      <c r="AC26" s="269"/>
      <c r="AD26" s="269"/>
      <c r="AE26" s="269"/>
      <c r="AF26" s="269"/>
      <c r="AG26" s="269"/>
      <c r="AH26" s="269"/>
      <c r="AI26" s="269"/>
      <c r="AJ26" s="269"/>
      <c r="AK26" s="269"/>
      <c r="AL26" s="269"/>
      <c r="AM26" s="269"/>
      <c r="AN26" s="269"/>
      <c r="AO26" s="269"/>
      <c r="AP26" s="269"/>
      <c r="AQ26" s="269"/>
      <c r="AR26" s="269"/>
      <c r="AS26" s="269"/>
      <c r="AT26" s="269"/>
      <c r="AU26" s="269"/>
      <c r="AV26" s="269"/>
      <c r="AW26" s="269"/>
      <c r="AX26" s="269"/>
      <c r="AY26" s="269"/>
      <c r="AZ26" s="269"/>
      <c r="BA26" s="269"/>
      <c r="BB26" s="269"/>
      <c r="BC26" s="269"/>
      <c r="BD26" s="269"/>
      <c r="BE26" s="269"/>
      <c r="BF26" s="269"/>
      <c r="BG26" s="269"/>
      <c r="BH26" s="269"/>
      <c r="BI26" s="269"/>
      <c r="BJ26" s="269"/>
      <c r="BK26" s="269"/>
      <c r="BL26" s="269"/>
      <c r="BM26" s="269"/>
      <c r="BN26" s="269"/>
      <c r="BO26" s="269"/>
      <c r="BP26" s="269"/>
      <c r="BQ26" s="269"/>
      <c r="BR26" s="269"/>
      <c r="BS26" s="269"/>
      <c r="BT26" s="269"/>
      <c r="BU26" s="269"/>
      <c r="BV26" s="269"/>
      <c r="BW26" s="269"/>
      <c r="BX26" s="269"/>
      <c r="BY26" s="269"/>
      <c r="BZ26" s="269"/>
      <c r="CA26" s="269"/>
      <c r="CB26" s="269"/>
      <c r="CC26" s="269"/>
      <c r="CD26" s="269"/>
      <c r="CE26" s="269"/>
      <c r="CF26" s="269"/>
      <c r="CG26" s="269"/>
      <c r="CH26" s="269"/>
      <c r="CI26" s="269"/>
      <c r="CJ26" s="269"/>
      <c r="CK26" s="269"/>
      <c r="CL26" s="269"/>
      <c r="CM26" s="269"/>
      <c r="CN26" s="269"/>
      <c r="CO26" s="269"/>
      <c r="CP26" s="269"/>
      <c r="CQ26" s="269"/>
      <c r="CR26" s="269"/>
      <c r="CS26" s="269"/>
      <c r="CT26" s="269"/>
      <c r="CU26" s="269"/>
      <c r="CV26" s="269"/>
      <c r="CW26" s="269"/>
      <c r="CX26" s="269"/>
      <c r="CY26" s="269"/>
      <c r="CZ26" s="269"/>
      <c r="DA26" s="269"/>
      <c r="DB26" s="269"/>
      <c r="DC26" s="269"/>
      <c r="DD26" s="269"/>
      <c r="DE26" s="269"/>
      <c r="DF26" s="269"/>
      <c r="DG26" s="269"/>
      <c r="DH26" s="269"/>
      <c r="DI26" s="269"/>
      <c r="DJ26" s="269"/>
      <c r="DK26" s="269"/>
      <c r="DL26" s="269"/>
    </row>
    <row r="27" spans="1:116" s="10" customFormat="1" ht="16.5" customHeight="1" x14ac:dyDescent="0.2">
      <c r="A27" s="239"/>
      <c r="C27" s="452"/>
      <c r="D27" s="453"/>
      <c r="E27" s="453"/>
      <c r="F27" s="453"/>
      <c r="G27" s="453"/>
      <c r="H27" s="453"/>
      <c r="I27" s="454"/>
      <c r="J27" s="238" t="s">
        <v>298</v>
      </c>
      <c r="K27" s="447"/>
      <c r="L27" s="448"/>
      <c r="N27" s="269"/>
      <c r="O27" s="269"/>
      <c r="P27" s="269"/>
      <c r="Q27" s="269"/>
      <c r="R27" s="269"/>
      <c r="S27" s="269"/>
      <c r="T27" s="269"/>
      <c r="U27" s="269"/>
      <c r="V27" s="269"/>
      <c r="W27" s="269"/>
      <c r="X27" s="269"/>
      <c r="Y27" s="269"/>
      <c r="Z27" s="269"/>
      <c r="AA27" s="269"/>
      <c r="AB27" s="269"/>
      <c r="AC27" s="269"/>
      <c r="AD27" s="269"/>
      <c r="AE27" s="269"/>
      <c r="AF27" s="269"/>
      <c r="AG27" s="269"/>
      <c r="AH27" s="269"/>
      <c r="AI27" s="269"/>
      <c r="AJ27" s="269"/>
      <c r="AK27" s="269"/>
      <c r="AL27" s="269"/>
      <c r="AM27" s="269"/>
      <c r="AN27" s="269"/>
      <c r="AO27" s="269"/>
      <c r="AP27" s="269"/>
      <c r="AQ27" s="269"/>
      <c r="AR27" s="269"/>
      <c r="AS27" s="269"/>
      <c r="AT27" s="269"/>
      <c r="AU27" s="269"/>
      <c r="AV27" s="269"/>
      <c r="AW27" s="269"/>
      <c r="AX27" s="269"/>
      <c r="AY27" s="269"/>
      <c r="AZ27" s="269"/>
      <c r="BA27" s="269"/>
      <c r="BB27" s="269"/>
      <c r="BC27" s="269"/>
      <c r="BD27" s="269"/>
      <c r="BE27" s="269"/>
      <c r="BF27" s="269"/>
      <c r="BG27" s="269"/>
      <c r="BH27" s="269"/>
      <c r="BI27" s="269"/>
      <c r="BJ27" s="269"/>
      <c r="BK27" s="269"/>
      <c r="BL27" s="269"/>
      <c r="BM27" s="269"/>
      <c r="BN27" s="269"/>
      <c r="BO27" s="269"/>
      <c r="BP27" s="269"/>
      <c r="BQ27" s="269"/>
      <c r="BR27" s="269"/>
      <c r="BS27" s="269"/>
      <c r="BT27" s="269"/>
      <c r="BU27" s="269"/>
      <c r="BV27" s="269"/>
      <c r="BW27" s="269"/>
      <c r="BX27" s="269"/>
      <c r="BY27" s="269"/>
      <c r="BZ27" s="269"/>
      <c r="CA27" s="269"/>
      <c r="CB27" s="269"/>
      <c r="CC27" s="269"/>
      <c r="CD27" s="269"/>
      <c r="CE27" s="269"/>
      <c r="CF27" s="269"/>
      <c r="CG27" s="269"/>
      <c r="CH27" s="269"/>
      <c r="CI27" s="269"/>
      <c r="CJ27" s="269"/>
      <c r="CK27" s="269"/>
      <c r="CL27" s="269"/>
      <c r="CM27" s="269"/>
      <c r="CN27" s="269"/>
      <c r="CO27" s="269"/>
      <c r="CP27" s="269"/>
      <c r="CQ27" s="269"/>
      <c r="CR27" s="269"/>
      <c r="CS27" s="269"/>
      <c r="CT27" s="269"/>
      <c r="CU27" s="269"/>
      <c r="CV27" s="269"/>
      <c r="CW27" s="269"/>
      <c r="CX27" s="269"/>
      <c r="CY27" s="269"/>
      <c r="CZ27" s="269"/>
      <c r="DA27" s="269"/>
      <c r="DB27" s="269"/>
      <c r="DC27" s="269"/>
      <c r="DD27" s="269"/>
      <c r="DE27" s="269"/>
      <c r="DF27" s="269"/>
      <c r="DG27" s="269"/>
      <c r="DH27" s="269"/>
      <c r="DI27" s="269"/>
      <c r="DJ27" s="269"/>
      <c r="DK27" s="269"/>
      <c r="DL27" s="269"/>
    </row>
    <row r="28" spans="1:116" ht="16.5" customHeight="1" x14ac:dyDescent="0.2">
      <c r="A28" s="460" t="s">
        <v>448</v>
      </c>
      <c r="B28" s="240" t="s">
        <v>447</v>
      </c>
      <c r="C28" s="455"/>
      <c r="D28" s="456"/>
      <c r="E28" s="456"/>
      <c r="F28" s="456"/>
      <c r="G28" s="456"/>
      <c r="H28" s="456"/>
      <c r="I28" s="456"/>
      <c r="J28" s="241" t="s">
        <v>298</v>
      </c>
      <c r="K28" s="447"/>
      <c r="L28" s="448"/>
    </row>
    <row r="29" spans="1:116" ht="16.5" customHeight="1" x14ac:dyDescent="0.2">
      <c r="A29" s="460"/>
      <c r="B29" s="240" t="s">
        <v>447</v>
      </c>
      <c r="C29" s="457" t="s">
        <v>608</v>
      </c>
      <c r="D29" s="458"/>
      <c r="E29" s="458"/>
      <c r="F29" s="458"/>
      <c r="G29" s="458"/>
      <c r="H29" s="458"/>
      <c r="I29" s="458"/>
      <c r="J29" s="241" t="s">
        <v>298</v>
      </c>
      <c r="K29" s="447" t="s">
        <v>609</v>
      </c>
      <c r="L29" s="448"/>
    </row>
    <row r="30" spans="1:116" ht="16.5" customHeight="1" thickBot="1" x14ac:dyDescent="0.25">
      <c r="A30" s="461"/>
      <c r="B30" s="242" t="s">
        <v>447</v>
      </c>
      <c r="C30" s="449"/>
      <c r="D30" s="459"/>
      <c r="E30" s="459"/>
      <c r="F30" s="459"/>
      <c r="G30" s="459"/>
      <c r="H30" s="459"/>
      <c r="I30" s="459"/>
      <c r="J30" s="243" t="s">
        <v>298</v>
      </c>
      <c r="K30" s="474"/>
      <c r="L30" s="475"/>
    </row>
    <row r="31" spans="1:116" x14ac:dyDescent="0.2">
      <c r="C31" s="451"/>
      <c r="D31" s="451"/>
      <c r="E31" s="451"/>
      <c r="F31" s="451"/>
      <c r="G31" s="451"/>
      <c r="H31" s="451"/>
    </row>
    <row r="89" spans="14:23" x14ac:dyDescent="0.2">
      <c r="N89" s="268" t="s">
        <v>384</v>
      </c>
      <c r="O89" s="268">
        <v>2005</v>
      </c>
      <c r="R89" s="268" t="s">
        <v>602</v>
      </c>
      <c r="W89" s="270">
        <v>1.25</v>
      </c>
    </row>
    <row r="90" spans="14:23" x14ac:dyDescent="0.2">
      <c r="N90" s="268" t="s">
        <v>385</v>
      </c>
      <c r="O90" s="268">
        <v>2006</v>
      </c>
      <c r="R90" s="268" t="s">
        <v>425</v>
      </c>
      <c r="W90" s="270">
        <v>2.5</v>
      </c>
    </row>
    <row r="91" spans="14:23" x14ac:dyDescent="0.2">
      <c r="N91" s="268" t="s">
        <v>386</v>
      </c>
      <c r="O91" s="268">
        <v>2007</v>
      </c>
      <c r="R91" s="268" t="s">
        <v>427</v>
      </c>
    </row>
    <row r="92" spans="14:23" x14ac:dyDescent="0.2">
      <c r="N92" s="268" t="s">
        <v>387</v>
      </c>
      <c r="O92" s="268">
        <v>2008</v>
      </c>
      <c r="R92" s="268" t="s">
        <v>428</v>
      </c>
    </row>
    <row r="93" spans="14:23" x14ac:dyDescent="0.2">
      <c r="N93" s="268" t="s">
        <v>388</v>
      </c>
      <c r="O93" s="268">
        <v>2009</v>
      </c>
      <c r="R93" s="268" t="s">
        <v>581</v>
      </c>
    </row>
    <row r="94" spans="14:23" x14ac:dyDescent="0.2">
      <c r="N94" s="268" t="s">
        <v>389</v>
      </c>
      <c r="O94" s="268">
        <v>2010</v>
      </c>
      <c r="R94" s="268" t="s">
        <v>439</v>
      </c>
    </row>
    <row r="95" spans="14:23" x14ac:dyDescent="0.2">
      <c r="N95" s="268" t="s">
        <v>390</v>
      </c>
      <c r="O95" s="268">
        <v>2011</v>
      </c>
      <c r="R95" s="268" t="s">
        <v>430</v>
      </c>
    </row>
    <row r="96" spans="14:23" x14ac:dyDescent="0.2">
      <c r="N96" s="268" t="s">
        <v>391</v>
      </c>
      <c r="O96" s="268">
        <v>2012</v>
      </c>
      <c r="R96" s="268" t="s">
        <v>441</v>
      </c>
    </row>
    <row r="97" spans="14:18" x14ac:dyDescent="0.2">
      <c r="N97" s="268" t="s">
        <v>392</v>
      </c>
      <c r="O97" s="268">
        <v>2013</v>
      </c>
      <c r="R97" s="268" t="s">
        <v>426</v>
      </c>
    </row>
    <row r="98" spans="14:18" x14ac:dyDescent="0.2">
      <c r="N98" s="268" t="s">
        <v>393</v>
      </c>
      <c r="O98" s="268">
        <v>2014</v>
      </c>
      <c r="R98" s="268" t="s">
        <v>587</v>
      </c>
    </row>
    <row r="99" spans="14:18" x14ac:dyDescent="0.2">
      <c r="N99" s="268" t="s">
        <v>394</v>
      </c>
      <c r="O99" s="268">
        <v>2015</v>
      </c>
      <c r="R99" s="268" t="s">
        <v>582</v>
      </c>
    </row>
    <row r="100" spans="14:18" x14ac:dyDescent="0.2">
      <c r="N100" s="268" t="s">
        <v>395</v>
      </c>
      <c r="O100" s="268">
        <v>2016</v>
      </c>
      <c r="R100" s="268" t="s">
        <v>442</v>
      </c>
    </row>
    <row r="101" spans="14:18" x14ac:dyDescent="0.2">
      <c r="O101" s="268">
        <v>2017</v>
      </c>
      <c r="R101" s="268" t="s">
        <v>434</v>
      </c>
    </row>
    <row r="102" spans="14:18" x14ac:dyDescent="0.2">
      <c r="O102" s="268">
        <v>2018</v>
      </c>
      <c r="R102" s="268" t="s">
        <v>429</v>
      </c>
    </row>
    <row r="103" spans="14:18" x14ac:dyDescent="0.2">
      <c r="O103" s="268">
        <v>2019</v>
      </c>
      <c r="R103" s="268" t="s">
        <v>585</v>
      </c>
    </row>
    <row r="104" spans="14:18" x14ac:dyDescent="0.2">
      <c r="O104" s="268">
        <v>2020</v>
      </c>
      <c r="R104" s="268" t="s">
        <v>437</v>
      </c>
    </row>
    <row r="105" spans="14:18" x14ac:dyDescent="0.2">
      <c r="O105" s="268">
        <v>2021</v>
      </c>
      <c r="R105" s="268" t="s">
        <v>438</v>
      </c>
    </row>
    <row r="106" spans="14:18" x14ac:dyDescent="0.2">
      <c r="O106" s="268">
        <v>2022</v>
      </c>
      <c r="R106" s="268" t="s">
        <v>343</v>
      </c>
    </row>
    <row r="107" spans="14:18" x14ac:dyDescent="0.2">
      <c r="O107" s="268">
        <v>2023</v>
      </c>
      <c r="R107" s="268" t="s">
        <v>578</v>
      </c>
    </row>
    <row r="108" spans="14:18" x14ac:dyDescent="0.2">
      <c r="O108" s="268">
        <v>2024</v>
      </c>
      <c r="R108" s="268" t="s">
        <v>431</v>
      </c>
    </row>
    <row r="109" spans="14:18" x14ac:dyDescent="0.2">
      <c r="O109" s="268">
        <v>2025</v>
      </c>
      <c r="R109" s="268" t="s">
        <v>440</v>
      </c>
    </row>
    <row r="110" spans="14:18" x14ac:dyDescent="0.2">
      <c r="O110" s="268">
        <v>2026</v>
      </c>
      <c r="R110" s="268" t="s">
        <v>443</v>
      </c>
    </row>
    <row r="111" spans="14:18" x14ac:dyDescent="0.2">
      <c r="O111" s="268">
        <v>2027</v>
      </c>
      <c r="R111" s="268" t="s">
        <v>579</v>
      </c>
    </row>
    <row r="112" spans="14:18" x14ac:dyDescent="0.2">
      <c r="O112" s="268">
        <v>2028</v>
      </c>
      <c r="R112" s="268" t="s">
        <v>432</v>
      </c>
    </row>
    <row r="113" spans="15:18" x14ac:dyDescent="0.2">
      <c r="O113" s="268">
        <v>2029</v>
      </c>
      <c r="R113" s="268" t="s">
        <v>586</v>
      </c>
    </row>
    <row r="114" spans="15:18" x14ac:dyDescent="0.2">
      <c r="O114" s="268">
        <v>2030</v>
      </c>
      <c r="R114" s="268" t="s">
        <v>576</v>
      </c>
    </row>
    <row r="115" spans="15:18" x14ac:dyDescent="0.2">
      <c r="R115" s="268" t="s">
        <v>397</v>
      </c>
    </row>
    <row r="116" spans="15:18" x14ac:dyDescent="0.2">
      <c r="R116" s="268" t="s">
        <v>580</v>
      </c>
    </row>
    <row r="117" spans="15:18" x14ac:dyDescent="0.2">
      <c r="R117" s="268" t="s">
        <v>577</v>
      </c>
    </row>
    <row r="118" spans="15:18" x14ac:dyDescent="0.2">
      <c r="R118" s="268" t="s">
        <v>584</v>
      </c>
    </row>
    <row r="119" spans="15:18" x14ac:dyDescent="0.2">
      <c r="R119" s="268" t="s">
        <v>583</v>
      </c>
    </row>
    <row r="120" spans="15:18" x14ac:dyDescent="0.2">
      <c r="R120" s="268" t="s">
        <v>436</v>
      </c>
    </row>
    <row r="121" spans="15:18" x14ac:dyDescent="0.2">
      <c r="R121" s="268" t="s">
        <v>433</v>
      </c>
    </row>
    <row r="122" spans="15:18" x14ac:dyDescent="0.2">
      <c r="R122" s="268" t="s">
        <v>601</v>
      </c>
    </row>
    <row r="123" spans="15:18" x14ac:dyDescent="0.2">
      <c r="R123" s="268" t="s">
        <v>435</v>
      </c>
    </row>
    <row r="124" spans="15:18" x14ac:dyDescent="0.2">
      <c r="R124" s="268" t="s">
        <v>603</v>
      </c>
    </row>
    <row r="125" spans="15:18" x14ac:dyDescent="0.2">
      <c r="R125" s="268" t="s">
        <v>606</v>
      </c>
    </row>
  </sheetData>
  <sheetProtection algorithmName="SHA-512" hashValue="4hWHln7+cE8RuiRoODVn4WDAKBL+OQNTeNoQn0T7unTyDSn8O6As3KXgCrJ41PE9RJxKGjihc6kjgc+8nm2ylw==" saltValue="BGKNsxc1RYC33F9jtLHpZA==" spinCount="100000" sheet="1" objects="1" scenarios="1"/>
  <mergeCells count="38">
    <mergeCell ref="K26:L26"/>
    <mergeCell ref="K22:L22"/>
    <mergeCell ref="C22:I22"/>
    <mergeCell ref="C23:I23"/>
    <mergeCell ref="C24:I24"/>
    <mergeCell ref="K23:L23"/>
    <mergeCell ref="K24:L24"/>
    <mergeCell ref="A28:A30"/>
    <mergeCell ref="C18:D18"/>
    <mergeCell ref="A1:L1"/>
    <mergeCell ref="C16:L16"/>
    <mergeCell ref="C10:L10"/>
    <mergeCell ref="C11:L11"/>
    <mergeCell ref="C12:L12"/>
    <mergeCell ref="C13:L13"/>
    <mergeCell ref="C14:L14"/>
    <mergeCell ref="K30:L30"/>
    <mergeCell ref="C25:I25"/>
    <mergeCell ref="K27:L27"/>
    <mergeCell ref="K28:L28"/>
    <mergeCell ref="K29:L29"/>
    <mergeCell ref="C26:I26"/>
    <mergeCell ref="K25:L25"/>
    <mergeCell ref="C31:H31"/>
    <mergeCell ref="C27:I27"/>
    <mergeCell ref="C28:I28"/>
    <mergeCell ref="C29:I29"/>
    <mergeCell ref="C30:I30"/>
    <mergeCell ref="C19:I19"/>
    <mergeCell ref="C21:I21"/>
    <mergeCell ref="C17:L17"/>
    <mergeCell ref="E18:F18"/>
    <mergeCell ref="G18:H18"/>
    <mergeCell ref="K18:L18"/>
    <mergeCell ref="K19:L19"/>
    <mergeCell ref="K20:L20"/>
    <mergeCell ref="K21:L21"/>
    <mergeCell ref="C20:I20"/>
  </mergeCells>
  <phoneticPr fontId="12" type="noConversion"/>
  <dataValidations count="6">
    <dataValidation type="list" allowBlank="1" showInputMessage="1" showErrorMessage="1" sqref="D15 G15" xr:uid="{00000000-0002-0000-0200-000000000000}">
      <formula1>$N$88:$N$100</formula1>
    </dataValidation>
    <dataValidation type="list" allowBlank="1" showInputMessage="1" showErrorMessage="1" sqref="E15 H15" xr:uid="{00000000-0002-0000-0200-000001000000}">
      <formula1>$O$88:$O$114</formula1>
    </dataValidation>
    <dataValidation type="list" allowBlank="1" showInputMessage="1" showErrorMessage="1" sqref="C19" xr:uid="{00000000-0002-0000-0200-000002000000}">
      <formula1>$R$88:$R$115</formula1>
    </dataValidation>
    <dataValidation type="list" allowBlank="1" showInputMessage="1" showErrorMessage="1" sqref="L15" xr:uid="{00000000-0002-0000-0200-000003000000}">
      <formula1>$W$88:$W$90</formula1>
    </dataValidation>
    <dataValidation type="decimal" showInputMessage="1" showErrorMessage="1" errorTitle="INVOERWAARDE" error="De ingevoerde waarde moet minimum 1 zijn." sqref="C18:D18" xr:uid="{00000000-0002-0000-0200-000004000000}">
      <formula1>1</formula1>
      <formula2>100</formula2>
    </dataValidation>
    <dataValidation type="list" allowBlank="1" showInputMessage="1" showErrorMessage="1" sqref="C21:I21 C22:I28" xr:uid="{D4646721-F839-43CE-B271-AB5C6FEF247C}">
      <formula1>$R$88:$R$126</formula1>
    </dataValidation>
  </dataValidations>
  <pageMargins left="0.78740157480314965" right="0.39370078740157483" top="0.98425196850393704" bottom="0.59055118110236227" header="0.51181102362204722" footer="0.31496062992125984"/>
  <pageSetup paperSize="9" scale="87" orientation="portrait" r:id="rId1"/>
  <headerFooter alignWithMargins="0">
    <oddHeader>&amp;C&amp;"Arial,Bold Italic"&amp;12Gemeenschappelijk werken - &amp;A&amp;R&amp;D</oddHeader>
    <oddFooter>&amp;L&amp;8&amp;F /&amp;A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47">
    <pageSetUpPr fitToPage="1"/>
  </sheetPr>
  <dimension ref="A1:K188"/>
  <sheetViews>
    <sheetView zoomScale="90" zoomScaleNormal="9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85546875" style="44" customWidth="1"/>
    <col min="6" max="6" width="15.5703125" style="44" customWidth="1"/>
    <col min="7" max="7" width="11.140625" style="172" customWidth="1"/>
    <col min="8" max="8" width="9" style="67" customWidth="1"/>
    <col min="9" max="9" width="11.7109375" style="180" customWidth="1"/>
    <col min="10" max="10" width="11.7109375" style="180" bestFit="1" customWidth="1"/>
    <col min="11" max="11" width="12.140625" style="2" customWidth="1"/>
    <col min="12" max="16384" width="9.140625" style="44"/>
  </cols>
  <sheetData>
    <row r="1" spans="1:11" ht="16.5" customHeight="1" x14ac:dyDescent="0.2">
      <c r="A1" s="38" t="s">
        <v>121</v>
      </c>
      <c r="B1" s="39" t="s">
        <v>0</v>
      </c>
      <c r="C1" s="40"/>
      <c r="D1" s="40"/>
      <c r="E1" s="39"/>
      <c r="F1" s="41"/>
      <c r="G1" s="41"/>
      <c r="H1" s="42" t="s">
        <v>1</v>
      </c>
      <c r="I1" s="150"/>
      <c r="J1" s="207" t="s">
        <v>398</v>
      </c>
      <c r="K1" s="2" t="s">
        <v>605</v>
      </c>
    </row>
    <row r="2" spans="1:11" ht="16.5" customHeight="1" x14ac:dyDescent="0.2">
      <c r="A2" s="208" t="s">
        <v>122</v>
      </c>
      <c r="B2" s="209"/>
      <c r="C2" s="210"/>
      <c r="D2" s="210"/>
      <c r="E2" s="209"/>
      <c r="F2" s="211"/>
      <c r="G2" s="211"/>
      <c r="H2" s="212"/>
      <c r="I2" s="213" t="s">
        <v>296</v>
      </c>
      <c r="J2" s="214" t="s">
        <v>399</v>
      </c>
    </row>
    <row r="3" spans="1:11" ht="16.5" customHeight="1" x14ac:dyDescent="0.2">
      <c r="A3" s="152"/>
      <c r="B3" s="153"/>
      <c r="C3" s="154"/>
      <c r="D3" s="154"/>
      <c r="E3" s="154"/>
      <c r="F3" s="154"/>
      <c r="G3" s="155"/>
      <c r="H3" s="155"/>
      <c r="I3" s="156"/>
      <c r="J3" s="156"/>
    </row>
    <row r="4" spans="1:11" ht="16.5" customHeight="1" x14ac:dyDescent="0.2">
      <c r="A4" s="396"/>
      <c r="B4" s="397" t="s">
        <v>89</v>
      </c>
      <c r="C4" s="398"/>
      <c r="D4" s="398"/>
    </row>
    <row r="5" spans="1:11" ht="16.5" customHeight="1" x14ac:dyDescent="0.2">
      <c r="A5" s="164"/>
      <c r="B5" s="66"/>
      <c r="C5" s="65"/>
      <c r="F5" s="65"/>
      <c r="G5" s="162"/>
      <c r="H5" s="170"/>
      <c r="I5" s="165"/>
      <c r="J5" s="165"/>
    </row>
    <row r="6" spans="1:11" ht="16.5" customHeight="1" x14ac:dyDescent="0.2">
      <c r="A6" s="171" t="s">
        <v>2</v>
      </c>
      <c r="B6" s="69" t="s">
        <v>117</v>
      </c>
      <c r="H6" s="173"/>
      <c r="I6" s="174"/>
      <c r="J6" s="174"/>
    </row>
    <row r="7" spans="1:11" ht="16.5" customHeight="1" x14ac:dyDescent="0.2">
      <c r="A7" s="175" t="s">
        <v>3</v>
      </c>
      <c r="B7" s="71" t="s">
        <v>4</v>
      </c>
      <c r="C7" s="72"/>
      <c r="D7" s="72"/>
      <c r="E7" s="72"/>
      <c r="F7" s="72"/>
      <c r="G7" s="176"/>
      <c r="H7" s="74" t="s">
        <v>5</v>
      </c>
      <c r="I7" s="399">
        <v>6.4391999999999996</v>
      </c>
      <c r="J7" s="402">
        <f>I7*'Algemene Gegevens'!$C$18</f>
        <v>6.4391999999999996</v>
      </c>
      <c r="K7" s="2">
        <v>7</v>
      </c>
    </row>
    <row r="8" spans="1:11" ht="16.5" customHeight="1" x14ac:dyDescent="0.2">
      <c r="A8" s="175" t="s">
        <v>6</v>
      </c>
      <c r="B8" s="71" t="s">
        <v>4</v>
      </c>
      <c r="C8" s="72"/>
      <c r="D8" s="72"/>
      <c r="E8" s="72"/>
      <c r="F8" s="72"/>
      <c r="G8" s="176"/>
      <c r="H8" s="74" t="s">
        <v>7</v>
      </c>
      <c r="I8" s="399">
        <v>23.610399999999998</v>
      </c>
      <c r="J8" s="402">
        <f>I8*'Algemene Gegevens'!$C$18</f>
        <v>23.610399999999998</v>
      </c>
      <c r="K8" s="2">
        <v>22</v>
      </c>
    </row>
    <row r="9" spans="1:11" ht="16.5" customHeight="1" x14ac:dyDescent="0.2">
      <c r="A9" s="175" t="s">
        <v>8</v>
      </c>
      <c r="B9" s="71" t="s">
        <v>199</v>
      </c>
      <c r="C9" s="72"/>
      <c r="D9" s="72"/>
      <c r="E9" s="72"/>
      <c r="F9" s="72"/>
      <c r="G9" s="176"/>
      <c r="H9" s="74" t="s">
        <v>5</v>
      </c>
      <c r="I9" s="399">
        <v>17.171199999999999</v>
      </c>
      <c r="J9" s="402">
        <f>I9*'Algemene Gegevens'!$C$18</f>
        <v>17.171199999999999</v>
      </c>
      <c r="K9" s="2">
        <v>17</v>
      </c>
    </row>
    <row r="10" spans="1:11" ht="16.5" customHeight="1" x14ac:dyDescent="0.2">
      <c r="A10" s="175" t="s">
        <v>9</v>
      </c>
      <c r="B10" s="71" t="s">
        <v>199</v>
      </c>
      <c r="C10" s="72"/>
      <c r="D10" s="72"/>
      <c r="E10" s="72"/>
      <c r="F10" s="72"/>
      <c r="G10" s="176"/>
      <c r="H10" s="74" t="s">
        <v>7</v>
      </c>
      <c r="I10" s="399">
        <v>48.293999999999997</v>
      </c>
      <c r="J10" s="402">
        <f>I10*'Algemene Gegevens'!$C$18</f>
        <v>48.293999999999997</v>
      </c>
      <c r="K10" s="2">
        <v>45</v>
      </c>
    </row>
    <row r="11" spans="1:11" ht="16.5" customHeight="1" x14ac:dyDescent="0.2">
      <c r="A11" s="175" t="s">
        <v>539</v>
      </c>
      <c r="B11" s="71" t="s">
        <v>200</v>
      </c>
      <c r="C11" s="72"/>
      <c r="D11" s="72"/>
      <c r="E11" s="72"/>
      <c r="F11" s="72"/>
      <c r="G11" s="176"/>
      <c r="H11" s="74" t="s">
        <v>5</v>
      </c>
      <c r="I11" s="399">
        <v>5.3659999999999997</v>
      </c>
      <c r="J11" s="402">
        <f>I11*'Algemene Gegevens'!$C$18</f>
        <v>5.3659999999999997</v>
      </c>
      <c r="K11" s="2">
        <v>8.9499999999999993</v>
      </c>
    </row>
    <row r="12" spans="1:11" ht="16.5" customHeight="1" x14ac:dyDescent="0.2">
      <c r="A12" s="175" t="s">
        <v>540</v>
      </c>
      <c r="B12" s="71" t="s">
        <v>200</v>
      </c>
      <c r="C12" s="72"/>
      <c r="D12" s="72"/>
      <c r="E12" s="72"/>
      <c r="F12" s="72"/>
      <c r="G12" s="176"/>
      <c r="H12" s="74" t="s">
        <v>5</v>
      </c>
      <c r="I12" s="399">
        <v>5.3659999999999997</v>
      </c>
      <c r="J12" s="402">
        <f>I12*'Algemene Gegevens'!$C$18</f>
        <v>5.3659999999999997</v>
      </c>
      <c r="K12" s="2">
        <v>8.9499999999999993</v>
      </c>
    </row>
    <row r="13" spans="1:11" ht="16.5" customHeight="1" x14ac:dyDescent="0.2">
      <c r="A13" s="175" t="s">
        <v>541</v>
      </c>
      <c r="B13" s="71" t="s">
        <v>201</v>
      </c>
      <c r="C13" s="72"/>
      <c r="D13" s="72"/>
      <c r="E13" s="72"/>
      <c r="F13" s="72"/>
      <c r="G13" s="176"/>
      <c r="H13" s="74" t="s">
        <v>5</v>
      </c>
      <c r="I13" s="399">
        <v>12.878399999999999</v>
      </c>
      <c r="J13" s="402">
        <f>I13*'Algemene Gegevens'!$C$18</f>
        <v>12.878399999999999</v>
      </c>
      <c r="K13" s="2">
        <v>12</v>
      </c>
    </row>
    <row r="14" spans="1:11" ht="16.5" customHeight="1" x14ac:dyDescent="0.2">
      <c r="A14" s="175" t="s">
        <v>542</v>
      </c>
      <c r="B14" s="71" t="s">
        <v>201</v>
      </c>
      <c r="C14" s="72"/>
      <c r="D14" s="72"/>
      <c r="E14" s="72"/>
      <c r="F14" s="72"/>
      <c r="G14" s="176"/>
      <c r="H14" s="74" t="s">
        <v>5</v>
      </c>
      <c r="I14" s="399">
        <v>12.878399999999999</v>
      </c>
      <c r="J14" s="402">
        <f>I14*'Algemene Gegevens'!$C$18</f>
        <v>12.878399999999999</v>
      </c>
      <c r="K14" s="2">
        <v>12</v>
      </c>
    </row>
    <row r="15" spans="1:11" ht="16.5" customHeight="1" x14ac:dyDescent="0.2">
      <c r="A15" s="175" t="s">
        <v>10</v>
      </c>
      <c r="B15" s="71" t="s">
        <v>202</v>
      </c>
      <c r="C15" s="72"/>
      <c r="D15" s="72"/>
      <c r="E15" s="72"/>
      <c r="F15" s="72"/>
      <c r="G15" s="176"/>
      <c r="H15" s="74" t="s">
        <v>5</v>
      </c>
      <c r="I15" s="399">
        <v>13.951599999999999</v>
      </c>
      <c r="J15" s="402">
        <f>I15*'Algemene Gegevens'!$C$18</f>
        <v>13.951599999999999</v>
      </c>
      <c r="K15" s="2">
        <v>13</v>
      </c>
    </row>
    <row r="16" spans="1:11" ht="16.5" customHeight="1" x14ac:dyDescent="0.2">
      <c r="A16" s="175" t="s">
        <v>11</v>
      </c>
      <c r="B16" s="71" t="s">
        <v>203</v>
      </c>
      <c r="C16" s="72"/>
      <c r="D16" s="72"/>
      <c r="E16" s="72"/>
      <c r="F16" s="72"/>
      <c r="G16" s="176"/>
      <c r="H16" s="74" t="s">
        <v>5</v>
      </c>
      <c r="I16" s="399">
        <v>5.3659999999999997</v>
      </c>
      <c r="J16" s="402">
        <f>I16*'Algemene Gegevens'!$C$18</f>
        <v>5.3659999999999997</v>
      </c>
      <c r="K16" s="2">
        <v>5.5</v>
      </c>
    </row>
    <row r="17" spans="1:11" ht="15" customHeight="1" x14ac:dyDescent="0.2">
      <c r="A17" s="171"/>
      <c r="C17" s="179"/>
      <c r="D17" s="162"/>
      <c r="E17" s="162"/>
    </row>
    <row r="18" spans="1:11" s="65" customFormat="1" ht="15" customHeight="1" x14ac:dyDescent="0.2">
      <c r="A18" s="171" t="s">
        <v>12</v>
      </c>
      <c r="B18" s="69" t="s">
        <v>118</v>
      </c>
      <c r="D18" s="181"/>
      <c r="E18" s="182"/>
      <c r="F18" s="183"/>
      <c r="I18" s="184"/>
      <c r="J18" s="184"/>
      <c r="K18" s="2"/>
    </row>
    <row r="19" spans="1:11" s="65" customFormat="1" ht="15" customHeight="1" x14ac:dyDescent="0.2">
      <c r="A19" s="175" t="s">
        <v>13</v>
      </c>
      <c r="B19" s="71" t="s">
        <v>188</v>
      </c>
      <c r="C19" s="185"/>
      <c r="D19" s="185"/>
      <c r="E19" s="185"/>
      <c r="F19" s="186"/>
      <c r="G19" s="186" t="s">
        <v>195</v>
      </c>
      <c r="H19" s="74" t="s">
        <v>5</v>
      </c>
      <c r="I19" s="399">
        <v>17.707799999999999</v>
      </c>
      <c r="J19" s="402">
        <f>I19*'Algemene Gegevens'!$C$18</f>
        <v>17.707799999999999</v>
      </c>
      <c r="K19" s="2">
        <v>17.5</v>
      </c>
    </row>
    <row r="20" spans="1:11" s="65" customFormat="1" ht="15" customHeight="1" x14ac:dyDescent="0.2">
      <c r="A20" s="175" t="s">
        <v>14</v>
      </c>
      <c r="B20" s="71" t="s">
        <v>295</v>
      </c>
      <c r="C20" s="185"/>
      <c r="D20" s="185"/>
      <c r="E20" s="185"/>
      <c r="F20" s="186"/>
      <c r="G20" s="186"/>
      <c r="H20" s="74" t="s">
        <v>5</v>
      </c>
      <c r="I20" s="399">
        <v>27.903199999999998</v>
      </c>
      <c r="J20" s="402">
        <f>I20*'Algemene Gegevens'!$C$18</f>
        <v>27.903199999999998</v>
      </c>
      <c r="K20" s="2">
        <v>26</v>
      </c>
    </row>
    <row r="21" spans="1:11" s="65" customFormat="1" ht="15" customHeight="1" x14ac:dyDescent="0.2">
      <c r="A21" s="175"/>
      <c r="B21" s="71"/>
      <c r="C21" s="185"/>
      <c r="D21" s="185"/>
      <c r="E21" s="185"/>
      <c r="F21" s="186"/>
      <c r="G21" s="186"/>
      <c r="H21" s="74"/>
      <c r="I21" s="177"/>
      <c r="J21" s="177"/>
      <c r="K21" s="2"/>
    </row>
    <row r="22" spans="1:11" s="65" customFormat="1" ht="15" customHeight="1" x14ac:dyDescent="0.2">
      <c r="A22" s="175"/>
      <c r="B22" s="187"/>
      <c r="C22" s="185"/>
      <c r="D22" s="185"/>
      <c r="E22" s="185"/>
      <c r="F22" s="186"/>
      <c r="G22" s="186"/>
      <c r="H22" s="188"/>
      <c r="I22" s="189"/>
      <c r="J22" s="189"/>
      <c r="K22" s="2"/>
    </row>
    <row r="23" spans="1:11" s="65" customFormat="1" ht="15" customHeight="1" x14ac:dyDescent="0.2">
      <c r="A23" s="175" t="s">
        <v>15</v>
      </c>
      <c r="B23" s="71" t="s">
        <v>519</v>
      </c>
      <c r="C23" s="185"/>
      <c r="D23" s="185"/>
      <c r="E23" s="185"/>
      <c r="F23" s="185"/>
      <c r="G23" s="176"/>
      <c r="H23" s="74" t="s">
        <v>116</v>
      </c>
      <c r="I23" s="399">
        <v>160.97999999999999</v>
      </c>
      <c r="J23" s="402">
        <f>I23*'Algemene Gegevens'!$C$18</f>
        <v>160.97999999999999</v>
      </c>
      <c r="K23" s="2">
        <v>150</v>
      </c>
    </row>
    <row r="24" spans="1:11" s="65" customFormat="1" ht="15" customHeight="1" x14ac:dyDescent="0.2">
      <c r="A24" s="175" t="s">
        <v>547</v>
      </c>
      <c r="B24" s="71" t="s">
        <v>550</v>
      </c>
      <c r="C24" s="185"/>
      <c r="D24" s="185"/>
      <c r="E24" s="185"/>
      <c r="F24" s="185"/>
      <c r="G24" s="176"/>
      <c r="H24" s="74" t="s">
        <v>116</v>
      </c>
      <c r="I24" s="399">
        <v>34.342399999999998</v>
      </c>
      <c r="J24" s="402">
        <f>I24*'Algemene Gegevens'!$C$18</f>
        <v>34.342399999999998</v>
      </c>
      <c r="K24" s="2">
        <v>32</v>
      </c>
    </row>
    <row r="25" spans="1:11" s="65" customFormat="1" ht="15" customHeight="1" x14ac:dyDescent="0.2">
      <c r="A25" s="175" t="s">
        <v>548</v>
      </c>
      <c r="B25" s="71" t="s">
        <v>551</v>
      </c>
      <c r="C25" s="185"/>
      <c r="D25" s="185"/>
      <c r="E25" s="185"/>
      <c r="F25" s="185"/>
      <c r="G25" s="176"/>
      <c r="H25" s="74" t="s">
        <v>116</v>
      </c>
      <c r="I25" s="399">
        <v>62.245599999999996</v>
      </c>
      <c r="J25" s="402">
        <f>I25*'Algemene Gegevens'!$C$18</f>
        <v>62.245599999999996</v>
      </c>
      <c r="K25" s="2">
        <v>58</v>
      </c>
    </row>
    <row r="26" spans="1:11" s="65" customFormat="1" ht="15" customHeight="1" x14ac:dyDescent="0.2">
      <c r="A26" s="175" t="s">
        <v>549</v>
      </c>
      <c r="B26" s="71" t="s">
        <v>552</v>
      </c>
      <c r="C26" s="185"/>
      <c r="D26" s="185"/>
      <c r="E26" s="185"/>
      <c r="F26" s="185"/>
      <c r="G26" s="176"/>
      <c r="H26" s="74" t="s">
        <v>116</v>
      </c>
      <c r="I26" s="399">
        <v>27.903199999999998</v>
      </c>
      <c r="J26" s="402">
        <f>I26*'Algemene Gegevens'!$C$18</f>
        <v>27.903199999999998</v>
      </c>
      <c r="K26" s="2">
        <v>26</v>
      </c>
    </row>
    <row r="27" spans="1:11" ht="15" customHeight="1" x14ac:dyDescent="0.2">
      <c r="A27" s="171"/>
      <c r="C27" s="179"/>
      <c r="D27" s="162"/>
      <c r="E27" s="162"/>
    </row>
    <row r="28" spans="1:11" ht="15" customHeight="1" x14ac:dyDescent="0.2">
      <c r="A28" s="171" t="s">
        <v>16</v>
      </c>
      <c r="B28" s="69" t="s">
        <v>143</v>
      </c>
    </row>
    <row r="29" spans="1:11" ht="15" customHeight="1" x14ac:dyDescent="0.2">
      <c r="A29" s="175" t="s">
        <v>17</v>
      </c>
      <c r="B29" s="71" t="s">
        <v>157</v>
      </c>
      <c r="C29" s="72"/>
      <c r="D29" s="72"/>
      <c r="E29" s="72"/>
      <c r="F29" s="72"/>
      <c r="G29" s="192"/>
      <c r="H29" s="74" t="s">
        <v>5</v>
      </c>
      <c r="I29" s="399">
        <v>91.221999999999994</v>
      </c>
      <c r="J29" s="402">
        <f>I29*'Algemene Gegevens'!$C$18</f>
        <v>91.221999999999994</v>
      </c>
      <c r="K29" s="2">
        <v>85</v>
      </c>
    </row>
    <row r="30" spans="1:11" ht="15" customHeight="1" x14ac:dyDescent="0.2">
      <c r="A30" s="175" t="s">
        <v>18</v>
      </c>
      <c r="B30" s="71" t="s">
        <v>158</v>
      </c>
      <c r="C30" s="72"/>
      <c r="D30" s="72"/>
      <c r="E30" s="72"/>
      <c r="F30" s="72"/>
      <c r="G30" s="192"/>
      <c r="H30" s="74" t="s">
        <v>5</v>
      </c>
      <c r="I30" s="399">
        <v>144.88200000000001</v>
      </c>
      <c r="J30" s="402">
        <f>I30*'Algemene Gegevens'!$C$18</f>
        <v>144.88200000000001</v>
      </c>
      <c r="K30" s="2">
        <v>135</v>
      </c>
    </row>
    <row r="31" spans="1:11" ht="15" customHeight="1" x14ac:dyDescent="0.2">
      <c r="A31" s="175" t="s">
        <v>91</v>
      </c>
      <c r="B31" s="71" t="s">
        <v>149</v>
      </c>
      <c r="C31" s="72"/>
      <c r="D31" s="72"/>
      <c r="E31" s="72"/>
      <c r="F31" s="72"/>
      <c r="G31" s="192"/>
      <c r="H31" s="74" t="s">
        <v>5</v>
      </c>
      <c r="I31" s="399">
        <v>64.391999999999996</v>
      </c>
      <c r="J31" s="402">
        <f>I31*'Algemene Gegevens'!$C$18</f>
        <v>64.391999999999996</v>
      </c>
      <c r="K31" s="2">
        <v>60</v>
      </c>
    </row>
    <row r="32" spans="1:11" ht="15" customHeight="1" x14ac:dyDescent="0.2">
      <c r="A32" s="175" t="s">
        <v>19</v>
      </c>
      <c r="B32" s="71" t="s">
        <v>150</v>
      </c>
      <c r="C32" s="72"/>
      <c r="D32" s="72"/>
      <c r="E32" s="72"/>
      <c r="F32" s="72"/>
      <c r="G32" s="192"/>
      <c r="H32" s="74" t="s">
        <v>5</v>
      </c>
      <c r="I32" s="399">
        <v>6.4391999999999996</v>
      </c>
      <c r="J32" s="402">
        <f>I32*'Algemene Gegevens'!$C$18</f>
        <v>6.4391999999999996</v>
      </c>
      <c r="K32" s="2">
        <v>6</v>
      </c>
    </row>
    <row r="33" spans="1:11" ht="15" customHeight="1" x14ac:dyDescent="0.2">
      <c r="A33" s="175"/>
      <c r="B33" s="71" t="s">
        <v>588</v>
      </c>
      <c r="C33" s="72"/>
      <c r="D33" s="72"/>
      <c r="E33" s="72"/>
      <c r="F33" s="72"/>
      <c r="G33" s="192"/>
      <c r="H33" s="188"/>
      <c r="I33" s="404"/>
      <c r="J33" s="189"/>
    </row>
    <row r="34" spans="1:11" ht="15" customHeight="1" x14ac:dyDescent="0.2">
      <c r="A34" s="175" t="s">
        <v>20</v>
      </c>
      <c r="B34" s="71"/>
      <c r="C34" s="72" t="s">
        <v>144</v>
      </c>
      <c r="D34" s="72"/>
      <c r="E34" s="72"/>
      <c r="F34" s="72"/>
      <c r="G34" s="192"/>
      <c r="H34" s="74" t="s">
        <v>5</v>
      </c>
      <c r="I34" s="399">
        <v>88.453143999999995</v>
      </c>
      <c r="J34" s="402">
        <f>I34*'Algemene Gegevens'!$C$18</f>
        <v>88.453143999999995</v>
      </c>
      <c r="K34" s="2">
        <v>82.42</v>
      </c>
    </row>
    <row r="35" spans="1:11" ht="15" customHeight="1" x14ac:dyDescent="0.2">
      <c r="A35" s="175" t="s">
        <v>22</v>
      </c>
      <c r="B35" s="71"/>
      <c r="C35" s="72" t="s">
        <v>145</v>
      </c>
      <c r="D35" s="72"/>
      <c r="E35" s="72"/>
      <c r="F35" s="72"/>
      <c r="G35" s="192"/>
      <c r="H35" s="74" t="s">
        <v>5</v>
      </c>
      <c r="I35" s="399">
        <v>93.550843999999998</v>
      </c>
      <c r="J35" s="402">
        <f>I35*'Algemene Gegevens'!$C$18</f>
        <v>93.550843999999998</v>
      </c>
      <c r="K35" s="2">
        <v>87.17</v>
      </c>
    </row>
    <row r="36" spans="1:11" s="65" customFormat="1" ht="15" customHeight="1" x14ac:dyDescent="0.2">
      <c r="A36" s="175" t="s">
        <v>24</v>
      </c>
      <c r="B36" s="193"/>
      <c r="C36" s="72" t="s">
        <v>21</v>
      </c>
      <c r="D36" s="72"/>
      <c r="E36" s="72"/>
      <c r="F36" s="72"/>
      <c r="G36" s="194"/>
      <c r="H36" s="74" t="s">
        <v>5</v>
      </c>
      <c r="I36" s="399">
        <v>96.53434</v>
      </c>
      <c r="J36" s="402">
        <f>I36*'Algemene Gegevens'!$C$18</f>
        <v>96.53434</v>
      </c>
      <c r="K36" s="2">
        <v>89.95</v>
      </c>
    </row>
    <row r="37" spans="1:11" s="65" customFormat="1" ht="15" customHeight="1" x14ac:dyDescent="0.2">
      <c r="A37" s="175" t="s">
        <v>26</v>
      </c>
      <c r="B37" s="193"/>
      <c r="C37" s="72" t="s">
        <v>23</v>
      </c>
      <c r="D37" s="72"/>
      <c r="E37" s="72"/>
      <c r="F37" s="72"/>
      <c r="G37" s="194"/>
      <c r="H37" s="74" t="s">
        <v>5</v>
      </c>
      <c r="I37" s="399">
        <v>109.13370799999998</v>
      </c>
      <c r="J37" s="402">
        <f>I37*'Algemene Gegevens'!$C$18</f>
        <v>109.13370799999998</v>
      </c>
      <c r="K37" s="2">
        <v>101.69</v>
      </c>
    </row>
    <row r="38" spans="1:11" s="65" customFormat="1" ht="15" customHeight="1" x14ac:dyDescent="0.2">
      <c r="A38" s="175" t="s">
        <v>27</v>
      </c>
      <c r="B38" s="193"/>
      <c r="C38" s="72" t="s">
        <v>25</v>
      </c>
      <c r="D38" s="72"/>
      <c r="E38" s="72"/>
      <c r="F38" s="72"/>
      <c r="G38" s="194"/>
      <c r="H38" s="74" t="s">
        <v>5</v>
      </c>
      <c r="I38" s="399">
        <v>130.83381199999999</v>
      </c>
      <c r="J38" s="402">
        <f>I38*'Algemene Gegevens'!$C$18</f>
        <v>130.83381199999999</v>
      </c>
      <c r="K38" s="2">
        <v>121.91</v>
      </c>
    </row>
    <row r="39" spans="1:11" ht="16.5" customHeight="1" x14ac:dyDescent="0.2">
      <c r="A39" s="175" t="s">
        <v>28</v>
      </c>
      <c r="B39" s="71"/>
      <c r="C39" s="72" t="s">
        <v>90</v>
      </c>
      <c r="D39" s="72"/>
      <c r="E39" s="72"/>
      <c r="F39" s="72"/>
      <c r="G39" s="192"/>
      <c r="H39" s="74" t="s">
        <v>5</v>
      </c>
      <c r="I39" s="399">
        <v>174.36280399999998</v>
      </c>
      <c r="J39" s="402">
        <f>I39*'Algemene Gegevens'!$C$18</f>
        <v>174.36280399999998</v>
      </c>
      <c r="K39" s="2">
        <v>162.47</v>
      </c>
    </row>
    <row r="40" spans="1:11" ht="16.5" customHeight="1" x14ac:dyDescent="0.2">
      <c r="A40" s="175" t="s">
        <v>30</v>
      </c>
      <c r="B40" s="71"/>
      <c r="C40" s="72" t="s">
        <v>589</v>
      </c>
      <c r="D40" s="72"/>
      <c r="E40" s="72"/>
      <c r="F40" s="72"/>
      <c r="G40" s="192"/>
      <c r="H40" s="74" t="s">
        <v>5</v>
      </c>
      <c r="I40" s="399">
        <v>237.82111999999998</v>
      </c>
      <c r="J40" s="402">
        <f>I40*'Algemene Gegevens'!$C$18</f>
        <v>237.82111999999998</v>
      </c>
      <c r="K40" s="2">
        <v>221.6</v>
      </c>
    </row>
    <row r="41" spans="1:11" ht="16.5" customHeight="1" x14ac:dyDescent="0.2">
      <c r="A41" s="175" t="s">
        <v>31</v>
      </c>
      <c r="B41" s="71"/>
      <c r="C41" s="72" t="s">
        <v>146</v>
      </c>
      <c r="D41" s="72"/>
      <c r="E41" s="72"/>
      <c r="F41" s="72"/>
      <c r="G41" s="192"/>
      <c r="H41" s="74" t="s">
        <v>5</v>
      </c>
      <c r="I41" s="399">
        <v>163.66299999999998</v>
      </c>
      <c r="J41" s="402">
        <f>I41*'Algemene Gegevens'!$C$18</f>
        <v>163.66299999999998</v>
      </c>
      <c r="K41" s="2">
        <v>152.5</v>
      </c>
    </row>
    <row r="42" spans="1:11" ht="16.5" customHeight="1" x14ac:dyDescent="0.2">
      <c r="A42" s="175" t="s">
        <v>33</v>
      </c>
      <c r="B42" s="71"/>
      <c r="C42" s="72" t="s">
        <v>29</v>
      </c>
      <c r="D42" s="72"/>
      <c r="E42" s="72"/>
      <c r="F42" s="72"/>
      <c r="G42" s="192"/>
      <c r="H42" s="74" t="s">
        <v>5</v>
      </c>
      <c r="I42" s="399">
        <v>182.17569999999998</v>
      </c>
      <c r="J42" s="402">
        <f>I42*'Algemene Gegevens'!$C$18</f>
        <v>182.17569999999998</v>
      </c>
      <c r="K42" s="2">
        <v>169.75</v>
      </c>
    </row>
    <row r="43" spans="1:11" ht="16.5" customHeight="1" x14ac:dyDescent="0.2">
      <c r="A43" s="175" t="s">
        <v>34</v>
      </c>
      <c r="B43" s="71"/>
      <c r="C43" s="72" t="s">
        <v>32</v>
      </c>
      <c r="D43" s="72"/>
      <c r="E43" s="72"/>
      <c r="F43" s="72"/>
      <c r="G43" s="192"/>
      <c r="H43" s="74" t="s">
        <v>5</v>
      </c>
      <c r="I43" s="399">
        <v>231.53216799999998</v>
      </c>
      <c r="J43" s="402">
        <f>I43*'Algemene Gegevens'!$C$18</f>
        <v>231.53216799999998</v>
      </c>
      <c r="K43" s="2">
        <v>215.74</v>
      </c>
    </row>
    <row r="44" spans="1:11" ht="16.5" customHeight="1" x14ac:dyDescent="0.2">
      <c r="A44" s="175" t="s">
        <v>35</v>
      </c>
      <c r="B44" s="71"/>
      <c r="C44" s="72" t="s">
        <v>147</v>
      </c>
      <c r="D44" s="72"/>
      <c r="E44" s="72"/>
      <c r="F44" s="72"/>
      <c r="G44" s="192"/>
      <c r="H44" s="74" t="s">
        <v>5</v>
      </c>
      <c r="I44" s="399">
        <v>297.38371999999998</v>
      </c>
      <c r="J44" s="402">
        <f>I44*'Algemene Gegevens'!$C$18</f>
        <v>297.38371999999998</v>
      </c>
      <c r="K44" s="2">
        <v>277.10000000000002</v>
      </c>
    </row>
    <row r="45" spans="1:11" ht="16.5" customHeight="1" x14ac:dyDescent="0.2">
      <c r="A45" s="175" t="s">
        <v>95</v>
      </c>
      <c r="B45" s="71"/>
      <c r="C45" s="72" t="s">
        <v>148</v>
      </c>
      <c r="D45" s="72"/>
      <c r="E45" s="72"/>
      <c r="F45" s="72"/>
      <c r="G45" s="192"/>
      <c r="H45" s="74" t="s">
        <v>5</v>
      </c>
      <c r="I45" s="399">
        <v>384.16267199999993</v>
      </c>
      <c r="J45" s="402">
        <f>I45*'Algemene Gegevens'!$C$18</f>
        <v>384.16267199999993</v>
      </c>
      <c r="K45" s="2">
        <v>357.96</v>
      </c>
    </row>
    <row r="46" spans="1:11" ht="16.5" customHeight="1" x14ac:dyDescent="0.2">
      <c r="A46" s="195"/>
      <c r="B46" s="172"/>
      <c r="G46" s="65"/>
      <c r="I46" s="405"/>
    </row>
    <row r="47" spans="1:11" ht="15" customHeight="1" x14ac:dyDescent="0.2">
      <c r="A47" s="197"/>
      <c r="B47" s="198" t="s">
        <v>604</v>
      </c>
      <c r="C47" s="62"/>
      <c r="D47" s="62"/>
      <c r="E47" s="62"/>
      <c r="F47" s="62"/>
      <c r="G47" s="199"/>
      <c r="H47" s="200"/>
      <c r="I47" s="406"/>
      <c r="J47" s="201"/>
    </row>
    <row r="48" spans="1:11" ht="16.5" customHeight="1" x14ac:dyDescent="0.2">
      <c r="A48" s="175" t="s">
        <v>164</v>
      </c>
      <c r="B48" s="71"/>
      <c r="C48" s="72" t="s">
        <v>144</v>
      </c>
      <c r="D48" s="72"/>
      <c r="E48" s="72"/>
      <c r="F48" s="72"/>
      <c r="G48" s="192"/>
      <c r="H48" s="74" t="s">
        <v>5</v>
      </c>
      <c r="I48" s="399">
        <v>84.310592</v>
      </c>
      <c r="J48" s="402">
        <f>I48*'Algemene Gegevens'!$C$18</f>
        <v>84.310592</v>
      </c>
      <c r="K48" s="2">
        <v>78.56</v>
      </c>
    </row>
    <row r="49" spans="1:11" ht="16.5" customHeight="1" x14ac:dyDescent="0.2">
      <c r="A49" s="175" t="s">
        <v>165</v>
      </c>
      <c r="B49" s="71"/>
      <c r="C49" s="72" t="s">
        <v>145</v>
      </c>
      <c r="D49" s="72"/>
      <c r="E49" s="72"/>
      <c r="F49" s="72"/>
      <c r="G49" s="192"/>
      <c r="H49" s="74" t="s">
        <v>5</v>
      </c>
      <c r="I49" s="399">
        <v>89.37609599999999</v>
      </c>
      <c r="J49" s="402">
        <f>I49*'Algemene Gegevens'!$C$18</f>
        <v>89.37609599999999</v>
      </c>
      <c r="K49" s="2">
        <v>83.28</v>
      </c>
    </row>
    <row r="50" spans="1:11" ht="16.5" customHeight="1" x14ac:dyDescent="0.2">
      <c r="A50" s="175" t="s">
        <v>166</v>
      </c>
      <c r="B50" s="71"/>
      <c r="C50" s="72" t="s">
        <v>21</v>
      </c>
      <c r="D50" s="72"/>
      <c r="E50" s="72"/>
      <c r="F50" s="72"/>
      <c r="G50" s="192"/>
      <c r="H50" s="74" t="s">
        <v>5</v>
      </c>
      <c r="I50" s="399">
        <v>92.413252</v>
      </c>
      <c r="J50" s="402">
        <f>I50*'Algemene Gegevens'!$C$18</f>
        <v>92.413252</v>
      </c>
      <c r="K50" s="2">
        <v>86.11</v>
      </c>
    </row>
    <row r="51" spans="1:11" ht="16.5" customHeight="1" x14ac:dyDescent="0.2">
      <c r="A51" s="175" t="s">
        <v>167</v>
      </c>
      <c r="B51" s="71"/>
      <c r="C51" s="72" t="s">
        <v>23</v>
      </c>
      <c r="D51" s="72"/>
      <c r="E51" s="72"/>
      <c r="F51" s="72"/>
      <c r="G51" s="192"/>
      <c r="H51" s="74" t="s">
        <v>5</v>
      </c>
      <c r="I51" s="399">
        <v>105.02335199999999</v>
      </c>
      <c r="J51" s="402">
        <f>I51*'Algemene Gegevens'!$C$18</f>
        <v>105.02335199999999</v>
      </c>
      <c r="K51" s="2">
        <v>97.86</v>
      </c>
    </row>
    <row r="52" spans="1:11" ht="16.5" customHeight="1" x14ac:dyDescent="0.2">
      <c r="A52" s="175" t="s">
        <v>168</v>
      </c>
      <c r="B52" s="71"/>
      <c r="C52" s="72" t="s">
        <v>25</v>
      </c>
      <c r="D52" s="72"/>
      <c r="E52" s="72"/>
      <c r="F52" s="72"/>
      <c r="G52" s="192"/>
      <c r="H52" s="74" t="s">
        <v>5</v>
      </c>
      <c r="I52" s="399">
        <v>126.64833199999998</v>
      </c>
      <c r="J52" s="402">
        <f>I52*'Algemene Gegevens'!$C$18</f>
        <v>126.64833199999998</v>
      </c>
      <c r="K52" s="2">
        <v>118.00999999999999</v>
      </c>
    </row>
    <row r="53" spans="1:11" ht="16.5" customHeight="1" x14ac:dyDescent="0.2">
      <c r="A53" s="175" t="s">
        <v>171</v>
      </c>
      <c r="B53" s="71"/>
      <c r="C53" s="72" t="s">
        <v>90</v>
      </c>
      <c r="D53" s="72"/>
      <c r="E53" s="72"/>
      <c r="F53" s="72"/>
      <c r="G53" s="192"/>
      <c r="H53" s="74" t="s">
        <v>5</v>
      </c>
      <c r="I53" s="399">
        <v>170.17732399999997</v>
      </c>
      <c r="J53" s="402">
        <f>I53*'Algemene Gegevens'!$C$18</f>
        <v>170.17732399999997</v>
      </c>
      <c r="K53" s="2">
        <v>158.57</v>
      </c>
    </row>
    <row r="54" spans="1:11" ht="16.5" customHeight="1" x14ac:dyDescent="0.2">
      <c r="A54" s="175" t="s">
        <v>170</v>
      </c>
      <c r="B54" s="71"/>
      <c r="C54" s="72" t="s">
        <v>589</v>
      </c>
      <c r="D54" s="72"/>
      <c r="E54" s="72"/>
      <c r="F54" s="72"/>
      <c r="G54" s="192"/>
      <c r="H54" s="74" t="s">
        <v>5</v>
      </c>
      <c r="I54" s="399">
        <v>220.63918799999999</v>
      </c>
      <c r="J54" s="402">
        <f>I54*'Algemene Gegevens'!$C$18</f>
        <v>220.63918799999999</v>
      </c>
      <c r="K54" s="2">
        <v>205.59</v>
      </c>
    </row>
    <row r="55" spans="1:11" ht="16.5" customHeight="1" x14ac:dyDescent="0.2">
      <c r="A55" s="197" t="s">
        <v>169</v>
      </c>
      <c r="B55" s="198"/>
      <c r="C55" s="62" t="s">
        <v>146</v>
      </c>
      <c r="D55" s="62"/>
      <c r="E55" s="62"/>
      <c r="F55" s="62"/>
      <c r="G55" s="199"/>
      <c r="H55" s="86" t="s">
        <v>5</v>
      </c>
      <c r="I55" s="399">
        <v>159.48825199999996</v>
      </c>
      <c r="J55" s="403">
        <f>I55*'Algemene Gegevens'!$C$18</f>
        <v>159.48825199999996</v>
      </c>
      <c r="K55" s="2">
        <v>148.60999999999999</v>
      </c>
    </row>
    <row r="56" spans="1:11" ht="16.5" customHeight="1" x14ac:dyDescent="0.2">
      <c r="A56" s="175" t="s">
        <v>172</v>
      </c>
      <c r="B56" s="71"/>
      <c r="C56" s="72" t="s">
        <v>29</v>
      </c>
      <c r="D56" s="72"/>
      <c r="E56" s="72"/>
      <c r="F56" s="72"/>
      <c r="G56" s="192"/>
      <c r="H56" s="74" t="s">
        <v>5</v>
      </c>
      <c r="I56" s="399">
        <v>176.95994799999997</v>
      </c>
      <c r="J56" s="402">
        <f>I56*'Algemene Gegevens'!$C$18</f>
        <v>176.95994799999997</v>
      </c>
      <c r="K56" s="2">
        <v>164.89</v>
      </c>
    </row>
    <row r="57" spans="1:11" ht="16.5" customHeight="1" x14ac:dyDescent="0.2">
      <c r="A57" s="175" t="s">
        <v>174</v>
      </c>
      <c r="B57" s="71"/>
      <c r="C57" s="72" t="s">
        <v>32</v>
      </c>
      <c r="D57" s="72"/>
      <c r="E57" s="72"/>
      <c r="F57" s="72"/>
      <c r="G57" s="192"/>
      <c r="H57" s="74" t="s">
        <v>5</v>
      </c>
      <c r="I57" s="399">
        <v>226.29495199999999</v>
      </c>
      <c r="J57" s="402">
        <f>I57*'Algemene Gegevens'!$C$18</f>
        <v>226.29495199999999</v>
      </c>
      <c r="K57" s="2">
        <v>210.86</v>
      </c>
    </row>
    <row r="58" spans="1:11" ht="16.5" customHeight="1" x14ac:dyDescent="0.2">
      <c r="A58" s="175" t="s">
        <v>173</v>
      </c>
      <c r="B58" s="71"/>
      <c r="C58" s="72" t="s">
        <v>147</v>
      </c>
      <c r="D58" s="72"/>
      <c r="E58" s="72"/>
      <c r="F58" s="72"/>
      <c r="G58" s="192"/>
      <c r="H58" s="74" t="s">
        <v>5</v>
      </c>
      <c r="I58" s="399">
        <v>291.12696399999999</v>
      </c>
      <c r="J58" s="402">
        <f>I58*'Algemene Gegevens'!$C$18</f>
        <v>291.12696399999999</v>
      </c>
      <c r="K58" s="2">
        <v>271.27</v>
      </c>
    </row>
    <row r="59" spans="1:11" ht="16.5" customHeight="1" x14ac:dyDescent="0.2">
      <c r="A59" s="175" t="s">
        <v>175</v>
      </c>
      <c r="B59" s="196"/>
      <c r="C59" s="203" t="s">
        <v>148</v>
      </c>
      <c r="D59" s="72"/>
      <c r="E59" s="203"/>
      <c r="F59" s="203"/>
      <c r="G59" s="204"/>
      <c r="H59" s="74" t="s">
        <v>5</v>
      </c>
      <c r="I59" s="399">
        <v>377.88445200000001</v>
      </c>
      <c r="J59" s="402">
        <f>I59*'Algemene Gegevens'!$C$18</f>
        <v>377.88445200000001</v>
      </c>
      <c r="K59" s="2">
        <v>352.11</v>
      </c>
    </row>
    <row r="60" spans="1:11" ht="15" customHeight="1" x14ac:dyDescent="0.2">
      <c r="A60" s="171"/>
      <c r="C60" s="179"/>
      <c r="D60" s="162"/>
      <c r="E60" s="162"/>
      <c r="I60" s="405"/>
    </row>
    <row r="61" spans="1:11" ht="16.5" customHeight="1" x14ac:dyDescent="0.2">
      <c r="A61" s="171" t="s">
        <v>73</v>
      </c>
      <c r="B61" s="69" t="s">
        <v>119</v>
      </c>
      <c r="I61" s="405"/>
    </row>
    <row r="62" spans="1:11" ht="16.5" customHeight="1" x14ac:dyDescent="0.2">
      <c r="A62" s="175" t="s">
        <v>74</v>
      </c>
      <c r="B62" s="71" t="s">
        <v>151</v>
      </c>
      <c r="C62" s="72"/>
      <c r="D62" s="72"/>
      <c r="E62" s="72"/>
      <c r="F62" s="72"/>
      <c r="G62" s="176"/>
      <c r="H62" s="74" t="s">
        <v>5</v>
      </c>
      <c r="I62" s="399">
        <v>10.731999999999999</v>
      </c>
      <c r="J62" s="402">
        <f>I62*'Algemene Gegevens'!$C$18</f>
        <v>10.731999999999999</v>
      </c>
      <c r="K62" s="2">
        <v>10</v>
      </c>
    </row>
    <row r="63" spans="1:11" ht="16.5" customHeight="1" x14ac:dyDescent="0.2">
      <c r="A63" s="175" t="s">
        <v>75</v>
      </c>
      <c r="B63" s="71" t="s">
        <v>152</v>
      </c>
      <c r="C63" s="72"/>
      <c r="D63" s="72"/>
      <c r="E63" s="72"/>
      <c r="F63" s="72"/>
      <c r="G63" s="176"/>
      <c r="H63" s="74" t="s">
        <v>5</v>
      </c>
      <c r="I63" s="399">
        <v>10.731999999999999</v>
      </c>
      <c r="J63" s="402">
        <f>I63*'Algemene Gegevens'!$C$18</f>
        <v>10.731999999999999</v>
      </c>
      <c r="K63" s="2">
        <v>10</v>
      </c>
    </row>
    <row r="64" spans="1:11" ht="15" customHeight="1" x14ac:dyDescent="0.2">
      <c r="A64" s="175" t="s">
        <v>76</v>
      </c>
      <c r="B64" s="71" t="s">
        <v>153</v>
      </c>
      <c r="C64" s="72"/>
      <c r="D64" s="72"/>
      <c r="E64" s="72"/>
      <c r="F64" s="72"/>
      <c r="G64" s="176"/>
      <c r="H64" s="74" t="s">
        <v>5</v>
      </c>
      <c r="I64" s="399">
        <v>15.024799999999999</v>
      </c>
      <c r="J64" s="402">
        <f>I64*'Algemene Gegevens'!$C$18</f>
        <v>15.024799999999999</v>
      </c>
      <c r="K64" s="2">
        <v>14</v>
      </c>
    </row>
    <row r="65" spans="1:11" ht="15" customHeight="1" x14ac:dyDescent="0.2">
      <c r="A65" s="175" t="s">
        <v>77</v>
      </c>
      <c r="B65" s="71" t="s">
        <v>154</v>
      </c>
      <c r="C65" s="72"/>
      <c r="D65" s="72"/>
      <c r="E65" s="72"/>
      <c r="F65" s="72"/>
      <c r="G65" s="176"/>
      <c r="H65" s="74" t="s">
        <v>5</v>
      </c>
      <c r="I65" s="399">
        <v>21.463999999999999</v>
      </c>
      <c r="J65" s="402">
        <f>I65*'Algemene Gegevens'!$C$18</f>
        <v>21.463999999999999</v>
      </c>
      <c r="K65" s="2">
        <v>20</v>
      </c>
    </row>
    <row r="66" spans="1:11" ht="15" customHeight="1" x14ac:dyDescent="0.2">
      <c r="A66" s="175" t="s">
        <v>78</v>
      </c>
      <c r="B66" s="71" t="s">
        <v>155</v>
      </c>
      <c r="C66" s="72"/>
      <c r="D66" s="72"/>
      <c r="E66" s="72"/>
      <c r="F66" s="72"/>
      <c r="G66" s="176"/>
      <c r="H66" s="74" t="s">
        <v>5</v>
      </c>
      <c r="I66" s="399">
        <v>21.463999999999999</v>
      </c>
      <c r="J66" s="402">
        <f>I66*'Algemene Gegevens'!$C$18</f>
        <v>21.463999999999999</v>
      </c>
      <c r="K66" s="2">
        <v>20</v>
      </c>
    </row>
    <row r="67" spans="1:11" ht="16.5" customHeight="1" x14ac:dyDescent="0.2">
      <c r="A67" s="175" t="s">
        <v>81</v>
      </c>
      <c r="B67" s="71" t="s">
        <v>204</v>
      </c>
      <c r="C67" s="72"/>
      <c r="D67" s="72"/>
      <c r="E67" s="72"/>
      <c r="F67" s="72"/>
      <c r="G67" s="176"/>
      <c r="H67" s="74" t="s">
        <v>5</v>
      </c>
      <c r="I67" s="399">
        <v>18.780999999999999</v>
      </c>
      <c r="J67" s="402">
        <f>I67*'Algemene Gegevens'!$C$18</f>
        <v>18.780999999999999</v>
      </c>
      <c r="K67" s="2">
        <v>19.5</v>
      </c>
    </row>
    <row r="68" spans="1:11" ht="16.5" customHeight="1" x14ac:dyDescent="0.2">
      <c r="A68" s="175" t="s">
        <v>82</v>
      </c>
      <c r="B68" s="71" t="s">
        <v>206</v>
      </c>
      <c r="C68" s="72"/>
      <c r="D68" s="72"/>
      <c r="E68" s="72"/>
      <c r="F68" s="72"/>
      <c r="G68" s="176"/>
      <c r="H68" s="74" t="s">
        <v>7</v>
      </c>
      <c r="I68" s="399">
        <v>48.293999999999997</v>
      </c>
      <c r="J68" s="402">
        <f>I68*'Algemene Gegevens'!$C$18</f>
        <v>48.293999999999997</v>
      </c>
      <c r="K68" s="2">
        <v>45</v>
      </c>
    </row>
    <row r="69" spans="1:11" ht="16.5" customHeight="1" x14ac:dyDescent="0.2">
      <c r="A69" s="175" t="s">
        <v>103</v>
      </c>
      <c r="B69" s="71" t="s">
        <v>205</v>
      </c>
      <c r="C69" s="72"/>
      <c r="D69" s="72"/>
      <c r="E69" s="72"/>
      <c r="F69" s="72"/>
      <c r="G69" s="176"/>
      <c r="H69" s="74" t="s">
        <v>5</v>
      </c>
      <c r="I69" s="399">
        <v>28.439799999999998</v>
      </c>
      <c r="J69" s="402">
        <f>I69*'Algemene Gegevens'!$C$18</f>
        <v>28.439799999999998</v>
      </c>
      <c r="K69" s="2">
        <v>26.5</v>
      </c>
    </row>
    <row r="70" spans="1:11" ht="16.5" customHeight="1" x14ac:dyDescent="0.2">
      <c r="A70" s="175" t="s">
        <v>104</v>
      </c>
      <c r="B70" s="71" t="s">
        <v>207</v>
      </c>
      <c r="C70" s="72"/>
      <c r="D70" s="72"/>
      <c r="E70" s="72"/>
      <c r="F70" s="72"/>
      <c r="G70" s="176"/>
      <c r="H70" s="74" t="s">
        <v>7</v>
      </c>
      <c r="I70" s="399">
        <v>69.757999999999996</v>
      </c>
      <c r="J70" s="402">
        <f>I70*'Algemene Gegevens'!$C$18</f>
        <v>69.757999999999996</v>
      </c>
      <c r="K70" s="2">
        <v>65</v>
      </c>
    </row>
    <row r="71" spans="1:11" ht="16.5" customHeight="1" x14ac:dyDescent="0.2">
      <c r="A71" s="175" t="s">
        <v>105</v>
      </c>
      <c r="B71" s="71" t="s">
        <v>208</v>
      </c>
      <c r="C71" s="72"/>
      <c r="D71" s="72"/>
      <c r="E71" s="72"/>
      <c r="F71" s="72"/>
      <c r="G71" s="176"/>
      <c r="H71" s="74" t="s">
        <v>5</v>
      </c>
      <c r="I71" s="399">
        <v>37.025399999999998</v>
      </c>
      <c r="J71" s="402">
        <f>I71*'Algemene Gegevens'!$C$18</f>
        <v>37.025399999999998</v>
      </c>
      <c r="K71" s="2">
        <v>38.5</v>
      </c>
    </row>
    <row r="72" spans="1:11" ht="15" customHeight="1" x14ac:dyDescent="0.2">
      <c r="A72" s="175" t="s">
        <v>106</v>
      </c>
      <c r="B72" s="71" t="s">
        <v>209</v>
      </c>
      <c r="C72" s="72"/>
      <c r="D72" s="72"/>
      <c r="E72" s="72"/>
      <c r="F72" s="72"/>
      <c r="G72" s="176"/>
      <c r="H72" s="74" t="s">
        <v>7</v>
      </c>
      <c r="I72" s="399">
        <v>91.221999999999994</v>
      </c>
      <c r="J72" s="402">
        <f>I72*'Algemene Gegevens'!$C$18</f>
        <v>91.221999999999994</v>
      </c>
      <c r="K72" s="2">
        <v>85</v>
      </c>
    </row>
    <row r="73" spans="1:11" ht="15" customHeight="1" x14ac:dyDescent="0.2">
      <c r="A73" s="175" t="s">
        <v>107</v>
      </c>
      <c r="B73" s="71" t="s">
        <v>210</v>
      </c>
      <c r="C73" s="72"/>
      <c r="D73" s="72"/>
      <c r="E73" s="72"/>
      <c r="F73" s="72"/>
      <c r="G73" s="176"/>
      <c r="H73" s="74" t="s">
        <v>5</v>
      </c>
      <c r="I73" s="399">
        <v>36.488799999999998</v>
      </c>
      <c r="J73" s="402">
        <f>I73*'Algemene Gegevens'!$C$18</f>
        <v>36.488799999999998</v>
      </c>
      <c r="K73" s="2">
        <v>38</v>
      </c>
    </row>
    <row r="74" spans="1:11" ht="15" customHeight="1" x14ac:dyDescent="0.2">
      <c r="A74" s="175" t="s">
        <v>108</v>
      </c>
      <c r="B74" s="71" t="s">
        <v>211</v>
      </c>
      <c r="C74" s="72"/>
      <c r="D74" s="72"/>
      <c r="E74" s="72"/>
      <c r="F74" s="72"/>
      <c r="G74" s="176"/>
      <c r="H74" s="74" t="s">
        <v>7</v>
      </c>
      <c r="I74" s="399">
        <v>75.123999999999995</v>
      </c>
      <c r="J74" s="402">
        <f>I74*'Algemene Gegevens'!$C$18</f>
        <v>75.123999999999995</v>
      </c>
      <c r="K74" s="2">
        <v>70</v>
      </c>
    </row>
    <row r="75" spans="1:11" ht="15" customHeight="1" x14ac:dyDescent="0.2">
      <c r="A75" s="175" t="s">
        <v>543</v>
      </c>
      <c r="B75" s="71" t="s">
        <v>212</v>
      </c>
      <c r="C75" s="72"/>
      <c r="D75" s="72"/>
      <c r="E75" s="72"/>
      <c r="F75" s="72"/>
      <c r="G75" s="176"/>
      <c r="H75" s="74" t="s">
        <v>5</v>
      </c>
      <c r="I75" s="399">
        <v>14.756499999999999</v>
      </c>
      <c r="J75" s="402">
        <f>I75*'Algemene Gegevens'!$C$18</f>
        <v>14.756499999999999</v>
      </c>
      <c r="K75" s="2">
        <v>15.75</v>
      </c>
    </row>
    <row r="76" spans="1:11" ht="15" customHeight="1" x14ac:dyDescent="0.2">
      <c r="A76" s="175" t="s">
        <v>544</v>
      </c>
      <c r="B76" s="71" t="s">
        <v>212</v>
      </c>
      <c r="C76" s="72"/>
      <c r="D76" s="72"/>
      <c r="E76" s="72"/>
      <c r="F76" s="72"/>
      <c r="G76" s="176"/>
      <c r="H76" s="74" t="s">
        <v>5</v>
      </c>
      <c r="I76" s="399">
        <v>14.756499999999999</v>
      </c>
      <c r="J76" s="402">
        <f>I76*'Algemene Gegevens'!$C$18</f>
        <v>14.756499999999999</v>
      </c>
      <c r="K76" s="2">
        <v>15.75</v>
      </c>
    </row>
    <row r="77" spans="1:11" ht="15" customHeight="1" x14ac:dyDescent="0.2">
      <c r="A77" s="175" t="s">
        <v>570</v>
      </c>
      <c r="B77" s="71" t="s">
        <v>213</v>
      </c>
      <c r="C77" s="72"/>
      <c r="D77" s="72"/>
      <c r="E77" s="72"/>
      <c r="F77" s="72"/>
      <c r="G77" s="176"/>
      <c r="H77" s="74" t="s">
        <v>116</v>
      </c>
      <c r="I77" s="399">
        <v>69.757999999999996</v>
      </c>
      <c r="J77" s="402">
        <f>I77*'Algemene Gegevens'!$C$18</f>
        <v>69.757999999999996</v>
      </c>
      <c r="K77" s="2">
        <v>65</v>
      </c>
    </row>
    <row r="78" spans="1:11" ht="15" customHeight="1" x14ac:dyDescent="0.2">
      <c r="A78" s="175" t="s">
        <v>545</v>
      </c>
      <c r="B78" s="71" t="s">
        <v>214</v>
      </c>
      <c r="C78" s="72"/>
      <c r="D78" s="72"/>
      <c r="E78" s="72"/>
      <c r="F78" s="72"/>
      <c r="G78" s="176"/>
      <c r="H78" s="74" t="s">
        <v>5</v>
      </c>
      <c r="I78" s="399">
        <v>22.537199999999999</v>
      </c>
      <c r="J78" s="402">
        <f>I78*'Algemene Gegevens'!$C$18</f>
        <v>22.537199999999999</v>
      </c>
      <c r="K78" s="2">
        <v>20.79</v>
      </c>
    </row>
    <row r="79" spans="1:11" ht="15" customHeight="1" x14ac:dyDescent="0.2">
      <c r="A79" s="175" t="s">
        <v>546</v>
      </c>
      <c r="B79" s="71" t="s">
        <v>214</v>
      </c>
      <c r="C79" s="72"/>
      <c r="D79" s="72"/>
      <c r="E79" s="72"/>
      <c r="F79" s="72"/>
      <c r="G79" s="176"/>
      <c r="H79" s="74" t="s">
        <v>5</v>
      </c>
      <c r="I79" s="399">
        <v>22.537199999999999</v>
      </c>
      <c r="J79" s="402">
        <f>I79*'Algemene Gegevens'!$C$18</f>
        <v>22.537199999999999</v>
      </c>
      <c r="K79" s="2">
        <v>20.79</v>
      </c>
    </row>
    <row r="80" spans="1:11" ht="15" customHeight="1" x14ac:dyDescent="0.2">
      <c r="A80" s="175" t="s">
        <v>571</v>
      </c>
      <c r="B80" s="71" t="s">
        <v>215</v>
      </c>
      <c r="C80" s="72"/>
      <c r="D80" s="72"/>
      <c r="E80" s="72"/>
      <c r="F80" s="72"/>
      <c r="G80" s="176"/>
      <c r="H80" s="74" t="s">
        <v>116</v>
      </c>
      <c r="I80" s="399">
        <v>91.221999999999994</v>
      </c>
      <c r="J80" s="402">
        <f>I80*'Algemene Gegevens'!$C$18</f>
        <v>91.221999999999994</v>
      </c>
      <c r="K80" s="2">
        <v>85</v>
      </c>
    </row>
    <row r="81" spans="1:11" ht="15" customHeight="1" x14ac:dyDescent="0.2">
      <c r="A81" s="175" t="s">
        <v>109</v>
      </c>
      <c r="B81" s="71" t="s">
        <v>51</v>
      </c>
      <c r="C81" s="72"/>
      <c r="D81" s="72"/>
      <c r="E81" s="72"/>
      <c r="F81" s="72"/>
      <c r="G81" s="176"/>
      <c r="H81" s="74" t="s">
        <v>5</v>
      </c>
      <c r="I81" s="399">
        <v>4.2927999999999997</v>
      </c>
      <c r="J81" s="402">
        <f>I81*'Algemene Gegevens'!$C$18</f>
        <v>4.2927999999999997</v>
      </c>
      <c r="K81" s="2">
        <v>4</v>
      </c>
    </row>
    <row r="82" spans="1:11" ht="15" customHeight="1" x14ac:dyDescent="0.2">
      <c r="A82" s="175" t="s">
        <v>110</v>
      </c>
      <c r="B82" s="71" t="s">
        <v>187</v>
      </c>
      <c r="C82" s="72"/>
      <c r="D82" s="72"/>
      <c r="E82" s="72"/>
      <c r="F82" s="72"/>
      <c r="G82" s="176"/>
      <c r="H82" s="74" t="s">
        <v>5</v>
      </c>
      <c r="I82" s="399">
        <v>1.3414999999999999</v>
      </c>
      <c r="J82" s="402">
        <f>I82*'Algemene Gegevens'!$C$18</f>
        <v>1.3414999999999999</v>
      </c>
      <c r="K82" s="2">
        <v>1.5</v>
      </c>
    </row>
    <row r="83" spans="1:11" ht="15" customHeight="1" x14ac:dyDescent="0.2">
      <c r="A83" s="175" t="s">
        <v>111</v>
      </c>
      <c r="B83" s="71" t="s">
        <v>553</v>
      </c>
      <c r="C83" s="72"/>
      <c r="D83" s="72"/>
      <c r="E83" s="72"/>
      <c r="F83" s="72"/>
      <c r="G83" s="176"/>
      <c r="H83" s="74" t="s">
        <v>5</v>
      </c>
      <c r="I83" s="399">
        <v>21.463999999999999</v>
      </c>
      <c r="J83" s="402">
        <f>I83*'Algemene Gegevens'!$C$18</f>
        <v>21.463999999999999</v>
      </c>
      <c r="K83" s="2">
        <v>20</v>
      </c>
    </row>
    <row r="84" spans="1:11" ht="15" customHeight="1" x14ac:dyDescent="0.2">
      <c r="A84" s="175" t="s">
        <v>112</v>
      </c>
      <c r="B84" s="71" t="s">
        <v>162</v>
      </c>
      <c r="C84" s="72"/>
      <c r="D84" s="72"/>
      <c r="E84" s="72"/>
      <c r="F84" s="72"/>
      <c r="G84" s="176"/>
      <c r="H84" s="74" t="s">
        <v>5</v>
      </c>
      <c r="I84" s="399">
        <v>3.4878999999999998</v>
      </c>
      <c r="J84" s="402">
        <f>I84*'Algemene Gegevens'!$C$18</f>
        <v>3.4878999999999998</v>
      </c>
      <c r="K84" s="2">
        <v>3.5</v>
      </c>
    </row>
    <row r="85" spans="1:11" ht="15" customHeight="1" x14ac:dyDescent="0.2">
      <c r="A85" s="175" t="s">
        <v>113</v>
      </c>
      <c r="B85" s="71" t="s">
        <v>163</v>
      </c>
      <c r="C85" s="72"/>
      <c r="D85" s="72"/>
      <c r="E85" s="72"/>
      <c r="F85" s="72"/>
      <c r="G85" s="176"/>
      <c r="H85" s="74" t="s">
        <v>5</v>
      </c>
      <c r="I85" s="399">
        <v>8.0489999999999995</v>
      </c>
      <c r="J85" s="402">
        <f>I85*'Algemene Gegevens'!$C$18</f>
        <v>8.0489999999999995</v>
      </c>
      <c r="K85" s="2">
        <v>8</v>
      </c>
    </row>
    <row r="86" spans="1:11" ht="15" customHeight="1" x14ac:dyDescent="0.2">
      <c r="A86" s="175" t="s">
        <v>590</v>
      </c>
      <c r="B86" s="71" t="s">
        <v>592</v>
      </c>
      <c r="C86" s="72"/>
      <c r="D86" s="72"/>
      <c r="E86" s="72"/>
      <c r="F86" s="72"/>
      <c r="G86" s="176"/>
      <c r="H86" s="74" t="s">
        <v>7</v>
      </c>
      <c r="I86" s="399">
        <v>9.1221999999999994</v>
      </c>
      <c r="J86" s="402">
        <f>I86*'Algemene Gegevens'!$C$18</f>
        <v>9.1221999999999994</v>
      </c>
      <c r="K86" s="2">
        <v>8.5</v>
      </c>
    </row>
    <row r="87" spans="1:11" ht="15" customHeight="1" x14ac:dyDescent="0.2">
      <c r="A87" s="175" t="s">
        <v>591</v>
      </c>
      <c r="B87" s="71" t="s">
        <v>593</v>
      </c>
      <c r="C87" s="72"/>
      <c r="D87" s="72"/>
      <c r="E87" s="72"/>
      <c r="F87" s="72"/>
      <c r="G87" s="176"/>
      <c r="H87" s="74" t="s">
        <v>7</v>
      </c>
      <c r="I87" s="399">
        <v>3.7561999999999998</v>
      </c>
      <c r="J87" s="402">
        <f>I87*'Algemene Gegevens'!$C$18</f>
        <v>3.7561999999999998</v>
      </c>
      <c r="K87" s="2">
        <v>3.5</v>
      </c>
    </row>
    <row r="88" spans="1:11" ht="15" customHeight="1" x14ac:dyDescent="0.2">
      <c r="A88" s="171"/>
      <c r="C88" s="179"/>
      <c r="D88" s="162"/>
      <c r="E88" s="162"/>
      <c r="I88" s="405"/>
    </row>
    <row r="89" spans="1:11" ht="15" customHeight="1" x14ac:dyDescent="0.2">
      <c r="A89" s="171" t="s">
        <v>36</v>
      </c>
      <c r="B89" s="69" t="s">
        <v>226</v>
      </c>
      <c r="I89" s="405"/>
    </row>
    <row r="90" spans="1:11" ht="15" customHeight="1" x14ac:dyDescent="0.2">
      <c r="A90" s="175" t="s">
        <v>37</v>
      </c>
      <c r="B90" s="71" t="s">
        <v>189</v>
      </c>
      <c r="C90" s="72"/>
      <c r="D90" s="72"/>
      <c r="E90" s="72"/>
      <c r="F90" s="72"/>
      <c r="G90" s="194"/>
      <c r="H90" s="74" t="s">
        <v>53</v>
      </c>
      <c r="I90" s="399">
        <v>1.2663759999999999</v>
      </c>
      <c r="J90" s="402">
        <f>I90</f>
        <v>1.2663759999999999</v>
      </c>
      <c r="K90" s="2">
        <v>1.18</v>
      </c>
    </row>
    <row r="91" spans="1:11" ht="15" customHeight="1" x14ac:dyDescent="0.2">
      <c r="A91" s="175" t="s">
        <v>38</v>
      </c>
      <c r="B91" s="71" t="s">
        <v>190</v>
      </c>
      <c r="C91" s="72"/>
      <c r="D91" s="72"/>
      <c r="E91" s="72"/>
      <c r="F91" s="72"/>
      <c r="G91" s="194"/>
      <c r="H91" s="74" t="s">
        <v>53</v>
      </c>
      <c r="I91" s="399">
        <v>1.8780999999999999</v>
      </c>
      <c r="J91" s="402">
        <f t="shared" ref="J91:J98" si="0">I91</f>
        <v>1.8780999999999999</v>
      </c>
      <c r="K91" s="2">
        <v>1.75</v>
      </c>
    </row>
    <row r="92" spans="1:11" ht="15" customHeight="1" x14ac:dyDescent="0.2">
      <c r="A92" s="175" t="s">
        <v>39</v>
      </c>
      <c r="B92" s="71" t="s">
        <v>54</v>
      </c>
      <c r="C92" s="72"/>
      <c r="D92" s="72"/>
      <c r="E92" s="72"/>
      <c r="F92" s="72"/>
      <c r="G92" s="194"/>
      <c r="H92" s="74" t="s">
        <v>116</v>
      </c>
      <c r="I92" s="399">
        <v>59.025999999999996</v>
      </c>
      <c r="J92" s="402">
        <f t="shared" si="0"/>
        <v>59.025999999999996</v>
      </c>
      <c r="K92" s="2">
        <v>55</v>
      </c>
    </row>
    <row r="93" spans="1:11" ht="15" customHeight="1" x14ac:dyDescent="0.2">
      <c r="A93" s="175" t="s">
        <v>40</v>
      </c>
      <c r="B93" s="71" t="s">
        <v>56</v>
      </c>
      <c r="C93" s="72"/>
      <c r="D93" s="72"/>
      <c r="E93" s="72"/>
      <c r="F93" s="72"/>
      <c r="G93" s="194"/>
      <c r="H93" s="74" t="s">
        <v>116</v>
      </c>
      <c r="I93" s="399">
        <v>91.221999999999994</v>
      </c>
      <c r="J93" s="402">
        <f t="shared" si="0"/>
        <v>91.221999999999994</v>
      </c>
      <c r="K93" s="2">
        <v>85</v>
      </c>
    </row>
    <row r="94" spans="1:11" ht="15" customHeight="1" x14ac:dyDescent="0.2">
      <c r="A94" s="175" t="s">
        <v>41</v>
      </c>
      <c r="B94" s="71" t="s">
        <v>159</v>
      </c>
      <c r="C94" s="72"/>
      <c r="D94" s="72"/>
      <c r="E94" s="72"/>
      <c r="F94" s="72"/>
      <c r="G94" s="194"/>
      <c r="H94" s="74" t="s">
        <v>116</v>
      </c>
      <c r="I94" s="399">
        <v>69.757999999999996</v>
      </c>
      <c r="J94" s="402">
        <f t="shared" si="0"/>
        <v>69.757999999999996</v>
      </c>
      <c r="K94" s="2">
        <v>65</v>
      </c>
    </row>
    <row r="95" spans="1:11" ht="15" customHeight="1" x14ac:dyDescent="0.2">
      <c r="A95" s="175" t="s">
        <v>42</v>
      </c>
      <c r="B95" s="71" t="s">
        <v>58</v>
      </c>
      <c r="C95" s="72"/>
      <c r="D95" s="72"/>
      <c r="E95" s="72"/>
      <c r="F95" s="72"/>
      <c r="G95" s="194"/>
      <c r="H95" s="74" t="s">
        <v>116</v>
      </c>
      <c r="I95" s="399">
        <v>134.14999999999998</v>
      </c>
      <c r="J95" s="402">
        <f t="shared" si="0"/>
        <v>134.14999999999998</v>
      </c>
      <c r="K95" s="2">
        <v>125</v>
      </c>
    </row>
    <row r="96" spans="1:11" ht="15" customHeight="1" x14ac:dyDescent="0.2">
      <c r="A96" s="175" t="s">
        <v>43</v>
      </c>
      <c r="B96" s="71" t="s">
        <v>160</v>
      </c>
      <c r="C96" s="72"/>
      <c r="D96" s="72"/>
      <c r="E96" s="72"/>
      <c r="F96" s="72"/>
      <c r="G96" s="194"/>
      <c r="H96" s="74" t="s">
        <v>116</v>
      </c>
      <c r="I96" s="399">
        <v>21.463999999999999</v>
      </c>
      <c r="J96" s="402">
        <f t="shared" si="0"/>
        <v>21.463999999999999</v>
      </c>
      <c r="K96" s="2">
        <v>20</v>
      </c>
    </row>
    <row r="97" spans="1:11" ht="15" customHeight="1" x14ac:dyDescent="0.2">
      <c r="A97" s="175" t="s">
        <v>44</v>
      </c>
      <c r="B97" s="71" t="s">
        <v>161</v>
      </c>
      <c r="C97" s="72"/>
      <c r="D97" s="72"/>
      <c r="E97" s="72"/>
      <c r="F97" s="72"/>
      <c r="G97" s="194"/>
      <c r="H97" s="74" t="s">
        <v>116</v>
      </c>
      <c r="I97" s="399">
        <v>101.95399999999999</v>
      </c>
      <c r="J97" s="402">
        <f t="shared" si="0"/>
        <v>101.95399999999999</v>
      </c>
      <c r="K97" s="2">
        <v>95</v>
      </c>
    </row>
    <row r="98" spans="1:11" ht="15" customHeight="1" x14ac:dyDescent="0.2">
      <c r="A98" s="175" t="s">
        <v>45</v>
      </c>
      <c r="B98" s="71" t="s">
        <v>596</v>
      </c>
      <c r="C98" s="72"/>
      <c r="D98" s="72"/>
      <c r="E98" s="72"/>
      <c r="F98" s="72"/>
      <c r="G98" s="194"/>
      <c r="H98" s="74" t="s">
        <v>594</v>
      </c>
      <c r="I98" s="399">
        <v>1.18052</v>
      </c>
      <c r="J98" s="402">
        <f t="shared" si="0"/>
        <v>1.18052</v>
      </c>
      <c r="K98" s="2">
        <v>1.1000000000000001</v>
      </c>
    </row>
    <row r="99" spans="1:11" customFormat="1" ht="15" customHeight="1" x14ac:dyDescent="0.2">
      <c r="I99" s="407"/>
    </row>
    <row r="100" spans="1:11" ht="15" customHeight="1" x14ac:dyDescent="0.2">
      <c r="A100" s="164"/>
      <c r="B100" s="69" t="s">
        <v>525</v>
      </c>
      <c r="C100" s="65"/>
      <c r="D100" s="65"/>
      <c r="G100" s="44"/>
      <c r="I100" s="405"/>
    </row>
    <row r="101" spans="1:11" ht="15" customHeight="1" x14ac:dyDescent="0.2">
      <c r="A101" s="175" t="s">
        <v>46</v>
      </c>
      <c r="B101" s="71" t="s">
        <v>57</v>
      </c>
      <c r="C101" s="72"/>
      <c r="D101" s="72"/>
      <c r="E101" s="408"/>
      <c r="F101" s="408"/>
      <c r="G101" s="408"/>
      <c r="H101" s="74" t="s">
        <v>53</v>
      </c>
      <c r="I101" s="399">
        <v>31.358903999999995</v>
      </c>
      <c r="J101" s="402">
        <f t="shared" ref="J101:J112" si="1">I101</f>
        <v>31.358903999999995</v>
      </c>
      <c r="K101" s="2">
        <v>29.22</v>
      </c>
    </row>
    <row r="102" spans="1:11" ht="15" customHeight="1" x14ac:dyDescent="0.2">
      <c r="A102" s="175" t="s">
        <v>47</v>
      </c>
      <c r="B102" s="71" t="s">
        <v>595</v>
      </c>
      <c r="C102" s="72"/>
      <c r="D102" s="72"/>
      <c r="E102" s="72"/>
      <c r="F102" s="72"/>
      <c r="G102" s="194"/>
      <c r="H102" s="74" t="s">
        <v>594</v>
      </c>
      <c r="I102" s="399">
        <v>1.18052</v>
      </c>
      <c r="J102" s="402">
        <f t="shared" si="1"/>
        <v>1.18052</v>
      </c>
      <c r="K102" s="2">
        <v>1.1000000000000001</v>
      </c>
    </row>
    <row r="103" spans="1:11" ht="15" customHeight="1" x14ac:dyDescent="0.2">
      <c r="A103" s="175" t="s">
        <v>48</v>
      </c>
      <c r="B103" s="71" t="s">
        <v>597</v>
      </c>
      <c r="C103" s="72"/>
      <c r="D103" s="72"/>
      <c r="E103" s="72"/>
      <c r="F103" s="72"/>
      <c r="G103" s="194"/>
      <c r="H103" s="74" t="s">
        <v>594</v>
      </c>
      <c r="I103" s="399">
        <v>1.18052</v>
      </c>
      <c r="J103" s="402">
        <f t="shared" si="1"/>
        <v>1.18052</v>
      </c>
      <c r="K103" s="2">
        <v>1.1000000000000001</v>
      </c>
    </row>
    <row r="104" spans="1:11" ht="15" customHeight="1" x14ac:dyDescent="0.2">
      <c r="A104" s="175" t="s">
        <v>49</v>
      </c>
      <c r="B104" s="71" t="s">
        <v>598</v>
      </c>
      <c r="C104" s="72"/>
      <c r="D104" s="72"/>
      <c r="E104" s="72"/>
      <c r="F104" s="72"/>
      <c r="G104" s="194"/>
      <c r="H104" s="74" t="s">
        <v>594</v>
      </c>
      <c r="I104" s="399">
        <v>1.18052</v>
      </c>
      <c r="J104" s="402">
        <f t="shared" si="1"/>
        <v>1.18052</v>
      </c>
      <c r="K104" s="2">
        <v>1.1000000000000001</v>
      </c>
    </row>
    <row r="105" spans="1:11" ht="15" customHeight="1" x14ac:dyDescent="0.2">
      <c r="A105" s="175" t="s">
        <v>50</v>
      </c>
      <c r="B105" s="71" t="s">
        <v>599</v>
      </c>
      <c r="C105" s="72"/>
      <c r="D105" s="72"/>
      <c r="E105" s="72"/>
      <c r="F105" s="72"/>
      <c r="G105" s="194"/>
      <c r="H105" s="74" t="s">
        <v>594</v>
      </c>
      <c r="I105" s="399">
        <v>1.18052</v>
      </c>
      <c r="J105" s="402">
        <f t="shared" si="1"/>
        <v>1.18052</v>
      </c>
      <c r="K105" s="2">
        <v>1.1000000000000001</v>
      </c>
    </row>
    <row r="106" spans="1:11" ht="15" customHeight="1" x14ac:dyDescent="0.2">
      <c r="A106" s="175" t="s">
        <v>176</v>
      </c>
      <c r="B106" s="71" t="s">
        <v>216</v>
      </c>
      <c r="C106" s="72"/>
      <c r="D106" s="72"/>
      <c r="E106" s="72"/>
      <c r="F106" s="72"/>
      <c r="G106" s="194"/>
      <c r="H106" s="74" t="s">
        <v>5</v>
      </c>
      <c r="I106" s="399">
        <v>5.2050199999999993</v>
      </c>
      <c r="J106" s="402">
        <f t="shared" si="1"/>
        <v>5.2050199999999993</v>
      </c>
      <c r="K106" s="2">
        <v>4.8499999999999996</v>
      </c>
    </row>
    <row r="107" spans="1:11" ht="15" customHeight="1" x14ac:dyDescent="0.2">
      <c r="A107" s="175" t="s">
        <v>177</v>
      </c>
      <c r="B107" s="71" t="s">
        <v>217</v>
      </c>
      <c r="C107" s="72"/>
      <c r="D107" s="72"/>
      <c r="E107" s="72"/>
      <c r="F107" s="72"/>
      <c r="G107" s="194"/>
      <c r="H107" s="74" t="s">
        <v>5</v>
      </c>
      <c r="I107" s="399">
        <v>6.6109119999999999</v>
      </c>
      <c r="J107" s="402">
        <f t="shared" si="1"/>
        <v>6.6109119999999999</v>
      </c>
      <c r="K107" s="2">
        <v>6.16</v>
      </c>
    </row>
    <row r="108" spans="1:11" ht="15" customHeight="1" x14ac:dyDescent="0.2">
      <c r="A108" s="175" t="s">
        <v>178</v>
      </c>
      <c r="B108" s="71" t="s">
        <v>218</v>
      </c>
      <c r="C108" s="72"/>
      <c r="D108" s="72"/>
      <c r="E108" s="72"/>
      <c r="F108" s="72"/>
      <c r="G108" s="194"/>
      <c r="H108" s="74" t="s">
        <v>5</v>
      </c>
      <c r="I108" s="399">
        <v>8.0275359999999996</v>
      </c>
      <c r="J108" s="402">
        <f t="shared" si="1"/>
        <v>8.0275359999999996</v>
      </c>
      <c r="K108" s="2">
        <v>7.48</v>
      </c>
    </row>
    <row r="109" spans="1:11" ht="15" customHeight="1" x14ac:dyDescent="0.2">
      <c r="A109" s="175" t="s">
        <v>179</v>
      </c>
      <c r="B109" s="71" t="s">
        <v>219</v>
      </c>
      <c r="C109" s="72"/>
      <c r="D109" s="72"/>
      <c r="E109" s="72"/>
      <c r="F109" s="72"/>
      <c r="G109" s="194"/>
      <c r="H109" s="74" t="s">
        <v>5</v>
      </c>
      <c r="I109" s="399">
        <v>12.481316</v>
      </c>
      <c r="J109" s="402">
        <f t="shared" si="1"/>
        <v>12.481316</v>
      </c>
      <c r="K109" s="2">
        <v>11.63</v>
      </c>
    </row>
    <row r="110" spans="1:11" ht="15" customHeight="1" x14ac:dyDescent="0.2">
      <c r="A110" s="175" t="s">
        <v>180</v>
      </c>
      <c r="B110" s="71" t="s">
        <v>220</v>
      </c>
      <c r="C110" s="72"/>
      <c r="D110" s="72"/>
      <c r="E110" s="72"/>
      <c r="F110" s="72"/>
      <c r="G110" s="194"/>
      <c r="H110" s="74" t="s">
        <v>5</v>
      </c>
      <c r="I110" s="399">
        <v>25.692408</v>
      </c>
      <c r="J110" s="402">
        <f t="shared" si="1"/>
        <v>25.692408</v>
      </c>
      <c r="K110" s="2">
        <v>23.94</v>
      </c>
    </row>
    <row r="111" spans="1:11" ht="15" customHeight="1" x14ac:dyDescent="0.2">
      <c r="A111" s="175" t="s">
        <v>181</v>
      </c>
      <c r="B111" s="71" t="s">
        <v>221</v>
      </c>
      <c r="C111" s="72"/>
      <c r="D111" s="72"/>
      <c r="E111" s="72"/>
      <c r="F111" s="72"/>
      <c r="G111" s="194"/>
      <c r="H111" s="74" t="s">
        <v>5</v>
      </c>
      <c r="I111" s="399">
        <v>30.446683999999998</v>
      </c>
      <c r="J111" s="402">
        <f t="shared" si="1"/>
        <v>30.446683999999998</v>
      </c>
      <c r="K111" s="2">
        <v>28.37</v>
      </c>
    </row>
    <row r="112" spans="1:11" ht="15" customHeight="1" x14ac:dyDescent="0.2">
      <c r="A112" s="175" t="s">
        <v>182</v>
      </c>
      <c r="B112" s="71" t="s">
        <v>222</v>
      </c>
      <c r="C112" s="72"/>
      <c r="D112" s="72"/>
      <c r="E112" s="72"/>
      <c r="F112" s="72"/>
      <c r="G112" s="194"/>
      <c r="H112" s="74" t="s">
        <v>5</v>
      </c>
      <c r="I112" s="399">
        <v>47.274459999999991</v>
      </c>
      <c r="J112" s="402">
        <f t="shared" si="1"/>
        <v>47.274459999999991</v>
      </c>
      <c r="K112" s="2">
        <v>44.05</v>
      </c>
    </row>
    <row r="113" spans="1:11" ht="16.5" customHeight="1" x14ac:dyDescent="0.2">
      <c r="I113" s="405"/>
    </row>
    <row r="114" spans="1:11" ht="16.5" customHeight="1" x14ac:dyDescent="0.2">
      <c r="A114" s="68" t="s">
        <v>52</v>
      </c>
      <c r="B114" s="69" t="s">
        <v>269</v>
      </c>
      <c r="G114" s="67"/>
      <c r="H114" s="2"/>
      <c r="I114" s="405"/>
    </row>
    <row r="115" spans="1:11" ht="16.5" customHeight="1" x14ac:dyDescent="0.2">
      <c r="A115" s="70" t="s">
        <v>96</v>
      </c>
      <c r="B115" s="71" t="s">
        <v>272</v>
      </c>
      <c r="C115" s="72"/>
      <c r="D115" s="72"/>
      <c r="E115" s="72"/>
      <c r="F115" s="73"/>
      <c r="G115" s="73"/>
      <c r="H115" s="74" t="s">
        <v>5</v>
      </c>
      <c r="I115" s="400">
        <v>3.2195999999999998</v>
      </c>
      <c r="J115" s="402">
        <f>I115*'Algemene Gegevens'!$C$18</f>
        <v>3.2195999999999998</v>
      </c>
      <c r="K115" s="2">
        <v>3</v>
      </c>
    </row>
    <row r="116" spans="1:11" ht="16.5" customHeight="1" x14ac:dyDescent="0.2">
      <c r="A116" s="70" t="s">
        <v>97</v>
      </c>
      <c r="B116" s="71" t="s">
        <v>273</v>
      </c>
      <c r="C116" s="72"/>
      <c r="D116" s="72"/>
      <c r="E116" s="72"/>
      <c r="F116" s="73"/>
      <c r="G116" s="73"/>
      <c r="H116" s="74" t="s">
        <v>5</v>
      </c>
      <c r="I116" s="400">
        <v>4.8293999999999997</v>
      </c>
      <c r="J116" s="402">
        <f>I116*'Algemene Gegevens'!$C$18</f>
        <v>4.8293999999999997</v>
      </c>
      <c r="K116" s="2">
        <v>4.5</v>
      </c>
    </row>
    <row r="117" spans="1:11" ht="16.5" customHeight="1" x14ac:dyDescent="0.2">
      <c r="A117" s="70" t="s">
        <v>98</v>
      </c>
      <c r="B117" s="71" t="s">
        <v>274</v>
      </c>
      <c r="C117" s="72"/>
      <c r="D117" s="72"/>
      <c r="E117" s="72"/>
      <c r="F117" s="73"/>
      <c r="G117" s="73"/>
      <c r="H117" s="74" t="s">
        <v>5</v>
      </c>
      <c r="I117" s="400">
        <v>4.8293999999999997</v>
      </c>
      <c r="J117" s="402">
        <f>I117*'Algemene Gegevens'!$C$18</f>
        <v>4.8293999999999997</v>
      </c>
      <c r="K117" s="2">
        <v>4.5</v>
      </c>
    </row>
    <row r="118" spans="1:11" ht="16.5" customHeight="1" x14ac:dyDescent="0.2">
      <c r="A118" s="70" t="s">
        <v>99</v>
      </c>
      <c r="B118" s="71" t="s">
        <v>275</v>
      </c>
      <c r="C118" s="72"/>
      <c r="D118" s="72"/>
      <c r="E118" s="72"/>
      <c r="F118" s="73"/>
      <c r="G118" s="73"/>
      <c r="H118" s="74" t="s">
        <v>5</v>
      </c>
      <c r="I118" s="400">
        <v>3.2195999999999998</v>
      </c>
      <c r="J118" s="402">
        <f>I118*'Algemene Gegevens'!$C$18</f>
        <v>3.2195999999999998</v>
      </c>
      <c r="K118" s="2">
        <v>3</v>
      </c>
    </row>
    <row r="119" spans="1:11" ht="16.5" customHeight="1" x14ac:dyDescent="0.2">
      <c r="A119" s="70" t="s">
        <v>100</v>
      </c>
      <c r="B119" s="71" t="s">
        <v>276</v>
      </c>
      <c r="C119" s="72"/>
      <c r="D119" s="72"/>
      <c r="E119" s="72"/>
      <c r="F119" s="73"/>
      <c r="G119" s="73"/>
      <c r="H119" s="74" t="s">
        <v>5</v>
      </c>
      <c r="I119" s="400">
        <v>3.6488799999999997</v>
      </c>
      <c r="J119" s="402">
        <f>I119*'Algemene Gegevens'!$C$18</f>
        <v>3.6488799999999997</v>
      </c>
      <c r="K119" s="2">
        <v>3.4</v>
      </c>
    </row>
    <row r="120" spans="1:11" ht="16.5" customHeight="1" x14ac:dyDescent="0.2">
      <c r="A120" s="70" t="s">
        <v>101</v>
      </c>
      <c r="B120" s="71" t="s">
        <v>277</v>
      </c>
      <c r="C120" s="72"/>
      <c r="D120" s="72"/>
      <c r="E120" s="72"/>
      <c r="F120" s="73"/>
      <c r="G120" s="73"/>
      <c r="H120" s="74" t="s">
        <v>5</v>
      </c>
      <c r="I120" s="400">
        <v>0.37561999999999995</v>
      </c>
      <c r="J120" s="402">
        <f>I120*'Algemene Gegevens'!$C$18</f>
        <v>0.37561999999999995</v>
      </c>
      <c r="K120" s="2">
        <v>0.35</v>
      </c>
    </row>
    <row r="121" spans="1:11" ht="16.5" customHeight="1" x14ac:dyDescent="0.2">
      <c r="A121" s="70" t="s">
        <v>102</v>
      </c>
      <c r="B121" s="71" t="s">
        <v>278</v>
      </c>
      <c r="C121" s="72"/>
      <c r="D121" s="72"/>
      <c r="E121" s="72"/>
      <c r="F121" s="73"/>
      <c r="G121" s="73"/>
      <c r="H121" s="74" t="s">
        <v>279</v>
      </c>
      <c r="I121" s="400">
        <v>405.21885599999996</v>
      </c>
      <c r="J121" s="402">
        <f>I121*'Algemene Gegevens'!$C$18</f>
        <v>405.21885599999996</v>
      </c>
      <c r="K121" s="2">
        <v>377.58</v>
      </c>
    </row>
    <row r="122" spans="1:11" ht="16.5" customHeight="1" x14ac:dyDescent="0.2">
      <c r="A122" s="70" t="s">
        <v>141</v>
      </c>
      <c r="B122" s="71" t="s">
        <v>228</v>
      </c>
      <c r="C122" s="72"/>
      <c r="D122" s="72"/>
      <c r="E122" s="72"/>
      <c r="F122" s="73"/>
      <c r="G122" s="73"/>
      <c r="H122" s="74" t="s">
        <v>5</v>
      </c>
      <c r="I122" s="400">
        <v>3.0049599999999996</v>
      </c>
      <c r="J122" s="402">
        <f>I122*'Algemene Gegevens'!$C$18</f>
        <v>3.0049599999999996</v>
      </c>
      <c r="K122" s="2">
        <v>2.8</v>
      </c>
    </row>
    <row r="123" spans="1:11" ht="16.5" customHeight="1" x14ac:dyDescent="0.2">
      <c r="A123" s="76" t="s">
        <v>142</v>
      </c>
      <c r="B123" s="71" t="s">
        <v>229</v>
      </c>
      <c r="C123" s="72"/>
      <c r="D123" s="72"/>
      <c r="E123" s="72"/>
      <c r="F123" s="73"/>
      <c r="G123" s="73"/>
      <c r="H123" s="74" t="s">
        <v>5</v>
      </c>
      <c r="I123" s="400">
        <v>3.0049599999999996</v>
      </c>
      <c r="J123" s="402">
        <f>I123*'Algemene Gegevens'!$C$18</f>
        <v>3.0049599999999996</v>
      </c>
      <c r="K123" s="2">
        <v>2.8</v>
      </c>
    </row>
    <row r="124" spans="1:11" ht="16.5" customHeight="1" x14ac:dyDescent="0.2">
      <c r="A124" s="77" t="s">
        <v>183</v>
      </c>
      <c r="B124" s="71" t="s">
        <v>230</v>
      </c>
      <c r="C124" s="72"/>
      <c r="D124" s="72"/>
      <c r="E124" s="72"/>
      <c r="F124" s="73"/>
      <c r="G124" s="73"/>
      <c r="H124" s="74" t="s">
        <v>5</v>
      </c>
      <c r="I124" s="400">
        <v>8.0489999999999995</v>
      </c>
      <c r="J124" s="402">
        <f>I124*'Algemene Gegevens'!$C$18</f>
        <v>8.0489999999999995</v>
      </c>
      <c r="K124" s="2">
        <v>7.5</v>
      </c>
    </row>
    <row r="125" spans="1:11" ht="16.5" customHeight="1" x14ac:dyDescent="0.2">
      <c r="A125" s="70" t="s">
        <v>184</v>
      </c>
      <c r="B125" s="71" t="s">
        <v>231</v>
      </c>
      <c r="C125" s="72"/>
      <c r="D125" s="72"/>
      <c r="E125" s="72"/>
      <c r="F125" s="72"/>
      <c r="G125" s="72"/>
      <c r="H125" s="74" t="s">
        <v>5</v>
      </c>
      <c r="I125" s="400">
        <v>13.414999999999999</v>
      </c>
      <c r="J125" s="402">
        <f>I125*'Algemene Gegevens'!$C$18</f>
        <v>13.414999999999999</v>
      </c>
      <c r="K125" s="2">
        <v>12.5</v>
      </c>
    </row>
    <row r="126" spans="1:11" ht="16.5" customHeight="1" x14ac:dyDescent="0.2">
      <c r="A126" s="70" t="s">
        <v>233</v>
      </c>
      <c r="B126" s="71" t="s">
        <v>232</v>
      </c>
      <c r="C126" s="72"/>
      <c r="D126" s="72"/>
      <c r="E126" s="72"/>
      <c r="F126" s="72"/>
      <c r="G126" s="72"/>
      <c r="H126" s="74" t="s">
        <v>5</v>
      </c>
      <c r="I126" s="400">
        <v>3.2195999999999998</v>
      </c>
      <c r="J126" s="402">
        <f>I126*'Algemene Gegevens'!$C$18</f>
        <v>3.2195999999999998</v>
      </c>
      <c r="K126" s="2">
        <v>3</v>
      </c>
    </row>
    <row r="127" spans="1:11" ht="16.5" customHeight="1" x14ac:dyDescent="0.2">
      <c r="A127" s="70" t="s">
        <v>234</v>
      </c>
      <c r="B127" s="71" t="s">
        <v>265</v>
      </c>
      <c r="C127" s="72"/>
      <c r="D127" s="72"/>
      <c r="E127" s="72"/>
      <c r="F127" s="72"/>
      <c r="G127" s="72"/>
      <c r="H127" s="74" t="s">
        <v>5</v>
      </c>
      <c r="I127" s="400">
        <v>2.8439799999999997</v>
      </c>
      <c r="J127" s="402">
        <f>I127*'Algemene Gegevens'!$C$18</f>
        <v>2.8439799999999997</v>
      </c>
      <c r="K127" s="2">
        <v>2.65</v>
      </c>
    </row>
    <row r="128" spans="1:11" ht="16.5" customHeight="1" x14ac:dyDescent="0.2">
      <c r="A128" s="70" t="s">
        <v>235</v>
      </c>
      <c r="B128" s="71" t="s">
        <v>266</v>
      </c>
      <c r="C128" s="72"/>
      <c r="D128" s="72"/>
      <c r="E128" s="72"/>
      <c r="F128" s="72"/>
      <c r="G128" s="72"/>
      <c r="H128" s="74" t="s">
        <v>5</v>
      </c>
      <c r="I128" s="400">
        <v>3.2195999999999998</v>
      </c>
      <c r="J128" s="402">
        <f>I128*'Algemene Gegevens'!$C$18</f>
        <v>3.2195999999999998</v>
      </c>
      <c r="K128" s="2">
        <v>3</v>
      </c>
    </row>
    <row r="129" spans="1:11" ht="16.5" customHeight="1" x14ac:dyDescent="0.2">
      <c r="A129" s="70" t="s">
        <v>236</v>
      </c>
      <c r="B129" s="71" t="s">
        <v>267</v>
      </c>
      <c r="C129" s="72"/>
      <c r="D129" s="72"/>
      <c r="E129" s="72"/>
      <c r="F129" s="72"/>
      <c r="G129" s="72"/>
      <c r="H129" s="74" t="s">
        <v>5</v>
      </c>
      <c r="I129" s="400">
        <v>4.9581840000000001</v>
      </c>
      <c r="J129" s="402">
        <f>I129*'Algemene Gegevens'!$C$18</f>
        <v>4.9581840000000001</v>
      </c>
      <c r="K129" s="2">
        <v>4.62</v>
      </c>
    </row>
    <row r="130" spans="1:11" ht="16.5" customHeight="1" x14ac:dyDescent="0.2">
      <c r="A130" s="70" t="s">
        <v>237</v>
      </c>
      <c r="B130" s="71" t="s">
        <v>268</v>
      </c>
      <c r="C130" s="72"/>
      <c r="D130" s="72"/>
      <c r="E130" s="72"/>
      <c r="F130" s="72"/>
      <c r="G130" s="72"/>
      <c r="H130" s="74" t="s">
        <v>5</v>
      </c>
      <c r="I130" s="400">
        <v>9.8841719999999995</v>
      </c>
      <c r="J130" s="402">
        <f>I130*'Algemene Gegevens'!$C$18</f>
        <v>9.8841719999999995</v>
      </c>
      <c r="K130" s="2">
        <v>9.2100000000000009</v>
      </c>
    </row>
    <row r="131" spans="1:11" ht="16.5" customHeight="1" x14ac:dyDescent="0.2">
      <c r="A131" s="70" t="s">
        <v>238</v>
      </c>
      <c r="B131" s="71" t="s">
        <v>248</v>
      </c>
      <c r="C131" s="72"/>
      <c r="D131" s="72"/>
      <c r="E131" s="72"/>
      <c r="F131" s="72"/>
      <c r="G131" s="72"/>
      <c r="H131" s="74" t="s">
        <v>5</v>
      </c>
      <c r="I131" s="400">
        <v>5.4947840000000001</v>
      </c>
      <c r="J131" s="402">
        <f>I131*'Algemene Gegevens'!$C$18</f>
        <v>5.4947840000000001</v>
      </c>
      <c r="K131" s="2">
        <v>5.12</v>
      </c>
    </row>
    <row r="132" spans="1:11" ht="16.5" customHeight="1" x14ac:dyDescent="0.2">
      <c r="A132" s="70" t="s">
        <v>239</v>
      </c>
      <c r="B132" s="71" t="s">
        <v>259</v>
      </c>
      <c r="C132" s="72"/>
      <c r="D132" s="72"/>
      <c r="E132" s="72"/>
      <c r="F132" s="72"/>
      <c r="G132" s="72"/>
      <c r="H132" s="74" t="s">
        <v>5</v>
      </c>
      <c r="I132" s="400">
        <v>6.3962719999999997</v>
      </c>
      <c r="J132" s="402">
        <f>I132*'Algemene Gegevens'!$C$18</f>
        <v>6.3962719999999997</v>
      </c>
      <c r="K132" s="2">
        <v>5.96</v>
      </c>
    </row>
    <row r="133" spans="1:11" ht="16.5" customHeight="1" x14ac:dyDescent="0.2">
      <c r="A133" s="70" t="s">
        <v>240</v>
      </c>
      <c r="B133" s="71" t="s">
        <v>260</v>
      </c>
      <c r="C133" s="72"/>
      <c r="D133" s="72"/>
      <c r="E133" s="72"/>
      <c r="F133" s="72"/>
      <c r="G133" s="72"/>
      <c r="H133" s="74" t="s">
        <v>5</v>
      </c>
      <c r="I133" s="400">
        <v>9.9700279999999992</v>
      </c>
      <c r="J133" s="402">
        <f>I133*'Algemene Gegevens'!$C$18</f>
        <v>9.9700279999999992</v>
      </c>
      <c r="K133" s="2">
        <v>9.2899999999999991</v>
      </c>
    </row>
    <row r="134" spans="1:11" ht="16.5" customHeight="1" x14ac:dyDescent="0.2">
      <c r="A134" s="70" t="s">
        <v>241</v>
      </c>
      <c r="B134" s="71" t="s">
        <v>249</v>
      </c>
      <c r="C134" s="72"/>
      <c r="D134" s="72"/>
      <c r="E134" s="72"/>
      <c r="F134" s="72"/>
      <c r="G134" s="72"/>
      <c r="H134" s="74" t="s">
        <v>5</v>
      </c>
      <c r="I134" s="400">
        <v>12.642295999999998</v>
      </c>
      <c r="J134" s="402">
        <f>I134*'Algemene Gegevens'!$C$18</f>
        <v>12.642295999999998</v>
      </c>
      <c r="K134" s="2">
        <v>11.78</v>
      </c>
    </row>
    <row r="135" spans="1:11" ht="16.5" customHeight="1" x14ac:dyDescent="0.2">
      <c r="A135" s="70" t="s">
        <v>242</v>
      </c>
      <c r="B135" s="71" t="s">
        <v>250</v>
      </c>
      <c r="C135" s="72"/>
      <c r="D135" s="72"/>
      <c r="E135" s="72"/>
      <c r="F135" s="72"/>
      <c r="G135" s="72"/>
      <c r="H135" s="74" t="s">
        <v>5</v>
      </c>
      <c r="I135" s="400">
        <v>34.481915999999998</v>
      </c>
      <c r="J135" s="402">
        <f>I135*'Algemene Gegevens'!$C$18</f>
        <v>34.481915999999998</v>
      </c>
      <c r="K135" s="2">
        <v>32.130000000000003</v>
      </c>
    </row>
    <row r="136" spans="1:11" ht="16.5" customHeight="1" x14ac:dyDescent="0.2">
      <c r="A136" s="70" t="s">
        <v>243</v>
      </c>
      <c r="B136" s="71" t="s">
        <v>261</v>
      </c>
      <c r="C136" s="72"/>
      <c r="D136" s="72"/>
      <c r="E136" s="72"/>
      <c r="F136" s="72"/>
      <c r="G136" s="72"/>
      <c r="H136" s="74" t="s">
        <v>5</v>
      </c>
      <c r="I136" s="400">
        <v>21.410339999999998</v>
      </c>
      <c r="J136" s="402">
        <f>I136*'Algemene Gegevens'!$C$18</f>
        <v>21.410339999999998</v>
      </c>
      <c r="K136" s="2">
        <v>19.95</v>
      </c>
    </row>
    <row r="137" spans="1:11" ht="16.5" customHeight="1" x14ac:dyDescent="0.2">
      <c r="A137" s="70" t="s">
        <v>244</v>
      </c>
      <c r="B137" s="71" t="s">
        <v>251</v>
      </c>
      <c r="C137" s="72"/>
      <c r="D137" s="72"/>
      <c r="E137" s="72"/>
      <c r="F137" s="72"/>
      <c r="G137" s="72"/>
      <c r="H137" s="74" t="s">
        <v>5</v>
      </c>
      <c r="I137" s="400">
        <v>31.047675999999999</v>
      </c>
      <c r="J137" s="402">
        <f>I137*'Algemene Gegevens'!$C$18</f>
        <v>31.047675999999999</v>
      </c>
      <c r="K137" s="2">
        <v>28.93</v>
      </c>
    </row>
    <row r="138" spans="1:11" ht="16.5" customHeight="1" x14ac:dyDescent="0.2">
      <c r="A138" s="70" t="s">
        <v>245</v>
      </c>
      <c r="B138" s="71" t="s">
        <v>252</v>
      </c>
      <c r="C138" s="72"/>
      <c r="D138" s="72"/>
      <c r="E138" s="72"/>
      <c r="F138" s="72"/>
      <c r="G138" s="72"/>
      <c r="H138" s="74" t="s">
        <v>5</v>
      </c>
      <c r="I138" s="400">
        <v>41.854799999999997</v>
      </c>
      <c r="J138" s="402">
        <f>I138*'Algemene Gegevens'!$C$18</f>
        <v>41.854799999999997</v>
      </c>
      <c r="K138" s="2">
        <v>39</v>
      </c>
    </row>
    <row r="139" spans="1:11" ht="16.5" customHeight="1" x14ac:dyDescent="0.2">
      <c r="A139" s="70" t="s">
        <v>246</v>
      </c>
      <c r="B139" s="71" t="s">
        <v>253</v>
      </c>
      <c r="C139" s="72"/>
      <c r="D139" s="72"/>
      <c r="E139" s="72"/>
      <c r="F139" s="72"/>
      <c r="G139" s="72"/>
      <c r="H139" s="74" t="s">
        <v>5</v>
      </c>
      <c r="I139" s="400">
        <v>51.513599999999997</v>
      </c>
      <c r="J139" s="402">
        <f>I139*'Algemene Gegevens'!$C$18</f>
        <v>51.513599999999997</v>
      </c>
      <c r="K139" s="2">
        <v>48</v>
      </c>
    </row>
    <row r="140" spans="1:11" ht="16.5" customHeight="1" x14ac:dyDescent="0.2">
      <c r="A140" s="70" t="s">
        <v>262</v>
      </c>
      <c r="B140" s="71" t="s">
        <v>254</v>
      </c>
      <c r="C140" s="72"/>
      <c r="D140" s="72"/>
      <c r="E140" s="72"/>
      <c r="F140" s="72"/>
      <c r="G140" s="72"/>
      <c r="H140" s="74" t="s">
        <v>5</v>
      </c>
      <c r="I140" s="400">
        <v>72.977599999999995</v>
      </c>
      <c r="J140" s="402">
        <f>I140*'Algemene Gegevens'!$C$18</f>
        <v>72.977599999999995</v>
      </c>
      <c r="K140" s="2">
        <v>68</v>
      </c>
    </row>
    <row r="141" spans="1:11" ht="16.5" customHeight="1" x14ac:dyDescent="0.2">
      <c r="A141" s="70" t="s">
        <v>263</v>
      </c>
      <c r="B141" s="71" t="s">
        <v>255</v>
      </c>
      <c r="C141" s="72"/>
      <c r="D141" s="72"/>
      <c r="E141" s="72"/>
      <c r="F141" s="72"/>
      <c r="G141" s="72"/>
      <c r="H141" s="74" t="s">
        <v>5</v>
      </c>
      <c r="I141" s="400">
        <v>91.221999999999994</v>
      </c>
      <c r="J141" s="402">
        <f>I141*'Algemene Gegevens'!$C$18</f>
        <v>91.221999999999994</v>
      </c>
      <c r="K141" s="2">
        <v>85</v>
      </c>
    </row>
    <row r="142" spans="1:11" ht="16.5" customHeight="1" x14ac:dyDescent="0.2">
      <c r="A142" s="76" t="s">
        <v>264</v>
      </c>
      <c r="B142" s="71" t="s">
        <v>256</v>
      </c>
      <c r="C142" s="72"/>
      <c r="D142" s="72"/>
      <c r="E142" s="72"/>
      <c r="F142" s="72"/>
      <c r="G142" s="72"/>
      <c r="H142" s="74" t="s">
        <v>5</v>
      </c>
      <c r="I142" s="400">
        <v>32.195999999999998</v>
      </c>
      <c r="J142" s="402">
        <f>I142*'Algemene Gegevens'!$C$18</f>
        <v>32.195999999999998</v>
      </c>
      <c r="K142" s="2">
        <v>30</v>
      </c>
    </row>
    <row r="143" spans="1:11" ht="16.5" customHeight="1" x14ac:dyDescent="0.2">
      <c r="A143" s="77" t="s">
        <v>280</v>
      </c>
      <c r="B143" s="71" t="s">
        <v>257</v>
      </c>
      <c r="C143" s="72"/>
      <c r="D143" s="72"/>
      <c r="E143" s="72"/>
      <c r="F143" s="72"/>
      <c r="G143" s="72"/>
      <c r="H143" s="74" t="s">
        <v>5</v>
      </c>
      <c r="I143" s="400">
        <v>48.293999999999997</v>
      </c>
      <c r="J143" s="402">
        <f>I143*'Algemene Gegevens'!$C$18</f>
        <v>48.293999999999997</v>
      </c>
      <c r="K143" s="2">
        <v>45</v>
      </c>
    </row>
    <row r="144" spans="1:11" ht="16.5" customHeight="1" x14ac:dyDescent="0.2">
      <c r="A144" s="76" t="s">
        <v>281</v>
      </c>
      <c r="B144" s="71" t="s">
        <v>258</v>
      </c>
      <c r="C144" s="72"/>
      <c r="D144" s="72"/>
      <c r="E144" s="72"/>
      <c r="F144" s="72"/>
      <c r="G144" s="72"/>
      <c r="H144" s="74" t="s">
        <v>5</v>
      </c>
      <c r="I144" s="400">
        <v>80.489999999999995</v>
      </c>
      <c r="J144" s="402">
        <f>I144*'Algemene Gegevens'!$C$18</f>
        <v>80.489999999999995</v>
      </c>
      <c r="K144" s="2">
        <v>75</v>
      </c>
    </row>
    <row r="145" spans="1:11" ht="16.5" customHeight="1" x14ac:dyDescent="0.2">
      <c r="A145" s="76" t="s">
        <v>557</v>
      </c>
      <c r="B145" s="71" t="s">
        <v>559</v>
      </c>
      <c r="C145" s="72"/>
      <c r="D145" s="72"/>
      <c r="E145" s="72"/>
      <c r="F145" s="72"/>
      <c r="G145" s="72"/>
      <c r="H145" s="74" t="s">
        <v>5</v>
      </c>
      <c r="I145" s="400">
        <v>2.9512999999999998</v>
      </c>
      <c r="J145" s="402">
        <f>I145*'Algemene Gegevens'!$C$18</f>
        <v>2.9512999999999998</v>
      </c>
      <c r="K145" s="2">
        <v>2.75</v>
      </c>
    </row>
    <row r="146" spans="1:11" ht="16.5" customHeight="1" x14ac:dyDescent="0.2">
      <c r="A146" s="76" t="s">
        <v>558</v>
      </c>
      <c r="B146" s="71" t="s">
        <v>560</v>
      </c>
      <c r="C146" s="72"/>
      <c r="D146" s="72"/>
      <c r="E146" s="72"/>
      <c r="F146" s="72"/>
      <c r="G146" s="72"/>
      <c r="H146" s="74" t="s">
        <v>5</v>
      </c>
      <c r="I146" s="400">
        <v>11.268599999999999</v>
      </c>
      <c r="J146" s="402">
        <f>I146*'Algemene Gegevens'!$C$18</f>
        <v>11.268599999999999</v>
      </c>
      <c r="K146" s="2">
        <v>10.5</v>
      </c>
    </row>
    <row r="147" spans="1:11" ht="16.5" customHeight="1" x14ac:dyDescent="0.2">
      <c r="A147" s="68"/>
      <c r="B147" s="69"/>
      <c r="G147" s="44"/>
      <c r="I147" s="409"/>
      <c r="J147"/>
    </row>
    <row r="148" spans="1:11" ht="16.5" customHeight="1" x14ac:dyDescent="0.2">
      <c r="A148" s="68" t="s">
        <v>59</v>
      </c>
      <c r="B148" s="69" t="s">
        <v>120</v>
      </c>
      <c r="G148" s="44"/>
      <c r="I148" s="410"/>
      <c r="J148"/>
    </row>
    <row r="149" spans="1:11" ht="16.5" customHeight="1" x14ac:dyDescent="0.2">
      <c r="A149" s="70" t="s">
        <v>60</v>
      </c>
      <c r="B149" s="84" t="s">
        <v>283</v>
      </c>
      <c r="C149" s="72"/>
      <c r="D149" s="72"/>
      <c r="E149" s="72"/>
      <c r="F149" s="72"/>
      <c r="G149" s="72"/>
      <c r="H149" s="74" t="s">
        <v>53</v>
      </c>
      <c r="I149" s="400">
        <v>531.23399999999992</v>
      </c>
      <c r="J149" s="402">
        <f>I149*'Algemene Gegevens'!$C$18</f>
        <v>531.23399999999992</v>
      </c>
      <c r="K149" s="2">
        <v>495</v>
      </c>
    </row>
    <row r="150" spans="1:11" ht="16.5" customHeight="1" x14ac:dyDescent="0.2">
      <c r="A150" s="70" t="s">
        <v>526</v>
      </c>
      <c r="B150" s="84" t="s">
        <v>282</v>
      </c>
      <c r="C150" s="72"/>
      <c r="D150" s="72"/>
      <c r="E150" s="72"/>
      <c r="F150" s="72"/>
      <c r="G150" s="72"/>
      <c r="H150" s="74" t="s">
        <v>53</v>
      </c>
      <c r="I150" s="400">
        <v>531.23399999999992</v>
      </c>
      <c r="J150" s="402">
        <f>I150*'Algemene Gegevens'!$C$18</f>
        <v>531.23399999999992</v>
      </c>
      <c r="K150" s="2">
        <v>495</v>
      </c>
    </row>
    <row r="151" spans="1:11" ht="16.5" customHeight="1" x14ac:dyDescent="0.2">
      <c r="A151" s="70" t="s">
        <v>61</v>
      </c>
      <c r="B151" s="84" t="s">
        <v>123</v>
      </c>
      <c r="C151" s="72"/>
      <c r="D151" s="72"/>
      <c r="E151" s="72"/>
      <c r="F151" s="72"/>
      <c r="G151" s="72"/>
      <c r="H151" s="74" t="s">
        <v>53</v>
      </c>
      <c r="I151" s="400">
        <v>273.666</v>
      </c>
      <c r="J151" s="402">
        <f>I151*'Algemene Gegevens'!$C$18</f>
        <v>273.666</v>
      </c>
      <c r="K151" s="2">
        <v>255</v>
      </c>
    </row>
    <row r="152" spans="1:11" ht="16.5" customHeight="1" x14ac:dyDescent="0.2">
      <c r="A152" s="70" t="s">
        <v>62</v>
      </c>
      <c r="B152" s="84" t="s">
        <v>285</v>
      </c>
      <c r="C152" s="72"/>
      <c r="D152" s="72"/>
      <c r="E152" s="72"/>
      <c r="F152" s="72"/>
      <c r="G152" s="72"/>
      <c r="H152" s="74" t="s">
        <v>53</v>
      </c>
      <c r="I152" s="400">
        <v>957.8309999999999</v>
      </c>
      <c r="J152" s="402">
        <f>I152*'Algemene Gegevens'!$C$18</f>
        <v>957.8309999999999</v>
      </c>
      <c r="K152" s="2">
        <v>892.5</v>
      </c>
    </row>
    <row r="153" spans="1:11" ht="16.5" customHeight="1" x14ac:dyDescent="0.2">
      <c r="A153" s="70" t="s">
        <v>63</v>
      </c>
      <c r="B153" s="84" t="s">
        <v>284</v>
      </c>
      <c r="C153" s="72"/>
      <c r="D153" s="72"/>
      <c r="E153" s="72"/>
      <c r="F153" s="72"/>
      <c r="G153" s="72"/>
      <c r="H153" s="74" t="s">
        <v>53</v>
      </c>
      <c r="I153" s="400">
        <v>957.8309999999999</v>
      </c>
      <c r="J153" s="402">
        <f>I153*'Algemene Gegevens'!$C$18</f>
        <v>957.8309999999999</v>
      </c>
      <c r="K153" s="2">
        <v>892.5</v>
      </c>
    </row>
    <row r="154" spans="1:11" ht="16.5" customHeight="1" x14ac:dyDescent="0.2">
      <c r="A154" s="70" t="s">
        <v>66</v>
      </c>
      <c r="B154" s="84" t="s">
        <v>270</v>
      </c>
      <c r="C154" s="72"/>
      <c r="D154" s="72"/>
      <c r="E154" s="72"/>
      <c r="F154" s="73"/>
      <c r="G154" s="73"/>
      <c r="H154" s="74" t="s">
        <v>53</v>
      </c>
      <c r="I154" s="400">
        <v>59.025999999999996</v>
      </c>
      <c r="J154" s="402">
        <f>I154*'Algemene Gegevens'!$C$18</f>
        <v>59.025999999999996</v>
      </c>
      <c r="K154" s="2">
        <v>55</v>
      </c>
    </row>
    <row r="155" spans="1:11" ht="16.5" customHeight="1" x14ac:dyDescent="0.2">
      <c r="A155" s="70" t="s">
        <v>67</v>
      </c>
      <c r="B155" s="84" t="s">
        <v>271</v>
      </c>
      <c r="C155" s="72"/>
      <c r="D155" s="72"/>
      <c r="E155" s="72"/>
      <c r="F155" s="72"/>
      <c r="G155" s="72"/>
      <c r="H155" s="74" t="s">
        <v>53</v>
      </c>
      <c r="I155" s="400">
        <v>46.147599999999997</v>
      </c>
      <c r="J155" s="402">
        <f>I155*'Algemene Gegevens'!$C$18</f>
        <v>46.147599999999997</v>
      </c>
      <c r="K155" s="2">
        <v>43</v>
      </c>
    </row>
    <row r="156" spans="1:11" ht="16.5" customHeight="1" x14ac:dyDescent="0.2">
      <c r="A156" s="70" t="s">
        <v>69</v>
      </c>
      <c r="B156" s="84" t="s">
        <v>79</v>
      </c>
      <c r="C156" s="72"/>
      <c r="D156" s="72"/>
      <c r="E156" s="72"/>
      <c r="F156" s="72"/>
      <c r="G156" s="72"/>
      <c r="H156" s="74" t="s">
        <v>53</v>
      </c>
      <c r="I156" s="400">
        <v>46.147599999999997</v>
      </c>
      <c r="J156" s="402">
        <f>I156*'Algemene Gegevens'!$C$18</f>
        <v>46.147599999999997</v>
      </c>
      <c r="K156" s="2">
        <v>43</v>
      </c>
    </row>
    <row r="157" spans="1:11" ht="16.5" customHeight="1" x14ac:dyDescent="0.2">
      <c r="A157" s="70" t="s">
        <v>71</v>
      </c>
      <c r="B157" s="84" t="s">
        <v>286</v>
      </c>
      <c r="C157" s="72"/>
      <c r="D157" s="72"/>
      <c r="E157" s="72"/>
      <c r="F157" s="72"/>
      <c r="G157" s="72"/>
      <c r="H157" s="74" t="s">
        <v>53</v>
      </c>
      <c r="I157" s="400">
        <v>46.147599999999997</v>
      </c>
      <c r="J157" s="402">
        <f>I157*'Algemene Gegevens'!$C$18</f>
        <v>46.147599999999997</v>
      </c>
      <c r="K157" s="2">
        <v>43</v>
      </c>
    </row>
    <row r="158" spans="1:11" ht="16.5" customHeight="1" x14ac:dyDescent="0.2">
      <c r="A158" s="70" t="s">
        <v>72</v>
      </c>
      <c r="B158" s="84" t="s">
        <v>287</v>
      </c>
      <c r="C158" s="72"/>
      <c r="D158" s="72"/>
      <c r="E158" s="72"/>
      <c r="F158" s="72"/>
      <c r="G158" s="72"/>
      <c r="H158" s="74" t="s">
        <v>53</v>
      </c>
      <c r="I158" s="400">
        <v>0.21464</v>
      </c>
      <c r="J158" s="402">
        <f>I158*'Algemene Gegevens'!$C$18</f>
        <v>0.21464</v>
      </c>
      <c r="K158" s="2">
        <v>0.2</v>
      </c>
    </row>
    <row r="159" spans="1:11" ht="16.5" customHeight="1" x14ac:dyDescent="0.2">
      <c r="A159" s="70" t="s">
        <v>80</v>
      </c>
      <c r="B159" s="84" t="s">
        <v>288</v>
      </c>
      <c r="C159" s="72"/>
      <c r="D159" s="72"/>
      <c r="E159" s="72"/>
      <c r="F159" s="72"/>
      <c r="G159" s="72"/>
      <c r="H159" s="74" t="s">
        <v>5</v>
      </c>
      <c r="I159" s="400">
        <v>0.32195999999999997</v>
      </c>
      <c r="J159" s="402">
        <f>I159*'Algemene Gegevens'!$C$18</f>
        <v>0.32195999999999997</v>
      </c>
      <c r="K159" s="2">
        <v>0.3</v>
      </c>
    </row>
    <row r="160" spans="1:11" ht="16.5" customHeight="1" x14ac:dyDescent="0.2">
      <c r="A160" s="70" t="s">
        <v>114</v>
      </c>
      <c r="B160" s="84" t="s">
        <v>124</v>
      </c>
      <c r="C160" s="72"/>
      <c r="D160" s="72"/>
      <c r="E160" s="72"/>
      <c r="F160" s="72"/>
      <c r="G160" s="72"/>
      <c r="H160" s="74" t="s">
        <v>5</v>
      </c>
      <c r="I160" s="400">
        <v>3.0586199999999999</v>
      </c>
      <c r="J160" s="402">
        <f>I160*'Algemene Gegevens'!$C$18</f>
        <v>3.0586199999999999</v>
      </c>
      <c r="K160" s="2">
        <v>2.85</v>
      </c>
    </row>
    <row r="161" spans="1:11" ht="16.5" customHeight="1" x14ac:dyDescent="0.2">
      <c r="A161" s="70" t="s">
        <v>115</v>
      </c>
      <c r="B161" s="84" t="s">
        <v>92</v>
      </c>
      <c r="C161" s="72"/>
      <c r="D161" s="72"/>
      <c r="E161" s="72"/>
      <c r="F161" s="72"/>
      <c r="G161" s="72"/>
      <c r="H161" s="74" t="s">
        <v>5</v>
      </c>
      <c r="I161" s="400">
        <v>0.96587999999999996</v>
      </c>
      <c r="J161" s="402">
        <f>I161*'Algemene Gegevens'!$C$18</f>
        <v>0.96587999999999996</v>
      </c>
      <c r="K161" s="2">
        <v>0.9</v>
      </c>
    </row>
    <row r="162" spans="1:11" ht="16.5" customHeight="1" x14ac:dyDescent="0.2">
      <c r="A162" s="77" t="s">
        <v>83</v>
      </c>
      <c r="B162" s="85" t="s">
        <v>64</v>
      </c>
      <c r="C162" s="62"/>
      <c r="D162" s="62"/>
      <c r="E162" s="62"/>
      <c r="F162" s="62"/>
      <c r="G162" s="62"/>
      <c r="H162" s="86" t="s">
        <v>65</v>
      </c>
      <c r="I162" s="401">
        <v>52.050199999999997</v>
      </c>
      <c r="J162" s="402">
        <f>I162*'Algemene Gegevens'!$C$18</f>
        <v>52.050199999999997</v>
      </c>
      <c r="K162" s="2">
        <v>48.5</v>
      </c>
    </row>
    <row r="163" spans="1:11" ht="16.5" customHeight="1" x14ac:dyDescent="0.2">
      <c r="A163" s="70" t="s">
        <v>84</v>
      </c>
      <c r="B163" s="84" t="s">
        <v>224</v>
      </c>
      <c r="C163" s="72"/>
      <c r="D163" s="72"/>
      <c r="E163" s="72"/>
      <c r="F163" s="72"/>
      <c r="G163" s="72"/>
      <c r="H163" s="74" t="s">
        <v>65</v>
      </c>
      <c r="I163" s="400">
        <v>74.587400000000002</v>
      </c>
      <c r="J163" s="402">
        <f>I163*'Algemene Gegevens'!$C$18</f>
        <v>74.587400000000002</v>
      </c>
      <c r="K163" s="2">
        <v>69.5</v>
      </c>
    </row>
    <row r="164" spans="1:11" ht="16.5" customHeight="1" x14ac:dyDescent="0.2">
      <c r="A164" s="70" t="s">
        <v>85</v>
      </c>
      <c r="B164" s="84" t="s">
        <v>223</v>
      </c>
      <c r="C164" s="72"/>
      <c r="D164" s="72"/>
      <c r="E164" s="72"/>
      <c r="F164" s="72"/>
      <c r="G164" s="72"/>
      <c r="H164" s="74" t="s">
        <v>65</v>
      </c>
      <c r="I164" s="400">
        <v>96.587999999999994</v>
      </c>
      <c r="J164" s="402">
        <f>I164*'Algemene Gegevens'!$C$18</f>
        <v>96.587999999999994</v>
      </c>
      <c r="K164" s="2">
        <v>90</v>
      </c>
    </row>
    <row r="165" spans="1:11" ht="16.5" customHeight="1" x14ac:dyDescent="0.2">
      <c r="A165" s="70" t="s">
        <v>87</v>
      </c>
      <c r="B165" s="84" t="s">
        <v>68</v>
      </c>
      <c r="C165" s="72"/>
      <c r="D165" s="72"/>
      <c r="E165" s="72"/>
      <c r="F165" s="72"/>
      <c r="G165" s="72"/>
      <c r="H165" s="74" t="s">
        <v>53</v>
      </c>
      <c r="I165" s="400">
        <v>85.855999999999995</v>
      </c>
      <c r="J165" s="402">
        <f>I165*'Algemene Gegevens'!$C$18</f>
        <v>85.855999999999995</v>
      </c>
      <c r="K165" s="2">
        <v>80</v>
      </c>
    </row>
    <row r="166" spans="1:11" ht="16.5" customHeight="1" x14ac:dyDescent="0.2">
      <c r="A166" s="70" t="s">
        <v>86</v>
      </c>
      <c r="B166" s="84" t="s">
        <v>225</v>
      </c>
      <c r="C166" s="72"/>
      <c r="D166" s="72"/>
      <c r="E166" s="72"/>
      <c r="F166" s="72"/>
      <c r="G166" s="72"/>
      <c r="H166" s="74" t="s">
        <v>55</v>
      </c>
      <c r="I166" s="400">
        <v>59.025999999999996</v>
      </c>
      <c r="J166" s="402">
        <f>I166*'Algemene Gegevens'!$C$18</f>
        <v>59.025999999999996</v>
      </c>
      <c r="K166" s="2">
        <v>55</v>
      </c>
    </row>
    <row r="167" spans="1:11" ht="16.5" customHeight="1" x14ac:dyDescent="0.2">
      <c r="A167" s="70" t="s">
        <v>88</v>
      </c>
      <c r="B167" s="84" t="s">
        <v>125</v>
      </c>
      <c r="C167" s="72"/>
      <c r="D167" s="72"/>
      <c r="E167" s="72"/>
      <c r="F167" s="72"/>
      <c r="G167" s="72"/>
      <c r="H167" s="74" t="s">
        <v>70</v>
      </c>
      <c r="I167" s="400">
        <v>46.147599999999997</v>
      </c>
      <c r="J167" s="402">
        <f>I167*'Algemene Gegevens'!$C$18</f>
        <v>46.147599999999997</v>
      </c>
      <c r="K167" s="2">
        <v>43</v>
      </c>
    </row>
    <row r="168" spans="1:11" ht="16.5" customHeight="1" x14ac:dyDescent="0.2">
      <c r="A168" s="70" t="s">
        <v>193</v>
      </c>
      <c r="B168" s="84" t="s">
        <v>191</v>
      </c>
      <c r="C168" s="72"/>
      <c r="D168" s="72"/>
      <c r="E168" s="72"/>
      <c r="F168" s="73"/>
      <c r="G168" s="73"/>
      <c r="H168" s="74" t="s">
        <v>5</v>
      </c>
      <c r="I168" s="400">
        <v>1.3414999999999999</v>
      </c>
      <c r="J168" s="402">
        <f>I168*'Algemene Gegevens'!$C$18</f>
        <v>1.3414999999999999</v>
      </c>
      <c r="K168" s="2">
        <v>1.25</v>
      </c>
    </row>
    <row r="169" spans="1:11" ht="16.5" customHeight="1" x14ac:dyDescent="0.2">
      <c r="A169" s="70" t="s">
        <v>289</v>
      </c>
      <c r="B169" s="84" t="s">
        <v>192</v>
      </c>
      <c r="C169" s="72"/>
      <c r="D169" s="72"/>
      <c r="E169" s="72"/>
      <c r="F169" s="73"/>
      <c r="G169" s="73"/>
      <c r="H169" s="74" t="s">
        <v>5</v>
      </c>
      <c r="I169" s="400">
        <v>27.141227999999998</v>
      </c>
      <c r="J169" s="402">
        <f>I169*'Algemene Gegevens'!$C$18</f>
        <v>27.141227999999998</v>
      </c>
      <c r="K169" s="2">
        <v>25.29</v>
      </c>
    </row>
    <row r="170" spans="1:11" ht="16.5" customHeight="1" x14ac:dyDescent="0.2">
      <c r="A170" s="70" t="s">
        <v>290</v>
      </c>
      <c r="B170" s="84" t="s">
        <v>194</v>
      </c>
      <c r="C170" s="72"/>
      <c r="D170" s="72"/>
      <c r="E170" s="72"/>
      <c r="F170" s="73"/>
      <c r="G170" s="73"/>
      <c r="H170" s="74" t="s">
        <v>53</v>
      </c>
      <c r="I170" s="400">
        <v>1483.5487519999997</v>
      </c>
      <c r="J170" s="402">
        <f>I170*'Algemene Gegevens'!$C$18</f>
        <v>1483.5487519999997</v>
      </c>
      <c r="K170" s="2">
        <v>1382.36</v>
      </c>
    </row>
    <row r="171" spans="1:11" ht="16.5" customHeight="1" x14ac:dyDescent="0.2">
      <c r="A171" s="70" t="s">
        <v>291</v>
      </c>
      <c r="B171" s="85" t="s">
        <v>139</v>
      </c>
      <c r="C171" s="62"/>
      <c r="D171" s="62"/>
      <c r="E171" s="62"/>
      <c r="F171" s="88"/>
      <c r="G171" s="88"/>
      <c r="H171" s="86" t="s">
        <v>70</v>
      </c>
      <c r="I171" s="401">
        <v>68.792119999999983</v>
      </c>
      <c r="J171" s="402">
        <f>I171*'Algemene Gegevens'!$C$18</f>
        <v>68.792119999999983</v>
      </c>
      <c r="K171" s="2">
        <v>64.099999999999994</v>
      </c>
    </row>
    <row r="172" spans="1:11" ht="16.5" customHeight="1" x14ac:dyDescent="0.2">
      <c r="A172" s="70" t="s">
        <v>292</v>
      </c>
      <c r="B172" s="84" t="s">
        <v>140</v>
      </c>
      <c r="C172" s="72"/>
      <c r="D172" s="72"/>
      <c r="E172" s="72"/>
      <c r="F172" s="73"/>
      <c r="G172" s="73"/>
      <c r="H172" s="74" t="s">
        <v>70</v>
      </c>
      <c r="I172" s="400">
        <v>101.95399999999999</v>
      </c>
      <c r="J172" s="402">
        <f>I172*'Algemene Gegevens'!$C$18</f>
        <v>101.95399999999999</v>
      </c>
      <c r="K172" s="2">
        <v>95</v>
      </c>
    </row>
    <row r="173" spans="1:11" ht="16.5" customHeight="1" x14ac:dyDescent="0.2">
      <c r="A173" s="70" t="s">
        <v>561</v>
      </c>
      <c r="B173" s="84" t="s">
        <v>563</v>
      </c>
      <c r="C173" s="72"/>
      <c r="D173" s="72"/>
      <c r="E173" s="72"/>
      <c r="F173" s="73"/>
      <c r="G173" s="73"/>
      <c r="H173" s="74" t="s">
        <v>65</v>
      </c>
      <c r="I173" s="400">
        <v>83.709599999999995</v>
      </c>
      <c r="J173" s="402">
        <f>I173*'Algemene Gegevens'!$C$18</f>
        <v>83.709599999999995</v>
      </c>
      <c r="K173" s="2">
        <v>78</v>
      </c>
    </row>
    <row r="174" spans="1:11" ht="16.5" customHeight="1" x14ac:dyDescent="0.2">
      <c r="A174" s="70" t="s">
        <v>562</v>
      </c>
      <c r="B174" s="84" t="s">
        <v>565</v>
      </c>
      <c r="C174" s="72"/>
      <c r="D174" s="72"/>
      <c r="E174" s="72"/>
      <c r="F174" s="73"/>
      <c r="G174" s="73"/>
      <c r="H174" s="74" t="s">
        <v>65</v>
      </c>
      <c r="I174" s="400">
        <v>101.95399999999999</v>
      </c>
      <c r="J174" s="402">
        <f>I174*'Algemene Gegevens'!$C$18</f>
        <v>101.95399999999999</v>
      </c>
      <c r="K174" s="2">
        <v>95</v>
      </c>
    </row>
    <row r="175" spans="1:11" ht="16.5" customHeight="1" x14ac:dyDescent="0.2">
      <c r="A175" s="70" t="s">
        <v>564</v>
      </c>
      <c r="B175" s="84" t="s">
        <v>566</v>
      </c>
      <c r="C175" s="72"/>
      <c r="D175" s="72"/>
      <c r="E175" s="72"/>
      <c r="F175" s="73"/>
      <c r="G175" s="73"/>
      <c r="H175" s="74" t="s">
        <v>65</v>
      </c>
      <c r="I175" s="400">
        <v>134.14999999999998</v>
      </c>
      <c r="J175" s="402">
        <f>I175*'Algemene Gegevens'!$C$18</f>
        <v>134.14999999999998</v>
      </c>
      <c r="K175" s="2">
        <v>125</v>
      </c>
    </row>
    <row r="176" spans="1:11" ht="16.5" customHeight="1" x14ac:dyDescent="0.2">
      <c r="A176" s="68"/>
      <c r="F176" s="89"/>
      <c r="G176" s="89"/>
      <c r="I176" s="409"/>
      <c r="J176"/>
    </row>
    <row r="177" spans="1:11" ht="16.5" customHeight="1" x14ac:dyDescent="0.2">
      <c r="A177" s="77" t="s">
        <v>93</v>
      </c>
      <c r="B177" s="90" t="s">
        <v>227</v>
      </c>
      <c r="G177" s="44"/>
      <c r="I177" s="410"/>
      <c r="J177"/>
    </row>
    <row r="178" spans="1:11" ht="16.5" customHeight="1" x14ac:dyDescent="0.2">
      <c r="A178" s="70" t="s">
        <v>133</v>
      </c>
      <c r="B178" s="71" t="s">
        <v>126</v>
      </c>
      <c r="C178" s="72"/>
      <c r="D178" s="72"/>
      <c r="E178" s="72"/>
      <c r="F178" s="72"/>
      <c r="G178" s="72"/>
      <c r="H178" s="74" t="s">
        <v>53</v>
      </c>
      <c r="I178" s="400">
        <v>21.850351999999997</v>
      </c>
      <c r="J178" s="402">
        <f t="shared" ref="J178:J188" si="2">I178</f>
        <v>21.850351999999997</v>
      </c>
      <c r="K178" s="2">
        <v>20.36</v>
      </c>
    </row>
    <row r="179" spans="1:11" ht="16.5" customHeight="1" x14ac:dyDescent="0.2">
      <c r="A179" s="70" t="s">
        <v>132</v>
      </c>
      <c r="B179" s="71" t="s">
        <v>130</v>
      </c>
      <c r="C179" s="72"/>
      <c r="D179" s="72"/>
      <c r="E179" s="72"/>
      <c r="F179" s="72"/>
      <c r="G179" s="72"/>
      <c r="H179" s="74" t="s">
        <v>53</v>
      </c>
      <c r="I179" s="400">
        <v>23.610399999999998</v>
      </c>
      <c r="J179" s="402">
        <f t="shared" si="2"/>
        <v>23.610399999999998</v>
      </c>
      <c r="K179" s="2">
        <v>22</v>
      </c>
    </row>
    <row r="180" spans="1:11" ht="16.5" customHeight="1" x14ac:dyDescent="0.2">
      <c r="A180" s="70" t="s">
        <v>134</v>
      </c>
      <c r="B180" s="71" t="s">
        <v>131</v>
      </c>
      <c r="C180" s="72"/>
      <c r="D180" s="72"/>
      <c r="E180" s="72"/>
      <c r="F180" s="72"/>
      <c r="G180" s="72"/>
      <c r="H180" s="74" t="s">
        <v>53</v>
      </c>
      <c r="I180" s="400">
        <v>23.610399999999998</v>
      </c>
      <c r="J180" s="402">
        <f t="shared" si="2"/>
        <v>23.610399999999998</v>
      </c>
      <c r="K180" s="2">
        <v>22</v>
      </c>
    </row>
    <row r="181" spans="1:11" ht="16.5" customHeight="1" x14ac:dyDescent="0.2">
      <c r="A181" s="70" t="s">
        <v>135</v>
      </c>
      <c r="B181" s="71" t="s">
        <v>94</v>
      </c>
      <c r="C181" s="72"/>
      <c r="D181" s="72"/>
      <c r="E181" s="72"/>
      <c r="F181" s="72"/>
      <c r="G181" s="72"/>
      <c r="H181" s="74" t="s">
        <v>53</v>
      </c>
      <c r="I181" s="400">
        <v>23.610399999999998</v>
      </c>
      <c r="J181" s="402">
        <f t="shared" si="2"/>
        <v>23.610399999999998</v>
      </c>
      <c r="K181" s="2">
        <v>22</v>
      </c>
    </row>
    <row r="182" spans="1:11" ht="16.5" customHeight="1" x14ac:dyDescent="0.2">
      <c r="A182" s="76" t="s">
        <v>136</v>
      </c>
      <c r="B182" s="71" t="s">
        <v>294</v>
      </c>
      <c r="C182" s="72"/>
      <c r="D182" s="72"/>
      <c r="E182" s="72"/>
      <c r="F182" s="72"/>
      <c r="G182" s="72"/>
      <c r="H182" s="74" t="s">
        <v>53</v>
      </c>
      <c r="I182" s="400">
        <v>48.293999999999997</v>
      </c>
      <c r="J182" s="402">
        <f t="shared" si="2"/>
        <v>48.293999999999997</v>
      </c>
      <c r="K182" s="2">
        <v>45</v>
      </c>
    </row>
    <row r="183" spans="1:11" ht="16.5" customHeight="1" x14ac:dyDescent="0.2">
      <c r="A183" s="76" t="s">
        <v>137</v>
      </c>
      <c r="B183" s="71" t="s">
        <v>600</v>
      </c>
      <c r="C183" s="72"/>
      <c r="D183" s="72"/>
      <c r="E183" s="72"/>
      <c r="F183" s="72"/>
      <c r="G183" s="72"/>
      <c r="H183" s="74" t="s">
        <v>594</v>
      </c>
      <c r="I183" s="400">
        <v>1.18052</v>
      </c>
      <c r="J183" s="402">
        <f t="shared" si="2"/>
        <v>1.18052</v>
      </c>
      <c r="K183" s="2">
        <v>1.1000000000000001</v>
      </c>
    </row>
    <row r="184" spans="1:11" ht="16.5" customHeight="1" x14ac:dyDescent="0.2">
      <c r="A184" s="76" t="s">
        <v>138</v>
      </c>
      <c r="B184" s="71" t="s">
        <v>156</v>
      </c>
      <c r="C184" s="72"/>
      <c r="D184" s="72" t="s">
        <v>197</v>
      </c>
      <c r="E184" s="72"/>
      <c r="F184" s="72"/>
      <c r="G184" s="72"/>
      <c r="H184" s="74" t="s">
        <v>5</v>
      </c>
      <c r="I184" s="400">
        <v>1.2341799999999998</v>
      </c>
      <c r="J184" s="402">
        <f t="shared" si="2"/>
        <v>1.2341799999999998</v>
      </c>
      <c r="K184" s="2">
        <v>1.1499999999999999</v>
      </c>
    </row>
    <row r="185" spans="1:11" ht="16.5" customHeight="1" x14ac:dyDescent="0.2">
      <c r="A185" s="76" t="s">
        <v>185</v>
      </c>
      <c r="B185" s="71" t="s">
        <v>156</v>
      </c>
      <c r="C185" s="72"/>
      <c r="D185" s="72" t="s">
        <v>198</v>
      </c>
      <c r="E185" s="72"/>
      <c r="F185" s="72"/>
      <c r="G185" s="72"/>
      <c r="H185" s="74" t="s">
        <v>5</v>
      </c>
      <c r="I185" s="400">
        <v>1.5454079999999999</v>
      </c>
      <c r="J185" s="402">
        <f t="shared" si="2"/>
        <v>1.5454079999999999</v>
      </c>
      <c r="K185" s="2">
        <v>1.44</v>
      </c>
    </row>
    <row r="186" spans="1:11" ht="16.5" customHeight="1" x14ac:dyDescent="0.2">
      <c r="A186" s="76" t="s">
        <v>186</v>
      </c>
      <c r="B186" s="71" t="s">
        <v>127</v>
      </c>
      <c r="C186" s="72"/>
      <c r="D186" s="72"/>
      <c r="E186" s="72"/>
      <c r="F186" s="72"/>
      <c r="G186" s="72"/>
      <c r="H186" s="74" t="s">
        <v>53</v>
      </c>
      <c r="I186" s="400">
        <v>101.95399999999999</v>
      </c>
      <c r="J186" s="402">
        <f t="shared" si="2"/>
        <v>101.95399999999999</v>
      </c>
      <c r="K186" s="2">
        <v>95</v>
      </c>
    </row>
    <row r="187" spans="1:11" ht="16.5" customHeight="1" x14ac:dyDescent="0.2">
      <c r="A187" s="76" t="s">
        <v>196</v>
      </c>
      <c r="B187" s="71" t="s">
        <v>128</v>
      </c>
      <c r="C187" s="72"/>
      <c r="D187" s="72"/>
      <c r="E187" s="72"/>
      <c r="F187" s="72"/>
      <c r="G187" s="72"/>
      <c r="H187" s="74" t="s">
        <v>53</v>
      </c>
      <c r="I187" s="400">
        <v>26.83</v>
      </c>
      <c r="J187" s="402">
        <f t="shared" si="2"/>
        <v>26.83</v>
      </c>
      <c r="K187" s="2">
        <v>25</v>
      </c>
    </row>
    <row r="188" spans="1:11" ht="16.5" customHeight="1" x14ac:dyDescent="0.2">
      <c r="A188" s="76" t="s">
        <v>293</v>
      </c>
      <c r="B188" s="71" t="s">
        <v>129</v>
      </c>
      <c r="C188" s="72"/>
      <c r="D188" s="72"/>
      <c r="E188" s="72"/>
      <c r="F188" s="72"/>
      <c r="G188" s="72"/>
      <c r="H188" s="74" t="s">
        <v>53</v>
      </c>
      <c r="I188" s="400">
        <v>6.7289639999999995</v>
      </c>
      <c r="J188" s="402">
        <f t="shared" si="2"/>
        <v>6.7289639999999995</v>
      </c>
      <c r="K188" s="2">
        <v>6.27</v>
      </c>
    </row>
  </sheetData>
  <sheetProtection algorithmName="SHA-512" hashValue="DUOeHhmzVncCXkE6aYv6IafX/QixUEOl9/3I6fF6rHngGvth6NJMs3sz93Yd2HATRq5RzW2sIlkRxAryXAOv7Q==" saltValue="jFgAqT29+jjfWFY7pu3S2g==" spinCount="100000" sheet="1" objects="1" scenarios="1"/>
  <phoneticPr fontId="12" type="noConversion"/>
  <pageMargins left="0.78740157480314965" right="0.39370078740157483" top="0.78740157480314965" bottom="0.59055118110236227" header="0.51181102362204722" footer="0.31496062992125984"/>
  <pageSetup paperSize="9" scale="48" fitToHeight="2" orientation="portrait" r:id="rId1"/>
  <headerFooter alignWithMargins="0">
    <oddHeader>&amp;C&amp;"Arial,Bold Italic"&amp;14Gemeenschappelijke Werken &amp;A</oddHeader>
    <oddFooter>&amp;L&amp;8&amp;F / &amp;A&amp;C&amp;8Pag &amp;P van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2"/>
  <dimension ref="A1:W298"/>
  <sheetViews>
    <sheetView showGridLines="0" topLeftCell="A89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610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0.1</v>
      </c>
      <c r="F15" s="65"/>
      <c r="G15" s="168" t="s">
        <v>554</v>
      </c>
      <c r="H15" s="293">
        <f>VLOOKUP(D15,P154:Q186,2,FALSE)*'Algemene Gegevens'!$C$18</f>
        <v>1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0.79999999999999993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1</v>
      </c>
      <c r="L19" s="309">
        <f>IF(OR(J19="",K19=""),"",K19*J19*$H$14+K19*J19*$H$13)</f>
        <v>6.4391999999999996</v>
      </c>
      <c r="M19" s="267">
        <f t="shared" ref="M19:M29" si="0">IF(OR(L19="",L19=0),"",L19)</f>
        <v>6.4391999999999996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>
        <v>1</v>
      </c>
      <c r="L23" s="309">
        <f>IF(OR(J23="",K23=""),"",K23*J23*$H$14)</f>
        <v>5.3659999999999997</v>
      </c>
      <c r="M23" s="267">
        <f t="shared" si="0"/>
        <v>5.3659999999999997</v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/>
      <c r="L24" s="309" t="str">
        <f>IF(OR(J24="",K24=""),"",K24*J24*$H$14+K24*J24*$H$13)</f>
        <v/>
      </c>
      <c r="M24" s="267" t="str">
        <f t="shared" si="0"/>
        <v/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>
        <v>1</v>
      </c>
      <c r="L27" s="309">
        <f>IF(OR(J27="",K27=""),"",K27*J27)</f>
        <v>13.951599999999999</v>
      </c>
      <c r="M27" s="267">
        <f t="shared" si="0"/>
        <v>13.951599999999999</v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 t="str">
        <f>IF(L33=0,"",1)</f>
        <v/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/>
      <c r="L31" s="309" t="str">
        <f>IF(OR(J31="",K31=""),"",K31*J31)</f>
        <v/>
      </c>
      <c r="M31" s="267" t="str">
        <f>IF(OR(L31="",L31=0),"",L31)</f>
        <v/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0</v>
      </c>
      <c r="M33" s="267" t="str">
        <f>IF(OR(L33="",L33=0),"",L33)</f>
        <v/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 t="str">
        <f>IF(SUM(L76:L103)=0,"",1)</f>
        <v/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/>
      <c r="L81" s="309" t="str">
        <f>IF(OR(J81="",K81=""),"",K81*J81*$H$14+K81*J81*$H$13)</f>
        <v/>
      </c>
      <c r="M81" s="267" t="str">
        <f t="shared" si="6"/>
        <v/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/>
      <c r="L90" s="309" t="str">
        <f>IF(OR(J90="",K90=""),"",K90*J90*$H$14+K90*J90*$H$13)</f>
        <v/>
      </c>
      <c r="M90" s="267" t="str">
        <f t="shared" si="6"/>
        <v/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01" t="s">
        <v>400</v>
      </c>
      <c r="L121" s="302">
        <f>SUM(L19:L28,L33,L35:L38,L76:L99,L104:L119)</f>
        <v>25.756799999999998</v>
      </c>
      <c r="M121" s="267">
        <f>IF(OR(L121="",L121=0),"",L121)</f>
        <v>25.756799999999998</v>
      </c>
    </row>
    <row r="122" spans="1:13" ht="16.5" customHeight="1" x14ac:dyDescent="0.2">
      <c r="H122" s="313"/>
      <c r="I122" s="310"/>
      <c r="J122" s="303"/>
      <c r="K122" s="304" t="s">
        <v>401</v>
      </c>
      <c r="L122" s="314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07" t="s">
        <v>402</v>
      </c>
      <c r="L123" s="305">
        <f>SUM(L121:L122)</f>
        <v>25.756799999999998</v>
      </c>
      <c r="M123" s="267">
        <f>IF(OR(L123="",L123=0),"",L123)</f>
        <v>25.756799999999998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AaVcwYSiGEcBGmD7V6nGcThQeL3unlOD6U5RDuQ8t4VFoIo8bp1ntZdaahIPR7RKuKodBKBu+GtFfpxflQ+c8w==" saltValue="BqKDZLEYqIdt8MQFe4KrXw==" spinCount="100000" sheet="1" objects="1" scenarios="1"/>
  <mergeCells count="21">
    <mergeCell ref="B118:F118"/>
    <mergeCell ref="B119:F119"/>
    <mergeCell ref="B114:F114"/>
    <mergeCell ref="B115:F115"/>
    <mergeCell ref="B116:F116"/>
    <mergeCell ref="B117:F117"/>
    <mergeCell ref="B72:F72"/>
    <mergeCell ref="B73:F73"/>
    <mergeCell ref="B113:F113"/>
    <mergeCell ref="D7:G7"/>
    <mergeCell ref="D8:G8"/>
    <mergeCell ref="A7:C7"/>
    <mergeCell ref="A8:C8"/>
    <mergeCell ref="K15:K18"/>
    <mergeCell ref="K12:K14"/>
    <mergeCell ref="A9:C9"/>
    <mergeCell ref="A10:C10"/>
    <mergeCell ref="D9:G9"/>
    <mergeCell ref="D10:G10"/>
    <mergeCell ref="A11:C11"/>
    <mergeCell ref="D11:G11"/>
  </mergeCells>
  <phoneticPr fontId="12" type="noConversion"/>
  <dataValidations count="3">
    <dataValidation type="list" allowBlank="1" showInputMessage="1" showErrorMessage="1" sqref="D14" xr:uid="{00000000-0002-0000-0400-000000000000}">
      <formula1>$M$154:$M$179</formula1>
    </dataValidation>
    <dataValidation type="list" allowBlank="1" showInputMessage="1" showErrorMessage="1" sqref="D13" xr:uid="{00000000-0002-0000-0400-000001000000}">
      <formula1>$S$154:$S$180</formula1>
    </dataValidation>
    <dataValidation type="list" allowBlank="1" showInputMessage="1" showErrorMessage="1" sqref="D15" xr:uid="{00000000-0002-0000-0400-000002000000}">
      <formula1>$P$154:$P$186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27">
    <pageSetUpPr fitToPage="1"/>
  </sheetPr>
  <dimension ref="A1:AM66"/>
  <sheetViews>
    <sheetView showGridLines="0" topLeftCell="A46" zoomScaleNormal="100" workbookViewId="0">
      <selection activeCell="I14" sqref="I14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9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9" x14ac:dyDescent="0.2">
      <c r="N2" s="101"/>
      <c r="O2" s="102"/>
      <c r="T2" s="103"/>
      <c r="AJ2" s="103"/>
      <c r="AK2" s="103"/>
    </row>
    <row r="3" spans="1:39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9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9" ht="14.25" x14ac:dyDescent="0.2">
      <c r="A5" s="107" t="str">
        <f>'Algemene Gegevens'!A10</f>
        <v>PROJECTNAAM</v>
      </c>
      <c r="B5" s="515" t="str">
        <f>IF('Algemene Gegevens'!C10="","",'Algemene Gegevens'!C10)</f>
        <v>123456.001 Blanco</v>
      </c>
      <c r="C5" s="515"/>
      <c r="D5" s="515"/>
      <c r="E5" s="515"/>
      <c r="F5" s="515"/>
      <c r="G5" s="515"/>
      <c r="H5" s="515"/>
      <c r="I5" s="515"/>
      <c r="O5" s="105"/>
      <c r="P5" s="2">
        <v>1</v>
      </c>
    </row>
    <row r="6" spans="1:39" x14ac:dyDescent="0.2">
      <c r="A6" s="107" t="str">
        <f>'Algemene Gegevens'!A11</f>
        <v>GEMEENTE</v>
      </c>
      <c r="B6" s="513" t="str">
        <f>IF('Algemene Gegevens'!C11="","",'Algemene Gegevens'!C11)</f>
        <v>GEMEENTE</v>
      </c>
      <c r="C6" s="513"/>
      <c r="D6" s="513"/>
      <c r="E6" s="513"/>
      <c r="F6" s="513"/>
      <c r="G6" s="513"/>
      <c r="H6" s="513"/>
      <c r="I6" s="513"/>
      <c r="O6" s="105"/>
      <c r="P6" s="2">
        <v>1</v>
      </c>
    </row>
    <row r="7" spans="1:39" x14ac:dyDescent="0.2">
      <c r="A7" s="107" t="str">
        <f>'Algemene Gegevens'!A16</f>
        <v>AANNEMER</v>
      </c>
      <c r="B7" s="513" t="str">
        <f>IF('Algemene Gegevens'!C16="","",'Algemene Gegevens'!C16)</f>
        <v>Aanemer</v>
      </c>
      <c r="C7" s="513"/>
      <c r="D7" s="513"/>
      <c r="E7" s="513"/>
      <c r="F7" s="513"/>
      <c r="G7" s="513"/>
      <c r="H7" s="513"/>
      <c r="I7" s="513"/>
      <c r="O7" s="105"/>
      <c r="P7" s="2">
        <v>1</v>
      </c>
    </row>
    <row r="8" spans="1:39" x14ac:dyDescent="0.2">
      <c r="A8" s="107" t="str">
        <f>'Algemene Gegevens'!A19</f>
        <v>PILOOTMAATSCHAPPIJ</v>
      </c>
      <c r="B8" s="513" t="str">
        <f>IF('Algemene Gegevens'!C19="","",'Algemene Gegevens'!C19)</f>
        <v>EUROFIBER</v>
      </c>
      <c r="C8" s="513"/>
      <c r="D8" s="513"/>
      <c r="E8" s="513"/>
      <c r="F8" s="513"/>
      <c r="G8" s="513"/>
      <c r="H8" s="513"/>
      <c r="I8" s="513"/>
      <c r="O8" s="105"/>
      <c r="P8" s="2">
        <v>1</v>
      </c>
    </row>
    <row r="9" spans="1:39" x14ac:dyDescent="0.2">
      <c r="A9" s="107" t="s">
        <v>534</v>
      </c>
      <c r="B9" s="513" t="str">
        <f>IF('Sleuftype 1'!D11="","",'Sleuftype 1'!D11)</f>
        <v>Fluvius: 1x OV 2x LS Eurofiber: 1x DB7 PXS: 1x SRV</v>
      </c>
      <c r="C9" s="513"/>
      <c r="D9" s="513"/>
      <c r="E9" s="513"/>
      <c r="F9" s="513"/>
      <c r="G9" s="513"/>
      <c r="H9" s="513"/>
      <c r="I9" s="513"/>
      <c r="O9" s="105"/>
      <c r="P9" s="2">
        <v>1</v>
      </c>
    </row>
    <row r="10" spans="1:39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9" x14ac:dyDescent="0.2">
      <c r="A11" s="519" t="s">
        <v>305</v>
      </c>
      <c r="B11" s="103"/>
      <c r="C11" s="520">
        <f>IF('Sleuftype 1'!L121=0,0,'Sleuftype 1'!L123)</f>
        <v>25.756799999999998</v>
      </c>
      <c r="D11" s="521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9" ht="13.5" thickBot="1" x14ac:dyDescent="0.25">
      <c r="A12" s="519"/>
      <c r="B12" s="103"/>
      <c r="C12" s="522">
        <f>IF('Sleuftype 1'!L122=0,0,'Sleuftype 1'!L123)</f>
        <v>0</v>
      </c>
      <c r="D12" s="523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9" x14ac:dyDescent="0.2">
      <c r="A13" s="519"/>
      <c r="B13" s="103"/>
      <c r="C13" s="524">
        <f>SUM(C11:C12)</f>
        <v>25.756799999999998</v>
      </c>
      <c r="D13" s="525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116">
        <v>1</v>
      </c>
      <c r="Q13" s="116"/>
      <c r="R13" s="116"/>
      <c r="S13" s="116"/>
      <c r="T13" s="117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7"/>
      <c r="AK13" s="117"/>
      <c r="AL13" s="116"/>
      <c r="AM13" s="116"/>
    </row>
    <row r="14" spans="1:39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116">
        <v>1</v>
      </c>
      <c r="Q14" s="116"/>
      <c r="R14" s="116"/>
      <c r="S14" s="116"/>
      <c r="T14" s="117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7"/>
      <c r="AK14" s="117"/>
      <c r="AL14" s="116"/>
      <c r="AM14" s="116"/>
    </row>
    <row r="15" spans="1:39" ht="13.5" thickBot="1" x14ac:dyDescent="0.25">
      <c r="A15" s="108"/>
      <c r="O15" s="105"/>
      <c r="P15" s="116">
        <v>1</v>
      </c>
      <c r="Q15" s="116"/>
      <c r="R15" s="116"/>
      <c r="S15" s="116"/>
      <c r="T15" s="117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7"/>
      <c r="AK15" s="117"/>
      <c r="AL15" s="116"/>
      <c r="AM15" s="116"/>
    </row>
    <row r="16" spans="1:39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116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  <c r="AM16" s="124"/>
    </row>
    <row r="17" spans="1:39" ht="42" customHeight="1" thickBot="1" x14ac:dyDescent="0.25">
      <c r="A17" s="125" t="s">
        <v>316</v>
      </c>
      <c r="B17" s="126"/>
      <c r="C17" s="127" t="s">
        <v>317</v>
      </c>
      <c r="D17" s="127" t="s">
        <v>318</v>
      </c>
      <c r="E17" s="127" t="s">
        <v>513</v>
      </c>
      <c r="F17" s="127" t="s">
        <v>514</v>
      </c>
      <c r="G17" s="127" t="s">
        <v>319</v>
      </c>
      <c r="H17" s="127" t="s">
        <v>320</v>
      </c>
      <c r="I17" s="127" t="s">
        <v>321</v>
      </c>
      <c r="J17" s="127" t="s">
        <v>322</v>
      </c>
      <c r="K17" s="128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116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  <c r="AM17" s="124"/>
    </row>
    <row r="18" spans="1:39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>
        <v>1</v>
      </c>
      <c r="J18" s="317"/>
      <c r="K18" s="318"/>
      <c r="L18" s="134">
        <f>IF(AK18=0,"",AK18)</f>
        <v>4</v>
      </c>
      <c r="M18" s="333">
        <f>AL18</f>
        <v>24</v>
      </c>
      <c r="N18" s="334">
        <f t="shared" ref="N18:N28" si="0">IF($M$29=0,0,M18/M$29)</f>
        <v>0.4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10.302720000000001</v>
      </c>
      <c r="P18" s="104">
        <f>IF(O18=0,"",1)</f>
        <v>1</v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1</v>
      </c>
      <c r="T18" s="135">
        <f t="shared" ref="T18:T28" si="4">SUM(Q18:S18)</f>
        <v>1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1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4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4</v>
      </c>
      <c r="AI18" s="136" t="str">
        <f>AD18&amp;AE18&amp;AF18&amp;AG18&amp;AH18</f>
        <v>----4</v>
      </c>
      <c r="AJ18" s="122"/>
      <c r="AK18" s="123">
        <f>VLOOKUP(AI18,Tabellen!$A$4:$C$49,3,FALSE)</f>
        <v>4</v>
      </c>
      <c r="AL18" s="123">
        <f>VLOOKUP(AI18,Tabellen!$A$4:$B$49,2,FALSE)</f>
        <v>24</v>
      </c>
      <c r="AM18" s="124"/>
    </row>
    <row r="19" spans="1:39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>
        <v>3</v>
      </c>
      <c r="H19" s="319"/>
      <c r="I19" s="319"/>
      <c r="J19" s="319"/>
      <c r="K19" s="320"/>
      <c r="L19" s="138">
        <f t="shared" ref="L19:L28" si="14">IF(AK19=0,"",AK19)</f>
        <v>3</v>
      </c>
      <c r="M19" s="336">
        <f t="shared" ref="M19:M28" si="15">AL19</f>
        <v>18</v>
      </c>
      <c r="N19" s="337">
        <f t="shared" si="0"/>
        <v>0.3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7.7270399999999988</v>
      </c>
      <c r="P19" s="104">
        <f t="shared" ref="P19:P28" si="17">IF(O19=0,"",1)</f>
        <v>1</v>
      </c>
      <c r="Q19" s="122">
        <f t="shared" si="1"/>
        <v>3</v>
      </c>
      <c r="R19" s="122">
        <f t="shared" si="2"/>
        <v>0</v>
      </c>
      <c r="S19" s="122">
        <f t="shared" si="3"/>
        <v>0</v>
      </c>
      <c r="T19" s="135">
        <f t="shared" si="4"/>
        <v>3</v>
      </c>
      <c r="U19" s="122">
        <f t="shared" si="5"/>
        <v>3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3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3</v>
      </c>
      <c r="AI19" s="136" t="str">
        <f t="shared" ref="AI19:AI28" si="18">AD19&amp;AE19&amp;AF19&amp;AG19&amp;AH19</f>
        <v>----3</v>
      </c>
      <c r="AJ19" s="122"/>
      <c r="AK19" s="123">
        <f>VLOOKUP(AI19,Tabellen!$A$4:$C$49,3,FALSE)</f>
        <v>3</v>
      </c>
      <c r="AL19" s="123">
        <f>VLOOKUP(AI19,Tabellen!$A$4:$B$49,2,FALSE)</f>
        <v>18</v>
      </c>
      <c r="AM19" s="124"/>
    </row>
    <row r="20" spans="1:39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>
        <v>1</v>
      </c>
      <c r="H20" s="319"/>
      <c r="I20" s="319"/>
      <c r="J20" s="319"/>
      <c r="K20" s="320"/>
      <c r="L20" s="138">
        <f t="shared" si="14"/>
        <v>3</v>
      </c>
      <c r="M20" s="336">
        <f t="shared" si="15"/>
        <v>18</v>
      </c>
      <c r="N20" s="337">
        <f t="shared" si="0"/>
        <v>0.3</v>
      </c>
      <c r="O20" s="338">
        <f t="shared" si="16"/>
        <v>7.7270399999999988</v>
      </c>
      <c r="P20" s="104">
        <f t="shared" si="17"/>
        <v>1</v>
      </c>
      <c r="Q20" s="122">
        <f t="shared" si="1"/>
        <v>1</v>
      </c>
      <c r="R20" s="122">
        <f t="shared" si="2"/>
        <v>0</v>
      </c>
      <c r="S20" s="122">
        <f t="shared" si="3"/>
        <v>0</v>
      </c>
      <c r="T20" s="135">
        <f t="shared" si="4"/>
        <v>1</v>
      </c>
      <c r="U20" s="122">
        <f t="shared" si="5"/>
        <v>1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3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3</v>
      </c>
      <c r="AI20" s="136" t="str">
        <f t="shared" si="18"/>
        <v>----3</v>
      </c>
      <c r="AJ20" s="122"/>
      <c r="AK20" s="123">
        <f>VLOOKUP(AI20,Tabellen!$A$4:$C$49,3,FALSE)</f>
        <v>3</v>
      </c>
      <c r="AL20" s="123">
        <f>VLOOKUP(AI20,Tabellen!$A$4:$B$49,2,FALSE)</f>
        <v>18</v>
      </c>
      <c r="AM20" s="124"/>
    </row>
    <row r="21" spans="1:39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38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104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  <c r="AM21" s="124"/>
    </row>
    <row r="22" spans="1:39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38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104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  <c r="AM22" s="124"/>
    </row>
    <row r="23" spans="1:39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38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104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  <c r="AM23" s="124"/>
    </row>
    <row r="24" spans="1:39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38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104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  <c r="AM24" s="124"/>
    </row>
    <row r="25" spans="1:39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38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104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  <c r="AM25" s="124"/>
    </row>
    <row r="26" spans="1:39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38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104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  <c r="AM26" s="124"/>
    </row>
    <row r="27" spans="1:39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38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104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  <c r="AM27" s="124"/>
    </row>
    <row r="28" spans="1:39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134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104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  <c r="AM28" s="124"/>
    </row>
    <row r="29" spans="1:39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4</v>
      </c>
      <c r="H29" s="326">
        <f t="shared" si="22"/>
        <v>0</v>
      </c>
      <c r="I29" s="326">
        <f t="shared" si="22"/>
        <v>1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60</v>
      </c>
      <c r="N29" s="324">
        <f>IF(SUM(N18:N28)=0,"",SUM(N18:N28))</f>
        <v>1</v>
      </c>
      <c r="O29" s="325">
        <f>IF(SUM(O18:O28)=0,"",SUM(O18:O28))</f>
        <v>25.756799999999998</v>
      </c>
      <c r="P29" s="104">
        <f>IF(O29="","",1)</f>
        <v>1</v>
      </c>
      <c r="Q29" s="124"/>
      <c r="R29" s="124"/>
      <c r="S29" s="124"/>
      <c r="T29" s="206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4"/>
      <c r="AJ29" s="206"/>
      <c r="AK29" s="206"/>
      <c r="AL29" s="124"/>
      <c r="AM29" s="124"/>
    </row>
    <row r="30" spans="1:39" x14ac:dyDescent="0.2">
      <c r="A30" s="140"/>
      <c r="C30" s="141"/>
      <c r="K30" s="142" t="s">
        <v>344</v>
      </c>
      <c r="O30" s="105"/>
      <c r="P30" s="104">
        <f>IF(O29="","",1)</f>
        <v>1</v>
      </c>
      <c r="Q30" s="124"/>
      <c r="R30" s="124"/>
      <c r="S30" s="124"/>
      <c r="T30" s="329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4"/>
      <c r="AJ30" s="206"/>
      <c r="AK30" s="206"/>
      <c r="AL30" s="124"/>
      <c r="AM30" s="124"/>
    </row>
    <row r="31" spans="1:39" ht="13.5" thickBot="1" x14ac:dyDescent="0.25">
      <c r="A31" s="108"/>
      <c r="O31" s="105"/>
      <c r="P31" s="124" t="str">
        <f>IF(O45="","",1)</f>
        <v/>
      </c>
      <c r="Q31" s="124"/>
      <c r="R31" s="124"/>
      <c r="S31" s="124"/>
      <c r="T31" s="206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206"/>
      <c r="AK31" s="206"/>
      <c r="AL31" s="124"/>
      <c r="AM31" s="124"/>
    </row>
    <row r="32" spans="1:39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124" t="str">
        <f>IF(O45="","",1)</f>
        <v/>
      </c>
      <c r="Q32" s="124"/>
      <c r="R32" s="124"/>
      <c r="S32" s="124"/>
      <c r="T32" s="206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206"/>
      <c r="AK32" s="206"/>
      <c r="AL32" s="124"/>
      <c r="AM32" s="124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124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104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104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104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104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104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104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104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104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104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104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104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10.302720000000001</v>
      </c>
      <c r="I50" s="512"/>
      <c r="J50" s="496"/>
      <c r="K50" s="496"/>
      <c r="L50" s="495">
        <f>SUM(H50:K50)</f>
        <v>10.302720000000001</v>
      </c>
      <c r="M50" s="495"/>
      <c r="N50" s="495"/>
      <c r="O50" s="105"/>
      <c r="P50" s="104">
        <f>IF(L50=0,"",1)</f>
        <v>1</v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7.7270399999999988</v>
      </c>
      <c r="I51" s="512"/>
      <c r="J51" s="496">
        <f>IF($C$13=0,"",IF(A51="","",IF(OR(H51=0,H51="Fout"),"",('Sleuftype 1'!$K$31+'Sleuftype 1'!$K$74)*'Algemene Gegevens'!$L$15)))</f>
        <v>0</v>
      </c>
      <c r="K51" s="496"/>
      <c r="L51" s="495">
        <f t="shared" ref="L51:L60" si="36">SUM(H51:K51)</f>
        <v>7.7270399999999988</v>
      </c>
      <c r="M51" s="495"/>
      <c r="N51" s="495"/>
      <c r="O51" s="105"/>
      <c r="P51" s="104">
        <f t="shared" ref="P51:P61" si="37">IF(L51=0,"",1)</f>
        <v>1</v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7.7270399999999988</v>
      </c>
      <c r="I52" s="512"/>
      <c r="J52" s="496">
        <f>IF($C$13=0,"",IF(A52="","",IF(OR(H52=0,H52="Fout"),"",('Sleuftype 1'!$K$31+'Sleuftype 1'!$K$74)*'Algemene Gegevens'!$L$15)))</f>
        <v>0</v>
      </c>
      <c r="K52" s="496"/>
      <c r="L52" s="495">
        <f t="shared" si="36"/>
        <v>7.7270399999999988</v>
      </c>
      <c r="M52" s="495"/>
      <c r="N52" s="495"/>
      <c r="O52" s="105"/>
      <c r="P52" s="104">
        <f t="shared" si="37"/>
        <v>1</v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1'!$K$31+'Sleuftype 1'!$K$74)*'Algemene Gegevens'!$L$15)))</f>
        <v/>
      </c>
      <c r="K53" s="496"/>
      <c r="L53" s="495">
        <f t="shared" si="36"/>
        <v>0</v>
      </c>
      <c r="M53" s="495"/>
      <c r="N53" s="495"/>
      <c r="O53" s="105"/>
      <c r="P53" s="104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1'!$K$31+'Sleuftype 1'!$K$74)*'Algemene Gegevens'!$L$15)))</f>
        <v/>
      </c>
      <c r="K54" s="496"/>
      <c r="L54" s="495">
        <f t="shared" si="36"/>
        <v>0</v>
      </c>
      <c r="M54" s="495"/>
      <c r="N54" s="495"/>
      <c r="O54" s="105"/>
      <c r="P54" s="104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1'!$K$31+'Sleuftype 1'!$K$74)*'Algemene Gegevens'!$L$15)))</f>
        <v/>
      </c>
      <c r="K55" s="496"/>
      <c r="L55" s="495">
        <f t="shared" si="36"/>
        <v>0</v>
      </c>
      <c r="M55" s="495"/>
      <c r="N55" s="495"/>
      <c r="O55" s="105"/>
      <c r="P55" s="104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1'!$K$31+'Sleuftype 1'!$K$74)*'Algemene Gegevens'!$L$15)))</f>
        <v/>
      </c>
      <c r="K56" s="496"/>
      <c r="L56" s="495">
        <f t="shared" si="36"/>
        <v>0</v>
      </c>
      <c r="M56" s="495"/>
      <c r="N56" s="495"/>
      <c r="O56" s="105"/>
      <c r="P56" s="104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1'!$K$31+'Sleuftype 1'!$K$74)*'Algemene Gegevens'!$L$15)))</f>
        <v/>
      </c>
      <c r="K57" s="496"/>
      <c r="L57" s="495">
        <f t="shared" si="36"/>
        <v>0</v>
      </c>
      <c r="M57" s="495"/>
      <c r="N57" s="495"/>
      <c r="O57" s="105"/>
      <c r="P57" s="104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1'!$K$31+'Sleuftype 1'!$K$74)*'Algemene Gegevens'!$L$15)))</f>
        <v/>
      </c>
      <c r="K58" s="496"/>
      <c r="L58" s="495">
        <f t="shared" si="36"/>
        <v>0</v>
      </c>
      <c r="M58" s="495"/>
      <c r="N58" s="495"/>
      <c r="O58" s="105"/>
      <c r="P58" s="104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1'!$K$31+'Sleuftype 1'!$K$74)*'Algemene Gegevens'!$L$15)))</f>
        <v/>
      </c>
      <c r="K59" s="496"/>
      <c r="L59" s="495">
        <f t="shared" si="36"/>
        <v>0</v>
      </c>
      <c r="M59" s="495"/>
      <c r="N59" s="495"/>
      <c r="O59" s="105"/>
      <c r="P59" s="104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1'!$K$31+'Sleuftype 1'!$K$74)*'Algemene Gegevens'!$L$15)))</f>
        <v/>
      </c>
      <c r="K60" s="496"/>
      <c r="L60" s="506">
        <f t="shared" si="36"/>
        <v>0</v>
      </c>
      <c r="M60" s="506"/>
      <c r="N60" s="506"/>
      <c r="O60" s="105"/>
      <c r="P60" s="104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25.756799999999998</v>
      </c>
      <c r="I61" s="501"/>
      <c r="J61" s="500">
        <f>SUM(J50:J60)</f>
        <v>0</v>
      </c>
      <c r="K61" s="507"/>
      <c r="L61" s="508">
        <f>SUM(L50:N60)</f>
        <v>25.756799999999998</v>
      </c>
      <c r="M61" s="509"/>
      <c r="N61" s="510"/>
      <c r="O61" s="105"/>
      <c r="P61" s="104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fn/KxEHXidyym/8xYoIDT2KRNQvsP2Q8myc62atfrRg6DVzRwD/CItH+NOswuZRCvHLCceFryCKiMZ5X5t9RvQ==" saltValue="6hT9OIgyhMpSnwIRVkhOrg==" spinCount="100000" sheet="1" objects="1" scenarios="1"/>
  <mergeCells count="72">
    <mergeCell ref="A65:O65"/>
    <mergeCell ref="A50:G50"/>
    <mergeCell ref="H50:I50"/>
    <mergeCell ref="A51:G51"/>
    <mergeCell ref="H51:I51"/>
    <mergeCell ref="A52:G52"/>
    <mergeCell ref="H52:I52"/>
    <mergeCell ref="A57:G57"/>
    <mergeCell ref="A53:G53"/>
    <mergeCell ref="H53:I53"/>
    <mergeCell ref="A54:G54"/>
    <mergeCell ref="H54:I54"/>
    <mergeCell ref="A58:G58"/>
    <mergeCell ref="H58:I58"/>
    <mergeCell ref="H57:I57"/>
    <mergeCell ref="A55:G55"/>
    <mergeCell ref="M32:O32"/>
    <mergeCell ref="C16:J16"/>
    <mergeCell ref="M16:O16"/>
    <mergeCell ref="A49:G49"/>
    <mergeCell ref="J48:K48"/>
    <mergeCell ref="L48:N48"/>
    <mergeCell ref="H49:I49"/>
    <mergeCell ref="J49:K49"/>
    <mergeCell ref="L49:N49"/>
    <mergeCell ref="H48:I48"/>
    <mergeCell ref="B5:I5"/>
    <mergeCell ref="B6:I6"/>
    <mergeCell ref="AJ16:AL16"/>
    <mergeCell ref="B9:I9"/>
    <mergeCell ref="A11:A13"/>
    <mergeCell ref="C11:D11"/>
    <mergeCell ref="C12:D12"/>
    <mergeCell ref="C13:D13"/>
    <mergeCell ref="U16:W16"/>
    <mergeCell ref="G11:I13"/>
    <mergeCell ref="A56:G56"/>
    <mergeCell ref="H56:I56"/>
    <mergeCell ref="A59:G59"/>
    <mergeCell ref="H59:I59"/>
    <mergeCell ref="B7:I7"/>
    <mergeCell ref="B8:I8"/>
    <mergeCell ref="C32:J32"/>
    <mergeCell ref="J50:K50"/>
    <mergeCell ref="J54:K54"/>
    <mergeCell ref="L59:N59"/>
    <mergeCell ref="J56:K56"/>
    <mergeCell ref="L56:N56"/>
    <mergeCell ref="J57:K57"/>
    <mergeCell ref="H55:I55"/>
    <mergeCell ref="L50:N50"/>
    <mergeCell ref="J51:K51"/>
    <mergeCell ref="L51:N51"/>
    <mergeCell ref="A61:G61"/>
    <mergeCell ref="H61:I61"/>
    <mergeCell ref="A60:G60"/>
    <mergeCell ref="H60:I60"/>
    <mergeCell ref="L55:N55"/>
    <mergeCell ref="J60:K60"/>
    <mergeCell ref="L60:N60"/>
    <mergeCell ref="J61:K61"/>
    <mergeCell ref="L61:N61"/>
    <mergeCell ref="J58:K58"/>
    <mergeCell ref="L58:N58"/>
    <mergeCell ref="J59:K59"/>
    <mergeCell ref="L57:N57"/>
    <mergeCell ref="L54:N54"/>
    <mergeCell ref="J55:K55"/>
    <mergeCell ref="J52:K52"/>
    <mergeCell ref="L52:N52"/>
    <mergeCell ref="J53:K53"/>
    <mergeCell ref="L53:N53"/>
  </mergeCells>
  <phoneticPr fontId="12" type="noConversion"/>
  <conditionalFormatting sqref="C45:K45 C29:K29 M18:O29 M34:O45 H50:H61 J50:N61">
    <cfRule type="cellIs" dxfId="43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49"/>
  <dimension ref="A1:AE110"/>
  <sheetViews>
    <sheetView showGridLines="0" zoomScaleNormal="100" workbookViewId="0">
      <selection activeCell="I29" sqref="I29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9.140625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1'!D11="","",'Sleuftype 1'!D11)</f>
        <v>Fluvius: 1x OV 2x LS Eurofiber: 1x DB7 PXS: 1x SRV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>
        <v>45</v>
      </c>
      <c r="J29" s="308">
        <f t="shared" ref="J29:J60" si="12">IF(OR($H29="",I29=""),"",I29*$H29)</f>
        <v>144.88200000000001</v>
      </c>
      <c r="K29" s="294">
        <f>45*3</f>
        <v>135</v>
      </c>
      <c r="L29" s="308">
        <f t="shared" ref="L29:L60" si="13">IF(OR($H29="",K29=""),"",K29*$H29)</f>
        <v>434.64599999999996</v>
      </c>
      <c r="M29" s="294">
        <v>45</v>
      </c>
      <c r="N29" s="308">
        <f t="shared" ref="N29:N60" si="14">IF(OR($H29="",M29=""),"",M29*$H29)</f>
        <v>144.88200000000001</v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>
        <f>IF(SUM(AE63:AE89)=0,"",1)</f>
        <v>1</v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>
        <f>IF(SUM(AE63:AE89)=0,"",1)</f>
        <v>1</v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>
        <v>45</v>
      </c>
      <c r="J73" s="308">
        <f t="shared" si="24"/>
        <v>14.488199999999999</v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>
        <f t="shared" si="35"/>
        <v>1</v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si="47"/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59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59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59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59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59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159.37020000000001</v>
      </c>
      <c r="K110" s="373"/>
      <c r="L110" s="374">
        <f>SUM(L15:L109)</f>
        <v>434.64599999999996</v>
      </c>
      <c r="M110" s="373"/>
      <c r="N110" s="374">
        <f>SUM(N15:N109)</f>
        <v>144.88200000000001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59"/>
        <v>1</v>
      </c>
    </row>
  </sheetData>
  <sheetProtection algorithmName="SHA-512" hashValue="Ng2v/gTTwcTz/4ZG0zcESW2/i8X13WLiOjpfIPIW6WxVaweXGJCVhE9aTEA1f3pLGACLwWD/K5drJN0kOXGUbQ==" saltValue="6ayd9DvB9jwTJ4TiQYMfSA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42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18"/>
  <dimension ref="A1:W298"/>
  <sheetViews>
    <sheetView showGridLines="0" topLeftCell="A10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55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55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55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611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0.1</v>
      </c>
      <c r="F15" s="65"/>
      <c r="G15" s="168" t="s">
        <v>554</v>
      </c>
      <c r="H15" s="293">
        <f>VLOOKUP(D15,P154:Q186,2,FALSE)*'Algemene Gegevens'!$C$18</f>
        <v>1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0.79999999999999993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14</v>
      </c>
      <c r="L19" s="309">
        <f>IF(OR(J19="",K19=""),"",K19*J19*$H$14+K19*J19*$H$13)</f>
        <v>90.148799999999994</v>
      </c>
      <c r="M19" s="267">
        <f t="shared" ref="M19:M29" si="0">IF(OR(L19="",L19=0),"",L19)</f>
        <v>90.148799999999994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14</v>
      </c>
      <c r="L24" s="309">
        <f>IF(OR(J24="",K24=""),"",K24*J24*$H$14+K24*J24*$H$13)</f>
        <v>75.123999999999995</v>
      </c>
      <c r="M24" s="267">
        <f t="shared" si="0"/>
        <v>75.123999999999995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14</v>
      </c>
      <c r="L31" s="309">
        <f>IF(OR(J31="",K31=""),"",K31*J31)</f>
        <v>247.9092</v>
      </c>
      <c r="M31" s="267">
        <f>IF(OR(L31="",L31=0),"",L31)</f>
        <v>247.9092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261.9092</v>
      </c>
      <c r="M33" s="267">
        <f>IF(OR(L33="",L33=0),"",L33)</f>
        <v>261.9092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14</v>
      </c>
      <c r="L81" s="309">
        <f>IF(OR(J81="",K81=""),"",K81*J81*$H$14+K81*J81*$H$13)</f>
        <v>262.93399999999997</v>
      </c>
      <c r="M81" s="267">
        <f t="shared" si="6"/>
        <v>262.93399999999997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14</v>
      </c>
      <c r="L90" s="309">
        <f>IF(OR(J90="",K90=""),"",K90*J90*$H$14+K90*J90*$H$13)</f>
        <v>206.59099999999998</v>
      </c>
      <c r="M90" s="267">
        <f t="shared" si="6"/>
        <v>206.59099999999998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896.70699999999999</v>
      </c>
      <c r="M121" s="267">
        <f>IF(OR(L121="",L121=0),"",L121)</f>
        <v>896.70699999999999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896.70699999999999</v>
      </c>
      <c r="M123" s="267">
        <f>IF(OR(L123="",L123=0),"",L123)</f>
        <v>896.70699999999999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HGwHk7YBrbCkVRGYGwGRv02VON+Q9qkodZ0nusFp9GML9BCtIbHKZVU7M0BU9dE16XfKoyV1ONPuGw029BJ5gg==" saltValue="ljRLzFCHbZa0XYf8U2Dn9g==" spinCount="100000" sheet="1" objects="1" scenarios="1"/>
  <mergeCells count="21">
    <mergeCell ref="D7:G7"/>
    <mergeCell ref="D8:G8"/>
    <mergeCell ref="A7:C7"/>
    <mergeCell ref="A8:C8"/>
    <mergeCell ref="B72:F72"/>
    <mergeCell ref="A9:C9"/>
    <mergeCell ref="A10:C10"/>
    <mergeCell ref="D9:G9"/>
    <mergeCell ref="D10:G10"/>
    <mergeCell ref="A11:C11"/>
    <mergeCell ref="D11:G11"/>
    <mergeCell ref="B117:F117"/>
    <mergeCell ref="B118:F118"/>
    <mergeCell ref="B119:F119"/>
    <mergeCell ref="K12:K14"/>
    <mergeCell ref="K15:K18"/>
    <mergeCell ref="B73:F73"/>
    <mergeCell ref="B113:F113"/>
    <mergeCell ref="B114:F114"/>
    <mergeCell ref="B115:F115"/>
    <mergeCell ref="B116:F116"/>
  </mergeCells>
  <phoneticPr fontId="12" type="noConversion"/>
  <dataValidations count="3">
    <dataValidation type="list" allowBlank="1" showInputMessage="1" showErrorMessage="1" sqref="D15" xr:uid="{D736F959-6ED1-44B2-8CED-C266F57CA4A8}">
      <formula1>$P$154:$P$186</formula1>
    </dataValidation>
    <dataValidation type="list" allowBlank="1" showInputMessage="1" showErrorMessage="1" sqref="D13" xr:uid="{473BEB63-2C32-438F-AC22-1FF3A9DE5B59}">
      <formula1>$S$154:$S$180</formula1>
    </dataValidation>
    <dataValidation type="list" allowBlank="1" showInputMessage="1" showErrorMessage="1" sqref="D14" xr:uid="{A844BF0C-528D-4E9B-BFE2-20E0214881EB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28">
    <pageSetUpPr fitToPage="1"/>
  </sheetPr>
  <dimension ref="A1:AL66"/>
  <sheetViews>
    <sheetView showGridLines="0" topLeftCell="A3" zoomScaleNormal="100" workbookViewId="0">
      <selection activeCell="G20" sqref="G20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2'!D11="","",'Sleuftype 2'!D11)</f>
        <v>fluvius: 1x OV + Eurofiber 1x DB7 ( WB 14 m p partij )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2'!L121=0,0,'Sleuftype 2'!L123)</f>
        <v>896.70699999999999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2'!L122=0,0,'Sleuftype 2'!L123)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896.70699999999999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>
        <v>1</v>
      </c>
      <c r="J18" s="317"/>
      <c r="K18" s="318"/>
      <c r="L18" s="96">
        <f>IF(AK18=0,"",AK18)</f>
        <v>4</v>
      </c>
      <c r="M18" s="333">
        <f>AL18</f>
        <v>24</v>
      </c>
      <c r="N18" s="334">
        <f t="shared" ref="N18:N28" si="0">IF($M$29=0,0,M18/M$29)</f>
        <v>0.5714285714285714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512.404</v>
      </c>
      <c r="P18" s="205">
        <f>IF(O18=0,"",1)</f>
        <v>1</v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1</v>
      </c>
      <c r="T18" s="135">
        <f t="shared" ref="T18:T28" si="4">SUM(Q18:S18)</f>
        <v>1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1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4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4</v>
      </c>
      <c r="AI18" s="136" t="str">
        <f>AD18&amp;AE18&amp;AF18&amp;AG18&amp;AH18</f>
        <v>----4</v>
      </c>
      <c r="AJ18" s="122"/>
      <c r="AK18" s="123">
        <f>VLOOKUP(AI18,Tabellen!$A$4:$C$49,3,FALSE)</f>
        <v>4</v>
      </c>
      <c r="AL18" s="123">
        <f>VLOOKUP(AI18,Tabellen!$A$4:$B$49,2,FALSE)</f>
        <v>24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>
        <v>1</v>
      </c>
      <c r="H19" s="319"/>
      <c r="I19" s="319"/>
      <c r="J19" s="319"/>
      <c r="K19" s="320"/>
      <c r="L19" s="190">
        <f t="shared" ref="L19:L28" si="14">IF(AK19=0,"",AK19)</f>
        <v>3</v>
      </c>
      <c r="M19" s="336">
        <f t="shared" ref="M19:M28" si="15">AL19</f>
        <v>18</v>
      </c>
      <c r="N19" s="337">
        <f t="shared" si="0"/>
        <v>0.42857142857142855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384.303</v>
      </c>
      <c r="P19" s="205">
        <f t="shared" ref="P19:P28" si="17">IF(O19=0,"",1)</f>
        <v>1</v>
      </c>
      <c r="Q19" s="122">
        <f t="shared" si="1"/>
        <v>1</v>
      </c>
      <c r="R19" s="122">
        <f t="shared" si="2"/>
        <v>0</v>
      </c>
      <c r="S19" s="122">
        <f t="shared" si="3"/>
        <v>0</v>
      </c>
      <c r="T19" s="135">
        <f t="shared" si="4"/>
        <v>1</v>
      </c>
      <c r="U19" s="122">
        <f t="shared" si="5"/>
        <v>1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3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3</v>
      </c>
      <c r="AI19" s="136" t="str">
        <f t="shared" ref="AI19:AI28" si="18">AD19&amp;AE19&amp;AF19&amp;AG19&amp;AH19</f>
        <v>----3</v>
      </c>
      <c r="AJ19" s="122"/>
      <c r="AK19" s="123">
        <f>VLOOKUP(AI19,Tabellen!$A$4:$C$49,3,FALSE)</f>
        <v>3</v>
      </c>
      <c r="AL19" s="123">
        <f>VLOOKUP(AI19,Tabellen!$A$4:$B$49,2,FALSE)</f>
        <v>18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/>
      <c r="H20" s="319"/>
      <c r="I20" s="319"/>
      <c r="J20" s="319"/>
      <c r="K20" s="320"/>
      <c r="L20" s="190" t="str">
        <f t="shared" si="14"/>
        <v/>
      </c>
      <c r="M20" s="336">
        <f t="shared" si="15"/>
        <v>0</v>
      </c>
      <c r="N20" s="337">
        <f t="shared" si="0"/>
        <v>0</v>
      </c>
      <c r="O20" s="338">
        <f t="shared" si="16"/>
        <v>0</v>
      </c>
      <c r="P20" s="205" t="str">
        <f t="shared" si="17"/>
        <v/>
      </c>
      <c r="Q20" s="122">
        <f t="shared" si="1"/>
        <v>0</v>
      </c>
      <c r="R20" s="122">
        <f t="shared" si="2"/>
        <v>0</v>
      </c>
      <c r="S20" s="122">
        <f t="shared" si="3"/>
        <v>0</v>
      </c>
      <c r="T20" s="135">
        <f t="shared" si="4"/>
        <v>0</v>
      </c>
      <c r="U20" s="122">
        <f t="shared" si="5"/>
        <v>0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0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0</v>
      </c>
      <c r="AI20" s="136" t="str">
        <f t="shared" si="18"/>
        <v>----0</v>
      </c>
      <c r="AJ20" s="122"/>
      <c r="AK20" s="123">
        <f>VLOOKUP(AI20,Tabellen!$A$4:$C$49,3,FALSE)</f>
        <v>0</v>
      </c>
      <c r="AL20" s="123">
        <f>VLOOKUP(AI20,Tabellen!$A$4:$B$49,2,FALSE)</f>
        <v>0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90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205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1</v>
      </c>
      <c r="H29" s="326">
        <f t="shared" si="22"/>
        <v>0</v>
      </c>
      <c r="I29" s="326">
        <f t="shared" si="22"/>
        <v>1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42</v>
      </c>
      <c r="N29" s="324">
        <f>IF(SUM(N18:N28)=0,"",SUM(N18:N28))</f>
        <v>1</v>
      </c>
      <c r="O29" s="325">
        <f>IF(SUM(O18:O28)=0,"",SUM(O18:O28))</f>
        <v>896.70699999999999</v>
      </c>
      <c r="P29" s="205">
        <f>IF(O29="","",1)</f>
        <v>1</v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>
        <f>IF(O29="","",1)</f>
        <v>1</v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512.404</v>
      </c>
      <c r="I50" s="512"/>
      <c r="J50" s="496"/>
      <c r="K50" s="496"/>
      <c r="L50" s="495">
        <f>SUM(H50:K50)</f>
        <v>512.404</v>
      </c>
      <c r="M50" s="495"/>
      <c r="N50" s="495"/>
      <c r="O50" s="105"/>
      <c r="P50" s="205">
        <f>IF(L50=0,"",1)</f>
        <v>1</v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384.303</v>
      </c>
      <c r="I51" s="512"/>
      <c r="J51" s="496">
        <f>IF($C$13=0,"",IF(A51="","",IF(OR(H51=0,H51="Fout"),"",('Sleuftype 2'!$K$31+'Sleuftype 2'!$K$83)*'Algemene Gegevens'!$L$15)))</f>
        <v>0</v>
      </c>
      <c r="K51" s="496"/>
      <c r="L51" s="495">
        <f t="shared" ref="L51:L60" si="36">SUM(H51:K51)</f>
        <v>384.303</v>
      </c>
      <c r="M51" s="495"/>
      <c r="N51" s="495"/>
      <c r="O51" s="105"/>
      <c r="P51" s="205">
        <f t="shared" ref="P51:P61" si="37">IF(L51=0,"",1)</f>
        <v>1</v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0</v>
      </c>
      <c r="I52" s="512"/>
      <c r="J52" s="496" t="str">
        <f>IF($C$13=0,"",IF(A52="","",IF(OR(H52=0,H52="Fout"),"",('Sleuftype 2'!$K$31+'Sleuftype 2'!$K$83)*'Algemene Gegevens'!$L$15)))</f>
        <v/>
      </c>
      <c r="K52" s="496"/>
      <c r="L52" s="495">
        <f t="shared" si="36"/>
        <v>0</v>
      </c>
      <c r="M52" s="495"/>
      <c r="N52" s="495"/>
      <c r="O52" s="105"/>
      <c r="P52" s="205" t="str">
        <f t="shared" si="37"/>
        <v/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2'!$K$31+'Sleuftype 2'!$K$83)*'Algemene Gegevens'!$L$15)))</f>
        <v/>
      </c>
      <c r="K53" s="496"/>
      <c r="L53" s="495">
        <f t="shared" si="36"/>
        <v>0</v>
      </c>
      <c r="M53" s="495"/>
      <c r="N53" s="495"/>
      <c r="O53" s="105"/>
      <c r="P53" s="205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2'!$K$31+'Sleuftype 2'!$K$83)*'Algemene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2'!$K$31+'Sleuftype 2'!$K$83)*'Algemene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2'!$K$31+'Sleuftype 2'!$K$83)*'Algemene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2'!$K$31+'Sleuftype 2'!$K$83)*'Algemene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2'!$K$31+'Sleuftype 2'!$K$83)*'Algemene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2'!$K$31+'Sleuftype 2'!$K$83)*'Algemene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2'!$K$31+'Sleuftype 2'!$K$83)*'Algemene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896.70699999999999</v>
      </c>
      <c r="I61" s="501"/>
      <c r="J61" s="500">
        <f>SUM(J50:J60)</f>
        <v>0</v>
      </c>
      <c r="K61" s="507"/>
      <c r="L61" s="508">
        <f>SUM(L50:N60)</f>
        <v>896.70699999999999</v>
      </c>
      <c r="M61" s="509"/>
      <c r="N61" s="510"/>
      <c r="O61" s="105"/>
      <c r="P61" s="205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1pkyJw+H6AYqyIGRNHJWIlqcP/fI4pfZ/vvOCJSPnhuyh2f8OdjUz7toG4VvFjJ4cLiralRnZsIDeK3usIhq5Q==" saltValue="hXUVsX6tbeur7m4NFEmsuQ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41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50"/>
  <dimension ref="A1:AE110"/>
  <sheetViews>
    <sheetView showGridLines="0" tabSelected="1" zoomScaleNormal="100" workbookViewId="0">
      <pane xSplit="8" ySplit="2" topLeftCell="I3" activePane="bottomRight" state="frozen"/>
      <selection pane="topRight"/>
      <selection pane="bottomLeft"/>
      <selection pane="bottomRight" activeCell="I74" sqref="I74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9.140625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2'!D11="","",'Sleuftype 2'!D11)</f>
        <v>fluvius: 1x OV + Eurofiber 1x DB7 ( WB 14 m p partij )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>
        <f>IF(SUM(AE15:AE26)=0,"",1)</f>
        <v>1</v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>
        <v>14</v>
      </c>
      <c r="J21" s="308">
        <f t="shared" si="1"/>
        <v>92.552768</v>
      </c>
      <c r="K21" s="294">
        <v>14</v>
      </c>
      <c r="L21" s="308">
        <f t="shared" si="2"/>
        <v>92.552768</v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>
        <f t="shared" si="0"/>
        <v>1</v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>
        <v>14</v>
      </c>
      <c r="J29" s="308">
        <f t="shared" ref="J29:J60" si="12">IF(OR($H29="",I29=""),"",I29*$H29)</f>
        <v>45.074399999999997</v>
      </c>
      <c r="K29" s="294">
        <v>14</v>
      </c>
      <c r="L29" s="308">
        <f t="shared" ref="L29:L60" si="13">IF(OR($H29="",K29=""),"",K29*$H29)</f>
        <v>45.074399999999997</v>
      </c>
      <c r="M29" s="294"/>
      <c r="N29" s="308" t="str">
        <f t="shared" ref="N29:N60" si="14">IF(OR($H29="",M29=""),"",M29*$H29)</f>
        <v/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>
        <f>IF(SUM(AE63:AE89)=0,"",1)</f>
        <v>1</v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>
        <f>IF(SUM(AE63:AE89)=0,"",1)</f>
        <v>1</v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>
        <v>14</v>
      </c>
      <c r="J73" s="308">
        <f t="shared" si="24"/>
        <v>4.5074399999999999</v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>
        <f t="shared" si="35"/>
        <v>1</v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142.13460799999999</v>
      </c>
      <c r="K110" s="373"/>
      <c r="L110" s="374">
        <f>SUM(L15:L109)</f>
        <v>137.62716799999998</v>
      </c>
      <c r="M110" s="373"/>
      <c r="N110" s="374">
        <f>SUM(N15:N109)</f>
        <v>0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WOiAhXZoBRgz6Ft2IqjBx1vrIOCjHI1GyjeAFVS8k6MwTHu9WXnKNaprOeDOWI0xZCxTKShMsnLqFlhZ94+mGg==" saltValue="NBj0IQFsBDmGt4rATUaOlw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40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17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612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</v>
      </c>
      <c r="F15" s="65"/>
      <c r="G15" s="168" t="s">
        <v>554</v>
      </c>
      <c r="H15" s="293">
        <f>VLOOKUP(D15,P154:Q186,2,FALSE)*'Algemene Gegevens'!$C$18</f>
        <v>0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60</v>
      </c>
      <c r="L19" s="309">
        <f>IF(OR(J19="",K19=""),"",K19*J19*$H$14+K19*J19*$H$13)</f>
        <v>386.35199999999998</v>
      </c>
      <c r="M19" s="267">
        <f t="shared" ref="M19:M29" si="0">IF(OR(L19="",L19=0),"",L19)</f>
        <v>386.35199999999998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60</v>
      </c>
      <c r="L24" s="309">
        <f>IF(OR(J24="",K24=""),"",K24*J24*$H$14+K24*J24*$H$13)</f>
        <v>321.95999999999998</v>
      </c>
      <c r="M24" s="267">
        <f t="shared" si="0"/>
        <v>321.95999999999998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60</v>
      </c>
      <c r="L31" s="309">
        <f>IF(OR(J31="",K31=""),"",K31*J31)</f>
        <v>1062.4679999999998</v>
      </c>
      <c r="M31" s="267">
        <f>IF(OR(L31="",L31=0),"",L31)</f>
        <v>1062.4679999999998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1062.4679999999998</v>
      </c>
      <c r="M33" s="267">
        <f>IF(OR(L33="",L33=0),"",L33)</f>
        <v>1062.4679999999998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60</v>
      </c>
      <c r="L81" s="309">
        <f>IF(OR(J81="",K81=""),"",K81*J81*$H$14+K81*J81*$H$13)</f>
        <v>1126.8599999999999</v>
      </c>
      <c r="M81" s="267">
        <f t="shared" si="6"/>
        <v>1126.8599999999999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60</v>
      </c>
      <c r="L90" s="309">
        <f>IF(OR(J90="",K90=""),"",K90*J90*$H$14+K90*J90*$H$13)</f>
        <v>885.39</v>
      </c>
      <c r="M90" s="267">
        <f t="shared" si="6"/>
        <v>885.39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3783.0299999999993</v>
      </c>
      <c r="M121" s="267">
        <f>IF(OR(L121="",L121=0),"",L121)</f>
        <v>3783.0299999999993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3783.0299999999993</v>
      </c>
      <c r="M123" s="267">
        <f>IF(OR(L123="",L123=0),"",L123)</f>
        <v>3783.0299999999993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+vNLR1hHakZ7dM4LlFoJ3Q9EyaloqhY/haZmeOXk89UwcMmJiufMS6C/r+st1dt8JeowxXjkqYQb7IU34uR2JA==" saltValue="Mhe+exOXql6jHgyFg0Q5Cw==" spinCount="100000" sheet="1" objects="1" scenarios="1"/>
  <mergeCells count="21">
    <mergeCell ref="D7:G7"/>
    <mergeCell ref="D8:G8"/>
    <mergeCell ref="A7:C7"/>
    <mergeCell ref="A8:C8"/>
    <mergeCell ref="B72:F72"/>
    <mergeCell ref="A9:C9"/>
    <mergeCell ref="A10:C10"/>
    <mergeCell ref="D9:G9"/>
    <mergeCell ref="D10:G10"/>
    <mergeCell ref="A11:C11"/>
    <mergeCell ref="D11:G11"/>
    <mergeCell ref="B117:F117"/>
    <mergeCell ref="B118:F118"/>
    <mergeCell ref="B119:F119"/>
    <mergeCell ref="K12:K14"/>
    <mergeCell ref="K15:K18"/>
    <mergeCell ref="B73:F73"/>
    <mergeCell ref="B113:F113"/>
    <mergeCell ref="B114:F114"/>
    <mergeCell ref="B115:F115"/>
    <mergeCell ref="B116:F116"/>
  </mergeCells>
  <phoneticPr fontId="12" type="noConversion"/>
  <dataValidations count="3">
    <dataValidation type="list" allowBlank="1" showInputMessage="1" showErrorMessage="1" sqref="D15" xr:uid="{C7258ECE-A602-45A0-B452-303AFAF6A45B}">
      <formula1>$P$154:$P$186</formula1>
    </dataValidation>
    <dataValidation type="list" allowBlank="1" showInputMessage="1" showErrorMessage="1" sqref="D13" xr:uid="{791CCEE0-1C9D-4F10-9B93-120EDE87F97B}">
      <formula1>$S$154:$S$180</formula1>
    </dataValidation>
    <dataValidation type="list" allowBlank="1" showInputMessage="1" showErrorMessage="1" sqref="D14" xr:uid="{B4292D07-A705-41EC-A110-733317310662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Blad29">
    <pageSetUpPr fitToPage="1"/>
  </sheetPr>
  <dimension ref="A1:AL66"/>
  <sheetViews>
    <sheetView showGridLines="0" topLeftCell="A3" zoomScaleNormal="100" workbookViewId="0">
      <selection activeCell="G21" sqref="G21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3'!D11="","",'Sleuftype 3'!D11)</f>
        <v>Proximus 1x SRV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3'!L121=0,0,'Sleuftype 3'!L123)</f>
        <v>3783.0299999999993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3'!L122=0,0,'Sleuftype 3'!L123)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3783.0299999999993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/>
      <c r="J18" s="317"/>
      <c r="K18" s="318"/>
      <c r="L18" s="96" t="str">
        <f>IF(AK18=0,"",AK18)</f>
        <v/>
      </c>
      <c r="M18" s="333">
        <f>AL18</f>
        <v>0</v>
      </c>
      <c r="N18" s="334">
        <f t="shared" ref="N18:N28" si="0">IF($M$29=0,0,M18/M$29)</f>
        <v>0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0</v>
      </c>
      <c r="P18" s="205" t="str">
        <f>IF(O18=0,"",1)</f>
        <v/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0</v>
      </c>
      <c r="T18" s="135">
        <f t="shared" ref="T18:T28" si="4">SUM(Q18:S18)</f>
        <v>0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0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0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0</v>
      </c>
      <c r="AI18" s="136" t="str">
        <f>AD18&amp;AE18&amp;AF18&amp;AG18&amp;AH18</f>
        <v>----0</v>
      </c>
      <c r="AJ18" s="122"/>
      <c r="AK18" s="123">
        <f>VLOOKUP(AI18,Tabellen!$A$4:$C$49,3,FALSE)</f>
        <v>0</v>
      </c>
      <c r="AL18" s="123">
        <f>VLOOKUP(AI18,Tabellen!$A$4:$B$49,2,FALSE)</f>
        <v>0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205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>
        <v>1</v>
      </c>
      <c r="H20" s="319"/>
      <c r="I20" s="319"/>
      <c r="J20" s="319"/>
      <c r="K20" s="320"/>
      <c r="L20" s="190">
        <f t="shared" si="14"/>
        <v>3</v>
      </c>
      <c r="M20" s="336">
        <f t="shared" si="15"/>
        <v>18</v>
      </c>
      <c r="N20" s="337">
        <f t="shared" si="0"/>
        <v>1</v>
      </c>
      <c r="O20" s="338">
        <f t="shared" si="16"/>
        <v>3783.0299999999993</v>
      </c>
      <c r="P20" s="205">
        <f t="shared" si="17"/>
        <v>1</v>
      </c>
      <c r="Q20" s="122">
        <f t="shared" si="1"/>
        <v>1</v>
      </c>
      <c r="R20" s="122">
        <f t="shared" si="2"/>
        <v>0</v>
      </c>
      <c r="S20" s="122">
        <f t="shared" si="3"/>
        <v>0</v>
      </c>
      <c r="T20" s="135">
        <f t="shared" si="4"/>
        <v>1</v>
      </c>
      <c r="U20" s="122">
        <f t="shared" si="5"/>
        <v>1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3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3</v>
      </c>
      <c r="AI20" s="136" t="str">
        <f t="shared" si="18"/>
        <v>----3</v>
      </c>
      <c r="AJ20" s="122"/>
      <c r="AK20" s="123">
        <f>VLOOKUP(AI20,Tabellen!$A$4:$C$49,3,FALSE)</f>
        <v>3</v>
      </c>
      <c r="AL20" s="123">
        <f>VLOOKUP(AI20,Tabellen!$A$4:$B$49,2,FALSE)</f>
        <v>18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90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205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1</v>
      </c>
      <c r="H29" s="326">
        <f t="shared" si="22"/>
        <v>0</v>
      </c>
      <c r="I29" s="326">
        <f t="shared" si="22"/>
        <v>0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18</v>
      </c>
      <c r="N29" s="324">
        <f>IF(SUM(N18:N28)=0,"",SUM(N18:N28))</f>
        <v>1</v>
      </c>
      <c r="O29" s="325">
        <f>IF(SUM(O18:O28)=0,"",SUM(O18:O28))</f>
        <v>3783.0299999999993</v>
      </c>
      <c r="P29" s="205">
        <f>IF(O29="","",1)</f>
        <v>1</v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>
        <f>IF(O29="","",1)</f>
        <v>1</v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IF(AND(O18=0,O34=0),0,IF(ISERROR(O18+O34)=TRUE,"Fout",O18+O34))</f>
        <v>0</v>
      </c>
      <c r="I50" s="512"/>
      <c r="J50" s="496"/>
      <c r="K50" s="496"/>
      <c r="L50" s="495">
        <f>SUM(H50:K50)</f>
        <v>0</v>
      </c>
      <c r="M50" s="495"/>
      <c r="N50" s="495"/>
      <c r="O50" s="105"/>
      <c r="P50" s="205" t="str">
        <f>IF(L50=0,"",1)</f>
        <v/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3'!$K$31+'Sleuftype 3'!$K$83)*'Algemene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205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3783.0299999999993</v>
      </c>
      <c r="I52" s="512"/>
      <c r="J52" s="496">
        <f>IF($C$13=0,"",IF(A52="","",IF(OR(H52=0,H52="Fout"),"",('Sleuftype 3'!$K$31+'Sleuftype 3'!$K$83)*'Algemene Gegevens'!$L$15)))</f>
        <v>0</v>
      </c>
      <c r="K52" s="496"/>
      <c r="L52" s="495">
        <f t="shared" si="36"/>
        <v>3783.0299999999993</v>
      </c>
      <c r="M52" s="495"/>
      <c r="N52" s="495"/>
      <c r="O52" s="105"/>
      <c r="P52" s="205">
        <f t="shared" si="37"/>
        <v>1</v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3'!$K$31+'Sleuftype 3'!$K$83)*'Algemene Gegevens'!$L$15)))</f>
        <v/>
      </c>
      <c r="K53" s="496"/>
      <c r="L53" s="495">
        <f t="shared" si="36"/>
        <v>0</v>
      </c>
      <c r="M53" s="495"/>
      <c r="N53" s="495"/>
      <c r="O53" s="105"/>
      <c r="P53" s="205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3'!$K$31+'Sleuftype 3'!$K$83)*'Algemene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3'!$K$31+'Sleuftype 3'!$K$83)*'Algemene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3'!$K$31+'Sleuftype 3'!$K$83)*'Algemene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3'!$K$31+'Sleuftype 3'!$K$83)*'Algemene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3'!$K$31+'Sleuftype 3'!$K$83)*'Algemene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3'!$K$31+'Sleuftype 3'!$K$83)*'Algemene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3'!$K$31+'Sleuftype 3'!$K$83)*'Algemene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3783.0299999999993</v>
      </c>
      <c r="I61" s="501"/>
      <c r="J61" s="500">
        <f>SUM(J50:J60)</f>
        <v>0</v>
      </c>
      <c r="K61" s="507"/>
      <c r="L61" s="508">
        <f>SUM(L50:N60)</f>
        <v>3783.0299999999993</v>
      </c>
      <c r="M61" s="509"/>
      <c r="N61" s="510"/>
      <c r="O61" s="105"/>
      <c r="P61" s="205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8JSEw8JydsK/s28z/8oUxn1AC5ABrfSN1+C6tJto4NPwLNPRe68MIXHUIlV5Kskco9BS/Mun1QAbcGp9DW4JjQ==" saltValue="Enbj38UW0GRLWXSYlCE9Jg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39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51"/>
  <dimension ref="A1:AE110"/>
  <sheetViews>
    <sheetView showGridLines="0" zoomScaleNormal="100" workbookViewId="0">
      <pane xSplit="8" ySplit="2" topLeftCell="I3" activePane="bottomRight" state="frozen"/>
      <selection pane="topRight"/>
      <selection pane="bottomLeft"/>
      <selection pane="bottomRight" activeCell="M29" sqref="M29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9.140625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3'!D11="","",'Sleuftype 3'!D11)</f>
        <v>Proximus 1x SRV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/>
      <c r="J29" s="308" t="str">
        <f t="shared" ref="J29:J60" si="12">IF(OR($H29="",I29=""),"",I29*$H29)</f>
        <v/>
      </c>
      <c r="K29" s="294"/>
      <c r="L29" s="308" t="str">
        <f t="shared" ref="L29:L60" si="13">IF(OR($H29="",K29=""),"",K29*$H29)</f>
        <v/>
      </c>
      <c r="M29" s="294">
        <v>60</v>
      </c>
      <c r="N29" s="308">
        <f t="shared" ref="N29:N60" si="14">IF(OR($H29="",M29=""),"",M29*$H29)</f>
        <v>193.17599999999999</v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 t="str">
        <f>IF(SUM(AE63:AE89)=0,"",1)</f>
        <v/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 t="str">
        <f>IF(SUM(AE63:AE89)=0,"",1)</f>
        <v/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/>
      <c r="J73" s="308" t="str">
        <f t="shared" si="24"/>
        <v/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 t="str">
        <f t="shared" si="35"/>
        <v/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0</v>
      </c>
      <c r="K110" s="373"/>
      <c r="L110" s="374">
        <f>SUM(L15:L109)</f>
        <v>0</v>
      </c>
      <c r="M110" s="373"/>
      <c r="N110" s="374">
        <f>SUM(N15:N109)</f>
        <v>193.17599999999999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sQRTCONFQLxHpzgH8e9OgWKKMguaNZkEHviQsOi13hMUHyKWgUC4MjB8+UbiaM74OCK97h4LCBbZHDxExRQ8sw==" saltValue="gfjEs324nj2AkhGtYvxG9w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38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Blad16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613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0.1</v>
      </c>
      <c r="F15" s="65"/>
      <c r="G15" s="168" t="s">
        <v>554</v>
      </c>
      <c r="H15" s="293">
        <f>VLOOKUP(D15,P154:Q186,2,FALSE)*'Algemene Gegevens'!$C$18</f>
        <v>1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0.79999999999999993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10</v>
      </c>
      <c r="L19" s="309">
        <f>IF(OR(J19="",K19=""),"",K19*J19*$H$14+K19*J19*$H$13)</f>
        <v>64.391999999999996</v>
      </c>
      <c r="M19" s="267">
        <f t="shared" ref="M19:M29" si="0">IF(OR(L19="",L19=0),"",L19)</f>
        <v>64.391999999999996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10</v>
      </c>
      <c r="L24" s="309">
        <f>IF(OR(J24="",K24=""),"",K24*J24*$H$14+K24*J24*$H$13)</f>
        <v>53.66</v>
      </c>
      <c r="M24" s="267">
        <f t="shared" si="0"/>
        <v>53.66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10</v>
      </c>
      <c r="L31" s="309">
        <f>IF(OR(J31="",K31=""),"",K31*J31)</f>
        <v>177.07799999999997</v>
      </c>
      <c r="M31" s="267">
        <f>IF(OR(L31="",L31=0),"",L31)</f>
        <v>177.07799999999997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187.07799999999997</v>
      </c>
      <c r="M33" s="267">
        <f>IF(OR(L33="",L33=0),"",L33)</f>
        <v>187.07799999999997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10</v>
      </c>
      <c r="L81" s="309">
        <f>IF(OR(J81="",K81=""),"",K81*J81*$H$14+K81*J81*$H$13)</f>
        <v>187.81</v>
      </c>
      <c r="M81" s="267">
        <f t="shared" si="6"/>
        <v>187.81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10</v>
      </c>
      <c r="L90" s="309">
        <f>IF(OR(J90="",K90=""),"",K90*J90*$H$14+K90*J90*$H$13)</f>
        <v>147.565</v>
      </c>
      <c r="M90" s="267">
        <f t="shared" si="6"/>
        <v>147.565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640.505</v>
      </c>
      <c r="M121" s="267">
        <f>IF(OR(L121="",L121=0),"",L121)</f>
        <v>640.505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640.505</v>
      </c>
      <c r="M123" s="267">
        <f>IF(OR(L123="",L123=0),"",L123)</f>
        <v>640.505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imJJYHAoU/8A0DxLA0SEm4OuuwT4FbKW2zDIKwohMaZ4qgCqrPUWT+jNUQfiM9zHmAA7QPZRhobPDihVdEXMBw==" saltValue="uUkuWVokfaMQRsa/6bpmQQ==" spinCount="100000" sheet="1" objects="1" scenarios="1"/>
  <mergeCells count="21">
    <mergeCell ref="D7:G7"/>
    <mergeCell ref="D8:G8"/>
    <mergeCell ref="A7:C7"/>
    <mergeCell ref="A8:C8"/>
    <mergeCell ref="B72:F72"/>
    <mergeCell ref="A9:C9"/>
    <mergeCell ref="A10:C10"/>
    <mergeCell ref="D9:G9"/>
    <mergeCell ref="D10:G10"/>
    <mergeCell ref="A11:C11"/>
    <mergeCell ref="D11:G11"/>
    <mergeCell ref="B117:F117"/>
    <mergeCell ref="B118:F118"/>
    <mergeCell ref="B119:F119"/>
    <mergeCell ref="K12:K14"/>
    <mergeCell ref="K15:K18"/>
    <mergeCell ref="B73:F73"/>
    <mergeCell ref="B113:F113"/>
    <mergeCell ref="B114:F114"/>
    <mergeCell ref="B115:F115"/>
    <mergeCell ref="B116:F116"/>
  </mergeCells>
  <phoneticPr fontId="12" type="noConversion"/>
  <dataValidations count="3">
    <dataValidation type="list" allowBlank="1" showInputMessage="1" showErrorMessage="1" sqref="D15" xr:uid="{CD17BA6D-646B-4FCF-A23B-432336BCD501}">
      <formula1>$P$154:$P$186</formula1>
    </dataValidation>
    <dataValidation type="list" allowBlank="1" showInputMessage="1" showErrorMessage="1" sqref="D13" xr:uid="{5FC6AC62-3094-4910-BC4E-D409F4DBCFB9}">
      <formula1>$S$154:$S$180</formula1>
    </dataValidation>
    <dataValidation type="list" allowBlank="1" showInputMessage="1" showErrorMessage="1" sqref="D14" xr:uid="{BA866574-50AF-48A2-8B67-A1D934ED007F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Blad30">
    <pageSetUpPr fitToPage="1"/>
  </sheetPr>
  <dimension ref="A1:AL66"/>
  <sheetViews>
    <sheetView showGridLines="0" zoomScaleNormal="100" workbookViewId="0">
      <selection activeCell="T29" sqref="T29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4'!D11="","",'Sleuftype 4'!D11)</f>
        <v>FL: 1x ov 1x ls EF: 1x DB7 TEL: 3x DB7 PXS 1x SRV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4'!L121=0,0,'Sleuftype 4'!L123)</f>
        <v>640.505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4'!L122=0,0,'Sleuftype 4'!L123)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640.505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>
        <v>1</v>
      </c>
      <c r="J18" s="317"/>
      <c r="K18" s="318"/>
      <c r="L18" s="96">
        <f>IF(AK18=0,"",AK18)</f>
        <v>4</v>
      </c>
      <c r="M18" s="333">
        <f>AL18</f>
        <v>24</v>
      </c>
      <c r="N18" s="334">
        <f t="shared" ref="N18:N28" si="0">IF($M$29=0,0,M18/M$29)</f>
        <v>0.2857142857142857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183.00142857142856</v>
      </c>
      <c r="P18" s="205">
        <f>IF(O18=0,"",1)</f>
        <v>1</v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1</v>
      </c>
      <c r="T18" s="135">
        <f t="shared" ref="T18:T28" si="4">SUM(Q18:S18)</f>
        <v>1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1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4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4</v>
      </c>
      <c r="AI18" s="136" t="str">
        <f>AD18&amp;AE18&amp;AF18&amp;AG18&amp;AH18</f>
        <v>----4</v>
      </c>
      <c r="AJ18" s="122"/>
      <c r="AK18" s="123">
        <f>VLOOKUP(AI18,Tabellen!$A$4:$C$49,3,FALSE)</f>
        <v>4</v>
      </c>
      <c r="AL18" s="123">
        <f>VLOOKUP(AI18,Tabellen!$A$4:$B$49,2,FALSE)</f>
        <v>24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>
        <v>2</v>
      </c>
      <c r="H19" s="319"/>
      <c r="I19" s="319"/>
      <c r="J19" s="319"/>
      <c r="K19" s="320"/>
      <c r="L19" s="190">
        <f t="shared" ref="L19:L28" si="14">IF(AK19=0,"",AK19)</f>
        <v>3</v>
      </c>
      <c r="M19" s="336">
        <f t="shared" ref="M19:M28" si="15">AL19</f>
        <v>18</v>
      </c>
      <c r="N19" s="337">
        <f t="shared" si="0"/>
        <v>0.21428571428571427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137.25107142857141</v>
      </c>
      <c r="P19" s="205">
        <f t="shared" ref="P19:P28" si="17">IF(O19=0,"",1)</f>
        <v>1</v>
      </c>
      <c r="Q19" s="122">
        <f t="shared" si="1"/>
        <v>2</v>
      </c>
      <c r="R19" s="122">
        <f t="shared" si="2"/>
        <v>0</v>
      </c>
      <c r="S19" s="122">
        <f t="shared" si="3"/>
        <v>0</v>
      </c>
      <c r="T19" s="135">
        <f t="shared" si="4"/>
        <v>2</v>
      </c>
      <c r="U19" s="122">
        <f t="shared" si="5"/>
        <v>2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3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3</v>
      </c>
      <c r="AI19" s="136" t="str">
        <f t="shared" ref="AI19:AI28" si="18">AD19&amp;AE19&amp;AF19&amp;AG19&amp;AH19</f>
        <v>----3</v>
      </c>
      <c r="AJ19" s="122"/>
      <c r="AK19" s="123">
        <f>VLOOKUP(AI19,Tabellen!$A$4:$C$49,3,FALSE)</f>
        <v>3</v>
      </c>
      <c r="AL19" s="123">
        <f>VLOOKUP(AI19,Tabellen!$A$4:$B$49,2,FALSE)</f>
        <v>18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>
        <v>1</v>
      </c>
      <c r="H20" s="319"/>
      <c r="I20" s="319"/>
      <c r="J20" s="319"/>
      <c r="K20" s="320"/>
      <c r="L20" s="190">
        <f t="shared" si="14"/>
        <v>3</v>
      </c>
      <c r="M20" s="336">
        <f t="shared" si="15"/>
        <v>18</v>
      </c>
      <c r="N20" s="337">
        <f t="shared" si="0"/>
        <v>0.21428571428571427</v>
      </c>
      <c r="O20" s="338">
        <f t="shared" si="16"/>
        <v>137.25107142857141</v>
      </c>
      <c r="P20" s="205">
        <f t="shared" si="17"/>
        <v>1</v>
      </c>
      <c r="Q20" s="122">
        <f t="shared" si="1"/>
        <v>1</v>
      </c>
      <c r="R20" s="122">
        <f t="shared" si="2"/>
        <v>0</v>
      </c>
      <c r="S20" s="122">
        <f t="shared" si="3"/>
        <v>0</v>
      </c>
      <c r="T20" s="135">
        <f t="shared" si="4"/>
        <v>1</v>
      </c>
      <c r="U20" s="122">
        <f t="shared" si="5"/>
        <v>1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3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3</v>
      </c>
      <c r="AI20" s="136" t="str">
        <f t="shared" si="18"/>
        <v>----3</v>
      </c>
      <c r="AJ20" s="122"/>
      <c r="AK20" s="123">
        <f>VLOOKUP(AI20,Tabellen!$A$4:$C$49,3,FALSE)</f>
        <v>3</v>
      </c>
      <c r="AL20" s="123">
        <f>VLOOKUP(AI20,Tabellen!$A$4:$B$49,2,FALSE)</f>
        <v>18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>
        <v>3</v>
      </c>
      <c r="J21" s="319"/>
      <c r="K21" s="320"/>
      <c r="L21" s="190">
        <f t="shared" si="14"/>
        <v>4</v>
      </c>
      <c r="M21" s="336">
        <f t="shared" si="15"/>
        <v>24</v>
      </c>
      <c r="N21" s="337">
        <f t="shared" si="0"/>
        <v>0.2857142857142857</v>
      </c>
      <c r="O21" s="338">
        <f t="shared" si="16"/>
        <v>183.00142857142856</v>
      </c>
      <c r="P21" s="205">
        <f t="shared" si="17"/>
        <v>1</v>
      </c>
      <c r="Q21" s="122">
        <f t="shared" si="1"/>
        <v>0</v>
      </c>
      <c r="R21" s="122">
        <f t="shared" si="2"/>
        <v>0</v>
      </c>
      <c r="S21" s="122">
        <f t="shared" si="3"/>
        <v>3</v>
      </c>
      <c r="T21" s="135">
        <f t="shared" si="4"/>
        <v>3</v>
      </c>
      <c r="U21" s="122">
        <f t="shared" si="5"/>
        <v>0</v>
      </c>
      <c r="V21" s="122">
        <f t="shared" si="6"/>
        <v>0</v>
      </c>
      <c r="W21" s="122">
        <f t="shared" si="7"/>
        <v>3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4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4</v>
      </c>
      <c r="AI21" s="136" t="str">
        <f t="shared" si="18"/>
        <v>----4</v>
      </c>
      <c r="AJ21" s="122"/>
      <c r="AK21" s="123">
        <f>VLOOKUP(AI21,Tabellen!$A$4:$C$49,3,FALSE)</f>
        <v>4</v>
      </c>
      <c r="AL21" s="123">
        <f>VLOOKUP(AI21,Tabellen!$A$4:$B$49,2,FALSE)</f>
        <v>24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3</v>
      </c>
      <c r="H29" s="326">
        <f t="shared" si="22"/>
        <v>0</v>
      </c>
      <c r="I29" s="326">
        <f t="shared" si="22"/>
        <v>4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84</v>
      </c>
      <c r="N29" s="324">
        <f>IF(SUM(N18:N28)=0,"",SUM(N18:N28))</f>
        <v>1</v>
      </c>
      <c r="O29" s="325">
        <f>IF(SUM(O18:O28)=0,"",SUM(O18:O28))</f>
        <v>640.50499999999988</v>
      </c>
      <c r="P29" s="205">
        <f>IF(O29="","",1)</f>
        <v>1</v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>
        <f>IF(O29="","",1)</f>
        <v>1</v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183.00142857142856</v>
      </c>
      <c r="I50" s="512"/>
      <c r="J50" s="496"/>
      <c r="K50" s="496"/>
      <c r="L50" s="495">
        <f>SUM(H50:K50)</f>
        <v>183.00142857142856</v>
      </c>
      <c r="M50" s="495"/>
      <c r="N50" s="495"/>
      <c r="O50" s="105"/>
      <c r="P50" s="205">
        <f>IF(L50=0,"",1)</f>
        <v>1</v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137.25107142857141</v>
      </c>
      <c r="I51" s="512"/>
      <c r="J51" s="496">
        <f>IF($C$13=0,"",IF(A51="","",IF(OR(H51=0,H51="Fout"),"",('Sleuftype 4'!$K$31+'Sleuftype 4'!$K$83)*'Algemene Gegevens'!$L$15)))</f>
        <v>0</v>
      </c>
      <c r="K51" s="496"/>
      <c r="L51" s="495">
        <f t="shared" ref="L51:L60" si="36">SUM(H51:K51)</f>
        <v>137.25107142857141</v>
      </c>
      <c r="M51" s="495"/>
      <c r="N51" s="495"/>
      <c r="O51" s="105"/>
      <c r="P51" s="205">
        <f t="shared" ref="P51:P61" si="37">IF(L51=0,"",1)</f>
        <v>1</v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137.25107142857141</v>
      </c>
      <c r="I52" s="512"/>
      <c r="J52" s="496">
        <f>IF($C$13=0,"",IF(A52="","",IF(OR(H52=0,H52="Fout"),"",('Sleuftype 4'!$K$31+'Sleuftype 4'!$K$83)*'Algemene Gegevens'!$L$15)))</f>
        <v>0</v>
      </c>
      <c r="K52" s="496"/>
      <c r="L52" s="495">
        <f t="shared" si="36"/>
        <v>137.25107142857141</v>
      </c>
      <c r="M52" s="495"/>
      <c r="N52" s="495"/>
      <c r="O52" s="105"/>
      <c r="P52" s="205">
        <f t="shared" si="37"/>
        <v>1</v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183.00142857142856</v>
      </c>
      <c r="I53" s="512"/>
      <c r="J53" s="496" t="str">
        <f>IF($C$13=0,"",IF(A53="","",IF(OR(H53=0,H53="Fout"),"",('Sleuftype 4'!$K$31+'Sleuftype 4'!$K$83)*'Algemene Gegevens'!$L$15)))</f>
        <v/>
      </c>
      <c r="K53" s="496"/>
      <c r="L53" s="495">
        <f t="shared" si="36"/>
        <v>183.00142857142856</v>
      </c>
      <c r="M53" s="495"/>
      <c r="N53" s="495"/>
      <c r="O53" s="105"/>
      <c r="P53" s="205">
        <f t="shared" si="37"/>
        <v>1</v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4'!$K$31+'Sleuftype 4'!$K$83)*'Algemene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4'!$K$31+'Sleuftype 4'!$K$83)*'Algemene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4'!$K$31+'Sleuftype 4'!$K$83)*'Algemene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4'!$K$31+'Sleuftype 4'!$K$83)*'Algemene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4'!$K$31+'Sleuftype 4'!$K$83)*'Algemene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4'!$K$31+'Sleuftype 4'!$K$83)*'Algemene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4'!$K$31+'Sleuftype 4'!$K$83)*'Algemene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640.50499999999988</v>
      </c>
      <c r="I61" s="501"/>
      <c r="J61" s="500">
        <f>SUM(J50:J60)</f>
        <v>0</v>
      </c>
      <c r="K61" s="507"/>
      <c r="L61" s="508">
        <f>SUM(L50:N60)</f>
        <v>640.50499999999988</v>
      </c>
      <c r="M61" s="509"/>
      <c r="N61" s="510"/>
      <c r="O61" s="105"/>
      <c r="P61" s="205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ta30K5u80+Ay7Z4MNle+bCFSrN3Or4+kC1m/vItLPfmqtIo0OAj7upVlv1cVfGob74Re8cWRIgy+N+FvTiD28g==" saltValue="5hZcCBmyg4+9rgKNyJ6Djg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37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Blad52"/>
  <dimension ref="A1:AE110"/>
  <sheetViews>
    <sheetView showGridLines="0" zoomScaleNormal="100" workbookViewId="0">
      <pane xSplit="8" ySplit="2" topLeftCell="I3" activePane="bottomRight" state="frozen"/>
      <selection pane="topRight"/>
      <selection pane="bottomLeft"/>
      <selection pane="bottomRight" activeCell="K30" sqref="K30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9.140625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4'!D11="","",'Sleuftype 4'!D11)</f>
        <v>FL: 1x ov 1x ls EF: 1x DB7 TEL: 3x DB7 PXS 1x SRV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>
        <v>10</v>
      </c>
      <c r="J29" s="308">
        <f t="shared" ref="J29:J60" si="12">IF(OR($H29="",I29=""),"",I29*$H29)</f>
        <v>32.195999999999998</v>
      </c>
      <c r="K29" s="294">
        <v>20</v>
      </c>
      <c r="L29" s="308">
        <f t="shared" ref="L29:L60" si="13">IF(OR($H29="",K29=""),"",K29*$H29)</f>
        <v>64.391999999999996</v>
      </c>
      <c r="M29" s="294">
        <v>10</v>
      </c>
      <c r="N29" s="308">
        <f t="shared" ref="N29:N60" si="14">IF(OR($H29="",M29=""),"",M29*$H29)</f>
        <v>32.195999999999998</v>
      </c>
      <c r="O29" s="294">
        <v>30</v>
      </c>
      <c r="P29" s="308">
        <f t="shared" ref="P29:P60" si="15">IF(OR($H29="",O29=""),"",O29*$H29)</f>
        <v>96.587999999999994</v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 t="str">
        <f>IF(SUM(AE63:AE89)=0,"",1)</f>
        <v/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 t="str">
        <f>IF(SUM(AE63:AE89)=0,"",1)</f>
        <v/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/>
      <c r="J73" s="308" t="str">
        <f t="shared" si="24"/>
        <v/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 t="str">
        <f t="shared" si="35"/>
        <v/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32.195999999999998</v>
      </c>
      <c r="K110" s="373"/>
      <c r="L110" s="374">
        <f>SUM(L15:L109)</f>
        <v>64.391999999999996</v>
      </c>
      <c r="M110" s="373"/>
      <c r="N110" s="374">
        <f>SUM(N15:N109)</f>
        <v>32.195999999999998</v>
      </c>
      <c r="O110" s="373"/>
      <c r="P110" s="374">
        <f>SUM(P15:P109)</f>
        <v>96.587999999999994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8HoPTd1/fXPVJMZ+oH3/Sv4+H6bux5tgXRy+jNXVJYgx6R2cwwofw7O5VVwpGWxEokluYBnrJWfOr8VadM2d2A==" saltValue="KoJq5L0hETTcP2wWI15CJw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36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15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614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0.45</v>
      </c>
      <c r="F14" s="65"/>
      <c r="G14" s="168" t="s">
        <v>302</v>
      </c>
      <c r="H14" s="292">
        <f>VLOOKUP(D14,$M$154:$N$179,2,FALSE)</f>
        <v>1.3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0.5</v>
      </c>
      <c r="F15" s="65"/>
      <c r="G15" s="168" t="s">
        <v>554</v>
      </c>
      <c r="H15" s="293">
        <f>VLOOKUP(D15,P154:Q186,2,FALSE)*'Algemene Gegevens'!$C$18</f>
        <v>5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1.2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138</v>
      </c>
      <c r="L19" s="309">
        <f>IF(OR(J19="",K19=""),"",K19*J19*$H$14+K19*J19*$H$13)</f>
        <v>1155.1924799999999</v>
      </c>
      <c r="M19" s="267">
        <f t="shared" ref="M19:M29" si="0">IF(OR(L19="",L19=0),"",L19)</f>
        <v>1155.1924799999999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138</v>
      </c>
      <c r="L24" s="309">
        <f>IF(OR(J24="",K24=""),"",K24*J24*$H$14+K24*J24*$H$13)</f>
        <v>962.66039999999998</v>
      </c>
      <c r="M24" s="267">
        <f t="shared" si="0"/>
        <v>962.66039999999998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138</v>
      </c>
      <c r="L31" s="309">
        <f>IF(OR(J31="",K31=""),"",K31*J31)</f>
        <v>2443.6763999999998</v>
      </c>
      <c r="M31" s="267">
        <f>IF(OR(L31="",L31=0),"",L31)</f>
        <v>2443.6763999999998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4073.7793200000001</v>
      </c>
      <c r="M33" s="267">
        <f>IF(OR(L33="",L33=0),"",L33)</f>
        <v>4073.7793200000001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138</v>
      </c>
      <c r="L81" s="309">
        <f>IF(OR(J81="",K81=""),"",K81*J81*$H$14+K81*J81*$H$13)</f>
        <v>3369.3114</v>
      </c>
      <c r="M81" s="267">
        <f t="shared" si="6"/>
        <v>3369.3114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138</v>
      </c>
      <c r="L90" s="309">
        <f>IF(OR(J90="",K90=""),"",K90*J90*$H$14+K90*J90*$H$13)</f>
        <v>2647.3161</v>
      </c>
      <c r="M90" s="267">
        <f t="shared" si="6"/>
        <v>2647.3161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12208.259700000001</v>
      </c>
      <c r="M121" s="267">
        <f>IF(OR(L121="",L121=0),"",L121)</f>
        <v>12208.259700000001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12208.259700000001</v>
      </c>
      <c r="M123" s="267">
        <f>IF(OR(L123="",L123=0),"",L123)</f>
        <v>12208.259700000001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KtQwfDyRJ8mQ04bMgZ5WOpQU8/wE3siFYXsoWbtHyOHnzzA/yZZf7Zk+Ts5RLCXKwJQN5670bhlESRDYVil1Sg==" saltValue="gdBHNXzOmz1UJPlnm/Pxzg==" spinCount="100000" sheet="1" objects="1" scenarios="1"/>
  <mergeCells count="21">
    <mergeCell ref="D7:G7"/>
    <mergeCell ref="D8:G8"/>
    <mergeCell ref="A7:C7"/>
    <mergeCell ref="A8:C8"/>
    <mergeCell ref="B72:F72"/>
    <mergeCell ref="A9:C9"/>
    <mergeCell ref="A10:C10"/>
    <mergeCell ref="D9:G9"/>
    <mergeCell ref="D10:G10"/>
    <mergeCell ref="A11:C11"/>
    <mergeCell ref="D11:G11"/>
    <mergeCell ref="B117:F117"/>
    <mergeCell ref="B118:F118"/>
    <mergeCell ref="B119:F119"/>
    <mergeCell ref="K12:K14"/>
    <mergeCell ref="K15:K18"/>
    <mergeCell ref="B73:F73"/>
    <mergeCell ref="B113:F113"/>
    <mergeCell ref="B114:F114"/>
    <mergeCell ref="B115:F115"/>
    <mergeCell ref="B116:F116"/>
  </mergeCells>
  <phoneticPr fontId="12" type="noConversion"/>
  <dataValidations count="3">
    <dataValidation type="list" allowBlank="1" showInputMessage="1" showErrorMessage="1" sqref="D15" xr:uid="{AF3CCAB1-0C15-4994-A787-4D91306B8300}">
      <formula1>$P$154:$P$186</formula1>
    </dataValidation>
    <dataValidation type="list" allowBlank="1" showInputMessage="1" showErrorMessage="1" sqref="D13" xr:uid="{F9B1A928-B9C4-4EE6-8E50-4624A4AB26B0}">
      <formula1>$S$154:$S$180</formula1>
    </dataValidation>
    <dataValidation type="list" allowBlank="1" showInputMessage="1" showErrorMessage="1" sqref="D14" xr:uid="{8012D337-F96A-474E-8AD0-5E73E7463EFC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31">
    <pageSetUpPr fitToPage="1"/>
  </sheetPr>
  <dimension ref="A1:AL66"/>
  <sheetViews>
    <sheetView showGridLines="0" zoomScaleNormal="100" workbookViewId="0">
      <selection activeCell="U27" sqref="U27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5'!D11="","",'Sleuftype 5'!D11)</f>
        <v>FL: 1xov 1xls EF: 1xDB7 TEL;3x DB7 Pxs 1sr'v Waterlink: 1x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5'!L121=0,0,'Sleuftype 5'!L123)</f>
        <v>12208.259700000001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5'!L122=0,0,'Sleuftype 5'!L123)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12208.259700000001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>
        <v>1</v>
      </c>
      <c r="J18" s="317"/>
      <c r="K18" s="318"/>
      <c r="L18" s="96">
        <f>IF(AK18=0,"",AK18)</f>
        <v>4</v>
      </c>
      <c r="M18" s="333">
        <f>AL18</f>
        <v>24</v>
      </c>
      <c r="N18" s="334">
        <f t="shared" ref="N18:N28" si="0">IF($M$29=0,0,M18/M$29)</f>
        <v>0.18181818181818182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2219.6835818181821</v>
      </c>
      <c r="P18" s="205">
        <f>IF(O18=0,"",1)</f>
        <v>1</v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1</v>
      </c>
      <c r="T18" s="135">
        <f t="shared" ref="T18:T28" si="4">SUM(Q18:S18)</f>
        <v>1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1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4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4</v>
      </c>
      <c r="AI18" s="136" t="str">
        <f>AD18&amp;AE18&amp;AF18&amp;AG18&amp;AH18</f>
        <v>----4</v>
      </c>
      <c r="AJ18" s="122"/>
      <c r="AK18" s="123">
        <f>VLOOKUP(AI18,Tabellen!$A$4:$C$49,3,FALSE)</f>
        <v>4</v>
      </c>
      <c r="AL18" s="123">
        <f>VLOOKUP(AI18,Tabellen!$A$4:$B$49,2,FALSE)</f>
        <v>24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>
        <v>2</v>
      </c>
      <c r="H19" s="319"/>
      <c r="I19" s="319"/>
      <c r="J19" s="319"/>
      <c r="K19" s="320"/>
      <c r="L19" s="190">
        <f t="shared" ref="L19:L28" si="14">IF(AK19=0,"",AK19)</f>
        <v>3</v>
      </c>
      <c r="M19" s="336">
        <f t="shared" ref="M19:M28" si="15">AL19</f>
        <v>18</v>
      </c>
      <c r="N19" s="337">
        <f t="shared" si="0"/>
        <v>0.13636363636363635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1664.7626863636362</v>
      </c>
      <c r="P19" s="205">
        <f t="shared" ref="P19:P28" si="17">IF(O19=0,"",1)</f>
        <v>1</v>
      </c>
      <c r="Q19" s="122">
        <f t="shared" si="1"/>
        <v>2</v>
      </c>
      <c r="R19" s="122">
        <f t="shared" si="2"/>
        <v>0</v>
      </c>
      <c r="S19" s="122">
        <f t="shared" si="3"/>
        <v>0</v>
      </c>
      <c r="T19" s="135">
        <f t="shared" si="4"/>
        <v>2</v>
      </c>
      <c r="U19" s="122">
        <f t="shared" si="5"/>
        <v>2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3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3</v>
      </c>
      <c r="AI19" s="136" t="str">
        <f t="shared" ref="AI19:AI28" si="18">AD19&amp;AE19&amp;AF19&amp;AG19&amp;AH19</f>
        <v>----3</v>
      </c>
      <c r="AJ19" s="122"/>
      <c r="AK19" s="123">
        <f>VLOOKUP(AI19,Tabellen!$A$4:$C$49,3,FALSE)</f>
        <v>3</v>
      </c>
      <c r="AL19" s="123">
        <f>VLOOKUP(AI19,Tabellen!$A$4:$B$49,2,FALSE)</f>
        <v>18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>
        <v>1</v>
      </c>
      <c r="H20" s="319"/>
      <c r="I20" s="319"/>
      <c r="J20" s="319"/>
      <c r="K20" s="320"/>
      <c r="L20" s="190">
        <f t="shared" si="14"/>
        <v>3</v>
      </c>
      <c r="M20" s="336">
        <f t="shared" si="15"/>
        <v>18</v>
      </c>
      <c r="N20" s="337">
        <f t="shared" si="0"/>
        <v>0.13636363636363635</v>
      </c>
      <c r="O20" s="338">
        <f t="shared" si="16"/>
        <v>1664.7626863636362</v>
      </c>
      <c r="P20" s="205">
        <f t="shared" si="17"/>
        <v>1</v>
      </c>
      <c r="Q20" s="122">
        <f t="shared" si="1"/>
        <v>1</v>
      </c>
      <c r="R20" s="122">
        <f t="shared" si="2"/>
        <v>0</v>
      </c>
      <c r="S20" s="122">
        <f t="shared" si="3"/>
        <v>0</v>
      </c>
      <c r="T20" s="135">
        <f t="shared" si="4"/>
        <v>1</v>
      </c>
      <c r="U20" s="122">
        <f t="shared" si="5"/>
        <v>1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3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3</v>
      </c>
      <c r="AI20" s="136" t="str">
        <f t="shared" si="18"/>
        <v>----3</v>
      </c>
      <c r="AJ20" s="122"/>
      <c r="AK20" s="123">
        <f>VLOOKUP(AI20,Tabellen!$A$4:$C$49,3,FALSE)</f>
        <v>3</v>
      </c>
      <c r="AL20" s="123">
        <f>VLOOKUP(AI20,Tabellen!$A$4:$B$49,2,FALSE)</f>
        <v>18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>
        <v>3</v>
      </c>
      <c r="J21" s="319"/>
      <c r="K21" s="320"/>
      <c r="L21" s="190">
        <f t="shared" si="14"/>
        <v>4</v>
      </c>
      <c r="M21" s="336">
        <f t="shared" si="15"/>
        <v>24</v>
      </c>
      <c r="N21" s="337">
        <f t="shared" si="0"/>
        <v>0.18181818181818182</v>
      </c>
      <c r="O21" s="338">
        <f t="shared" si="16"/>
        <v>2219.6835818181821</v>
      </c>
      <c r="P21" s="205">
        <f t="shared" si="17"/>
        <v>1</v>
      </c>
      <c r="Q21" s="122">
        <f t="shared" si="1"/>
        <v>0</v>
      </c>
      <c r="R21" s="122">
        <f t="shared" si="2"/>
        <v>0</v>
      </c>
      <c r="S21" s="122">
        <f t="shared" si="3"/>
        <v>3</v>
      </c>
      <c r="T21" s="135">
        <f t="shared" si="4"/>
        <v>3</v>
      </c>
      <c r="U21" s="122">
        <f t="shared" si="5"/>
        <v>0</v>
      </c>
      <c r="V21" s="122">
        <f t="shared" si="6"/>
        <v>0</v>
      </c>
      <c r="W21" s="122">
        <f t="shared" si="7"/>
        <v>3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4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4</v>
      </c>
      <c r="AI21" s="136" t="str">
        <f t="shared" si="18"/>
        <v>----4</v>
      </c>
      <c r="AJ21" s="122"/>
      <c r="AK21" s="123">
        <f>VLOOKUP(AI21,Tabellen!$A$4:$C$49,3,FALSE)</f>
        <v>4</v>
      </c>
      <c r="AL21" s="123">
        <f>VLOOKUP(AI21,Tabellen!$A$4:$B$49,2,FALSE)</f>
        <v>24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>
        <v>1</v>
      </c>
      <c r="G27" s="319"/>
      <c r="H27" s="319"/>
      <c r="I27" s="319"/>
      <c r="J27" s="319"/>
      <c r="K27" s="320"/>
      <c r="L27" s="190">
        <f t="shared" si="14"/>
        <v>22</v>
      </c>
      <c r="M27" s="336">
        <f t="shared" si="15"/>
        <v>48</v>
      </c>
      <c r="N27" s="337">
        <f t="shared" si="0"/>
        <v>0.36363636363636365</v>
      </c>
      <c r="O27" s="338">
        <f t="shared" si="16"/>
        <v>4439.3671636363642</v>
      </c>
      <c r="P27" s="205">
        <f t="shared" si="17"/>
        <v>1</v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W</v>
      </c>
      <c r="AG27" s="136" t="str">
        <f t="shared" si="21"/>
        <v>2</v>
      </c>
      <c r="AH27" s="123">
        <f t="shared" si="13"/>
        <v>0</v>
      </c>
      <c r="AI27" s="136" t="str">
        <f t="shared" si="18"/>
        <v>--W20</v>
      </c>
      <c r="AJ27" s="122"/>
      <c r="AK27" s="123">
        <f>VLOOKUP(AI27,Tabellen!$A$4:$C$49,3,FALSE)</f>
        <v>22</v>
      </c>
      <c r="AL27" s="123">
        <f>VLOOKUP(AI27,Tabellen!$A$4:$B$49,2,FALSE)</f>
        <v>48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1</v>
      </c>
      <c r="G29" s="326">
        <f t="shared" si="22"/>
        <v>3</v>
      </c>
      <c r="H29" s="326">
        <f t="shared" si="22"/>
        <v>0</v>
      </c>
      <c r="I29" s="326">
        <f t="shared" si="22"/>
        <v>4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132</v>
      </c>
      <c r="N29" s="324">
        <f>IF(SUM(N18:N28)=0,"",SUM(N18:N28))</f>
        <v>1</v>
      </c>
      <c r="O29" s="325">
        <f>IF(SUM(O18:O28)=0,"",SUM(O18:O28))</f>
        <v>12208.259700000002</v>
      </c>
      <c r="P29" s="205">
        <f>IF(O29="","",1)</f>
        <v>1</v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>
        <f>IF(O29="","",1)</f>
        <v>1</v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2219.6835818181821</v>
      </c>
      <c r="I50" s="512"/>
      <c r="J50" s="496"/>
      <c r="K50" s="496"/>
      <c r="L50" s="495">
        <f>SUM(H50:K50)</f>
        <v>2219.6835818181821</v>
      </c>
      <c r="M50" s="495"/>
      <c r="N50" s="495"/>
      <c r="O50" s="105"/>
      <c r="P50" s="205">
        <f>IF(L50=0,"",1)</f>
        <v>1</v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1664.7626863636362</v>
      </c>
      <c r="I51" s="512"/>
      <c r="J51" s="496">
        <f>IF($C$13=0,"",IF(A51="","",IF(OR(H51=0,H51="Fout"),"",('Sleuftype 5'!$K$31+'Sleuftype 5'!$K$83)*'Algemene Gegevens'!$L$15)))</f>
        <v>0</v>
      </c>
      <c r="K51" s="496"/>
      <c r="L51" s="495">
        <f t="shared" ref="L51:L60" si="36">SUM(H51:K51)</f>
        <v>1664.7626863636362</v>
      </c>
      <c r="M51" s="495"/>
      <c r="N51" s="495"/>
      <c r="O51" s="105"/>
      <c r="P51" s="205">
        <f t="shared" ref="P51:P61" si="37">IF(L51=0,"",1)</f>
        <v>1</v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1664.7626863636362</v>
      </c>
      <c r="I52" s="512"/>
      <c r="J52" s="496">
        <f>IF($C$13=0,"",IF(A52="","",IF(OR(H52=0,H52="Fout"),"",('Sleuftype 5'!$K$31+'Sleuftype 5'!$K$83)*'Algemene Gegevens'!$L$15)))</f>
        <v>0</v>
      </c>
      <c r="K52" s="496"/>
      <c r="L52" s="495">
        <f t="shared" si="36"/>
        <v>1664.7626863636362</v>
      </c>
      <c r="M52" s="495"/>
      <c r="N52" s="495"/>
      <c r="O52" s="105"/>
      <c r="P52" s="205">
        <f t="shared" si="37"/>
        <v>1</v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2219.6835818181821</v>
      </c>
      <c r="I53" s="512"/>
      <c r="J53" s="496" t="str">
        <f>IF($C$13=0,"",IF(A53="","",IF(OR(H53=0,H53="Fout"),"",('Sleuftype 5'!$K$31+'Sleuftype 5'!$K$83)*'Algemene Gegevens'!$L$15)))</f>
        <v/>
      </c>
      <c r="K53" s="496"/>
      <c r="L53" s="495">
        <f t="shared" si="36"/>
        <v>2219.6835818181821</v>
      </c>
      <c r="M53" s="495"/>
      <c r="N53" s="495"/>
      <c r="O53" s="105"/>
      <c r="P53" s="205">
        <f t="shared" si="37"/>
        <v>1</v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5'!$K$31+'Sleuftype 5'!$K$83)*'Algemene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5'!$K$31+'Sleuftype 5'!$K$83)*'Algemene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5'!$K$31+'Sleuftype 5'!$K$83)*'Algemene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5'!$K$31+'Sleuftype 5'!$K$83)*'Algemene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5'!$K$31+'Sleuftype 5'!$K$83)*'Algemene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4439.3671636363642</v>
      </c>
      <c r="I59" s="512"/>
      <c r="J59" s="496">
        <f>IF($C$13=0,"",IF(A59="","",IF(OR(H59=0,H59="Fout"),"",('Sleuftype 5'!$K$31+'Sleuftype 5'!$K$83)*'Algemene Gegevens'!$L$15)))</f>
        <v>0</v>
      </c>
      <c r="K59" s="496"/>
      <c r="L59" s="495">
        <f t="shared" si="36"/>
        <v>4439.3671636363642</v>
      </c>
      <c r="M59" s="495"/>
      <c r="N59" s="495"/>
      <c r="O59" s="105"/>
      <c r="P59" s="205">
        <f t="shared" si="37"/>
        <v>1</v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5'!$K$31+'Sleuftype 5'!$K$83)*'Algemene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12208.259700000002</v>
      </c>
      <c r="I61" s="501"/>
      <c r="J61" s="500">
        <f>SUM(J50:J60)</f>
        <v>0</v>
      </c>
      <c r="K61" s="507"/>
      <c r="L61" s="508">
        <f>SUM(L50:N60)</f>
        <v>12208.259700000002</v>
      </c>
      <c r="M61" s="509"/>
      <c r="N61" s="510"/>
      <c r="O61" s="105"/>
      <c r="P61" s="205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IYLnKrxcAI3TDwMUxxqTR+2JL8kwSsWqd672S358PbDu2bzmRseFSh82nGHgMutfLH49TbmUPGbb0RFzJmbOUg==" saltValue="pbqG+GfEL96H76sj5xfgIw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35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Blad53"/>
  <dimension ref="A1:AE110"/>
  <sheetViews>
    <sheetView showGridLines="0" zoomScaleNormal="100" workbookViewId="0">
      <pane xSplit="8" ySplit="2" topLeftCell="S84" activePane="bottomRight" state="frozen"/>
      <selection pane="topRight"/>
      <selection pane="bottomLeft"/>
      <selection pane="bottomRight" activeCell="AA106" sqref="AA106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9.140625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5'!D11="","",'Sleuftype 5'!D11)</f>
        <v>FL: 1xov 1xls EF: 1xDB7 TEL;3x DB7 Pxs 1sr'v Waterlink: 1x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>
        <v>138</v>
      </c>
      <c r="J29" s="308">
        <f t="shared" ref="J29:J60" si="12">IF(OR($H29="",I29=""),"",I29*$H29)</f>
        <v>444.3048</v>
      </c>
      <c r="K29" s="294">
        <f>138*2</f>
        <v>276</v>
      </c>
      <c r="L29" s="308">
        <f t="shared" ref="L29:L60" si="13">IF(OR($H29="",K29=""),"",K29*$H29)</f>
        <v>888.6096</v>
      </c>
      <c r="M29" s="294">
        <v>138</v>
      </c>
      <c r="N29" s="308">
        <f t="shared" ref="N29:N60" si="14">IF(OR($H29="",M29=""),"",M29*$H29)</f>
        <v>444.3048</v>
      </c>
      <c r="O29" s="294">
        <f>138*3</f>
        <v>414</v>
      </c>
      <c r="P29" s="308">
        <f t="shared" ref="P29:P60" si="15">IF(OR($H29="",O29=""),"",O29*$H29)</f>
        <v>1332.9143999999999</v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>
        <f>IF(SUM(AE63:AE89)=0,"",1)</f>
        <v>1</v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>
        <f>IF(SUM(AE63:AE89)=0,"",1)</f>
        <v>1</v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>
        <v>138</v>
      </c>
      <c r="J73" s="308">
        <f t="shared" si="24"/>
        <v>44.430479999999996</v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>
        <f t="shared" si="35"/>
        <v>1</v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>
        <f>IF(SUM(AE105:AE109)=0,"",1)</f>
        <v>1</v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>
        <f>IF(SUM(AE105:AE109)=0,"",1)</f>
        <v>1</v>
      </c>
    </row>
    <row r="105" spans="1:31" s="65" customFormat="1" ht="16.5" customHeight="1" x14ac:dyDescent="0.2">
      <c r="A105" s="70" t="s">
        <v>529</v>
      </c>
      <c r="B105" s="489" t="s">
        <v>636</v>
      </c>
      <c r="C105" s="555"/>
      <c r="D105" s="555"/>
      <c r="E105" s="555"/>
      <c r="F105" s="556"/>
      <c r="G105" s="375" t="s">
        <v>567</v>
      </c>
      <c r="H105" s="376">
        <v>1257.45</v>
      </c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>
        <v>1</v>
      </c>
      <c r="AB105" s="308">
        <f>IF(OR($H105="",AA105=""),"",(AA105*$H105)*'Algemene Gegevens'!$C$18)</f>
        <v>1257.45</v>
      </c>
      <c r="AC105" s="370"/>
      <c r="AD105" s="371" t="str">
        <f>IF(OR($H105="",AC105=""),"",(AC105*$H105)*'Algemene Gegevens'!$C$18)</f>
        <v/>
      </c>
      <c r="AE105" s="65">
        <f t="shared" ref="AE105:AE110" si="60">IF(SUM(AD105,AB105,Z105,X105,V105,T105,R105,P105,N105,L105,J105)=0,"",1)</f>
        <v>1</v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488.73527999999999</v>
      </c>
      <c r="K110" s="373"/>
      <c r="L110" s="374">
        <f>SUM(L15:L109)</f>
        <v>888.6096</v>
      </c>
      <c r="M110" s="373"/>
      <c r="N110" s="374">
        <f>SUM(N15:N109)</f>
        <v>444.3048</v>
      </c>
      <c r="O110" s="373"/>
      <c r="P110" s="374">
        <f>SUM(P15:P109)</f>
        <v>1332.9143999999999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1257.45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CbcrA4cSyLtFiri7Ci3SHgFsH8XTIhat9EBIQIbbJRbg32aFx2n8MqPDBDSWU2HiQDGTVKL69rGKmrQJYGnAmw==" saltValue="5zIQtDDxjdD+2UORvy0Euw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34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Blad14"/>
  <dimension ref="A1:W298"/>
  <sheetViews>
    <sheetView showGridLines="0" zoomScaleNormal="100" workbookViewId="0">
      <selection activeCell="A8" sqref="A8:C8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615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0.45</v>
      </c>
      <c r="F14" s="65"/>
      <c r="G14" s="168" t="s">
        <v>302</v>
      </c>
      <c r="H14" s="292">
        <f>VLOOKUP(D14,$M$154:$N$179,2,FALSE)</f>
        <v>1.3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0.5</v>
      </c>
      <c r="F15" s="65"/>
      <c r="G15" s="168" t="s">
        <v>554</v>
      </c>
      <c r="H15" s="293">
        <f>VLOOKUP(D15,P154:Q186,2,FALSE)*'Algemene Gegevens'!$C$18</f>
        <v>5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1.2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72</v>
      </c>
      <c r="L19" s="309">
        <f>IF(OR(J19="",K19=""),"",K19*J19*$H$14+K19*J19*$H$13)</f>
        <v>602.70911999999998</v>
      </c>
      <c r="M19" s="267">
        <f t="shared" ref="M19:M29" si="0">IF(OR(L19="",L19=0),"",L19)</f>
        <v>602.70911999999998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72</v>
      </c>
      <c r="L24" s="309">
        <f>IF(OR(J24="",K24=""),"",K24*J24*$H$14+K24*J24*$H$13)</f>
        <v>502.25759999999997</v>
      </c>
      <c r="M24" s="267">
        <f t="shared" si="0"/>
        <v>502.25759999999997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72</v>
      </c>
      <c r="L31" s="309">
        <f>IF(OR(J31="",K31=""),"",K31*J31)</f>
        <v>1274.9615999999999</v>
      </c>
      <c r="M31" s="267">
        <f>IF(OR(L31="",L31=0),"",L31)</f>
        <v>1274.9615999999999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2125.4500800000001</v>
      </c>
      <c r="M33" s="267">
        <f>IF(OR(L33="",L33=0),"",L33)</f>
        <v>2125.4500800000001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72</v>
      </c>
      <c r="L81" s="309">
        <f>IF(OR(J81="",K81=""),"",K81*J81*$H$14+K81*J81*$H$13)</f>
        <v>1757.9015999999999</v>
      </c>
      <c r="M81" s="267">
        <f t="shared" si="6"/>
        <v>1757.9015999999999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72</v>
      </c>
      <c r="L90" s="309">
        <f>IF(OR(J90="",K90=""),"",K90*J90*$H$14+K90*J90*$H$13)</f>
        <v>1381.2083999999998</v>
      </c>
      <c r="M90" s="267">
        <f t="shared" si="6"/>
        <v>1381.2083999999998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6369.5267999999996</v>
      </c>
      <c r="M121" s="267">
        <f>IF(OR(L121="",L121=0),"",L121)</f>
        <v>6369.5267999999996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6369.5267999999996</v>
      </c>
      <c r="M123" s="267">
        <f>IF(OR(L123="",L123=0),"",L123)</f>
        <v>6369.5267999999996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FZ8x4okrrXDa8dKkjVjKXrHpnrotRQ4noZHpRpi50QsH+ufLI8e4gB0/uWQyMFkXQWyb0a6zsJjmvjwyEo9IBA==" saltValue="whIBUOgTA4olZ7YdzI/tIA==" spinCount="100000" sheet="1" objects="1" scenarios="1"/>
  <mergeCells count="21">
    <mergeCell ref="D7:G7"/>
    <mergeCell ref="D8:G8"/>
    <mergeCell ref="A7:C7"/>
    <mergeCell ref="A8:C8"/>
    <mergeCell ref="B72:F72"/>
    <mergeCell ref="A9:C9"/>
    <mergeCell ref="A10:C10"/>
    <mergeCell ref="D9:G9"/>
    <mergeCell ref="D10:G10"/>
    <mergeCell ref="A11:C11"/>
    <mergeCell ref="D11:G11"/>
    <mergeCell ref="B117:F117"/>
    <mergeCell ref="B118:F118"/>
    <mergeCell ref="B119:F119"/>
    <mergeCell ref="K12:K14"/>
    <mergeCell ref="K15:K18"/>
    <mergeCell ref="B73:F73"/>
    <mergeCell ref="B113:F113"/>
    <mergeCell ref="B114:F114"/>
    <mergeCell ref="B115:F115"/>
    <mergeCell ref="B116:F116"/>
  </mergeCells>
  <phoneticPr fontId="12" type="noConversion"/>
  <dataValidations count="3">
    <dataValidation type="list" allowBlank="1" showInputMessage="1" showErrorMessage="1" sqref="D15" xr:uid="{F9F1BC5D-C278-4AEC-9887-FBFDD2389272}">
      <formula1>$P$154:$P$186</formula1>
    </dataValidation>
    <dataValidation type="list" allowBlank="1" showInputMessage="1" showErrorMessage="1" sqref="D13" xr:uid="{F37CDEC9-63E2-48A1-8E4F-B2DF54A2B454}">
      <formula1>$S$154:$S$180</formula1>
    </dataValidation>
    <dataValidation type="list" allowBlank="1" showInputMessage="1" showErrorMessage="1" sqref="D14" xr:uid="{37E2C87A-02D6-484E-9475-2026315BAED3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Blad32">
    <pageSetUpPr fitToPage="1"/>
  </sheetPr>
  <dimension ref="A1:AL66"/>
  <sheetViews>
    <sheetView showGridLines="0" topLeftCell="A10" zoomScaleNormal="100" workbookViewId="0">
      <selection activeCell="X26" sqref="X26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6'!D11="","",'Sleuftype 6'!D11)</f>
        <v>FL:1xOV2xLS WL: 1xwater EF:1xDB7 Tel:3xDB7 PXS1xSRV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6'!L121=0,0,'Sleuftype 6'!L123)</f>
        <v>6369.5267999999996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6'!L122=0,0,'Sleuftype 6'!L123)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6369.5267999999996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>
        <v>1</v>
      </c>
      <c r="J18" s="317"/>
      <c r="K18" s="318"/>
      <c r="L18" s="96">
        <f>IF(AK18=0,"",AK18)</f>
        <v>4</v>
      </c>
      <c r="M18" s="333">
        <f>AL18</f>
        <v>24</v>
      </c>
      <c r="N18" s="334">
        <f t="shared" ref="N18:N28" si="0">IF($M$29=0,0,M18/M$29)</f>
        <v>0.18181818181818182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1158.0957818181819</v>
      </c>
      <c r="P18" s="205">
        <f>IF(O18=0,"",1)</f>
        <v>1</v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1</v>
      </c>
      <c r="T18" s="135">
        <f t="shared" ref="T18:T28" si="4">SUM(Q18:S18)</f>
        <v>1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1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4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4</v>
      </c>
      <c r="AI18" s="136" t="str">
        <f>AD18&amp;AE18&amp;AF18&amp;AG18&amp;AH18</f>
        <v>----4</v>
      </c>
      <c r="AJ18" s="122"/>
      <c r="AK18" s="123">
        <f>VLOOKUP(AI18,Tabellen!$A$4:$C$49,3,FALSE)</f>
        <v>4</v>
      </c>
      <c r="AL18" s="123">
        <f>VLOOKUP(AI18,Tabellen!$A$4:$B$49,2,FALSE)</f>
        <v>24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>
        <v>3</v>
      </c>
      <c r="H19" s="319"/>
      <c r="I19" s="319"/>
      <c r="J19" s="319"/>
      <c r="K19" s="320"/>
      <c r="L19" s="190">
        <f t="shared" ref="L19:L28" si="14">IF(AK19=0,"",AK19)</f>
        <v>3</v>
      </c>
      <c r="M19" s="336">
        <f t="shared" ref="M19:M28" si="15">AL19</f>
        <v>18</v>
      </c>
      <c r="N19" s="337">
        <f t="shared" si="0"/>
        <v>0.13636363636363635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868.57183636363629</v>
      </c>
      <c r="P19" s="205">
        <f t="shared" ref="P19:P28" si="17">IF(O19=0,"",1)</f>
        <v>1</v>
      </c>
      <c r="Q19" s="122">
        <f t="shared" si="1"/>
        <v>3</v>
      </c>
      <c r="R19" s="122">
        <f t="shared" si="2"/>
        <v>0</v>
      </c>
      <c r="S19" s="122">
        <f t="shared" si="3"/>
        <v>0</v>
      </c>
      <c r="T19" s="135">
        <f t="shared" si="4"/>
        <v>3</v>
      </c>
      <c r="U19" s="122">
        <f t="shared" si="5"/>
        <v>3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3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3</v>
      </c>
      <c r="AI19" s="136" t="str">
        <f t="shared" ref="AI19:AI28" si="18">AD19&amp;AE19&amp;AF19&amp;AG19&amp;AH19</f>
        <v>----3</v>
      </c>
      <c r="AJ19" s="122"/>
      <c r="AK19" s="123">
        <f>VLOOKUP(AI19,Tabellen!$A$4:$C$49,3,FALSE)</f>
        <v>3</v>
      </c>
      <c r="AL19" s="123">
        <f>VLOOKUP(AI19,Tabellen!$A$4:$B$49,2,FALSE)</f>
        <v>18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>
        <v>1</v>
      </c>
      <c r="H20" s="319"/>
      <c r="I20" s="319"/>
      <c r="J20" s="319"/>
      <c r="K20" s="320"/>
      <c r="L20" s="190">
        <f t="shared" si="14"/>
        <v>3</v>
      </c>
      <c r="M20" s="336">
        <f t="shared" si="15"/>
        <v>18</v>
      </c>
      <c r="N20" s="337">
        <f t="shared" si="0"/>
        <v>0.13636363636363635</v>
      </c>
      <c r="O20" s="338">
        <f t="shared" si="16"/>
        <v>868.57183636363629</v>
      </c>
      <c r="P20" s="205">
        <f t="shared" si="17"/>
        <v>1</v>
      </c>
      <c r="Q20" s="122">
        <f t="shared" si="1"/>
        <v>1</v>
      </c>
      <c r="R20" s="122">
        <f t="shared" si="2"/>
        <v>0</v>
      </c>
      <c r="S20" s="122">
        <f t="shared" si="3"/>
        <v>0</v>
      </c>
      <c r="T20" s="135">
        <f t="shared" si="4"/>
        <v>1</v>
      </c>
      <c r="U20" s="122">
        <f t="shared" si="5"/>
        <v>1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3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3</v>
      </c>
      <c r="AI20" s="136" t="str">
        <f t="shared" si="18"/>
        <v>----3</v>
      </c>
      <c r="AJ20" s="122"/>
      <c r="AK20" s="123">
        <f>VLOOKUP(AI20,Tabellen!$A$4:$C$49,3,FALSE)</f>
        <v>3</v>
      </c>
      <c r="AL20" s="123">
        <f>VLOOKUP(AI20,Tabellen!$A$4:$B$49,2,FALSE)</f>
        <v>18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>
        <v>3</v>
      </c>
      <c r="J21" s="319"/>
      <c r="K21" s="320"/>
      <c r="L21" s="190">
        <f t="shared" si="14"/>
        <v>4</v>
      </c>
      <c r="M21" s="336">
        <f t="shared" si="15"/>
        <v>24</v>
      </c>
      <c r="N21" s="337">
        <f t="shared" si="0"/>
        <v>0.18181818181818182</v>
      </c>
      <c r="O21" s="338">
        <f t="shared" si="16"/>
        <v>1158.0957818181819</v>
      </c>
      <c r="P21" s="205">
        <f t="shared" si="17"/>
        <v>1</v>
      </c>
      <c r="Q21" s="122">
        <f t="shared" si="1"/>
        <v>0</v>
      </c>
      <c r="R21" s="122">
        <f t="shared" si="2"/>
        <v>0</v>
      </c>
      <c r="S21" s="122">
        <f t="shared" si="3"/>
        <v>3</v>
      </c>
      <c r="T21" s="135">
        <f t="shared" si="4"/>
        <v>3</v>
      </c>
      <c r="U21" s="122">
        <f t="shared" si="5"/>
        <v>0</v>
      </c>
      <c r="V21" s="122">
        <f t="shared" si="6"/>
        <v>0</v>
      </c>
      <c r="W21" s="122">
        <f t="shared" si="7"/>
        <v>3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4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4</v>
      </c>
      <c r="AI21" s="136" t="str">
        <f t="shared" si="18"/>
        <v>----4</v>
      </c>
      <c r="AJ21" s="122"/>
      <c r="AK21" s="123">
        <f>VLOOKUP(AI21,Tabellen!$A$4:$C$49,3,FALSE)</f>
        <v>4</v>
      </c>
      <c r="AL21" s="123">
        <f>VLOOKUP(AI21,Tabellen!$A$4:$B$49,2,FALSE)</f>
        <v>24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>
        <v>1</v>
      </c>
      <c r="G27" s="319"/>
      <c r="H27" s="319"/>
      <c r="I27" s="319"/>
      <c r="J27" s="319"/>
      <c r="K27" s="320"/>
      <c r="L27" s="190">
        <f t="shared" si="14"/>
        <v>22</v>
      </c>
      <c r="M27" s="336">
        <f t="shared" si="15"/>
        <v>48</v>
      </c>
      <c r="N27" s="337">
        <f t="shared" si="0"/>
        <v>0.36363636363636365</v>
      </c>
      <c r="O27" s="338">
        <f t="shared" si="16"/>
        <v>2316.1915636363638</v>
      </c>
      <c r="P27" s="205">
        <f t="shared" si="17"/>
        <v>1</v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W</v>
      </c>
      <c r="AG27" s="136" t="str">
        <f t="shared" si="21"/>
        <v>2</v>
      </c>
      <c r="AH27" s="123">
        <f t="shared" si="13"/>
        <v>0</v>
      </c>
      <c r="AI27" s="136" t="str">
        <f t="shared" si="18"/>
        <v>--W20</v>
      </c>
      <c r="AJ27" s="122"/>
      <c r="AK27" s="123">
        <f>VLOOKUP(AI27,Tabellen!$A$4:$C$49,3,FALSE)</f>
        <v>22</v>
      </c>
      <c r="AL27" s="123">
        <f>VLOOKUP(AI27,Tabellen!$A$4:$B$49,2,FALSE)</f>
        <v>48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1</v>
      </c>
      <c r="G29" s="326">
        <f t="shared" si="22"/>
        <v>4</v>
      </c>
      <c r="H29" s="326">
        <f t="shared" si="22"/>
        <v>0</v>
      </c>
      <c r="I29" s="326">
        <f t="shared" si="22"/>
        <v>4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132</v>
      </c>
      <c r="N29" s="324">
        <f>IF(SUM(N18:N28)=0,"",SUM(N18:N28))</f>
        <v>1</v>
      </c>
      <c r="O29" s="325">
        <f>IF(SUM(O18:O28)=0,"",SUM(O18:O28))</f>
        <v>6369.5267999999996</v>
      </c>
      <c r="P29" s="205">
        <f>IF(O29="","",1)</f>
        <v>1</v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>
        <f>IF(O29="","",1)</f>
        <v>1</v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1158.0957818181819</v>
      </c>
      <c r="I50" s="512"/>
      <c r="J50" s="496"/>
      <c r="K50" s="496"/>
      <c r="L50" s="495">
        <f>SUM(H50:K50)</f>
        <v>1158.0957818181819</v>
      </c>
      <c r="M50" s="495"/>
      <c r="N50" s="495"/>
      <c r="O50" s="105"/>
      <c r="P50" s="205">
        <f>IF(L50=0,"",1)</f>
        <v>1</v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868.57183636363629</v>
      </c>
      <c r="I51" s="512"/>
      <c r="J51" s="496">
        <f>IF($C$13=0,"",IF(A51="","",IF(OR(H51=0,H51="Fout"),"",('Sleuftype 6'!$K$31+'Sleuftype 6'!$K$83)*'Algemene Gegevens'!$L$15)))</f>
        <v>0</v>
      </c>
      <c r="K51" s="496"/>
      <c r="L51" s="495">
        <f t="shared" ref="L51:L60" si="36">SUM(H51:K51)</f>
        <v>868.57183636363629</v>
      </c>
      <c r="M51" s="495"/>
      <c r="N51" s="495"/>
      <c r="O51" s="105"/>
      <c r="P51" s="205">
        <f t="shared" ref="P51:P61" si="37">IF(L51=0,"",1)</f>
        <v>1</v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868.57183636363629</v>
      </c>
      <c r="I52" s="512"/>
      <c r="J52" s="496">
        <f>IF($C$13=0,"",IF(A52="","",IF(OR(H52=0,H52="Fout"),"",('Sleuftype 6'!$K$31+'Sleuftype 6'!$K$83)*'Algemene Gegevens'!$L$15)))</f>
        <v>0</v>
      </c>
      <c r="K52" s="496"/>
      <c r="L52" s="495">
        <f t="shared" si="36"/>
        <v>868.57183636363629</v>
      </c>
      <c r="M52" s="495"/>
      <c r="N52" s="495"/>
      <c r="O52" s="105"/>
      <c r="P52" s="205">
        <f t="shared" si="37"/>
        <v>1</v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1158.0957818181819</v>
      </c>
      <c r="I53" s="512"/>
      <c r="J53" s="496" t="str">
        <f>IF($C$13=0,"",IF(A53="","",IF(OR(H53=0,H53="Fout"),"",('Sleuftype 6'!$K$31+'Sleuftype 6'!$K$83)*'Algemene Gegevens'!$L$15)))</f>
        <v/>
      </c>
      <c r="K53" s="496"/>
      <c r="L53" s="495">
        <f t="shared" si="36"/>
        <v>1158.0957818181819</v>
      </c>
      <c r="M53" s="495"/>
      <c r="N53" s="495"/>
      <c r="O53" s="105"/>
      <c r="P53" s="205">
        <f t="shared" si="37"/>
        <v>1</v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6'!$K$31+'Sleuftype 6'!$K$83)*'Algemene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6'!$K$31+'Sleuftype 6'!$K$83)*'Algemene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6'!$K$31+'Sleuftype 6'!$K$83)*'Algemene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6'!$K$31+'Sleuftype 6'!$K$83)*'Algemene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6'!$K$31+'Sleuftype 6'!$K$83)*'Algemene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2316.1915636363638</v>
      </c>
      <c r="I59" s="512"/>
      <c r="J59" s="496">
        <f>IF($C$13=0,"",IF(A59="","",IF(OR(H59=0,H59="Fout"),"",('Sleuftype 6'!$K$31+'Sleuftype 6'!$K$83)*'Algemene Gegevens'!$L$15)))</f>
        <v>0</v>
      </c>
      <c r="K59" s="496"/>
      <c r="L59" s="495">
        <f t="shared" si="36"/>
        <v>2316.1915636363638</v>
      </c>
      <c r="M59" s="495"/>
      <c r="N59" s="495"/>
      <c r="O59" s="105"/>
      <c r="P59" s="205">
        <f t="shared" si="37"/>
        <v>1</v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6'!$K$31+'Sleuftype 6'!$K$83)*'Algemene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6369.5267999999996</v>
      </c>
      <c r="I61" s="501"/>
      <c r="J61" s="500">
        <f>SUM(J50:J60)</f>
        <v>0</v>
      </c>
      <c r="K61" s="507"/>
      <c r="L61" s="508">
        <f>SUM(L50:N60)</f>
        <v>6369.5267999999996</v>
      </c>
      <c r="M61" s="509"/>
      <c r="N61" s="510"/>
      <c r="O61" s="105"/>
      <c r="P61" s="205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acIeZsUg8CbffrILH84yBh/AzXxSOH9vflaItjITCjCH+ibY0TH2a1qa5dbKHs2BteShjLYUH7M3tJW5QXwv3w==" saltValue="JWbtUra2iBJSZ82OzI/HYQ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33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Blad54"/>
  <dimension ref="A1:AE110"/>
  <sheetViews>
    <sheetView showGridLines="0" zoomScaleNormal="100" workbookViewId="0">
      <pane xSplit="8" ySplit="2" topLeftCell="I15" activePane="bottomRight" state="frozen"/>
      <selection pane="topRight"/>
      <selection pane="bottomLeft"/>
      <selection pane="bottomRight" activeCell="I74" sqref="I74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9.140625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6'!D11="","",'Sleuftype 6'!D11)</f>
        <v>FL:1xOV2xLS WL: 1xwater EF:1xDB7 Tel:3xDB7 PXS1xSRV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>
        <v>72</v>
      </c>
      <c r="J29" s="308">
        <f t="shared" ref="J29:J60" si="12">IF(OR($H29="",I29=""),"",I29*$H29)</f>
        <v>231.81119999999999</v>
      </c>
      <c r="K29" s="294">
        <f>72*3</f>
        <v>216</v>
      </c>
      <c r="L29" s="308">
        <f t="shared" ref="L29:L60" si="13">IF(OR($H29="",K29=""),"",K29*$H29)</f>
        <v>695.43359999999996</v>
      </c>
      <c r="M29" s="294">
        <v>72</v>
      </c>
      <c r="N29" s="308">
        <f t="shared" ref="N29:N60" si="14">IF(OR($H29="",M29=""),"",M29*$H29)</f>
        <v>231.81119999999999</v>
      </c>
      <c r="O29" s="294">
        <v>216</v>
      </c>
      <c r="P29" s="308">
        <f t="shared" ref="P29:P60" si="15">IF(OR($H29="",O29=""),"",O29*$H29)</f>
        <v>695.43359999999996</v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>
        <f>IF(SUM(AE63:AE89)=0,"",1)</f>
        <v>1</v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>
        <f>IF(SUM(AE63:AE89)=0,"",1)</f>
        <v>1</v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>
        <v>72</v>
      </c>
      <c r="J73" s="308">
        <f t="shared" si="24"/>
        <v>23.181119999999996</v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>
        <f t="shared" si="35"/>
        <v>1</v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254.99231999999998</v>
      </c>
      <c r="K110" s="373"/>
      <c r="L110" s="374">
        <f>SUM(L15:L109)</f>
        <v>695.43359999999996</v>
      </c>
      <c r="M110" s="373"/>
      <c r="N110" s="374">
        <f>SUM(N15:N109)</f>
        <v>231.81119999999999</v>
      </c>
      <c r="O110" s="373"/>
      <c r="P110" s="374">
        <f>SUM(P15:P109)</f>
        <v>695.43359999999996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bdbDfepg3WbuB1ruIBaVq+mrcgTGgURWeVgrITgCg+xbKItZkx0sB6nlk+/RYUmj/97WUBwJlx1CBy+PX/YXnw==" saltValue="ubQN3lUMOEjhKO1h4tb6Hg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32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Blad13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616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0.1</v>
      </c>
      <c r="F15" s="65"/>
      <c r="G15" s="168" t="s">
        <v>554</v>
      </c>
      <c r="H15" s="293">
        <f>VLOOKUP(D15,P154:Q186,2,FALSE)*'Algemene Gegevens'!$C$18</f>
        <v>1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0.79999999999999993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21</v>
      </c>
      <c r="L19" s="309">
        <f>IF(OR(J19="",K19=""),"",K19*J19*$H$14+K19*J19*$H$13)</f>
        <v>135.22319999999999</v>
      </c>
      <c r="M19" s="267">
        <f t="shared" ref="M19:M29" si="0">IF(OR(L19="",L19=0),"",L19)</f>
        <v>135.22319999999999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21</v>
      </c>
      <c r="L24" s="309">
        <f>IF(OR(J24="",K24=""),"",K24*J24*$H$14+K24*J24*$H$13)</f>
        <v>112.68599999999999</v>
      </c>
      <c r="M24" s="267">
        <f t="shared" si="0"/>
        <v>112.68599999999999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21</v>
      </c>
      <c r="L31" s="309">
        <f>IF(OR(J31="",K31=""),"",K31*J31)</f>
        <v>371.86379999999997</v>
      </c>
      <c r="M31" s="267">
        <f>IF(OR(L31="",L31=0),"",L31)</f>
        <v>371.86379999999997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392.86379999999997</v>
      </c>
      <c r="M33" s="267">
        <f>IF(OR(L33="",L33=0),"",L33)</f>
        <v>392.86379999999997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21</v>
      </c>
      <c r="L81" s="309">
        <f>IF(OR(J81="",K81=""),"",K81*J81*$H$14+K81*J81*$H$13)</f>
        <v>394.40099999999995</v>
      </c>
      <c r="M81" s="267">
        <f t="shared" si="6"/>
        <v>394.40099999999995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21</v>
      </c>
      <c r="L90" s="309">
        <f>IF(OR(J90="",K90=""),"",K90*J90*$H$14+K90*J90*$H$13)</f>
        <v>309.88649999999996</v>
      </c>
      <c r="M90" s="267">
        <f t="shared" si="6"/>
        <v>309.88649999999996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1345.0605</v>
      </c>
      <c r="M121" s="267">
        <f>IF(OR(L121="",L121=0),"",L121)</f>
        <v>1345.0605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1345.0605</v>
      </c>
      <c r="M123" s="267">
        <f>IF(OR(L123="",L123=0),"",L123)</f>
        <v>1345.0605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UTs+c5tMiEAq5JQRQzLy9az/6bYURj0O9DqIhrJPmeqdGdVYepBJjGQhL7AjpHPyESXZRMtZoppdq9EIFsSXvw==" saltValue="nh/A3ENXDLD0zx9RG4A57A==" spinCount="100000" sheet="1" objects="1" scenarios="1"/>
  <mergeCells count="21">
    <mergeCell ref="D7:G7"/>
    <mergeCell ref="D8:G8"/>
    <mergeCell ref="A7:C7"/>
    <mergeCell ref="A8:C8"/>
    <mergeCell ref="B72:F72"/>
    <mergeCell ref="A9:C9"/>
    <mergeCell ref="A10:C10"/>
    <mergeCell ref="D9:G9"/>
    <mergeCell ref="D10:G10"/>
    <mergeCell ref="A11:C11"/>
    <mergeCell ref="D11:G11"/>
    <mergeCell ref="B117:F117"/>
    <mergeCell ref="B118:F118"/>
    <mergeCell ref="B119:F119"/>
    <mergeCell ref="K12:K14"/>
    <mergeCell ref="K15:K18"/>
    <mergeCell ref="B73:F73"/>
    <mergeCell ref="B113:F113"/>
    <mergeCell ref="B114:F114"/>
    <mergeCell ref="B115:F115"/>
    <mergeCell ref="B116:F116"/>
  </mergeCells>
  <phoneticPr fontId="12" type="noConversion"/>
  <dataValidations count="3">
    <dataValidation type="list" allowBlank="1" showInputMessage="1" showErrorMessage="1" sqref="D15" xr:uid="{D29B9A70-F392-4C88-A2F7-3F7277289B72}">
      <formula1>$P$154:$P$186</formula1>
    </dataValidation>
    <dataValidation type="list" allowBlank="1" showInputMessage="1" showErrorMessage="1" sqref="D13" xr:uid="{ACD45A79-A384-4BC4-8803-BB690F796E8C}">
      <formula1>$S$154:$S$180</formula1>
    </dataValidation>
    <dataValidation type="list" allowBlank="1" showInputMessage="1" showErrorMessage="1" sqref="D14" xr:uid="{7814B778-8838-4A4E-87E3-7CF1C9B11514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Blad33">
    <pageSetUpPr fitToPage="1"/>
  </sheetPr>
  <dimension ref="A1:AL66"/>
  <sheetViews>
    <sheetView showGridLines="0" zoomScaleNormal="100" workbookViewId="0">
      <selection activeCell="G21" sqref="G21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7'!D11="","",'Sleuftype 7'!D11)</f>
        <v>EF: 1x DB7 Telenet: 3x DB7 PXS: 2x SRV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7'!L121=0,0,'Sleuftype 7'!L123)</f>
        <v>1345.0605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7'!L122=0,0,'Sleuftype 7'!L123)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1345.0605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>
        <v>1</v>
      </c>
      <c r="J18" s="317"/>
      <c r="K18" s="318"/>
      <c r="L18" s="96">
        <f>IF(AK18=0,"",AK18)</f>
        <v>4</v>
      </c>
      <c r="M18" s="333">
        <f>AL18</f>
        <v>24</v>
      </c>
      <c r="N18" s="334">
        <f t="shared" ref="N18:N28" si="0">IF($M$29=0,0,M18/M$29)</f>
        <v>0.36363636363636365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489.11290909090911</v>
      </c>
      <c r="P18" s="205">
        <f>IF(O18=0,"",1)</f>
        <v>1</v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1</v>
      </c>
      <c r="T18" s="135">
        <f t="shared" ref="T18:T28" si="4">SUM(Q18:S18)</f>
        <v>1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1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4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4</v>
      </c>
      <c r="AI18" s="136" t="str">
        <f>AD18&amp;AE18&amp;AF18&amp;AG18&amp;AH18</f>
        <v>----4</v>
      </c>
      <c r="AJ18" s="122"/>
      <c r="AK18" s="123">
        <f>VLOOKUP(AI18,Tabellen!$A$4:$C$49,3,FALSE)</f>
        <v>4</v>
      </c>
      <c r="AL18" s="123">
        <f>VLOOKUP(AI18,Tabellen!$A$4:$B$49,2,FALSE)</f>
        <v>24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205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>
        <v>2</v>
      </c>
      <c r="H20" s="319"/>
      <c r="I20" s="319"/>
      <c r="J20" s="319"/>
      <c r="K20" s="320"/>
      <c r="L20" s="190">
        <f t="shared" si="14"/>
        <v>3</v>
      </c>
      <c r="M20" s="336">
        <f t="shared" si="15"/>
        <v>18</v>
      </c>
      <c r="N20" s="337">
        <f t="shared" si="0"/>
        <v>0.27272727272727271</v>
      </c>
      <c r="O20" s="338">
        <f t="shared" si="16"/>
        <v>366.83468181818182</v>
      </c>
      <c r="P20" s="205">
        <f t="shared" si="17"/>
        <v>1</v>
      </c>
      <c r="Q20" s="122">
        <f t="shared" si="1"/>
        <v>2</v>
      </c>
      <c r="R20" s="122">
        <f t="shared" si="2"/>
        <v>0</v>
      </c>
      <c r="S20" s="122">
        <f t="shared" si="3"/>
        <v>0</v>
      </c>
      <c r="T20" s="135">
        <f t="shared" si="4"/>
        <v>2</v>
      </c>
      <c r="U20" s="122">
        <f t="shared" si="5"/>
        <v>2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3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3</v>
      </c>
      <c r="AI20" s="136" t="str">
        <f t="shared" si="18"/>
        <v>----3</v>
      </c>
      <c r="AJ20" s="122"/>
      <c r="AK20" s="123">
        <f>VLOOKUP(AI20,Tabellen!$A$4:$C$49,3,FALSE)</f>
        <v>3</v>
      </c>
      <c r="AL20" s="123">
        <f>VLOOKUP(AI20,Tabellen!$A$4:$B$49,2,FALSE)</f>
        <v>18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>
        <v>3</v>
      </c>
      <c r="J21" s="319"/>
      <c r="K21" s="320"/>
      <c r="L21" s="190">
        <f t="shared" si="14"/>
        <v>4</v>
      </c>
      <c r="M21" s="336">
        <f t="shared" si="15"/>
        <v>24</v>
      </c>
      <c r="N21" s="337">
        <f t="shared" si="0"/>
        <v>0.36363636363636365</v>
      </c>
      <c r="O21" s="338">
        <f t="shared" si="16"/>
        <v>489.11290909090911</v>
      </c>
      <c r="P21" s="205">
        <f t="shared" si="17"/>
        <v>1</v>
      </c>
      <c r="Q21" s="122">
        <f t="shared" si="1"/>
        <v>0</v>
      </c>
      <c r="R21" s="122">
        <f t="shared" si="2"/>
        <v>0</v>
      </c>
      <c r="S21" s="122">
        <f t="shared" si="3"/>
        <v>3</v>
      </c>
      <c r="T21" s="135">
        <f t="shared" si="4"/>
        <v>3</v>
      </c>
      <c r="U21" s="122">
        <f t="shared" si="5"/>
        <v>0</v>
      </c>
      <c r="V21" s="122">
        <f t="shared" si="6"/>
        <v>0</v>
      </c>
      <c r="W21" s="122">
        <f t="shared" si="7"/>
        <v>3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4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4</v>
      </c>
      <c r="AI21" s="136" t="str">
        <f t="shared" si="18"/>
        <v>----4</v>
      </c>
      <c r="AJ21" s="122"/>
      <c r="AK21" s="123">
        <f>VLOOKUP(AI21,Tabellen!$A$4:$C$49,3,FALSE)</f>
        <v>4</v>
      </c>
      <c r="AL21" s="123">
        <f>VLOOKUP(AI21,Tabellen!$A$4:$B$49,2,FALSE)</f>
        <v>24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2</v>
      </c>
      <c r="H29" s="326">
        <f t="shared" si="22"/>
        <v>0</v>
      </c>
      <c r="I29" s="326">
        <f t="shared" si="22"/>
        <v>4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66</v>
      </c>
      <c r="N29" s="324">
        <f>IF(SUM(N18:N28)=0,"",SUM(N18:N28))</f>
        <v>1</v>
      </c>
      <c r="O29" s="325">
        <f>IF(SUM(O18:O28)=0,"",SUM(O18:O28))</f>
        <v>1345.0605</v>
      </c>
      <c r="P29" s="205">
        <f>IF(O29="","",1)</f>
        <v>1</v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>
        <f>IF(O29="","",1)</f>
        <v>1</v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489.11290909090911</v>
      </c>
      <c r="I50" s="512"/>
      <c r="J50" s="496"/>
      <c r="K50" s="496"/>
      <c r="L50" s="495">
        <f>SUM(H50:K50)</f>
        <v>489.11290909090911</v>
      </c>
      <c r="M50" s="495"/>
      <c r="N50" s="495"/>
      <c r="O50" s="105"/>
      <c r="P50" s="205">
        <f>IF(L50=0,"",1)</f>
        <v>1</v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7'!$K$31+'Sleuftype 7'!$K$83)*'Algemene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205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366.83468181818182</v>
      </c>
      <c r="I52" s="512"/>
      <c r="J52" s="496">
        <f>IF($C$13=0,"",IF(A52="","",IF(OR(H52=0,H52="Fout"),"",('Sleuftype 7'!$K$31+'Sleuftype 7'!$K$83)*'Algemene Gegevens'!$L$15)))</f>
        <v>0</v>
      </c>
      <c r="K52" s="496"/>
      <c r="L52" s="495">
        <f t="shared" si="36"/>
        <v>366.83468181818182</v>
      </c>
      <c r="M52" s="495"/>
      <c r="N52" s="495"/>
      <c r="O52" s="105"/>
      <c r="P52" s="205">
        <f t="shared" si="37"/>
        <v>1</v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489.11290909090911</v>
      </c>
      <c r="I53" s="512"/>
      <c r="J53" s="496" t="str">
        <f>IF($C$13=0,"",IF(A53="","",IF(OR(H53=0,H53="Fout"),"",('Sleuftype 7'!$K$31+'Sleuftype 7'!$K$83)*'Algemene Gegevens'!$L$15)))</f>
        <v/>
      </c>
      <c r="K53" s="496"/>
      <c r="L53" s="495">
        <f t="shared" si="36"/>
        <v>489.11290909090911</v>
      </c>
      <c r="M53" s="495"/>
      <c r="N53" s="495"/>
      <c r="O53" s="105"/>
      <c r="P53" s="205">
        <f t="shared" si="37"/>
        <v>1</v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7'!$K$31+'Sleuftype 7'!$K$83)*'Algemene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7'!$K$31+'Sleuftype 7'!$K$83)*'Algemene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7'!$K$31+'Sleuftype 7'!$K$83)*'Algemene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7'!$K$31+'Sleuftype 7'!$K$83)*'Algemene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7'!$K$31+'Sleuftype 7'!$K$83)*'Algemene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7'!$K$31+'Sleuftype 7'!$K$83)*'Algemene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7'!$K$31+'Sleuftype 7'!$K$83)*'Algemene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1345.0605</v>
      </c>
      <c r="I61" s="501"/>
      <c r="J61" s="500">
        <f>SUM(J50:J60)</f>
        <v>0</v>
      </c>
      <c r="K61" s="507"/>
      <c r="L61" s="508">
        <f>SUM(L50:N60)</f>
        <v>1345.0605</v>
      </c>
      <c r="M61" s="509"/>
      <c r="N61" s="510"/>
      <c r="O61" s="105"/>
      <c r="P61" s="205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vp6eneBZikF0YGZQIFg4FGExzyP5m8R2CK+zqE4wdhNqb8g5uuLoCIPTjWi7PQRnyHpkuZw5k/tyc6pfInfhPg==" saltValue="yI1ivlIntRikIrb26mrvCw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31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Blad55"/>
  <dimension ref="A1:AE110"/>
  <sheetViews>
    <sheetView showGridLines="0" zoomScaleNormal="100" workbookViewId="0">
      <pane xSplit="8" ySplit="2" topLeftCell="I3" activePane="bottomRight" state="frozen"/>
      <selection pane="topRight"/>
      <selection pane="bottomLeft"/>
      <selection pane="bottomRight" activeCell="L24" sqref="L24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9.140625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7'!D11="","",'Sleuftype 7'!D11)</f>
        <v>EF: 1x DB7 Telenet: 3x DB7 PXS: 2x SRV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>
        <v>21</v>
      </c>
      <c r="J29" s="308">
        <f t="shared" ref="J29:J60" si="12">IF(OR($H29="",I29=""),"",I29*$H29)</f>
        <v>67.611599999999996</v>
      </c>
      <c r="K29" s="294"/>
      <c r="L29" s="308" t="str">
        <f t="shared" ref="L29:L60" si="13">IF(OR($H29="",K29=""),"",K29*$H29)</f>
        <v/>
      </c>
      <c r="M29" s="294">
        <v>42</v>
      </c>
      <c r="N29" s="308">
        <f t="shared" ref="N29:N60" si="14">IF(OR($H29="",M29=""),"",M29*$H29)</f>
        <v>135.22319999999999</v>
      </c>
      <c r="O29" s="294">
        <v>63</v>
      </c>
      <c r="P29" s="308">
        <f t="shared" ref="P29:P60" si="15">IF(OR($H29="",O29=""),"",O29*$H29)</f>
        <v>202.83479999999997</v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>
        <f>IF(SUM(AE63:AE89)=0,"",1)</f>
        <v>1</v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>
        <f>IF(SUM(AE63:AE89)=0,"",1)</f>
        <v>1</v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>
        <v>21</v>
      </c>
      <c r="J73" s="308">
        <f t="shared" si="24"/>
        <v>6.7611599999999994</v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>
        <f t="shared" si="35"/>
        <v>1</v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74.37276</v>
      </c>
      <c r="K110" s="373"/>
      <c r="L110" s="374">
        <f>SUM(L15:L109)</f>
        <v>0</v>
      </c>
      <c r="M110" s="373"/>
      <c r="N110" s="374">
        <f>SUM(N15:N109)</f>
        <v>135.22319999999999</v>
      </c>
      <c r="O110" s="373"/>
      <c r="P110" s="374">
        <f>SUM(P15:P109)</f>
        <v>202.83479999999997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p0LCHTQYppEJaqBSd2APpa7SX0iXdLBjAo4i97vaJ7AbEmJ4kvH1mJljmQY7OEkDvU4upT6zeoBC9MrfXHJmHw==" saltValue="dhii4ZVuDCjEmNtESDmgmw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30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Blad12"/>
  <dimension ref="A1:W298"/>
  <sheetViews>
    <sheetView showGridLines="0" zoomScaleNormal="100" workbookViewId="0">
      <selection activeCell="K19" sqref="K19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617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0.1</v>
      </c>
      <c r="F15" s="65"/>
      <c r="G15" s="168" t="s">
        <v>554</v>
      </c>
      <c r="H15" s="293">
        <f>VLOOKUP(D15,P154:Q186,2,FALSE)*'Algemene Gegevens'!$C$18</f>
        <v>1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0.79999999999999993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7</v>
      </c>
      <c r="L19" s="309">
        <f>IF(OR(J19="",K19=""),"",K19*J19*$H$14+K19*J19*$H$13)</f>
        <v>45.074399999999997</v>
      </c>
      <c r="M19" s="267">
        <f t="shared" ref="M19:M29" si="0">IF(OR(L19="",L19=0),"",L19)</f>
        <v>45.074399999999997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7</v>
      </c>
      <c r="L24" s="309">
        <f>IF(OR(J24="",K24=""),"",K24*J24*$H$14+K24*J24*$H$13)</f>
        <v>37.561999999999998</v>
      </c>
      <c r="M24" s="267">
        <f t="shared" si="0"/>
        <v>37.561999999999998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7</v>
      </c>
      <c r="L31" s="309">
        <f>IF(OR(J31="",K31=""),"",K31*J31)</f>
        <v>123.9546</v>
      </c>
      <c r="M31" s="267">
        <f>IF(OR(L31="",L31=0),"",L31)</f>
        <v>123.9546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130.9546</v>
      </c>
      <c r="M33" s="267">
        <f>IF(OR(L33="",L33=0),"",L33)</f>
        <v>130.9546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7</v>
      </c>
      <c r="L81" s="309">
        <f>IF(OR(J81="",K81=""),"",K81*J81*$H$14+K81*J81*$H$13)</f>
        <v>131.46699999999998</v>
      </c>
      <c r="M81" s="267">
        <f t="shared" si="6"/>
        <v>131.46699999999998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7</v>
      </c>
      <c r="L90" s="309">
        <f>IF(OR(J90="",K90=""),"",K90*J90*$H$14+K90*J90*$H$13)</f>
        <v>103.29549999999999</v>
      </c>
      <c r="M90" s="267">
        <f t="shared" si="6"/>
        <v>103.29549999999999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448.3535</v>
      </c>
      <c r="M121" s="267">
        <f>IF(OR(L121="",L121=0),"",L121)</f>
        <v>448.3535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448.3535</v>
      </c>
      <c r="M123" s="267">
        <f>IF(OR(L123="",L123=0),"",L123)</f>
        <v>448.3535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THYu4d6jaz9ecGVSucnjOPgOffCxPD7pTliSR7kDUBWr+BYGjMez83InJfbRy94j0B7wPVXVQjxvGctzKBFT1g==" saltValue="zaw5hNrVxdqo6iGYLJOdkQ==" spinCount="100000" sheet="1" objects="1" scenarios="1"/>
  <mergeCells count="21">
    <mergeCell ref="D7:G7"/>
    <mergeCell ref="D8:G8"/>
    <mergeCell ref="A7:C7"/>
    <mergeCell ref="A8:C8"/>
    <mergeCell ref="B72:F72"/>
    <mergeCell ref="A9:C9"/>
    <mergeCell ref="A10:C10"/>
    <mergeCell ref="D9:G9"/>
    <mergeCell ref="D10:G10"/>
    <mergeCell ref="A11:C11"/>
    <mergeCell ref="D11:G11"/>
    <mergeCell ref="B117:F117"/>
    <mergeCell ref="B118:F118"/>
    <mergeCell ref="B119:F119"/>
    <mergeCell ref="K12:K14"/>
    <mergeCell ref="K15:K18"/>
    <mergeCell ref="B73:F73"/>
    <mergeCell ref="B113:F113"/>
    <mergeCell ref="B114:F114"/>
    <mergeCell ref="B115:F115"/>
    <mergeCell ref="B116:F116"/>
  </mergeCells>
  <phoneticPr fontId="12" type="noConversion"/>
  <dataValidations count="3">
    <dataValidation type="list" allowBlank="1" showInputMessage="1" showErrorMessage="1" sqref="D15" xr:uid="{68C1EDE0-BDFF-428A-948E-3EE28A13B0B8}">
      <formula1>$P$154:$P$186</formula1>
    </dataValidation>
    <dataValidation type="list" allowBlank="1" showInputMessage="1" showErrorMessage="1" sqref="D13" xr:uid="{7FFB5B5F-2391-42F8-847C-5BC8401AE9CD}">
      <formula1>$S$154:$S$180</formula1>
    </dataValidation>
    <dataValidation type="list" allowBlank="1" showInputMessage="1" showErrorMessage="1" sqref="D14" xr:uid="{BABD8660-1FFB-45A0-9C40-F626C99135B3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Blad34">
    <pageSetUpPr fitToPage="1"/>
  </sheetPr>
  <dimension ref="A1:AL66"/>
  <sheetViews>
    <sheetView showGridLines="0" topLeftCell="A10" zoomScale="115" zoomScaleNormal="115" workbookViewId="0">
      <selection activeCell="G21" sqref="G21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8'!D11="","",'Sleuftype 8'!D11)</f>
        <v>EF: 1x DB7 Telenet: 3X DB7 PXS: 3x SRV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8'!L121=0,0,'Sleuftype 8'!L123)</f>
        <v>448.3535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8'!L122=0,0,'Sleuftype 8'!L123)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448.3535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>
        <v>1</v>
      </c>
      <c r="J18" s="317"/>
      <c r="K18" s="318"/>
      <c r="L18" s="96">
        <f>IF(AK18=0,"",AK18)</f>
        <v>4</v>
      </c>
      <c r="M18" s="333">
        <f>AL18</f>
        <v>24</v>
      </c>
      <c r="N18" s="334">
        <f t="shared" ref="N18:N28" si="0">IF($M$29=0,0,M18/M$29)</f>
        <v>0.36363636363636365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163.03763636363638</v>
      </c>
      <c r="P18" s="205">
        <f>IF(O18=0,"",1)</f>
        <v>1</v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1</v>
      </c>
      <c r="T18" s="135">
        <f t="shared" ref="T18:T28" si="4">SUM(Q18:S18)</f>
        <v>1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1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4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4</v>
      </c>
      <c r="AI18" s="136" t="str">
        <f>AD18&amp;AE18&amp;AF18&amp;AG18&amp;AH18</f>
        <v>----4</v>
      </c>
      <c r="AJ18" s="122"/>
      <c r="AK18" s="123">
        <f>VLOOKUP(AI18,Tabellen!$A$4:$C$49,3,FALSE)</f>
        <v>4</v>
      </c>
      <c r="AL18" s="123">
        <f>VLOOKUP(AI18,Tabellen!$A$4:$B$49,2,FALSE)</f>
        <v>24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205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>
        <v>3</v>
      </c>
      <c r="H20" s="319"/>
      <c r="I20" s="319"/>
      <c r="J20" s="319"/>
      <c r="K20" s="320"/>
      <c r="L20" s="190">
        <f t="shared" si="14"/>
        <v>3</v>
      </c>
      <c r="M20" s="336">
        <f t="shared" si="15"/>
        <v>18</v>
      </c>
      <c r="N20" s="337">
        <f t="shared" si="0"/>
        <v>0.27272727272727271</v>
      </c>
      <c r="O20" s="338">
        <f t="shared" si="16"/>
        <v>122.27822727272726</v>
      </c>
      <c r="P20" s="205">
        <f t="shared" si="17"/>
        <v>1</v>
      </c>
      <c r="Q20" s="122">
        <f t="shared" si="1"/>
        <v>3</v>
      </c>
      <c r="R20" s="122">
        <f t="shared" si="2"/>
        <v>0</v>
      </c>
      <c r="S20" s="122">
        <f t="shared" si="3"/>
        <v>0</v>
      </c>
      <c r="T20" s="135">
        <f t="shared" si="4"/>
        <v>3</v>
      </c>
      <c r="U20" s="122">
        <f t="shared" si="5"/>
        <v>3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3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3</v>
      </c>
      <c r="AI20" s="136" t="str">
        <f t="shared" si="18"/>
        <v>----3</v>
      </c>
      <c r="AJ20" s="122"/>
      <c r="AK20" s="123">
        <f>VLOOKUP(AI20,Tabellen!$A$4:$C$49,3,FALSE)</f>
        <v>3</v>
      </c>
      <c r="AL20" s="123">
        <f>VLOOKUP(AI20,Tabellen!$A$4:$B$49,2,FALSE)</f>
        <v>18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>
        <v>3</v>
      </c>
      <c r="J21" s="319"/>
      <c r="K21" s="320"/>
      <c r="L21" s="190">
        <f t="shared" si="14"/>
        <v>4</v>
      </c>
      <c r="M21" s="336">
        <f t="shared" si="15"/>
        <v>24</v>
      </c>
      <c r="N21" s="337">
        <f t="shared" si="0"/>
        <v>0.36363636363636365</v>
      </c>
      <c r="O21" s="338">
        <f t="shared" si="16"/>
        <v>163.03763636363638</v>
      </c>
      <c r="P21" s="205">
        <f t="shared" si="17"/>
        <v>1</v>
      </c>
      <c r="Q21" s="122">
        <f t="shared" si="1"/>
        <v>0</v>
      </c>
      <c r="R21" s="122">
        <f t="shared" si="2"/>
        <v>0</v>
      </c>
      <c r="S21" s="122">
        <f t="shared" si="3"/>
        <v>3</v>
      </c>
      <c r="T21" s="135">
        <f t="shared" si="4"/>
        <v>3</v>
      </c>
      <c r="U21" s="122">
        <f t="shared" si="5"/>
        <v>0</v>
      </c>
      <c r="V21" s="122">
        <f t="shared" si="6"/>
        <v>0</v>
      </c>
      <c r="W21" s="122">
        <f t="shared" si="7"/>
        <v>3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4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4</v>
      </c>
      <c r="AI21" s="136" t="str">
        <f t="shared" si="18"/>
        <v>----4</v>
      </c>
      <c r="AJ21" s="122"/>
      <c r="AK21" s="123">
        <f>VLOOKUP(AI21,Tabellen!$A$4:$C$49,3,FALSE)</f>
        <v>4</v>
      </c>
      <c r="AL21" s="123">
        <f>VLOOKUP(AI21,Tabellen!$A$4:$B$49,2,FALSE)</f>
        <v>24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3</v>
      </c>
      <c r="H29" s="326">
        <f t="shared" si="22"/>
        <v>0</v>
      </c>
      <c r="I29" s="326">
        <f t="shared" si="22"/>
        <v>4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66</v>
      </c>
      <c r="N29" s="324">
        <f>IF(SUM(N18:N28)=0,"",SUM(N18:N28))</f>
        <v>1</v>
      </c>
      <c r="O29" s="325">
        <f>IF(SUM(O18:O28)=0,"",SUM(O18:O28))</f>
        <v>448.35350000000005</v>
      </c>
      <c r="P29" s="205">
        <f>IF(O29="","",1)</f>
        <v>1</v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>
        <f>IF(O29="","",1)</f>
        <v>1</v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163.03763636363638</v>
      </c>
      <c r="I50" s="512"/>
      <c r="J50" s="496"/>
      <c r="K50" s="496"/>
      <c r="L50" s="495">
        <f>SUM(H50:K50)</f>
        <v>163.03763636363638</v>
      </c>
      <c r="M50" s="495"/>
      <c r="N50" s="495"/>
      <c r="O50" s="105"/>
      <c r="P50" s="205">
        <f>IF(L50=0,"",1)</f>
        <v>1</v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8'!$K$31+'Sleuftype 8'!$K$83)*'Algemene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205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122.27822727272726</v>
      </c>
      <c r="I52" s="512"/>
      <c r="J52" s="496">
        <f>IF($C$13=0,"",IF(A52="","",IF(OR(H52=0,H52="Fout"),"",('Sleuftype 8'!$K$31+'Sleuftype 8'!$K$83)*'Algemene Gegevens'!$L$15)))</f>
        <v>0</v>
      </c>
      <c r="K52" s="496"/>
      <c r="L52" s="495">
        <f t="shared" si="36"/>
        <v>122.27822727272726</v>
      </c>
      <c r="M52" s="495"/>
      <c r="N52" s="495"/>
      <c r="O52" s="105"/>
      <c r="P52" s="205">
        <f t="shared" si="37"/>
        <v>1</v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163.03763636363638</v>
      </c>
      <c r="I53" s="512"/>
      <c r="J53" s="496" t="str">
        <f>IF($C$13=0,"",IF(A53="","",IF(OR(H53=0,H53="Fout"),"",('Sleuftype 8'!$K$31+'Sleuftype 8'!$K$83)*'Algemene Gegevens'!$L$15)))</f>
        <v/>
      </c>
      <c r="K53" s="496"/>
      <c r="L53" s="495">
        <f t="shared" si="36"/>
        <v>163.03763636363638</v>
      </c>
      <c r="M53" s="495"/>
      <c r="N53" s="495"/>
      <c r="O53" s="105"/>
      <c r="P53" s="205">
        <f t="shared" si="37"/>
        <v>1</v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8'!$K$31+'Sleuftype 8'!$K$83)*'Algemene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8'!$K$31+'Sleuftype 8'!$K$83)*'Algemene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8'!$K$31+'Sleuftype 8'!$K$83)*'Algemene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8'!$K$31+'Sleuftype 8'!$K$83)*'Algemene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8'!$K$31+'Sleuftype 8'!$K$83)*'Algemene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8'!$K$31+'Sleuftype 8'!$K$83)*'Algemene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8'!$K$31+'Sleuftype 8'!$K$83)*'Algemene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448.35350000000005</v>
      </c>
      <c r="I61" s="501"/>
      <c r="J61" s="500">
        <f>SUM(J50:J60)</f>
        <v>0</v>
      </c>
      <c r="K61" s="507"/>
      <c r="L61" s="508">
        <f>SUM(L50:N60)</f>
        <v>448.35350000000005</v>
      </c>
      <c r="M61" s="509"/>
      <c r="N61" s="510"/>
      <c r="O61" s="105"/>
      <c r="P61" s="205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65UW4El9C2p2QjMpihBarN8dUqzi/5B7y6BmjtoLq0qYs8DSyJ3xIlDkkAeh09RvuC9mG+OXbockDLENldxslQ==" saltValue="HDnH5eevXlz4WwByOf8DvQ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29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Blad56"/>
  <dimension ref="A1:AE110"/>
  <sheetViews>
    <sheetView showGridLines="0" zoomScaleNormal="100" workbookViewId="0">
      <pane xSplit="8" ySplit="2" topLeftCell="I18" activePane="bottomRight" state="frozen"/>
      <selection pane="topRight"/>
      <selection pane="bottomLeft"/>
      <selection pane="bottomRight" activeCell="I74" sqref="I74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9.140625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8'!D11="","",'Sleuftype 8'!D11)</f>
        <v>EF: 1x DB7 Telenet: 3X DB7 PXS: 3x SRV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>
        <v>7</v>
      </c>
      <c r="J29" s="308">
        <f t="shared" ref="J29:J60" si="12">IF(OR($H29="",I29=""),"",I29*$H29)</f>
        <v>22.537199999999999</v>
      </c>
      <c r="K29" s="294"/>
      <c r="L29" s="308" t="str">
        <f t="shared" ref="L29:L60" si="13">IF(OR($H29="",K29=""),"",K29*$H29)</f>
        <v/>
      </c>
      <c r="M29" s="294">
        <v>21</v>
      </c>
      <c r="N29" s="308">
        <f t="shared" ref="N29:N60" si="14">IF(OR($H29="",M29=""),"",M29*$H29)</f>
        <v>67.611599999999996</v>
      </c>
      <c r="O29" s="294">
        <v>21</v>
      </c>
      <c r="P29" s="308">
        <f t="shared" ref="P29:P60" si="15">IF(OR($H29="",O29=""),"",O29*$H29)</f>
        <v>67.611599999999996</v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>
        <f>IF(SUM(AE63:AE89)=0,"",1)</f>
        <v>1</v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>
        <f>IF(SUM(AE63:AE89)=0,"",1)</f>
        <v>1</v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>
        <v>7</v>
      </c>
      <c r="J73" s="308">
        <f t="shared" si="24"/>
        <v>2.2537199999999999</v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>
        <f t="shared" si="35"/>
        <v>1</v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24.79092</v>
      </c>
      <c r="K110" s="373"/>
      <c r="L110" s="374">
        <f>SUM(L15:L109)</f>
        <v>0</v>
      </c>
      <c r="M110" s="373"/>
      <c r="N110" s="374">
        <f>SUM(N15:N109)</f>
        <v>67.611599999999996</v>
      </c>
      <c r="O110" s="373"/>
      <c r="P110" s="374">
        <f>SUM(P15:P109)</f>
        <v>67.611599999999996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IQlvV3JK8uLNjhVjNtZlevN+DH4qUshYoq4saPCfWqPYNj1Zfww7Y7myfFsjk8GSTKYry7sf7Gc2ryON0ha6SA==" saltValue="f4avmtzEibpoQGRYct9E4g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28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Blad11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618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0.1</v>
      </c>
      <c r="F15" s="65"/>
      <c r="G15" s="168" t="s">
        <v>554</v>
      </c>
      <c r="H15" s="293">
        <f>VLOOKUP(D15,P154:Q186,2,FALSE)*'Algemene Gegevens'!$C$18</f>
        <v>1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0.79999999999999993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129</v>
      </c>
      <c r="L19" s="309">
        <f>IF(OR(J19="",K19=""),"",K19*J19*$H$14+K19*J19*$H$13)</f>
        <v>830.65679999999998</v>
      </c>
      <c r="M19" s="267">
        <f t="shared" ref="M19:M29" si="0">IF(OR(L19="",L19=0),"",L19)</f>
        <v>830.65679999999998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129</v>
      </c>
      <c r="L24" s="309">
        <f>IF(OR(J24="",K24=""),"",K24*J24*$H$14+K24*J24*$H$13)</f>
        <v>692.21399999999994</v>
      </c>
      <c r="M24" s="267">
        <f t="shared" si="0"/>
        <v>692.21399999999994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129</v>
      </c>
      <c r="L31" s="309">
        <f>IF(OR(J31="",K31=""),"",K31*J31)</f>
        <v>2284.3062</v>
      </c>
      <c r="M31" s="267">
        <f>IF(OR(L31="",L31=0),"",L31)</f>
        <v>2284.3062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2413.3062</v>
      </c>
      <c r="M33" s="267">
        <f>IF(OR(L33="",L33=0),"",L33)</f>
        <v>2413.3062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129</v>
      </c>
      <c r="L81" s="309">
        <f>IF(OR(J81="",K81=""),"",K81*J81*$H$14+K81*J81*$H$13)</f>
        <v>2422.7489999999998</v>
      </c>
      <c r="M81" s="267">
        <f t="shared" si="6"/>
        <v>2422.7489999999998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129</v>
      </c>
      <c r="L90" s="309">
        <f>IF(OR(J90="",K90=""),"",K90*J90*$H$14+K90*J90*$H$13)</f>
        <v>1903.5884999999998</v>
      </c>
      <c r="M90" s="267">
        <f t="shared" si="6"/>
        <v>1903.5884999999998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8262.5144999999993</v>
      </c>
      <c r="M121" s="267">
        <f>IF(OR(L121="",L121=0),"",L121)</f>
        <v>8262.5144999999993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8262.5144999999993</v>
      </c>
      <c r="M123" s="267">
        <f>IF(OR(L123="",L123=0),"",L123)</f>
        <v>8262.5144999999993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P9ZviW23148K230hzOU6gefhKfg4/QQ1lqhC3lZo8b2RsrBqLOCynMQthBuifaSFWj/+cocs1VdTYQFcGGyUcw==" saltValue="Xyn1e1OajvRceMrdy8Ye4g==" spinCount="100000" sheet="1" objects="1" scenarios="1"/>
  <mergeCells count="21">
    <mergeCell ref="D7:G7"/>
    <mergeCell ref="D8:G8"/>
    <mergeCell ref="A7:C7"/>
    <mergeCell ref="A8:C8"/>
    <mergeCell ref="B72:F72"/>
    <mergeCell ref="A9:C9"/>
    <mergeCell ref="A10:C10"/>
    <mergeCell ref="D9:G9"/>
    <mergeCell ref="D10:G10"/>
    <mergeCell ref="A11:C11"/>
    <mergeCell ref="D11:G11"/>
    <mergeCell ref="B117:F117"/>
    <mergeCell ref="B118:F118"/>
    <mergeCell ref="B119:F119"/>
    <mergeCell ref="K12:K14"/>
    <mergeCell ref="K15:K18"/>
    <mergeCell ref="B73:F73"/>
    <mergeCell ref="B113:F113"/>
    <mergeCell ref="B114:F114"/>
    <mergeCell ref="B115:F115"/>
    <mergeCell ref="B116:F116"/>
  </mergeCells>
  <phoneticPr fontId="12" type="noConversion"/>
  <dataValidations count="3">
    <dataValidation type="list" allowBlank="1" showInputMessage="1" showErrorMessage="1" sqref="D15" xr:uid="{E65F2026-9BA0-487E-B035-D9E59F38DBF9}">
      <formula1>$P$154:$P$186</formula1>
    </dataValidation>
    <dataValidation type="list" allowBlank="1" showInputMessage="1" showErrorMessage="1" sqref="D13" xr:uid="{783F1786-2572-46FC-BEC9-C2965436B043}">
      <formula1>$S$154:$S$180</formula1>
    </dataValidation>
    <dataValidation type="list" allowBlank="1" showInputMessage="1" showErrorMessage="1" sqref="D14" xr:uid="{722B87B4-06D9-477B-AB81-1E23E5C473F2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Blad35">
    <pageSetUpPr fitToPage="1"/>
  </sheetPr>
  <dimension ref="A1:AL66"/>
  <sheetViews>
    <sheetView showGridLines="0" zoomScale="90" workbookViewId="0">
      <selection activeCell="G20" sqref="G20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9'!D11="","",'Sleuftype 9'!D11)</f>
        <v>EF: 1xDB7 + Telenet: 3x DB7 + PXS: 1xsRV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9'!L121=0,0,'Sleuftype 9'!L123)</f>
        <v>8262.5144999999993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9'!L122=0,0,'Sleuftype 9'!L123)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8262.5144999999993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>
        <v>1</v>
      </c>
      <c r="J18" s="317"/>
      <c r="K18" s="318"/>
      <c r="L18" s="96">
        <f>IF(AK18=0,"",AK18)</f>
        <v>4</v>
      </c>
      <c r="M18" s="333">
        <f>AL18</f>
        <v>24</v>
      </c>
      <c r="N18" s="334">
        <f t="shared" ref="N18:N28" si="0">IF($M$29=0,0,M18/M$29)</f>
        <v>0.36363636363636365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3004.5507272727273</v>
      </c>
      <c r="P18" s="205">
        <f>IF(O18=0,"",1)</f>
        <v>1</v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1</v>
      </c>
      <c r="T18" s="135">
        <f t="shared" ref="T18:T28" si="4">SUM(Q18:S18)</f>
        <v>1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1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4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4</v>
      </c>
      <c r="AI18" s="136" t="str">
        <f>AD18&amp;AE18&amp;AF18&amp;AG18&amp;AH18</f>
        <v>----4</v>
      </c>
      <c r="AJ18" s="122"/>
      <c r="AK18" s="123">
        <f>VLOOKUP(AI18,Tabellen!$A$4:$C$49,3,FALSE)</f>
        <v>4</v>
      </c>
      <c r="AL18" s="123">
        <f>VLOOKUP(AI18,Tabellen!$A$4:$B$49,2,FALSE)</f>
        <v>24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205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>
        <v>1</v>
      </c>
      <c r="H20" s="319"/>
      <c r="I20" s="319"/>
      <c r="J20" s="319"/>
      <c r="K20" s="320"/>
      <c r="L20" s="190">
        <f t="shared" si="14"/>
        <v>3</v>
      </c>
      <c r="M20" s="336">
        <f t="shared" si="15"/>
        <v>18</v>
      </c>
      <c r="N20" s="337">
        <f t="shared" si="0"/>
        <v>0.27272727272727271</v>
      </c>
      <c r="O20" s="338">
        <f t="shared" si="16"/>
        <v>2253.4130454545452</v>
      </c>
      <c r="P20" s="205">
        <f t="shared" si="17"/>
        <v>1</v>
      </c>
      <c r="Q20" s="122">
        <f t="shared" si="1"/>
        <v>1</v>
      </c>
      <c r="R20" s="122">
        <f t="shared" si="2"/>
        <v>0</v>
      </c>
      <c r="S20" s="122">
        <f t="shared" si="3"/>
        <v>0</v>
      </c>
      <c r="T20" s="135">
        <f t="shared" si="4"/>
        <v>1</v>
      </c>
      <c r="U20" s="122">
        <f t="shared" si="5"/>
        <v>1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3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3</v>
      </c>
      <c r="AI20" s="136" t="str">
        <f t="shared" si="18"/>
        <v>----3</v>
      </c>
      <c r="AJ20" s="122"/>
      <c r="AK20" s="123">
        <f>VLOOKUP(AI20,Tabellen!$A$4:$C$49,3,FALSE)</f>
        <v>3</v>
      </c>
      <c r="AL20" s="123">
        <f>VLOOKUP(AI20,Tabellen!$A$4:$B$49,2,FALSE)</f>
        <v>18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>
        <v>3</v>
      </c>
      <c r="J21" s="319"/>
      <c r="K21" s="320"/>
      <c r="L21" s="190">
        <f t="shared" si="14"/>
        <v>4</v>
      </c>
      <c r="M21" s="336">
        <f t="shared" si="15"/>
        <v>24</v>
      </c>
      <c r="N21" s="337">
        <f t="shared" si="0"/>
        <v>0.36363636363636365</v>
      </c>
      <c r="O21" s="338">
        <f t="shared" si="16"/>
        <v>3004.5507272727273</v>
      </c>
      <c r="P21" s="205">
        <f t="shared" si="17"/>
        <v>1</v>
      </c>
      <c r="Q21" s="122">
        <f t="shared" si="1"/>
        <v>0</v>
      </c>
      <c r="R21" s="122">
        <f t="shared" si="2"/>
        <v>0</v>
      </c>
      <c r="S21" s="122">
        <f t="shared" si="3"/>
        <v>3</v>
      </c>
      <c r="T21" s="135">
        <f t="shared" si="4"/>
        <v>3</v>
      </c>
      <c r="U21" s="122">
        <f t="shared" si="5"/>
        <v>0</v>
      </c>
      <c r="V21" s="122">
        <f t="shared" si="6"/>
        <v>0</v>
      </c>
      <c r="W21" s="122">
        <f t="shared" si="7"/>
        <v>3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4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4</v>
      </c>
      <c r="AI21" s="136" t="str">
        <f t="shared" si="18"/>
        <v>----4</v>
      </c>
      <c r="AJ21" s="122"/>
      <c r="AK21" s="123">
        <f>VLOOKUP(AI21,Tabellen!$A$4:$C$49,3,FALSE)</f>
        <v>4</v>
      </c>
      <c r="AL21" s="123">
        <f>VLOOKUP(AI21,Tabellen!$A$4:$B$49,2,FALSE)</f>
        <v>24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1</v>
      </c>
      <c r="H29" s="326">
        <f t="shared" si="22"/>
        <v>0</v>
      </c>
      <c r="I29" s="326">
        <f t="shared" si="22"/>
        <v>4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66</v>
      </c>
      <c r="N29" s="324">
        <f>IF(SUM(N18:N28)=0,"",SUM(N18:N28))</f>
        <v>1</v>
      </c>
      <c r="O29" s="325">
        <f>IF(SUM(O18:O28)=0,"",SUM(O18:O28))</f>
        <v>8262.5145000000011</v>
      </c>
      <c r="P29" s="205">
        <f>IF(O29="","",1)</f>
        <v>1</v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>
        <f>IF(O29="","",1)</f>
        <v>1</v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3004.5507272727273</v>
      </c>
      <c r="I50" s="512"/>
      <c r="J50" s="496"/>
      <c r="K50" s="496"/>
      <c r="L50" s="495">
        <f>SUM(H50:K50)</f>
        <v>3004.5507272727273</v>
      </c>
      <c r="M50" s="495"/>
      <c r="N50" s="495"/>
      <c r="O50" s="105"/>
      <c r="P50" s="205">
        <f>IF(L50=0,"",1)</f>
        <v>1</v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9'!$K$31+'Sleuftype 9'!$K$83)*'Algemene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205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2253.4130454545452</v>
      </c>
      <c r="I52" s="512"/>
      <c r="J52" s="496">
        <f>IF($C$13=0,"",IF(A52="","",IF(OR(H52=0,H52="Fout"),"",('Sleuftype 9'!$K$31+'Sleuftype 9'!$K$83)*'Algemene Gegevens'!$L$15)))</f>
        <v>0</v>
      </c>
      <c r="K52" s="496"/>
      <c r="L52" s="495">
        <f t="shared" si="36"/>
        <v>2253.4130454545452</v>
      </c>
      <c r="M52" s="495"/>
      <c r="N52" s="495"/>
      <c r="O52" s="105"/>
      <c r="P52" s="205">
        <f t="shared" si="37"/>
        <v>1</v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3004.5507272727273</v>
      </c>
      <c r="I53" s="512"/>
      <c r="J53" s="496" t="str">
        <f>IF($C$13=0,"",IF(A53="","",IF(OR(H53=0,H53="Fout"),"",('Sleuftype 9'!$K$31+'Sleuftype 9'!$K$83)*'Algemene Gegevens'!$L$15)))</f>
        <v/>
      </c>
      <c r="K53" s="496"/>
      <c r="L53" s="495">
        <f t="shared" si="36"/>
        <v>3004.5507272727273</v>
      </c>
      <c r="M53" s="495"/>
      <c r="N53" s="495"/>
      <c r="O53" s="105"/>
      <c r="P53" s="205">
        <f t="shared" si="37"/>
        <v>1</v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9'!$K$31+'Sleuftype 9'!$K$83)*'Algemene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9'!$K$31+'Sleuftype 9'!$K$83)*'Algemene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9'!$K$31+'Sleuftype 9'!$K$83)*'Algemene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9'!$K$31+'Sleuftype 9'!$K$83)*'Algemene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9'!$K$31+'Sleuftype 9'!$K$83)*'Algemene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9'!$K$31+'Sleuftype 9'!$K$83)*'Algemene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9'!$K$31+'Sleuftype 9'!$K$83)*'Algemene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8262.5145000000011</v>
      </c>
      <c r="I61" s="501"/>
      <c r="J61" s="500">
        <f>SUM(J50:J60)</f>
        <v>0</v>
      </c>
      <c r="K61" s="507"/>
      <c r="L61" s="508">
        <f>SUM(L50:N60)</f>
        <v>8262.5145000000011</v>
      </c>
      <c r="M61" s="509"/>
      <c r="N61" s="510"/>
      <c r="O61" s="105"/>
      <c r="P61" s="205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GxFsSaWquKkK6ApP/gStOvZIBmRzrkKnjVWa2v3nBdR+XwAZt9Bd0DRywJn6QOuDrCUeciVCCziCLgfXOK3b1g==" saltValue="ld3OLtTKV4Lk1SaMMBDDFQ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27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Blad57"/>
  <dimension ref="A1:AE110"/>
  <sheetViews>
    <sheetView showGridLines="0" zoomScaleNormal="100" workbookViewId="0">
      <pane xSplit="8" ySplit="2" topLeftCell="I6" activePane="bottomRight" state="frozen"/>
      <selection pane="topRight"/>
      <selection pane="bottomLeft"/>
      <selection pane="bottomRight" activeCell="M31" sqref="M31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9.140625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9'!D11="","",'Sleuftype 9'!D11)</f>
        <v>EF: 1xDB7 + Telenet: 3x DB7 + PXS: 1xsRV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>
        <v>129</v>
      </c>
      <c r="J29" s="308">
        <f t="shared" ref="J29:J60" si="12">IF(OR($H29="",I29=""),"",I29*$H29)</f>
        <v>415.32839999999999</v>
      </c>
      <c r="K29" s="294"/>
      <c r="L29" s="308" t="str">
        <f t="shared" ref="L29:L60" si="13">IF(OR($H29="",K29=""),"",K29*$H29)</f>
        <v/>
      </c>
      <c r="M29" s="294">
        <v>129</v>
      </c>
      <c r="N29" s="308">
        <f t="shared" ref="N29:N60" si="14">IF(OR($H29="",M29=""),"",M29*$H29)</f>
        <v>415.32839999999999</v>
      </c>
      <c r="O29" s="294">
        <f>129*3</f>
        <v>387</v>
      </c>
      <c r="P29" s="308">
        <f t="shared" ref="P29:P60" si="15">IF(OR($H29="",O29=""),"",O29*$H29)</f>
        <v>1245.9851999999998</v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>
        <f>IF(SUM(AE63:AE89)=0,"",1)</f>
        <v>1</v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>
        <f>IF(SUM(AE63:AE89)=0,"",1)</f>
        <v>1</v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>
        <v>129</v>
      </c>
      <c r="J73" s="308">
        <f t="shared" si="24"/>
        <v>41.532839999999993</v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>
        <f t="shared" si="35"/>
        <v>1</v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456.86123999999995</v>
      </c>
      <c r="K110" s="373"/>
      <c r="L110" s="374">
        <f>SUM(L15:L109)</f>
        <v>0</v>
      </c>
      <c r="M110" s="373"/>
      <c r="N110" s="374">
        <f>SUM(N15:N109)</f>
        <v>415.32839999999999</v>
      </c>
      <c r="O110" s="373"/>
      <c r="P110" s="374">
        <f>SUM(P15:P109)</f>
        <v>1245.9851999999998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kKblL1xIZSIUcwPBzhFLPZDOpa7bO8kvKA+qIhLs+GWhGWrPp4cBB17+TCmQ6lU+WEV8ZZjIETSEshedr9a6hg==" saltValue="X4b9yfG4M9ZTCVsbi2sTUg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26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Blad10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619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0.1</v>
      </c>
      <c r="F15" s="65"/>
      <c r="G15" s="168" t="s">
        <v>554</v>
      </c>
      <c r="H15" s="293">
        <f>VLOOKUP(D15,P154:Q186,2,FALSE)*'Algemene Gegevens'!$C$18</f>
        <v>1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0.79999999999999993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56</v>
      </c>
      <c r="L19" s="309">
        <f>IF(OR(J19="",K19=""),"",K19*J19*$H$14+K19*J19*$H$13)</f>
        <v>360.59519999999998</v>
      </c>
      <c r="M19" s="267">
        <f t="shared" ref="M19:M29" si="0">IF(OR(L19="",L19=0),"",L19)</f>
        <v>360.59519999999998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56</v>
      </c>
      <c r="L24" s="309">
        <f>IF(OR(J24="",K24=""),"",K24*J24*$H$14+K24*J24*$H$13)</f>
        <v>300.49599999999998</v>
      </c>
      <c r="M24" s="267">
        <f t="shared" si="0"/>
        <v>300.49599999999998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56</v>
      </c>
      <c r="L31" s="309">
        <f>IF(OR(J31="",K31=""),"",K31*J31)</f>
        <v>991.63679999999999</v>
      </c>
      <c r="M31" s="267">
        <f>IF(OR(L31="",L31=0),"",L31)</f>
        <v>991.63679999999999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1047.6368</v>
      </c>
      <c r="M33" s="267">
        <f>IF(OR(L33="",L33=0),"",L33)</f>
        <v>1047.6368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56</v>
      </c>
      <c r="L81" s="309">
        <f>IF(OR(J81="",K81=""),"",K81*J81*$H$14+K81*J81*$H$13)</f>
        <v>1051.7359999999999</v>
      </c>
      <c r="M81" s="267">
        <f t="shared" si="6"/>
        <v>1051.7359999999999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56</v>
      </c>
      <c r="L90" s="309">
        <f>IF(OR(J90="",K90=""),"",K90*J90*$H$14+K90*J90*$H$13)</f>
        <v>826.36399999999992</v>
      </c>
      <c r="M90" s="267">
        <f t="shared" si="6"/>
        <v>826.36399999999992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3586.828</v>
      </c>
      <c r="M121" s="267">
        <f>IF(OR(L121="",L121=0),"",L121)</f>
        <v>3586.828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3586.828</v>
      </c>
      <c r="M123" s="267">
        <f>IF(OR(L123="",L123=0),"",L123)</f>
        <v>3586.828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JfX+Ekwx7JCKcdVAhjtscFJATJh32FCc2NqkhUpQpaBoC2Hgg3k/EbZRCH/HzvfJo4KNTP3RqNKaK7E/JFSr+Q==" saltValue="QeYHvliEyk4i+Qdw5giEOQ==" spinCount="100000" sheet="1" objects="1" scenarios="1"/>
  <mergeCells count="21">
    <mergeCell ref="D7:G7"/>
    <mergeCell ref="D8:G8"/>
    <mergeCell ref="A7:C7"/>
    <mergeCell ref="A8:C8"/>
    <mergeCell ref="B72:F72"/>
    <mergeCell ref="A9:C9"/>
    <mergeCell ref="A10:C10"/>
    <mergeCell ref="D9:G9"/>
    <mergeCell ref="D10:G10"/>
    <mergeCell ref="A11:C11"/>
    <mergeCell ref="D11:G11"/>
    <mergeCell ref="B117:F117"/>
    <mergeCell ref="B118:F118"/>
    <mergeCell ref="B119:F119"/>
    <mergeCell ref="K12:K14"/>
    <mergeCell ref="K15:K18"/>
    <mergeCell ref="B73:F73"/>
    <mergeCell ref="B113:F113"/>
    <mergeCell ref="B114:F114"/>
    <mergeCell ref="B115:F115"/>
    <mergeCell ref="B116:F116"/>
  </mergeCells>
  <phoneticPr fontId="12" type="noConversion"/>
  <dataValidations count="3">
    <dataValidation type="list" allowBlank="1" showInputMessage="1" showErrorMessage="1" sqref="D15" xr:uid="{5584F52F-2679-4898-BD1D-362F129109D5}">
      <formula1>$P$154:$P$186</formula1>
    </dataValidation>
    <dataValidation type="list" allowBlank="1" showInputMessage="1" showErrorMessage="1" sqref="D13" xr:uid="{B9D13F55-ED58-4720-B5AA-505D5369382F}">
      <formula1>$S$154:$S$180</formula1>
    </dataValidation>
    <dataValidation type="list" allowBlank="1" showInputMessage="1" showErrorMessage="1" sqref="D14" xr:uid="{2804F936-C01B-4AC9-9CB9-B9DCAAA0BCA0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Blad36">
    <pageSetUpPr fitToPage="1"/>
  </sheetPr>
  <dimension ref="A1:AL66"/>
  <sheetViews>
    <sheetView showGridLines="0" zoomScale="115" zoomScaleNormal="115" workbookViewId="0">
      <selection activeCell="I22" sqref="I22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10'!D11="","",'Sleuftype 10'!D11)</f>
        <v>EF: 1x DB7 Telenet: 3xDB7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10'!L121=0,0,'Sleuftype 10'!L123)</f>
        <v>3586.828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10'!L122=0,0,'Sleuftype 10'!L123)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3586.828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>
        <v>1</v>
      </c>
      <c r="J18" s="317"/>
      <c r="K18" s="318"/>
      <c r="L18" s="96">
        <f>IF(AK18=0,"",AK18)</f>
        <v>4</v>
      </c>
      <c r="M18" s="333">
        <f>AL18</f>
        <v>24</v>
      </c>
      <c r="N18" s="334">
        <f t="shared" ref="N18:N28" si="0">IF($M$29=0,0,M18/M$29)</f>
        <v>0.5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1793.414</v>
      </c>
      <c r="P18" s="205">
        <f>IF(O18=0,"",1)</f>
        <v>1</v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1</v>
      </c>
      <c r="T18" s="135">
        <f t="shared" ref="T18:T28" si="4">SUM(Q18:S18)</f>
        <v>1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1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4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4</v>
      </c>
      <c r="AI18" s="136" t="str">
        <f>AD18&amp;AE18&amp;AF18&amp;AG18&amp;AH18</f>
        <v>----4</v>
      </c>
      <c r="AJ18" s="122"/>
      <c r="AK18" s="123">
        <f>VLOOKUP(AI18,Tabellen!$A$4:$C$49,3,FALSE)</f>
        <v>4</v>
      </c>
      <c r="AL18" s="123">
        <f>VLOOKUP(AI18,Tabellen!$A$4:$B$49,2,FALSE)</f>
        <v>24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205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/>
      <c r="H20" s="319"/>
      <c r="I20" s="319"/>
      <c r="J20" s="319"/>
      <c r="K20" s="320"/>
      <c r="L20" s="190" t="str">
        <f t="shared" si="14"/>
        <v/>
      </c>
      <c r="M20" s="336">
        <f t="shared" si="15"/>
        <v>0</v>
      </c>
      <c r="N20" s="337">
        <f t="shared" si="0"/>
        <v>0</v>
      </c>
      <c r="O20" s="338">
        <f t="shared" si="16"/>
        <v>0</v>
      </c>
      <c r="P20" s="205" t="str">
        <f t="shared" si="17"/>
        <v/>
      </c>
      <c r="Q20" s="122">
        <f t="shared" si="1"/>
        <v>0</v>
      </c>
      <c r="R20" s="122">
        <f t="shared" si="2"/>
        <v>0</v>
      </c>
      <c r="S20" s="122">
        <f t="shared" si="3"/>
        <v>0</v>
      </c>
      <c r="T20" s="135">
        <f t="shared" si="4"/>
        <v>0</v>
      </c>
      <c r="U20" s="122">
        <f t="shared" si="5"/>
        <v>0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0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0</v>
      </c>
      <c r="AI20" s="136" t="str">
        <f t="shared" si="18"/>
        <v>----0</v>
      </c>
      <c r="AJ20" s="122"/>
      <c r="AK20" s="123">
        <f>VLOOKUP(AI20,Tabellen!$A$4:$C$49,3,FALSE)</f>
        <v>0</v>
      </c>
      <c r="AL20" s="123">
        <f>VLOOKUP(AI20,Tabellen!$A$4:$B$49,2,FALSE)</f>
        <v>0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>
        <v>3</v>
      </c>
      <c r="J21" s="319"/>
      <c r="K21" s="320"/>
      <c r="L21" s="190">
        <f t="shared" si="14"/>
        <v>4</v>
      </c>
      <c r="M21" s="336">
        <f t="shared" si="15"/>
        <v>24</v>
      </c>
      <c r="N21" s="337">
        <f t="shared" si="0"/>
        <v>0.5</v>
      </c>
      <c r="O21" s="338">
        <f t="shared" si="16"/>
        <v>1793.414</v>
      </c>
      <c r="P21" s="205">
        <f t="shared" si="17"/>
        <v>1</v>
      </c>
      <c r="Q21" s="122">
        <f t="shared" si="1"/>
        <v>0</v>
      </c>
      <c r="R21" s="122">
        <f t="shared" si="2"/>
        <v>0</v>
      </c>
      <c r="S21" s="122">
        <f t="shared" si="3"/>
        <v>3</v>
      </c>
      <c r="T21" s="135">
        <f t="shared" si="4"/>
        <v>3</v>
      </c>
      <c r="U21" s="122">
        <f t="shared" si="5"/>
        <v>0</v>
      </c>
      <c r="V21" s="122">
        <f t="shared" si="6"/>
        <v>0</v>
      </c>
      <c r="W21" s="122">
        <f t="shared" si="7"/>
        <v>3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4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4</v>
      </c>
      <c r="AI21" s="136" t="str">
        <f t="shared" si="18"/>
        <v>----4</v>
      </c>
      <c r="AJ21" s="122"/>
      <c r="AK21" s="123">
        <f>VLOOKUP(AI21,Tabellen!$A$4:$C$49,3,FALSE)</f>
        <v>4</v>
      </c>
      <c r="AL21" s="123">
        <f>VLOOKUP(AI21,Tabellen!$A$4:$B$49,2,FALSE)</f>
        <v>24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0</v>
      </c>
      <c r="H29" s="326">
        <f t="shared" si="22"/>
        <v>0</v>
      </c>
      <c r="I29" s="326">
        <f t="shared" si="22"/>
        <v>4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48</v>
      </c>
      <c r="N29" s="324">
        <f>IF(SUM(N18:N28)=0,"",SUM(N18:N28))</f>
        <v>1</v>
      </c>
      <c r="O29" s="325">
        <f>IF(SUM(O18:O28)=0,"",SUM(O18:O28))</f>
        <v>3586.828</v>
      </c>
      <c r="P29" s="205">
        <f>IF(O29="","",1)</f>
        <v>1</v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>
        <f>IF(O29="","",1)</f>
        <v>1</v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1793.414</v>
      </c>
      <c r="I50" s="512"/>
      <c r="J50" s="496"/>
      <c r="K50" s="496"/>
      <c r="L50" s="495">
        <f>SUM(H50:K50)</f>
        <v>1793.414</v>
      </c>
      <c r="M50" s="495"/>
      <c r="N50" s="495"/>
      <c r="O50" s="105"/>
      <c r="P50" s="205">
        <f>IF(L50=0,"",1)</f>
        <v>1</v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10'!$K$31+'Sleuftype 10'!$K$83)*'Algemene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205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0</v>
      </c>
      <c r="I52" s="512"/>
      <c r="J52" s="496" t="str">
        <f>IF($C$13=0,"",IF(A52="","",IF(OR(H52=0,H52="Fout"),"",('Sleuftype 10'!$K$31+'Sleuftype 10'!$K$83)*'Algemene Gegevens'!$L$15)))</f>
        <v/>
      </c>
      <c r="K52" s="496"/>
      <c r="L52" s="495">
        <f t="shared" si="36"/>
        <v>0</v>
      </c>
      <c r="M52" s="495"/>
      <c r="N52" s="495"/>
      <c r="O52" s="105"/>
      <c r="P52" s="205" t="str">
        <f t="shared" si="37"/>
        <v/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1793.414</v>
      </c>
      <c r="I53" s="512"/>
      <c r="J53" s="496" t="str">
        <f>IF($C$13=0,"",IF(A53="","",IF(OR(H53=0,H53="Fout"),"",('Sleuftype 10'!$K$31+'Sleuftype 10'!$K$83)*'Algemene Gegevens'!$L$15)))</f>
        <v/>
      </c>
      <c r="K53" s="496"/>
      <c r="L53" s="495">
        <f t="shared" si="36"/>
        <v>1793.414</v>
      </c>
      <c r="M53" s="495"/>
      <c r="N53" s="495"/>
      <c r="O53" s="105"/>
      <c r="P53" s="205">
        <f t="shared" si="37"/>
        <v>1</v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10'!$K$31+'Sleuftype 10'!$K$83)*'Algemene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10'!$K$31+'Sleuftype 10'!$K$83)*'Algemene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10'!$K$31+'Sleuftype 10'!$K$83)*'Algemene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10'!$K$31+'Sleuftype 10'!$K$83)*'Algemene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10'!$K$31+'Sleuftype 10'!$K$83)*'Algemene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10'!$K$31+'Sleuftype 10'!$K$83)*'Algemene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10'!$K$31+'Sleuftype 10'!$K$83)*'Algemene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3586.828</v>
      </c>
      <c r="I61" s="501"/>
      <c r="J61" s="500">
        <f>SUM(J50:J60)</f>
        <v>0</v>
      </c>
      <c r="K61" s="507"/>
      <c r="L61" s="508">
        <f>SUM(L50:N60)</f>
        <v>3586.828</v>
      </c>
      <c r="M61" s="509"/>
      <c r="N61" s="510"/>
      <c r="O61" s="105"/>
      <c r="P61" s="205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iOG0i1ykd5kI3LvD4DbipMMZwJjE66KCoR+HzDv0lsVZGEjZPgyO/xY4MxZBQTK4JySO3sP/PleX8I72fmqShA==" saltValue="IQiKl6bGjJeqTw/C4t77Kg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25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Blad58"/>
  <dimension ref="A1:AE110"/>
  <sheetViews>
    <sheetView showGridLines="0" zoomScale="130" zoomScaleNormal="130" workbookViewId="0">
      <pane xSplit="8" ySplit="2" topLeftCell="I12" activePane="bottomRight" state="frozen"/>
      <selection pane="topRight"/>
      <selection pane="bottomLeft"/>
      <selection pane="bottomRight" activeCell="M25" sqref="M25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9.140625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10'!D11="","",'Sleuftype 10'!D11)</f>
        <v>EF: 1x DB7 Telenet: 3xDB7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>
        <v>56</v>
      </c>
      <c r="J29" s="308">
        <f t="shared" ref="J29:J60" si="12">IF(OR($H29="",I29=""),"",I29*$H29)</f>
        <v>180.29759999999999</v>
      </c>
      <c r="K29" s="294"/>
      <c r="L29" s="308" t="str">
        <f t="shared" ref="L29:L60" si="13">IF(OR($H29="",K29=""),"",K29*$H29)</f>
        <v/>
      </c>
      <c r="M29" s="294"/>
      <c r="N29" s="308" t="str">
        <f t="shared" ref="N29:N60" si="14">IF(OR($H29="",M29=""),"",M29*$H29)</f>
        <v/>
      </c>
      <c r="O29" s="294">
        <f>56*3</f>
        <v>168</v>
      </c>
      <c r="P29" s="308">
        <f t="shared" ref="P29:P60" si="15">IF(OR($H29="",O29=""),"",O29*$H29)</f>
        <v>540.89279999999997</v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>
        <f>IF(SUM(AE63:AE89)=0,"",1)</f>
        <v>1</v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>
        <f>IF(SUM(AE63:AE89)=0,"",1)</f>
        <v>1</v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>
        <v>56</v>
      </c>
      <c r="J73" s="308">
        <f t="shared" si="24"/>
        <v>18.02976</v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>
        <f t="shared" si="35"/>
        <v>1</v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 t="s">
        <v>573</v>
      </c>
      <c r="C105" s="555"/>
      <c r="D105" s="555"/>
      <c r="E105" s="555"/>
      <c r="F105" s="556"/>
      <c r="G105" s="375" t="s">
        <v>53</v>
      </c>
      <c r="H105" s="376">
        <v>200</v>
      </c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 t="s">
        <v>574</v>
      </c>
      <c r="C106" s="555"/>
      <c r="D106" s="555"/>
      <c r="E106" s="555"/>
      <c r="F106" s="556"/>
      <c r="G106" s="375" t="s">
        <v>53</v>
      </c>
      <c r="H106" s="376">
        <v>62.48</v>
      </c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198.32736</v>
      </c>
      <c r="K110" s="373"/>
      <c r="L110" s="374">
        <f>SUM(L15:L109)</f>
        <v>0</v>
      </c>
      <c r="M110" s="373"/>
      <c r="N110" s="374">
        <f>SUM(N15:N109)</f>
        <v>0</v>
      </c>
      <c r="O110" s="373"/>
      <c r="P110" s="374">
        <f>SUM(P15:P109)</f>
        <v>540.89279999999997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sEtrgXee8fr79MLdtG+06PtWLQiDlr+u4RGq7YgpYE2mUO1fsjFbr/IpT2iNpU39keHSF6NsItKr0c/WozA6Pg==" saltValue="rx9rm8GxKeUYaCuJ+cPgQg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24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Blad9"/>
  <dimension ref="A1:W298"/>
  <sheetViews>
    <sheetView showGridLines="0" zoomScale="9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620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0.1</v>
      </c>
      <c r="F15" s="65"/>
      <c r="G15" s="168" t="s">
        <v>554</v>
      </c>
      <c r="H15" s="293">
        <f>VLOOKUP(D15,P154:Q186,2,FALSE)*'Algemene Gegevens'!$C$18</f>
        <v>1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0.79999999999999993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102</v>
      </c>
      <c r="L19" s="309">
        <f>IF(OR(J19="",K19=""),"",K19*J19*$H$14+K19*J19*$H$13)</f>
        <v>656.7983999999999</v>
      </c>
      <c r="M19" s="267">
        <f t="shared" ref="M19:M29" si="0">IF(OR(L19="",L19=0),"",L19)</f>
        <v>656.7983999999999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102</v>
      </c>
      <c r="L24" s="309">
        <f>IF(OR(J24="",K24=""),"",K24*J24*$H$14+K24*J24*$H$13)</f>
        <v>547.33199999999999</v>
      </c>
      <c r="M24" s="267">
        <f t="shared" si="0"/>
        <v>547.33199999999999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102</v>
      </c>
      <c r="L31" s="309">
        <f>IF(OR(J31="",K31=""),"",K31*J31)</f>
        <v>1806.1955999999998</v>
      </c>
      <c r="M31" s="267">
        <f>IF(OR(L31="",L31=0),"",L31)</f>
        <v>1806.1955999999998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1908.1955999999998</v>
      </c>
      <c r="M33" s="267">
        <f>IF(OR(L33="",L33=0),"",L33)</f>
        <v>1908.1955999999998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102</v>
      </c>
      <c r="L81" s="309">
        <f>IF(OR(J81="",K81=""),"",K81*J81*$H$14+K81*J81*$H$13)</f>
        <v>1915.6619999999998</v>
      </c>
      <c r="M81" s="267">
        <f t="shared" si="6"/>
        <v>1915.6619999999998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102</v>
      </c>
      <c r="L90" s="309">
        <f>IF(OR(J90="",K90=""),"",K90*J90*$H$14+K90*J90*$H$13)</f>
        <v>1505.163</v>
      </c>
      <c r="M90" s="267">
        <f t="shared" si="6"/>
        <v>1505.163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6533.1509999999998</v>
      </c>
      <c r="M121" s="267">
        <f>IF(OR(L121="",L121=0),"",L121)</f>
        <v>6533.1509999999998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6533.1509999999998</v>
      </c>
      <c r="M123" s="267">
        <f>IF(OR(L123="",L123=0),"",L123)</f>
        <v>6533.1509999999998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lYDY/6BJi69e4L7e7NIma4MIzsGpoZNW2d3K4iylFCZX4cDRqI62tG06xgz/B97V7P023XDnmITF86nx+U00ig==" saltValue="ti7T4sH2OEFMzcMMUs1iUA==" spinCount="100000" sheet="1" objects="1" scenarios="1"/>
  <mergeCells count="21">
    <mergeCell ref="D7:G7"/>
    <mergeCell ref="D8:G8"/>
    <mergeCell ref="A7:C7"/>
    <mergeCell ref="A8:C8"/>
    <mergeCell ref="B72:F72"/>
    <mergeCell ref="A9:C9"/>
    <mergeCell ref="A10:C10"/>
    <mergeCell ref="D9:G9"/>
    <mergeCell ref="D10:G10"/>
    <mergeCell ref="A11:C11"/>
    <mergeCell ref="D11:G11"/>
    <mergeCell ref="B117:F117"/>
    <mergeCell ref="B118:F118"/>
    <mergeCell ref="B119:F119"/>
    <mergeCell ref="K12:K14"/>
    <mergeCell ref="K15:K18"/>
    <mergeCell ref="B73:F73"/>
    <mergeCell ref="B113:F113"/>
    <mergeCell ref="B114:F114"/>
    <mergeCell ref="B115:F115"/>
    <mergeCell ref="B116:F116"/>
  </mergeCells>
  <phoneticPr fontId="12" type="noConversion"/>
  <dataValidations count="3">
    <dataValidation type="list" allowBlank="1" showInputMessage="1" showErrorMessage="1" sqref="D15" xr:uid="{3257C242-4EE5-4214-A0B3-E9F44B5301FC}">
      <formula1>$P$154:$P$186</formula1>
    </dataValidation>
    <dataValidation type="list" allowBlank="1" showInputMessage="1" showErrorMessage="1" sqref="D13" xr:uid="{866CCF04-ED41-4CA0-9837-238719B37741}">
      <formula1>$S$154:$S$180</formula1>
    </dataValidation>
    <dataValidation type="list" allowBlank="1" showInputMessage="1" showErrorMessage="1" sqref="D14" xr:uid="{2A1FAC03-9F3D-4935-98A3-DD160694458B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Blad37">
    <pageSetUpPr fitToPage="1"/>
  </sheetPr>
  <dimension ref="A1:AL66"/>
  <sheetViews>
    <sheetView showGridLines="0" zoomScale="115" zoomScaleNormal="115" workbookViewId="0">
      <selection activeCell="F20" sqref="F20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11'!D11="","",'Sleuftype 11'!D11)</f>
        <v>1x SRV PXS 1x DB7 EF beide partijen door bestaande wachtbuis 60 m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11'!L121=0,0,'Sleuftype 11'!L123)</f>
        <v>6533.1509999999998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11'!L122=0,0,'Sleuftype 11'!L123)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6533.1509999999998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>
        <v>1</v>
      </c>
      <c r="J18" s="317"/>
      <c r="K18" s="318"/>
      <c r="L18" s="96">
        <f>IF(AK18=0,"",AK18)</f>
        <v>4</v>
      </c>
      <c r="M18" s="333">
        <f>AL18</f>
        <v>24</v>
      </c>
      <c r="N18" s="334">
        <f t="shared" ref="N18:N28" si="0">IF($M$29=0,0,M18/M$29)</f>
        <v>0.5714285714285714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3733.2291428571425</v>
      </c>
      <c r="P18" s="205">
        <f>IF(O18=0,"",1)</f>
        <v>1</v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1</v>
      </c>
      <c r="T18" s="135">
        <f t="shared" ref="T18:T28" si="4">SUM(Q18:S18)</f>
        <v>1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1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4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4</v>
      </c>
      <c r="AI18" s="136" t="str">
        <f>AD18&amp;AE18&amp;AF18&amp;AG18&amp;AH18</f>
        <v>----4</v>
      </c>
      <c r="AJ18" s="122"/>
      <c r="AK18" s="123">
        <f>VLOOKUP(AI18,Tabellen!$A$4:$C$49,3,FALSE)</f>
        <v>4</v>
      </c>
      <c r="AL18" s="123">
        <f>VLOOKUP(AI18,Tabellen!$A$4:$B$49,2,FALSE)</f>
        <v>24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205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>
        <v>1</v>
      </c>
      <c r="H20" s="319"/>
      <c r="I20" s="319"/>
      <c r="J20" s="319"/>
      <c r="K20" s="320"/>
      <c r="L20" s="190">
        <f t="shared" si="14"/>
        <v>3</v>
      </c>
      <c r="M20" s="336">
        <f t="shared" si="15"/>
        <v>18</v>
      </c>
      <c r="N20" s="337">
        <f t="shared" si="0"/>
        <v>0.42857142857142855</v>
      </c>
      <c r="O20" s="338">
        <f t="shared" si="16"/>
        <v>2799.9218571428569</v>
      </c>
      <c r="P20" s="205">
        <f t="shared" si="17"/>
        <v>1</v>
      </c>
      <c r="Q20" s="122">
        <f t="shared" si="1"/>
        <v>1</v>
      </c>
      <c r="R20" s="122">
        <f t="shared" si="2"/>
        <v>0</v>
      </c>
      <c r="S20" s="122">
        <f t="shared" si="3"/>
        <v>0</v>
      </c>
      <c r="T20" s="135">
        <f t="shared" si="4"/>
        <v>1</v>
      </c>
      <c r="U20" s="122">
        <f t="shared" si="5"/>
        <v>1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3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3</v>
      </c>
      <c r="AI20" s="136" t="str">
        <f t="shared" si="18"/>
        <v>----3</v>
      </c>
      <c r="AJ20" s="122"/>
      <c r="AK20" s="123">
        <f>VLOOKUP(AI20,Tabellen!$A$4:$C$49,3,FALSE)</f>
        <v>3</v>
      </c>
      <c r="AL20" s="123">
        <f>VLOOKUP(AI20,Tabellen!$A$4:$B$49,2,FALSE)</f>
        <v>18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90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205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1</v>
      </c>
      <c r="H29" s="326">
        <f t="shared" si="22"/>
        <v>0</v>
      </c>
      <c r="I29" s="326">
        <f t="shared" si="22"/>
        <v>1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42</v>
      </c>
      <c r="N29" s="324">
        <f>IF(SUM(N18:N28)=0,"",SUM(N18:N28))</f>
        <v>1</v>
      </c>
      <c r="O29" s="325">
        <f>IF(SUM(O18:O28)=0,"",SUM(O18:O28))</f>
        <v>6533.1509999999998</v>
      </c>
      <c r="P29" s="205">
        <f>IF(O29="","",1)</f>
        <v>1</v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>
        <f>IF(O29="","",1)</f>
        <v>1</v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3733.2291428571425</v>
      </c>
      <c r="I50" s="512"/>
      <c r="J50" s="496"/>
      <c r="K50" s="496"/>
      <c r="L50" s="495">
        <f>SUM(H50:K50)</f>
        <v>3733.2291428571425</v>
      </c>
      <c r="M50" s="495"/>
      <c r="N50" s="495"/>
      <c r="O50" s="105"/>
      <c r="P50" s="205">
        <f>IF(L50=0,"",1)</f>
        <v>1</v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11'!$K$31+'Sleuftype 11'!$K$83)*'Algemene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205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2799.9218571428569</v>
      </c>
      <c r="I52" s="512"/>
      <c r="J52" s="496">
        <f>IF($C$13=0,"",IF(A52="","",IF(OR(H52=0,H52="Fout"),"",('Sleuftype 11'!$K$31+'Sleuftype 11'!$K$83)*'Algemene Gegevens'!$L$15)))</f>
        <v>0</v>
      </c>
      <c r="K52" s="496"/>
      <c r="L52" s="495">
        <f t="shared" si="36"/>
        <v>2799.9218571428569</v>
      </c>
      <c r="M52" s="495"/>
      <c r="N52" s="495"/>
      <c r="O52" s="105"/>
      <c r="P52" s="205">
        <f t="shared" si="37"/>
        <v>1</v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11'!$K$31+'Sleuftype 11'!$K$83)*'Algemene Gegevens'!$L$15)))</f>
        <v/>
      </c>
      <c r="K53" s="496"/>
      <c r="L53" s="495">
        <f t="shared" si="36"/>
        <v>0</v>
      </c>
      <c r="M53" s="495"/>
      <c r="N53" s="495"/>
      <c r="O53" s="105"/>
      <c r="P53" s="205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11'!$K$31+'Sleuftype 11'!$K$83)*'Algemene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11'!$K$31+'Sleuftype 11'!$K$83)*'Algemene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11'!$K$31+'Sleuftype 11'!$K$83)*'Algemene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11'!$K$31+'Sleuftype 11'!$K$83)*'Algemene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11'!$K$31+'Sleuftype 11'!$K$83)*'Algemene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11'!$K$31+'Sleuftype 11'!$K$83)*'Algemene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11'!$K$31+'Sleuftype 11'!$K$83)*'Algemene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6533.1509999999998</v>
      </c>
      <c r="I61" s="501"/>
      <c r="J61" s="500">
        <f>SUM(J50:J60)</f>
        <v>0</v>
      </c>
      <c r="K61" s="507"/>
      <c r="L61" s="508">
        <f>SUM(L50:N60)</f>
        <v>6533.1509999999998</v>
      </c>
      <c r="M61" s="509"/>
      <c r="N61" s="510"/>
      <c r="O61" s="105"/>
      <c r="P61" s="205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CyxLnqkuOFElYBtTXlr+U13wXC1oY8F42PoS7hqlAi2oqYXMYd0jjf2cyOPvDy67BYqTrgWPGytm0EWSj+mfkA==" saltValue="HufplCrxsR6KXHGlfAbjKg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23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Blad59"/>
  <dimension ref="A1:AE110"/>
  <sheetViews>
    <sheetView showGridLines="0" zoomScaleNormal="100" workbookViewId="0">
      <pane xSplit="8" ySplit="2" topLeftCell="I12" activePane="bottomRight" state="frozen"/>
      <selection pane="topRight"/>
      <selection pane="bottomLeft"/>
      <selection pane="bottomRight" activeCell="I89" sqref="I89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0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11'!D11="","",'Sleuftype 11'!D11)</f>
        <v>1x SRV PXS 1x DB7 EF beide partijen door bestaande wachtbuis 60 m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>
        <v>162</v>
      </c>
      <c r="J29" s="308">
        <f t="shared" ref="J29:J60" si="12">IF(OR($H29="",I29=""),"",I29*$H29)</f>
        <v>521.5752</v>
      </c>
      <c r="K29" s="294"/>
      <c r="L29" s="308" t="str">
        <f t="shared" ref="L29:L60" si="13">IF(OR($H29="",K29=""),"",K29*$H29)</f>
        <v/>
      </c>
      <c r="M29" s="294">
        <v>162</v>
      </c>
      <c r="N29" s="308">
        <f t="shared" ref="N29:N60" si="14">IF(OR($H29="",M29=""),"",M29*$H29)</f>
        <v>521.5752</v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>
        <f>IF(SUM(AE63:AE89)=0,"",1)</f>
        <v>1</v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>
        <f>IF(SUM(AE63:AE89)=0,"",1)</f>
        <v>1</v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>
        <v>102</v>
      </c>
      <c r="J73" s="308">
        <f t="shared" si="24"/>
        <v>32.839919999999999</v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>
        <f t="shared" si="35"/>
        <v>1</v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554.41512</v>
      </c>
      <c r="K110" s="373"/>
      <c r="L110" s="374">
        <f>SUM(L15:L109)</f>
        <v>0</v>
      </c>
      <c r="M110" s="373"/>
      <c r="N110" s="374">
        <f>SUM(N15:N109)</f>
        <v>521.5752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okRR13YCcQx1WCgT82Nx71lqg67pJOMx+3YR6Ro2uv7ywQ0nAm/rVXGcgnwwP5KGeBBl0x1XeHlFJI5uGjUk3Q==" saltValue="UDAHIpt3IGe1jufvRkZzjA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22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Blad8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621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0.1</v>
      </c>
      <c r="F15" s="65"/>
      <c r="G15" s="168" t="s">
        <v>554</v>
      </c>
      <c r="H15" s="293">
        <f>VLOOKUP(D15,P154:Q186,2,FALSE)*'Algemene Gegevens'!$C$18</f>
        <v>1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0.79999999999999993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97</v>
      </c>
      <c r="L19" s="309">
        <f>IF(OR(J19="",K19=""),"",K19*J19*$H$14+K19*J19*$H$13)</f>
        <v>624.60239999999999</v>
      </c>
      <c r="M19" s="267">
        <f t="shared" ref="M19:M29" si="0">IF(OR(L19="",L19=0),"",L19)</f>
        <v>624.60239999999999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97</v>
      </c>
      <c r="L24" s="309">
        <f>IF(OR(J24="",K24=""),"",K24*J24*$H$14+K24*J24*$H$13)</f>
        <v>520.50199999999995</v>
      </c>
      <c r="M24" s="267">
        <f t="shared" si="0"/>
        <v>520.50199999999995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97</v>
      </c>
      <c r="L31" s="309">
        <f>IF(OR(J31="",K31=""),"",K31*J31)</f>
        <v>1717.6565999999998</v>
      </c>
      <c r="M31" s="267">
        <f>IF(OR(L31="",L31=0),"",L31)</f>
        <v>1717.6565999999998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1814.6565999999998</v>
      </c>
      <c r="M33" s="267">
        <f>IF(OR(L33="",L33=0),"",L33)</f>
        <v>1814.6565999999998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97</v>
      </c>
      <c r="L81" s="309">
        <f>IF(OR(J81="",K81=""),"",K81*J81*$H$14+K81*J81*$H$13)</f>
        <v>1821.7569999999998</v>
      </c>
      <c r="M81" s="267">
        <f t="shared" si="6"/>
        <v>1821.7569999999998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97</v>
      </c>
      <c r="L90" s="309">
        <f>IF(OR(J90="",K90=""),"",K90*J90*$H$14+K90*J90*$H$13)</f>
        <v>1431.3805</v>
      </c>
      <c r="M90" s="267">
        <f t="shared" si="6"/>
        <v>1431.3805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6212.8984999999993</v>
      </c>
      <c r="M121" s="267">
        <f>IF(OR(L121="",L121=0),"",L121)</f>
        <v>6212.8984999999993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6212.8984999999993</v>
      </c>
      <c r="M123" s="267">
        <f>IF(OR(L123="",L123=0),"",L123)</f>
        <v>6212.8984999999993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3DSJAu2mFVi/8drIJuKgPfE+NNrQwfDpw5iSURdVf49fcVxZtNOKv2nXaFzjW6uzMoQqFBy7bsbpBaNVhSF0zA==" saltValue="orj28GzfEd3zDTVPWHx13g==" spinCount="100000" sheet="1" objects="1" scenarios="1"/>
  <mergeCells count="21">
    <mergeCell ref="D7:G7"/>
    <mergeCell ref="D8:G8"/>
    <mergeCell ref="A7:C7"/>
    <mergeCell ref="A8:C8"/>
    <mergeCell ref="B72:F72"/>
    <mergeCell ref="A9:C9"/>
    <mergeCell ref="A10:C10"/>
    <mergeCell ref="D9:G9"/>
    <mergeCell ref="D10:G10"/>
    <mergeCell ref="A11:C11"/>
    <mergeCell ref="D11:G11"/>
    <mergeCell ref="B117:F117"/>
    <mergeCell ref="B118:F118"/>
    <mergeCell ref="B119:F119"/>
    <mergeCell ref="K12:K14"/>
    <mergeCell ref="K15:K18"/>
    <mergeCell ref="B73:F73"/>
    <mergeCell ref="B113:F113"/>
    <mergeCell ref="B114:F114"/>
    <mergeCell ref="B115:F115"/>
    <mergeCell ref="B116:F116"/>
  </mergeCells>
  <phoneticPr fontId="12" type="noConversion"/>
  <dataValidations count="3">
    <dataValidation type="list" allowBlank="1" showInputMessage="1" showErrorMessage="1" sqref="D15" xr:uid="{49521C90-0408-475F-B22C-8C3080057E29}">
      <formula1>$P$154:$P$186</formula1>
    </dataValidation>
    <dataValidation type="list" allowBlank="1" showInputMessage="1" showErrorMessage="1" sqref="D13" xr:uid="{CDA7883A-F159-4704-B6B8-F4D5D3D9190C}">
      <formula1>$S$154:$S$180</formula1>
    </dataValidation>
    <dataValidation type="list" allowBlank="1" showInputMessage="1" showErrorMessage="1" sqref="D14" xr:uid="{F40DFD7F-CEDD-44DF-A6FF-FCF68A337A11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Blad38">
    <pageSetUpPr fitToPage="1"/>
  </sheetPr>
  <dimension ref="A1:AL66"/>
  <sheetViews>
    <sheetView showGridLines="0" zoomScaleNormal="100" workbookViewId="0">
      <selection activeCell="G21" sqref="G21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12'!D11="","",'Sleuftype 12'!D11)</f>
        <v>Fluvius: 1x ov 1x ls EF 1x DB7 PXS 1x SRV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12'!L121=0,0,'Sleuftype 12'!L123)</f>
        <v>6212.8984999999993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12'!L122=0,0,'Sleuftype 12'!L123)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6212.8984999999993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>
        <v>1</v>
      </c>
      <c r="J18" s="317"/>
      <c r="K18" s="318"/>
      <c r="L18" s="96">
        <f>IF(AK18=0,"",AK18)</f>
        <v>4</v>
      </c>
      <c r="M18" s="333">
        <f>AL18</f>
        <v>24</v>
      </c>
      <c r="N18" s="334">
        <f t="shared" ref="N18:N28" si="0">IF($M$29=0,0,M18/M$29)</f>
        <v>0.4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2485.1594</v>
      </c>
      <c r="P18" s="205">
        <f>IF(O18=0,"",1)</f>
        <v>1</v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1</v>
      </c>
      <c r="T18" s="135">
        <f t="shared" ref="T18:T28" si="4">SUM(Q18:S18)</f>
        <v>1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1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4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4</v>
      </c>
      <c r="AI18" s="136" t="str">
        <f>AD18&amp;AE18&amp;AF18&amp;AG18&amp;AH18</f>
        <v>----4</v>
      </c>
      <c r="AJ18" s="122"/>
      <c r="AK18" s="123">
        <f>VLOOKUP(AI18,Tabellen!$A$4:$C$49,3,FALSE)</f>
        <v>4</v>
      </c>
      <c r="AL18" s="123">
        <f>VLOOKUP(AI18,Tabellen!$A$4:$B$49,2,FALSE)</f>
        <v>24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>
        <v>2</v>
      </c>
      <c r="H19" s="319"/>
      <c r="I19" s="319"/>
      <c r="J19" s="319"/>
      <c r="K19" s="320"/>
      <c r="L19" s="190">
        <f t="shared" ref="L19:L28" si="14">IF(AK19=0,"",AK19)</f>
        <v>3</v>
      </c>
      <c r="M19" s="336">
        <f t="shared" ref="M19:M28" si="15">AL19</f>
        <v>18</v>
      </c>
      <c r="N19" s="337">
        <f t="shared" si="0"/>
        <v>0.3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1863.8695499999997</v>
      </c>
      <c r="P19" s="205">
        <f t="shared" ref="P19:P28" si="17">IF(O19=0,"",1)</f>
        <v>1</v>
      </c>
      <c r="Q19" s="122">
        <f t="shared" si="1"/>
        <v>2</v>
      </c>
      <c r="R19" s="122">
        <f t="shared" si="2"/>
        <v>0</v>
      </c>
      <c r="S19" s="122">
        <f t="shared" si="3"/>
        <v>0</v>
      </c>
      <c r="T19" s="135">
        <f t="shared" si="4"/>
        <v>2</v>
      </c>
      <c r="U19" s="122">
        <f t="shared" si="5"/>
        <v>2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3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3</v>
      </c>
      <c r="AI19" s="136" t="str">
        <f t="shared" ref="AI19:AI28" si="18">AD19&amp;AE19&amp;AF19&amp;AG19&amp;AH19</f>
        <v>----3</v>
      </c>
      <c r="AJ19" s="122"/>
      <c r="AK19" s="123">
        <f>VLOOKUP(AI19,Tabellen!$A$4:$C$49,3,FALSE)</f>
        <v>3</v>
      </c>
      <c r="AL19" s="123">
        <f>VLOOKUP(AI19,Tabellen!$A$4:$B$49,2,FALSE)</f>
        <v>18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>
        <v>1</v>
      </c>
      <c r="H20" s="319"/>
      <c r="I20" s="319"/>
      <c r="J20" s="319"/>
      <c r="K20" s="320"/>
      <c r="L20" s="190">
        <f t="shared" si="14"/>
        <v>3</v>
      </c>
      <c r="M20" s="336">
        <f t="shared" si="15"/>
        <v>18</v>
      </c>
      <c r="N20" s="337">
        <f t="shared" si="0"/>
        <v>0.3</v>
      </c>
      <c r="O20" s="338">
        <f t="shared" si="16"/>
        <v>1863.8695499999997</v>
      </c>
      <c r="P20" s="205">
        <f t="shared" si="17"/>
        <v>1</v>
      </c>
      <c r="Q20" s="122">
        <f t="shared" si="1"/>
        <v>1</v>
      </c>
      <c r="R20" s="122">
        <f t="shared" si="2"/>
        <v>0</v>
      </c>
      <c r="S20" s="122">
        <f t="shared" si="3"/>
        <v>0</v>
      </c>
      <c r="T20" s="135">
        <f t="shared" si="4"/>
        <v>1</v>
      </c>
      <c r="U20" s="122">
        <f t="shared" si="5"/>
        <v>1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3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3</v>
      </c>
      <c r="AI20" s="136" t="str">
        <f t="shared" si="18"/>
        <v>----3</v>
      </c>
      <c r="AJ20" s="122"/>
      <c r="AK20" s="123">
        <f>VLOOKUP(AI20,Tabellen!$A$4:$C$49,3,FALSE)</f>
        <v>3</v>
      </c>
      <c r="AL20" s="123">
        <f>VLOOKUP(AI20,Tabellen!$A$4:$B$49,2,FALSE)</f>
        <v>18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90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205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3</v>
      </c>
      <c r="H29" s="326">
        <f t="shared" si="22"/>
        <v>0</v>
      </c>
      <c r="I29" s="326">
        <f t="shared" si="22"/>
        <v>1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60</v>
      </c>
      <c r="N29" s="324">
        <f>IF(SUM(N18:N28)=0,"",SUM(N18:N28))</f>
        <v>1</v>
      </c>
      <c r="O29" s="325">
        <f>IF(SUM(O18:O28)=0,"",SUM(O18:O28))</f>
        <v>6212.8984999999993</v>
      </c>
      <c r="P29" s="205">
        <f>IF(O29="","",1)</f>
        <v>1</v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>
        <f>IF(O29="","",1)</f>
        <v>1</v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2485.1594</v>
      </c>
      <c r="I50" s="512"/>
      <c r="J50" s="496"/>
      <c r="K50" s="496"/>
      <c r="L50" s="495">
        <f>SUM(H50:K50)</f>
        <v>2485.1594</v>
      </c>
      <c r="M50" s="495"/>
      <c r="N50" s="495"/>
      <c r="O50" s="105"/>
      <c r="P50" s="205">
        <f>IF(L50=0,"",1)</f>
        <v>1</v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1863.8695499999997</v>
      </c>
      <c r="I51" s="512"/>
      <c r="J51" s="496">
        <f>IF($C$13=0,"",IF(A51="","",IF(OR(H51=0,H51="Fout"),"",('Sleuftype 12'!$K$31+'Sleuftype 12'!$K$83)*'Algemene Gegevens'!$L$15)))</f>
        <v>0</v>
      </c>
      <c r="K51" s="496"/>
      <c r="L51" s="495">
        <f t="shared" ref="L51:L60" si="36">SUM(H51:K51)</f>
        <v>1863.8695499999997</v>
      </c>
      <c r="M51" s="495"/>
      <c r="N51" s="495"/>
      <c r="O51" s="105"/>
      <c r="P51" s="205">
        <f t="shared" ref="P51:P61" si="37">IF(L51=0,"",1)</f>
        <v>1</v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1863.8695499999997</v>
      </c>
      <c r="I52" s="512"/>
      <c r="J52" s="496">
        <f>IF($C$13=0,"",IF(A52="","",IF(OR(H52=0,H52="Fout"),"",('Sleuftype 12'!$K$31+'Sleuftype 12'!$K$83)*'Algemene Gegevens'!$L$15)))</f>
        <v>0</v>
      </c>
      <c r="K52" s="496"/>
      <c r="L52" s="495">
        <f t="shared" si="36"/>
        <v>1863.8695499999997</v>
      </c>
      <c r="M52" s="495"/>
      <c r="N52" s="495"/>
      <c r="O52" s="105"/>
      <c r="P52" s="205">
        <f t="shared" si="37"/>
        <v>1</v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12'!$K$31+'Sleuftype 12'!$K$83)*'Algemene Gegevens'!$L$15)))</f>
        <v/>
      </c>
      <c r="K53" s="496"/>
      <c r="L53" s="495">
        <f t="shared" si="36"/>
        <v>0</v>
      </c>
      <c r="M53" s="495"/>
      <c r="N53" s="495"/>
      <c r="O53" s="105"/>
      <c r="P53" s="205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12'!$K$31+'Sleuftype 12'!$K$83)*'Algemene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12'!$K$31+'Sleuftype 12'!$K$83)*'Algemene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12'!$K$31+'Sleuftype 12'!$K$83)*'Algemene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12'!$K$31+'Sleuftype 12'!$K$83)*'Algemene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12'!$K$31+'Sleuftype 12'!$K$83)*'Algemene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12'!$K$31+'Sleuftype 12'!$K$83)*'Algemene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12'!$K$31+'Sleuftype 12'!$K$83)*'Algemene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6212.8984999999993</v>
      </c>
      <c r="I61" s="501"/>
      <c r="J61" s="500">
        <f>SUM(J50:J60)</f>
        <v>0</v>
      </c>
      <c r="K61" s="507"/>
      <c r="L61" s="508">
        <f>SUM(L50:N60)</f>
        <v>6212.8984999999993</v>
      </c>
      <c r="M61" s="509"/>
      <c r="N61" s="510"/>
      <c r="O61" s="105"/>
      <c r="P61" s="205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EA8CGC9FH8Q8qmI2W+bBi82Al5/tKHf6QWPHwqBUTF1J3SZH++ilLaZPMzqEqtpl/vbXsEh2xVHAsJUffoxBag==" saltValue="7mOIqkl7O4up3os0iDfiEw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21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Blad60"/>
  <dimension ref="A1:AE110"/>
  <sheetViews>
    <sheetView showGridLines="0" zoomScaleNormal="100" workbookViewId="0">
      <pane xSplit="8" ySplit="2" topLeftCell="I17" activePane="bottomRight" state="frozen"/>
      <selection pane="topRight"/>
      <selection pane="bottomLeft"/>
      <selection pane="bottomRight" activeCell="I73" sqref="I73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0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12'!D11="","",'Sleuftype 12'!D11)</f>
        <v>Fluvius: 1x ov 1x ls EF 1x DB7 PXS 1x SRV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>
        <v>97</v>
      </c>
      <c r="J29" s="308">
        <f t="shared" ref="J29:J60" si="12">IF(OR($H29="",I29=""),"",I29*$H29)</f>
        <v>312.30119999999999</v>
      </c>
      <c r="K29" s="294">
        <f>97*2</f>
        <v>194</v>
      </c>
      <c r="L29" s="308">
        <f t="shared" ref="L29:L60" si="13">IF(OR($H29="",K29=""),"",K29*$H29)</f>
        <v>624.60239999999999</v>
      </c>
      <c r="M29" s="294">
        <v>97</v>
      </c>
      <c r="N29" s="308">
        <f t="shared" ref="N29:N60" si="14">IF(OR($H29="",M29=""),"",M29*$H29)</f>
        <v>312.30119999999999</v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>
        <f>IF(SUM(AE63:AE89)=0,"",1)</f>
        <v>1</v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>
        <f>IF(SUM(AE63:AE89)=0,"",1)</f>
        <v>1</v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>
        <v>97</v>
      </c>
      <c r="J73" s="308">
        <f t="shared" si="24"/>
        <v>31.230119999999996</v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>
        <f t="shared" si="35"/>
        <v>1</v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343.53131999999999</v>
      </c>
      <c r="K110" s="373"/>
      <c r="L110" s="374">
        <f>SUM(L15:L109)</f>
        <v>624.60239999999999</v>
      </c>
      <c r="M110" s="373"/>
      <c r="N110" s="374">
        <f>SUM(N15:N109)</f>
        <v>312.30119999999999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Urw6xd0BJtalz2v05EnKqUMxK5djqzW/T+EDxUVFauvFo9bdLj07ALKheqRGJrkmgBNzujouv8T9vnE53N/KCQ==" saltValue="kJE81jZdqtHD35vy5BV1gA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20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Blad7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622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</v>
      </c>
      <c r="F15" s="65"/>
      <c r="G15" s="168" t="s">
        <v>554</v>
      </c>
      <c r="H15" s="293">
        <f>VLOOKUP(D15,P154:Q186,2,FALSE)*'Algemene Gegevens'!$C$18</f>
        <v>0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54</v>
      </c>
      <c r="L19" s="309">
        <f>IF(OR(J19="",K19=""),"",K19*J19*$H$14+K19*J19*$H$13)</f>
        <v>347.71679999999998</v>
      </c>
      <c r="M19" s="267">
        <f t="shared" ref="M19:M29" si="0">IF(OR(L19="",L19=0),"",L19)</f>
        <v>347.71679999999998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54</v>
      </c>
      <c r="L24" s="309">
        <f>IF(OR(J24="",K24=""),"",K24*J24*$H$14+K24*J24*$H$13)</f>
        <v>289.76400000000001</v>
      </c>
      <c r="M24" s="267">
        <f t="shared" si="0"/>
        <v>289.76400000000001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54</v>
      </c>
      <c r="L31" s="309">
        <f>IF(OR(J31="",K31=""),"",K31*J31)</f>
        <v>956.22119999999995</v>
      </c>
      <c r="M31" s="267">
        <f>IF(OR(L31="",L31=0),"",L31)</f>
        <v>956.22119999999995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956.22119999999995</v>
      </c>
      <c r="M33" s="267">
        <f>IF(OR(L33="",L33=0),"",L33)</f>
        <v>956.22119999999995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54</v>
      </c>
      <c r="L81" s="309">
        <f>IF(OR(J81="",K81=""),"",K81*J81*$H$14+K81*J81*$H$13)</f>
        <v>1014.174</v>
      </c>
      <c r="M81" s="267">
        <f t="shared" si="6"/>
        <v>1014.174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54</v>
      </c>
      <c r="L90" s="309">
        <f>IF(OR(J90="",K90=""),"",K90*J90*$H$14+K90*J90*$H$13)</f>
        <v>796.851</v>
      </c>
      <c r="M90" s="267">
        <f t="shared" si="6"/>
        <v>796.851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3404.7270000000003</v>
      </c>
      <c r="M121" s="267">
        <f>IF(OR(L121="",L121=0),"",L121)</f>
        <v>3404.7270000000003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3404.7270000000003</v>
      </c>
      <c r="M123" s="267">
        <f>IF(OR(L123="",L123=0),"",L123)</f>
        <v>3404.7270000000003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g42c+QqhCSke0TdgzkydzUoIVZcFeDOAIzNQ+44XN64K3hhR5aUlxxFYyAZoVgBVy06AZ8/fg1uQ22VT9SjKdA==" saltValue="NU0xHLYtdNXjlFmQCwijOQ==" spinCount="100000" sheet="1" objects="1" scenarios="1"/>
  <mergeCells count="21">
    <mergeCell ref="B117:F117"/>
    <mergeCell ref="B118:F118"/>
    <mergeCell ref="B119:F119"/>
    <mergeCell ref="B72:F72"/>
    <mergeCell ref="B73:F73"/>
    <mergeCell ref="B113:F113"/>
    <mergeCell ref="B114:F114"/>
    <mergeCell ref="B115:F115"/>
    <mergeCell ref="B116:F116"/>
    <mergeCell ref="K15:K18"/>
    <mergeCell ref="A7:C7"/>
    <mergeCell ref="D7:G7"/>
    <mergeCell ref="A8:C8"/>
    <mergeCell ref="D8:G8"/>
    <mergeCell ref="A9:C9"/>
    <mergeCell ref="D9:G9"/>
    <mergeCell ref="A10:C10"/>
    <mergeCell ref="D10:G10"/>
    <mergeCell ref="A11:C11"/>
    <mergeCell ref="D11:G11"/>
    <mergeCell ref="K12:K14"/>
  </mergeCells>
  <phoneticPr fontId="12" type="noConversion"/>
  <dataValidations count="3">
    <dataValidation type="list" allowBlank="1" showInputMessage="1" showErrorMessage="1" sqref="D15" xr:uid="{A9C3FAD3-5958-456B-B010-E3682A941D76}">
      <formula1>$P$154:$P$186</formula1>
    </dataValidation>
    <dataValidation type="list" allowBlank="1" showInputMessage="1" showErrorMessage="1" sqref="D13" xr:uid="{E2E852D3-1BA6-4693-9EF9-9A944C7F49F4}">
      <formula1>$S$154:$S$180</formula1>
    </dataValidation>
    <dataValidation type="list" allowBlank="1" showInputMessage="1" showErrorMessage="1" sqref="D14" xr:uid="{60E032F2-02E7-4346-A5E0-3703EF0EE6FB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Blad39">
    <pageSetUpPr fitToPage="1"/>
  </sheetPr>
  <dimension ref="A1:AL66"/>
  <sheetViews>
    <sheetView showGridLines="0" topLeftCell="A10" zoomScaleNormal="100" workbookViewId="0">
      <selection activeCell="H19" sqref="H19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13'!D11="","",'Sleuftype 13'!D11)</f>
        <v>Flvuius alleen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13'!L121=0,0,'Sleuftype 13'!L123)</f>
        <v>3404.7270000000003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13'!L122=0,0,'Sleuftype 13'!L123)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3404.7270000000003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>
        <f>IF(O29="","",1)</f>
        <v>1</v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>
        <f>IF(O29="","",1)</f>
        <v>1</v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/>
      <c r="J18" s="317"/>
      <c r="K18" s="318"/>
      <c r="L18" s="96" t="str">
        <f>IF(AK18=0,"",AK18)</f>
        <v/>
      </c>
      <c r="M18" s="333">
        <f>AL18</f>
        <v>0</v>
      </c>
      <c r="N18" s="334">
        <f t="shared" ref="N18:N28" si="0">IF($M$29=0,0,M18/M$29)</f>
        <v>0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0</v>
      </c>
      <c r="P18" s="205" t="str">
        <f>IF(O18=0,"",1)</f>
        <v/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0</v>
      </c>
      <c r="T18" s="135">
        <f t="shared" ref="T18:T28" si="4">SUM(Q18:S18)</f>
        <v>0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0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0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0</v>
      </c>
      <c r="AI18" s="136" t="str">
        <f>AD18&amp;AE18&amp;AF18&amp;AG18&amp;AH18</f>
        <v>----0</v>
      </c>
      <c r="AJ18" s="122"/>
      <c r="AK18" s="123">
        <f>VLOOKUP(AI18,Tabellen!$A$4:$C$49,3,FALSE)</f>
        <v>0</v>
      </c>
      <c r="AL18" s="123">
        <f>VLOOKUP(AI18,Tabellen!$A$4:$B$49,2,FALSE)</f>
        <v>0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>
        <v>2</v>
      </c>
      <c r="H19" s="319"/>
      <c r="I19" s="319"/>
      <c r="J19" s="319"/>
      <c r="K19" s="320"/>
      <c r="L19" s="190">
        <f t="shared" ref="L19:L28" si="14">IF(AK19=0,"",AK19)</f>
        <v>3</v>
      </c>
      <c r="M19" s="336">
        <f t="shared" ref="M19:M28" si="15">AL19</f>
        <v>18</v>
      </c>
      <c r="N19" s="337">
        <f t="shared" si="0"/>
        <v>1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3404.7270000000003</v>
      </c>
      <c r="P19" s="205">
        <f t="shared" ref="P19:P28" si="17">IF(O19=0,"",1)</f>
        <v>1</v>
      </c>
      <c r="Q19" s="122">
        <f t="shared" si="1"/>
        <v>2</v>
      </c>
      <c r="R19" s="122">
        <f t="shared" si="2"/>
        <v>0</v>
      </c>
      <c r="S19" s="122">
        <f t="shared" si="3"/>
        <v>0</v>
      </c>
      <c r="T19" s="135">
        <f t="shared" si="4"/>
        <v>2</v>
      </c>
      <c r="U19" s="122">
        <f t="shared" si="5"/>
        <v>2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3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3</v>
      </c>
      <c r="AI19" s="136" t="str">
        <f t="shared" ref="AI19:AI28" si="18">AD19&amp;AE19&amp;AF19&amp;AG19&amp;AH19</f>
        <v>----3</v>
      </c>
      <c r="AJ19" s="122"/>
      <c r="AK19" s="123">
        <f>VLOOKUP(AI19,Tabellen!$A$4:$C$49,3,FALSE)</f>
        <v>3</v>
      </c>
      <c r="AL19" s="123">
        <f>VLOOKUP(AI19,Tabellen!$A$4:$B$49,2,FALSE)</f>
        <v>18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/>
      <c r="H20" s="319"/>
      <c r="I20" s="319"/>
      <c r="J20" s="319"/>
      <c r="K20" s="320"/>
      <c r="L20" s="190" t="str">
        <f t="shared" si="14"/>
        <v/>
      </c>
      <c r="M20" s="336">
        <f t="shared" si="15"/>
        <v>0</v>
      </c>
      <c r="N20" s="337">
        <f t="shared" si="0"/>
        <v>0</v>
      </c>
      <c r="O20" s="338">
        <f t="shared" si="16"/>
        <v>0</v>
      </c>
      <c r="P20" s="205" t="str">
        <f t="shared" si="17"/>
        <v/>
      </c>
      <c r="Q20" s="122">
        <f t="shared" si="1"/>
        <v>0</v>
      </c>
      <c r="R20" s="122">
        <f t="shared" si="2"/>
        <v>0</v>
      </c>
      <c r="S20" s="122">
        <f t="shared" si="3"/>
        <v>0</v>
      </c>
      <c r="T20" s="135">
        <f t="shared" si="4"/>
        <v>0</v>
      </c>
      <c r="U20" s="122">
        <f t="shared" si="5"/>
        <v>0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0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0</v>
      </c>
      <c r="AI20" s="136" t="str">
        <f t="shared" si="18"/>
        <v>----0</v>
      </c>
      <c r="AJ20" s="122"/>
      <c r="AK20" s="123">
        <f>VLOOKUP(AI20,Tabellen!$A$4:$C$49,3,FALSE)</f>
        <v>0</v>
      </c>
      <c r="AL20" s="123">
        <f>VLOOKUP(AI20,Tabellen!$A$4:$B$49,2,FALSE)</f>
        <v>0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90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205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2</v>
      </c>
      <c r="H29" s="326">
        <f t="shared" si="22"/>
        <v>0</v>
      </c>
      <c r="I29" s="326">
        <f t="shared" si="22"/>
        <v>0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18</v>
      </c>
      <c r="N29" s="324">
        <f>IF(SUM(N18:N28)=0,"",SUM(N18:N28))</f>
        <v>1</v>
      </c>
      <c r="O29" s="325">
        <f>IF(SUM(O18:O28)=0,"",SUM(O18:O28))</f>
        <v>3404.7270000000003</v>
      </c>
      <c r="P29" s="205">
        <f>IF(O29="","",1)</f>
        <v>1</v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>
        <f>IF(O29="","",1)</f>
        <v>1</v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>
        <f>IF(L61=0,"",1)</f>
        <v>1</v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>
        <f>IF(L61=0,"",1)</f>
        <v>1</v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>
        <f>IF(L61=0,"",1)</f>
        <v>1</v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>
        <f>IF(L61=0,"",1)</f>
        <v>1</v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0</v>
      </c>
      <c r="I50" s="512"/>
      <c r="J50" s="496"/>
      <c r="K50" s="496"/>
      <c r="L50" s="495">
        <f>SUM(H50:K50)</f>
        <v>0</v>
      </c>
      <c r="M50" s="495"/>
      <c r="N50" s="495"/>
      <c r="O50" s="105"/>
      <c r="P50" s="205" t="str">
        <f>IF(L50=0,"",1)</f>
        <v/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3404.7270000000003</v>
      </c>
      <c r="I51" s="512"/>
      <c r="J51" s="496">
        <f>IF($C$13=0,"",IF(A51="","",IF(OR(H51=0,H51="Fout"),"",('Sleuftype 13'!$K$31+'Sleuftype 13'!$K$83)*'Algemene Gegevens'!$L$15)))</f>
        <v>0</v>
      </c>
      <c r="K51" s="496"/>
      <c r="L51" s="495">
        <f t="shared" ref="L51:L60" si="36">SUM(H51:K51)</f>
        <v>3404.7270000000003</v>
      </c>
      <c r="M51" s="495"/>
      <c r="N51" s="495"/>
      <c r="O51" s="105"/>
      <c r="P51" s="205">
        <f t="shared" ref="P51:P61" si="37">IF(L51=0,"",1)</f>
        <v>1</v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0</v>
      </c>
      <c r="I52" s="512"/>
      <c r="J52" s="496" t="str">
        <f>IF($C$13=0,"",IF(A52="","",IF(OR(H52=0,H52="Fout"),"",('Sleuftype 13'!$K$31+'Sleuftype 13'!$K$83)*'Algemene Gegevens'!$L$15)))</f>
        <v/>
      </c>
      <c r="K52" s="496"/>
      <c r="L52" s="495">
        <f t="shared" si="36"/>
        <v>0</v>
      </c>
      <c r="M52" s="495"/>
      <c r="N52" s="495"/>
      <c r="O52" s="105"/>
      <c r="P52" s="205" t="str">
        <f t="shared" si="37"/>
        <v/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13'!$K$31+'Sleuftype 13'!$K$83)*'Algemene Gegevens'!$L$15)))</f>
        <v/>
      </c>
      <c r="K53" s="496"/>
      <c r="L53" s="495">
        <f t="shared" si="36"/>
        <v>0</v>
      </c>
      <c r="M53" s="495"/>
      <c r="N53" s="495"/>
      <c r="O53" s="105"/>
      <c r="P53" s="205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13'!$K$31+'Sleuftype 13'!$K$83)*'Algemene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13'!$K$31+'Sleuftype 13'!$K$83)*'Algemene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13'!$K$31+'Sleuftype 13'!$K$83)*'Algemene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13'!$K$31+'Sleuftype 13'!$K$83)*'Algemene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13'!$K$31+'Sleuftype 13'!$K$83)*'Algemene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13'!$K$31+'Sleuftype 13'!$K$83)*'Algemene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13'!$K$31+'Sleuftype 13'!$K$83)*'Algemene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3404.7270000000003</v>
      </c>
      <c r="I61" s="501"/>
      <c r="J61" s="500">
        <f>SUM(J50:J60)</f>
        <v>0</v>
      </c>
      <c r="K61" s="507"/>
      <c r="L61" s="508">
        <f>SUM(L50:N60)</f>
        <v>3404.7270000000003</v>
      </c>
      <c r="M61" s="509"/>
      <c r="N61" s="510"/>
      <c r="O61" s="105"/>
      <c r="P61" s="205">
        <f t="shared" si="37"/>
        <v>1</v>
      </c>
      <c r="T61" s="103"/>
      <c r="AJ61" s="103"/>
      <c r="AK61" s="103"/>
    </row>
    <row r="62" spans="1:37" x14ac:dyDescent="0.2">
      <c r="A62" s="108"/>
      <c r="O62" s="105"/>
      <c r="P62" s="2">
        <f>IF(L61=0,"",1)</f>
        <v>1</v>
      </c>
      <c r="T62" s="103"/>
      <c r="AJ62" s="103"/>
      <c r="AK62" s="103"/>
    </row>
    <row r="63" spans="1:37" x14ac:dyDescent="0.2">
      <c r="A63" s="108"/>
      <c r="O63" s="148"/>
      <c r="P63" s="2">
        <f>IF(L61=0,"",1)</f>
        <v>1</v>
      </c>
      <c r="T63" s="103"/>
      <c r="AJ63" s="103"/>
      <c r="AK63" s="103"/>
    </row>
    <row r="64" spans="1:37" x14ac:dyDescent="0.2">
      <c r="A64" s="108"/>
      <c r="O64" s="105"/>
      <c r="P64" s="2">
        <f>IF(L61=0,"",1)</f>
        <v>1</v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>
        <f>IF(L61=0,"",1)</f>
        <v>1</v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vONrny4PWyIXbQb+M9T+8u1q03e67EK6Hpvr87sJrQv2H4BkVZ1x+32r3a/gNh0K2X8gjUywajfbzJiJyUyrCg==" saltValue="3GqfBpLQfCKXt7oLrWmZoA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19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Blad61"/>
  <dimension ref="A1:AE110"/>
  <sheetViews>
    <sheetView showGridLines="0" zoomScaleNormal="100" workbookViewId="0">
      <pane xSplit="8" ySplit="2" topLeftCell="I6" activePane="bottomRight" state="frozen"/>
      <selection pane="topRight"/>
      <selection pane="bottomLeft"/>
      <selection pane="bottomRight" activeCell="K29" sqref="K29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0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13'!D11="","",'Sleuftype 13'!D11)</f>
        <v>Flvuius alleen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/>
      <c r="J29" s="308" t="str">
        <f t="shared" ref="J29:J60" si="12">IF(OR($H29="",I29=""),"",I29*$H29)</f>
        <v/>
      </c>
      <c r="K29" s="294">
        <v>108</v>
      </c>
      <c r="L29" s="308">
        <f t="shared" ref="L29:L60" si="13">IF(OR($H29="",K29=""),"",K29*$H29)</f>
        <v>347.71679999999998</v>
      </c>
      <c r="M29" s="294"/>
      <c r="N29" s="308" t="str">
        <f t="shared" ref="N29:N60" si="14">IF(OR($H29="",M29=""),"",M29*$H29)</f>
        <v/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 t="str">
        <f>IF(SUM(AE63:AE89)=0,"",1)</f>
        <v/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 t="str">
        <f>IF(SUM(AE63:AE89)=0,"",1)</f>
        <v/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/>
      <c r="J73" s="308" t="str">
        <f t="shared" si="24"/>
        <v/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 t="str">
        <f t="shared" si="35"/>
        <v/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>
        <f>IF(SUM(AE105:AE109)=0,"",1)</f>
        <v>1</v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>
        <f>IF(SUM(AE105:AE109)=0,"",1)</f>
        <v>1</v>
      </c>
    </row>
    <row r="105" spans="1:31" s="65" customFormat="1" ht="16.5" customHeight="1" x14ac:dyDescent="0.2">
      <c r="A105" s="70" t="s">
        <v>529</v>
      </c>
      <c r="B105" s="489" t="s">
        <v>633</v>
      </c>
      <c r="C105" s="555"/>
      <c r="D105" s="555"/>
      <c r="E105" s="555"/>
      <c r="F105" s="556"/>
      <c r="G105" s="375" t="s">
        <v>53</v>
      </c>
      <c r="H105" s="376">
        <f>55*1.75</f>
        <v>96.25</v>
      </c>
      <c r="I105" s="364"/>
      <c r="J105" s="308" t="str">
        <f>IF(OR($H105="",I105=""),"",(I105*$H105)*'Algemene Gegevens'!$C$18)</f>
        <v/>
      </c>
      <c r="K105" s="364">
        <v>2</v>
      </c>
      <c r="L105" s="308">
        <f>IF(OR($H105="",K105=""),"",(K105*$H105)*'Algemene Gegevens'!$C$18)</f>
        <v>192.5</v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>
        <f t="shared" ref="AE105:AE110" si="60">IF(SUM(AD105,AB105,Z105,X105,V105,T105,R105,P105,N105,L105,J105)=0,"",1)</f>
        <v>1</v>
      </c>
    </row>
    <row r="106" spans="1:31" ht="16.5" customHeight="1" x14ac:dyDescent="0.2">
      <c r="A106" s="70" t="s">
        <v>530</v>
      </c>
      <c r="B106" s="489" t="s">
        <v>634</v>
      </c>
      <c r="C106" s="555"/>
      <c r="D106" s="555"/>
      <c r="E106" s="555"/>
      <c r="F106" s="556"/>
      <c r="G106" s="375" t="s">
        <v>632</v>
      </c>
      <c r="H106" s="376">
        <f>0.33*1.75</f>
        <v>0.57750000000000001</v>
      </c>
      <c r="I106" s="364"/>
      <c r="J106" s="308" t="str">
        <f>IF(OR($H106="",I106=""),"",(I106*$H106)*'Algemene Gegevens'!$C$18)</f>
        <v/>
      </c>
      <c r="K106" s="364">
        <v>556</v>
      </c>
      <c r="L106" s="308">
        <f>IF(OR($H106="",K106=""),"",(K106*$H106)*'Algemene Gegevens'!$C$18)</f>
        <v>321.09000000000003</v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>
        <f t="shared" si="60"/>
        <v>1</v>
      </c>
    </row>
    <row r="107" spans="1:31" ht="16.5" customHeight="1" x14ac:dyDescent="0.2">
      <c r="A107" s="70" t="s">
        <v>531</v>
      </c>
      <c r="B107" s="489" t="s">
        <v>635</v>
      </c>
      <c r="C107" s="555"/>
      <c r="D107" s="555"/>
      <c r="E107" s="555"/>
      <c r="F107" s="556"/>
      <c r="G107" s="375" t="s">
        <v>632</v>
      </c>
      <c r="H107" s="376">
        <v>0.57999999999999996</v>
      </c>
      <c r="I107" s="364"/>
      <c r="J107" s="308" t="str">
        <f>IF(OR($H107="",I107=""),"",(I107*$H107)*'Algemene Gegevens'!$C$18)</f>
        <v/>
      </c>
      <c r="K107" s="364">
        <v>440</v>
      </c>
      <c r="L107" s="308">
        <f>IF(OR($H107="",K107=""),"",(K107*$H107)*'Algemene Gegevens'!$C$18)</f>
        <v>255.2</v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>
        <f t="shared" si="60"/>
        <v>1</v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0</v>
      </c>
      <c r="K110" s="373"/>
      <c r="L110" s="374">
        <f>SUM(L15:L109)</f>
        <v>1116.5067999999999</v>
      </c>
      <c r="M110" s="373"/>
      <c r="N110" s="374">
        <f>SUM(N15:N109)</f>
        <v>0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xmo84kXNZqneHbTSMsk1tRIL7svs35n1keTltWpLj/aoVOT0c4/a+IxBI/0R253sZhKDJIP6iNppCoh7d+dLCw==" saltValue="A7ZkAQnzU+i5GXZ14uxxPg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18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Blad4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623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</v>
      </c>
      <c r="F15" s="65"/>
      <c r="G15" s="168" t="s">
        <v>554</v>
      </c>
      <c r="H15" s="293">
        <f>VLOOKUP(D15,P154:Q186,2,FALSE)*'Algemene Gegevens'!$C$18</f>
        <v>0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>
        <f>IF(SUM(L19:L28)=0,"",1)</f>
        <v>1</v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>
        <v>32</v>
      </c>
      <c r="L19" s="309">
        <f>IF(OR(J19="",K19=""),"",K19*J19*$H$14+K19*J19*$H$13)</f>
        <v>206.05439999999999</v>
      </c>
      <c r="M19" s="267">
        <f t="shared" ref="M19:M29" si="0">IF(OR(L19="",L19=0),"",L19)</f>
        <v>206.05439999999999</v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>
        <v>32</v>
      </c>
      <c r="L24" s="309">
        <f>IF(OR(J24="",K24=""),"",K24*J24*$H$14+K24*J24*$H$13)</f>
        <v>171.71199999999999</v>
      </c>
      <c r="M24" s="267">
        <f t="shared" si="0"/>
        <v>171.71199999999999</v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>
        <f>IF(L33=0,"",1)</f>
        <v>1</v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>
        <v>32</v>
      </c>
      <c r="L31" s="309">
        <f>IF(OR(J31="",K31=""),"",K31*J31)</f>
        <v>566.64959999999996</v>
      </c>
      <c r="M31" s="267">
        <f>IF(OR(L31="",L31=0),"",L31)</f>
        <v>566.64959999999996</v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566.64959999999996</v>
      </c>
      <c r="M33" s="267">
        <f>IF(OR(L33="",L33=0),"",L33)</f>
        <v>566.64959999999996</v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>
        <f>IF(SUM(L76:L103)=0,"",1)</f>
        <v>1</v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>
        <v>32</v>
      </c>
      <c r="L81" s="309">
        <f>IF(OR(J81="",K81=""),"",K81*J81*$H$14+K81*J81*$H$13)</f>
        <v>600.99199999999996</v>
      </c>
      <c r="M81" s="267">
        <f t="shared" si="6"/>
        <v>600.99199999999996</v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>
        <v>32</v>
      </c>
      <c r="L90" s="309">
        <f>IF(OR(J90="",K90=""),"",K90*J90*$H$14+K90*J90*$H$13)</f>
        <v>472.20799999999997</v>
      </c>
      <c r="M90" s="267">
        <f t="shared" si="6"/>
        <v>472.20799999999997</v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2017.616</v>
      </c>
      <c r="M121" s="267">
        <f>IF(OR(L121="",L121=0),"",L121)</f>
        <v>2017.616</v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2017.616</v>
      </c>
      <c r="M123" s="267">
        <f>IF(OR(L123="",L123=0),"",L123)</f>
        <v>2017.616</v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cKiljAgyRFZrW4Ha3iojGZBgzMFcanEkR/+6zPKX9nVJHCZFERjBnSUOYE4nko/VCyXjxLj7nkCyYZn191XsYQ==" saltValue="1b4z7U6s5n8/s8WQY2sYWA==" spinCount="100000" sheet="1" objects="1" scenarios="1"/>
  <mergeCells count="21">
    <mergeCell ref="B117:F117"/>
    <mergeCell ref="B118:F118"/>
    <mergeCell ref="B119:F119"/>
    <mergeCell ref="B72:F72"/>
    <mergeCell ref="B73:F73"/>
    <mergeCell ref="B113:F113"/>
    <mergeCell ref="B114:F114"/>
    <mergeCell ref="B115:F115"/>
    <mergeCell ref="B116:F116"/>
    <mergeCell ref="K15:K18"/>
    <mergeCell ref="A7:C7"/>
    <mergeCell ref="D7:G7"/>
    <mergeCell ref="A8:C8"/>
    <mergeCell ref="D8:G8"/>
    <mergeCell ref="A9:C9"/>
    <mergeCell ref="D9:G9"/>
    <mergeCell ref="A10:C10"/>
    <mergeCell ref="D10:G10"/>
    <mergeCell ref="A11:C11"/>
    <mergeCell ref="D11:G11"/>
    <mergeCell ref="K12:K14"/>
  </mergeCells>
  <phoneticPr fontId="12" type="noConversion"/>
  <dataValidations count="3">
    <dataValidation type="list" allowBlank="1" showInputMessage="1" showErrorMessage="1" sqref="D15" xr:uid="{58E88BF6-BFFB-4F25-A7F4-6C1AE030FE93}">
      <formula1>$P$154:$P$186</formula1>
    </dataValidation>
    <dataValidation type="list" allowBlank="1" showInputMessage="1" showErrorMessage="1" sqref="D13" xr:uid="{5170CD92-89F9-4A29-BC3A-28601A802D3A}">
      <formula1>$S$154:$S$180</formula1>
    </dataValidation>
    <dataValidation type="list" allowBlank="1" showInputMessage="1" showErrorMessage="1" sqref="D14" xr:uid="{1452B1F4-8E04-4239-9D18-5FB7109F2966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Blad40">
    <pageSetUpPr fitToPage="1"/>
  </sheetPr>
  <dimension ref="A1:AL66"/>
  <sheetViews>
    <sheetView showGridLines="0" zoomScaleNormal="100" workbookViewId="0">
      <selection activeCell="C13" sqref="C13:D13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14'!D11="","",'Sleuftype 14'!D11)</f>
        <v>Flvuius: 1xOV 1x LS + pxs: 1xSRV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14'!L121=0,0,'Sleuftype 14'!L123)</f>
        <v>2017.616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14'!L122=0,0,'Sleuftype 14'!L123)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2017.616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 t="str">
        <f>IF(O29="","",1)</f>
        <v/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 t="str">
        <f>IF(O29="","",1)</f>
        <v/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/>
      <c r="J18" s="317"/>
      <c r="K18" s="318"/>
      <c r="L18" s="96" t="str">
        <f>IF(AK18=0,"",AK18)</f>
        <v/>
      </c>
      <c r="M18" s="333">
        <f>AL18</f>
        <v>0</v>
      </c>
      <c r="N18" s="334">
        <f t="shared" ref="N18:N28" si="0">IF($M$29=0,0,M18/M$29)</f>
        <v>0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0</v>
      </c>
      <c r="P18" s="205" t="str">
        <f>IF(O18=0,"",1)</f>
        <v/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0</v>
      </c>
      <c r="T18" s="135">
        <f t="shared" ref="T18:T28" si="4">SUM(Q18:S18)</f>
        <v>0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0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0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0</v>
      </c>
      <c r="AI18" s="136" t="str">
        <f>AD18&amp;AE18&amp;AF18&amp;AG18&amp;AH18</f>
        <v>----0</v>
      </c>
      <c r="AJ18" s="122"/>
      <c r="AK18" s="123">
        <f>VLOOKUP(AI18,Tabellen!$A$4:$C$49,3,FALSE)</f>
        <v>0</v>
      </c>
      <c r="AL18" s="123">
        <f>VLOOKUP(AI18,Tabellen!$A$4:$B$49,2,FALSE)</f>
        <v>0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205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/>
      <c r="H20" s="319"/>
      <c r="I20" s="319"/>
      <c r="J20" s="319"/>
      <c r="K20" s="320"/>
      <c r="L20" s="190" t="str">
        <f t="shared" si="14"/>
        <v/>
      </c>
      <c r="M20" s="336">
        <f t="shared" si="15"/>
        <v>0</v>
      </c>
      <c r="N20" s="337">
        <f t="shared" si="0"/>
        <v>0</v>
      </c>
      <c r="O20" s="338">
        <f t="shared" si="16"/>
        <v>0</v>
      </c>
      <c r="P20" s="205" t="str">
        <f t="shared" si="17"/>
        <v/>
      </c>
      <c r="Q20" s="122">
        <f t="shared" si="1"/>
        <v>0</v>
      </c>
      <c r="R20" s="122">
        <f t="shared" si="2"/>
        <v>0</v>
      </c>
      <c r="S20" s="122">
        <f t="shared" si="3"/>
        <v>0</v>
      </c>
      <c r="T20" s="135">
        <f t="shared" si="4"/>
        <v>0</v>
      </c>
      <c r="U20" s="122">
        <f t="shared" si="5"/>
        <v>0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0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0</v>
      </c>
      <c r="AI20" s="136" t="str">
        <f t="shared" si="18"/>
        <v>----0</v>
      </c>
      <c r="AJ20" s="122"/>
      <c r="AK20" s="123">
        <f>VLOOKUP(AI20,Tabellen!$A$4:$C$49,3,FALSE)</f>
        <v>0</v>
      </c>
      <c r="AL20" s="123">
        <f>VLOOKUP(AI20,Tabellen!$A$4:$B$49,2,FALSE)</f>
        <v>0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90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205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0</v>
      </c>
      <c r="H29" s="326">
        <f t="shared" si="22"/>
        <v>0</v>
      </c>
      <c r="I29" s="326">
        <f t="shared" si="22"/>
        <v>0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0</v>
      </c>
      <c r="N29" s="324" t="str">
        <f>IF(SUM(N18:N28)=0,"",SUM(N18:N28))</f>
        <v/>
      </c>
      <c r="O29" s="325" t="str">
        <f>IF(SUM(O18:O28)=0,"",SUM(O18:O28))</f>
        <v/>
      </c>
      <c r="P29" s="205" t="str">
        <f>IF(O29="","",1)</f>
        <v/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 t="str">
        <f>IF(O29="","",1)</f>
        <v/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 t="str">
        <f>IF(L61=0,"",1)</f>
        <v/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 t="str">
        <f>IF(L61=0,"",1)</f>
        <v/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 t="str">
        <f>IF(L61=0,"",1)</f>
        <v/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 t="str">
        <f>IF(L61=0,"",1)</f>
        <v/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0</v>
      </c>
      <c r="I50" s="512"/>
      <c r="J50" s="496"/>
      <c r="K50" s="496"/>
      <c r="L50" s="495">
        <f>SUM(H50:K50)</f>
        <v>0</v>
      </c>
      <c r="M50" s="495"/>
      <c r="N50" s="495"/>
      <c r="O50" s="105"/>
      <c r="P50" s="205" t="str">
        <f>IF(L50=0,"",1)</f>
        <v/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14'!$K$31+'Sleuftype 14'!$K$83)*'Algemene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205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0</v>
      </c>
      <c r="I52" s="512"/>
      <c r="J52" s="496" t="str">
        <f>IF($C$13=0,"",IF(A52="","",IF(OR(H52=0,H52="Fout"),"",('Sleuftype 14'!$K$31+'Sleuftype 14'!$K$83)*'Algemene Gegevens'!$L$15)))</f>
        <v/>
      </c>
      <c r="K52" s="496"/>
      <c r="L52" s="495">
        <f t="shared" si="36"/>
        <v>0</v>
      </c>
      <c r="M52" s="495"/>
      <c r="N52" s="495"/>
      <c r="O52" s="105"/>
      <c r="P52" s="205" t="str">
        <f t="shared" si="37"/>
        <v/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14'!$K$31+'Sleuftype 14'!$K$83)*'Algemene Gegevens'!$L$15)))</f>
        <v/>
      </c>
      <c r="K53" s="496"/>
      <c r="L53" s="495">
        <f t="shared" si="36"/>
        <v>0</v>
      </c>
      <c r="M53" s="495"/>
      <c r="N53" s="495"/>
      <c r="O53" s="105"/>
      <c r="P53" s="205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14'!$K$31+'Sleuftype 14'!$K$83)*'Algemene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14'!$K$31+'Sleuftype 14'!$K$83)*'Algemene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14'!$K$31+'Sleuftype 14'!$K$83)*'Algemene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14'!$K$31+'Sleuftype 14'!$K$83)*'Algemene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14'!$K$31+'Sleuftype 14'!$K$83)*'Algemene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14'!$K$31+'Sleuftype 14'!$K$83)*'Algemene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14'!$K$31+'Sleuftype 14'!$K$83)*'Algemene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0</v>
      </c>
      <c r="I61" s="501"/>
      <c r="J61" s="500">
        <f>SUM(J50:J60)</f>
        <v>0</v>
      </c>
      <c r="K61" s="507"/>
      <c r="L61" s="508">
        <f>SUM(L50:N60)</f>
        <v>0</v>
      </c>
      <c r="M61" s="509"/>
      <c r="N61" s="510"/>
      <c r="O61" s="105"/>
      <c r="P61" s="205" t="str">
        <f t="shared" si="37"/>
        <v/>
      </c>
      <c r="T61" s="103"/>
      <c r="AJ61" s="103"/>
      <c r="AK61" s="103"/>
    </row>
    <row r="62" spans="1:37" x14ac:dyDescent="0.2">
      <c r="A62" s="108"/>
      <c r="O62" s="105"/>
      <c r="P62" s="2" t="str">
        <f>IF(L61=0,"",1)</f>
        <v/>
      </c>
      <c r="T62" s="103"/>
      <c r="AJ62" s="103"/>
      <c r="AK62" s="103"/>
    </row>
    <row r="63" spans="1:37" x14ac:dyDescent="0.2">
      <c r="A63" s="108"/>
      <c r="O63" s="148"/>
      <c r="P63" s="2" t="str">
        <f>IF(L61=0,"",1)</f>
        <v/>
      </c>
      <c r="T63" s="103"/>
      <c r="AJ63" s="103"/>
      <c r="AK63" s="103"/>
    </row>
    <row r="64" spans="1:37" x14ac:dyDescent="0.2">
      <c r="A64" s="108"/>
      <c r="O64" s="105"/>
      <c r="P64" s="2" t="str">
        <f>IF(L61=0,"",1)</f>
        <v/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 t="str">
        <f>IF(L61=0,"",1)</f>
        <v/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aSVEtyvDU6LtMqao6o3WMAPLqwusZDg2g91qtfVks7NXl0RS7KxZaUJNPQXCynUTxiQmOGnty5A9auNED4+RMA==" saltValue="clTvOpRXOogeawmbA3czHA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17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Blad62"/>
  <dimension ref="A1:AE110"/>
  <sheetViews>
    <sheetView showGridLines="0" zoomScaleNormal="100" workbookViewId="0">
      <pane xSplit="8" ySplit="2" topLeftCell="I6" activePane="bottomRight" state="frozen"/>
      <selection pane="topRight"/>
      <selection pane="bottomLeft"/>
      <selection pane="bottomRight" activeCell="P31" sqref="P31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0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14'!D11="","",'Sleuftype 14'!D11)</f>
        <v>Flvuius: 1xOV 1x LS + pxs: 1xSRV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>
        <f>IF(SUM(AE29:AE60)=0,"",1)</f>
        <v>1</v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>
        <f>IF(SUM(AE29:AE60)=0,"",1)</f>
        <v>1</v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/>
      <c r="J29" s="308" t="str">
        <f t="shared" ref="J29:J60" si="12">IF(OR($H29="",I29=""),"",I29*$H29)</f>
        <v/>
      </c>
      <c r="K29" s="294">
        <v>64</v>
      </c>
      <c r="L29" s="308">
        <f t="shared" ref="L29:L60" si="13">IF(OR($H29="",K29=""),"",K29*$H29)</f>
        <v>206.05439999999999</v>
      </c>
      <c r="M29" s="294">
        <v>32</v>
      </c>
      <c r="N29" s="308">
        <f t="shared" ref="N29:N60" si="14">IF(OR($H29="",M29=""),"",M29*$H29)</f>
        <v>103.02719999999999</v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>
        <f t="shared" ref="AE29:AE60" si="23">IF(SUM(AD29,AB29,Z29,X29,V29,T29,R29,P29,N29,L29,J29)=0,"",1)</f>
        <v>1</v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 t="str">
        <f>IF(SUM(AE63:AE89)=0,"",1)</f>
        <v/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 t="str">
        <f>IF(SUM(AE63:AE89)=0,"",1)</f>
        <v/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/>
      <c r="J73" s="308" t="str">
        <f t="shared" si="24"/>
        <v/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 t="str">
        <f t="shared" si="35"/>
        <v/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0</v>
      </c>
      <c r="K110" s="373"/>
      <c r="L110" s="374">
        <f>SUM(L15:L109)</f>
        <v>206.05439999999999</v>
      </c>
      <c r="M110" s="373"/>
      <c r="N110" s="374">
        <f>SUM(N15:N109)</f>
        <v>103.02719999999999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NoAaEhnfqTHh+C8o7gRBkEVCqZJUiex007eGYQXxjJl2DDI3qElgi3LAJ4Z6PQshEdRJOsqvXfbNv39AlCJsZg==" saltValue="shrUBnm0tB9LrvZj1mM6gw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16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Blad6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624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</v>
      </c>
      <c r="F15" s="65"/>
      <c r="G15" s="168" t="s">
        <v>554</v>
      </c>
      <c r="H15" s="293">
        <f>VLOOKUP(D15,P154:Q186,2,FALSE)*'Algemene Gegevens'!$C$18</f>
        <v>0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 t="str">
        <f>IF(SUM(L19:L28)=0,"",1)</f>
        <v/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/>
      <c r="L19" s="309" t="str">
        <f>IF(OR(J19="",K19=""),"",K19*J19*$H$14+K19*J19*$H$13)</f>
        <v/>
      </c>
      <c r="M19" s="267" t="str">
        <f t="shared" ref="M19:M29" si="0">IF(OR(L19="",L19=0),"",L19)</f>
        <v/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/>
      <c r="L24" s="309" t="str">
        <f>IF(OR(J24="",K24=""),"",K24*J24*$H$14+K24*J24*$H$13)</f>
        <v/>
      </c>
      <c r="M24" s="267" t="str">
        <f t="shared" si="0"/>
        <v/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 t="str">
        <f>IF(L33=0,"",1)</f>
        <v/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/>
      <c r="L31" s="309" t="str">
        <f>IF(OR(J31="",K31=""),"",K31*J31)</f>
        <v/>
      </c>
      <c r="M31" s="267" t="str">
        <f>IF(OR(L31="",L31=0),"",L31)</f>
        <v/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0</v>
      </c>
      <c r="M33" s="267" t="str">
        <f>IF(OR(L33="",L33=0),"",L33)</f>
        <v/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 t="str">
        <f>IF(SUM(L76:L103)=0,"",1)</f>
        <v/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/>
      <c r="L81" s="309" t="str">
        <f>IF(OR(J81="",K81=""),"",K81*J81*$H$14+K81*J81*$H$13)</f>
        <v/>
      </c>
      <c r="M81" s="267" t="str">
        <f t="shared" si="6"/>
        <v/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/>
      <c r="L90" s="309" t="str">
        <f>IF(OR(J90="",K90=""),"",K90*J90*$H$14+K90*J90*$H$13)</f>
        <v/>
      </c>
      <c r="M90" s="267" t="str">
        <f t="shared" si="6"/>
        <v/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0</v>
      </c>
      <c r="M121" s="267" t="str">
        <f>IF(OR(L121="",L121=0),"",L121)</f>
        <v/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0</v>
      </c>
      <c r="M123" s="267" t="str">
        <f>IF(OR(L123="",L123=0),"",L123)</f>
        <v/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U9dBcxNcBvO5I29QCk69/RrSPZAc3NjvhD+pL0z8uHvRzHV/6H+X2yQPgPumG1Bxs/CFNQaXm3yMaZc9t/GHnw==" saltValue="17A6GEo7Zr6s6guGdd4+lQ==" spinCount="100000" sheet="1" objects="1" scenarios="1"/>
  <mergeCells count="21">
    <mergeCell ref="B117:F117"/>
    <mergeCell ref="B118:F118"/>
    <mergeCell ref="B119:F119"/>
    <mergeCell ref="B72:F72"/>
    <mergeCell ref="B73:F73"/>
    <mergeCell ref="B113:F113"/>
    <mergeCell ref="B114:F114"/>
    <mergeCell ref="B115:F115"/>
    <mergeCell ref="B116:F116"/>
    <mergeCell ref="K15:K18"/>
    <mergeCell ref="A7:C7"/>
    <mergeCell ref="D7:G7"/>
    <mergeCell ref="A8:C8"/>
    <mergeCell ref="D8:G8"/>
    <mergeCell ref="A9:C9"/>
    <mergeCell ref="D9:G9"/>
    <mergeCell ref="A10:C10"/>
    <mergeCell ref="D10:G10"/>
    <mergeCell ref="A11:C11"/>
    <mergeCell ref="D11:G11"/>
    <mergeCell ref="K12:K14"/>
  </mergeCells>
  <phoneticPr fontId="12" type="noConversion"/>
  <dataValidations count="3">
    <dataValidation type="list" allowBlank="1" showInputMessage="1" showErrorMessage="1" sqref="D15" xr:uid="{2AD93A23-6EE3-4E47-A2B1-C9BBEFAB762E}">
      <formula1>$P$154:$P$186</formula1>
    </dataValidation>
    <dataValidation type="list" allowBlank="1" showInputMessage="1" showErrorMessage="1" sqref="D13" xr:uid="{73E7F90F-01D0-4FC3-AC38-E3F9D9998393}">
      <formula1>$S$154:$S$180</formula1>
    </dataValidation>
    <dataValidation type="list" allowBlank="1" showInputMessage="1" showErrorMessage="1" sqref="D14" xr:uid="{4CB0B87F-4A48-4CA8-8DC4-5DFBC1FE17B7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Blad41">
    <pageSetUpPr fitToPage="1"/>
  </sheetPr>
  <dimension ref="A1:AL66"/>
  <sheetViews>
    <sheetView showGridLines="0" topLeftCell="A10" zoomScaleNormal="100" workbookViewId="0">
      <selection activeCell="C13" sqref="C13:D13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15'!D11="","",'Sleuftype 15'!D11)</f>
        <v xml:space="preserve">PXS plaatsen 2x ZTTH 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15'!L121=0,0,'Sleuftype 15'!L123)</f>
        <v>0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15'!L122=0,0,'Sleuftype 15'!L123)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0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 t="str">
        <f>IF(O29="","",1)</f>
        <v/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 t="str">
        <f>IF(O29="","",1)</f>
        <v/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/>
      <c r="J18" s="317"/>
      <c r="K18" s="318"/>
      <c r="L18" s="96" t="str">
        <f>IF(AK18=0,"",AK18)</f>
        <v/>
      </c>
      <c r="M18" s="333">
        <f>AL18</f>
        <v>0</v>
      </c>
      <c r="N18" s="334">
        <f t="shared" ref="N18:N28" si="0">IF($M$29=0,0,M18/M$29)</f>
        <v>0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0</v>
      </c>
      <c r="P18" s="205" t="str">
        <f>IF(O18=0,"",1)</f>
        <v/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0</v>
      </c>
      <c r="T18" s="135">
        <f t="shared" ref="T18:T28" si="4">SUM(Q18:S18)</f>
        <v>0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0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0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0</v>
      </c>
      <c r="AI18" s="136" t="str">
        <f>AD18&amp;AE18&amp;AF18&amp;AG18&amp;AH18</f>
        <v>----0</v>
      </c>
      <c r="AJ18" s="122"/>
      <c r="AK18" s="123">
        <f>VLOOKUP(AI18,Tabellen!$A$4:$C$49,3,FALSE)</f>
        <v>0</v>
      </c>
      <c r="AL18" s="123">
        <f>VLOOKUP(AI18,Tabellen!$A$4:$B$49,2,FALSE)</f>
        <v>0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205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/>
      <c r="H20" s="319"/>
      <c r="I20" s="319"/>
      <c r="J20" s="319"/>
      <c r="K20" s="320"/>
      <c r="L20" s="190" t="str">
        <f t="shared" si="14"/>
        <v/>
      </c>
      <c r="M20" s="336">
        <f t="shared" si="15"/>
        <v>0</v>
      </c>
      <c r="N20" s="337">
        <f t="shared" si="0"/>
        <v>0</v>
      </c>
      <c r="O20" s="338">
        <f t="shared" si="16"/>
        <v>0</v>
      </c>
      <c r="P20" s="205" t="str">
        <f t="shared" si="17"/>
        <v/>
      </c>
      <c r="Q20" s="122">
        <f t="shared" si="1"/>
        <v>0</v>
      </c>
      <c r="R20" s="122">
        <f t="shared" si="2"/>
        <v>0</v>
      </c>
      <c r="S20" s="122">
        <f t="shared" si="3"/>
        <v>0</v>
      </c>
      <c r="T20" s="135">
        <f t="shared" si="4"/>
        <v>0</v>
      </c>
      <c r="U20" s="122">
        <f t="shared" si="5"/>
        <v>0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0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0</v>
      </c>
      <c r="AI20" s="136" t="str">
        <f t="shared" si="18"/>
        <v>----0</v>
      </c>
      <c r="AJ20" s="122"/>
      <c r="AK20" s="123">
        <f>VLOOKUP(AI20,Tabellen!$A$4:$C$49,3,FALSE)</f>
        <v>0</v>
      </c>
      <c r="AL20" s="123">
        <f>VLOOKUP(AI20,Tabellen!$A$4:$B$49,2,FALSE)</f>
        <v>0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90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205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0</v>
      </c>
      <c r="H29" s="326">
        <f t="shared" si="22"/>
        <v>0</v>
      </c>
      <c r="I29" s="326">
        <f t="shared" si="22"/>
        <v>0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0</v>
      </c>
      <c r="N29" s="324" t="str">
        <f>IF(SUM(N18:N28)=0,"",SUM(N18:N28))</f>
        <v/>
      </c>
      <c r="O29" s="325" t="str">
        <f>IF(SUM(O18:O28)=0,"",SUM(O18:O28))</f>
        <v/>
      </c>
      <c r="P29" s="205" t="str">
        <f>IF(O29="","",1)</f>
        <v/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 t="str">
        <f>IF(O29="","",1)</f>
        <v/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 t="str">
        <f>IF(L61=0,"",1)</f>
        <v/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 t="str">
        <f>IF(L61=0,"",1)</f>
        <v/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 t="str">
        <f>IF(L61=0,"",1)</f>
        <v/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 t="str">
        <f>IF(L61=0,"",1)</f>
        <v/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0</v>
      </c>
      <c r="I50" s="512"/>
      <c r="J50" s="496"/>
      <c r="K50" s="496"/>
      <c r="L50" s="495">
        <f>SUM(H50:K50)</f>
        <v>0</v>
      </c>
      <c r="M50" s="495"/>
      <c r="N50" s="495"/>
      <c r="O50" s="105"/>
      <c r="P50" s="205" t="str">
        <f>IF(L50=0,"",1)</f>
        <v/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15'!$K$31+'Sleuftype 15'!$K$83)*'Algemene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205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0</v>
      </c>
      <c r="I52" s="512"/>
      <c r="J52" s="496" t="str">
        <f>IF($C$13=0,"",IF(A52="","",IF(OR(H52=0,H52="Fout"),"",('Sleuftype 15'!$K$31+'Sleuftype 15'!$K$83)*'Algemene Gegevens'!$L$15)))</f>
        <v/>
      </c>
      <c r="K52" s="496"/>
      <c r="L52" s="495">
        <f t="shared" si="36"/>
        <v>0</v>
      </c>
      <c r="M52" s="495"/>
      <c r="N52" s="495"/>
      <c r="O52" s="105"/>
      <c r="P52" s="205" t="str">
        <f t="shared" si="37"/>
        <v/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15'!$K$31+'Sleuftype 15'!$K$83)*'Algemene Gegevens'!$L$15)))</f>
        <v/>
      </c>
      <c r="K53" s="496"/>
      <c r="L53" s="495">
        <f t="shared" si="36"/>
        <v>0</v>
      </c>
      <c r="M53" s="495"/>
      <c r="N53" s="495"/>
      <c r="O53" s="105"/>
      <c r="P53" s="205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15'!$K$31+'Sleuftype 15'!$K$83)*'Algemene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15'!$K$31+'Sleuftype 15'!$K$83)*'Algemene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15'!$K$31+'Sleuftype 15'!$K$83)*'Algemene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15'!$K$31+'Sleuftype 15'!$K$83)*'Algemene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15'!$K$31+'Sleuftype 15'!$K$83)*'Algemene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15'!$K$31+'Sleuftype 15'!$K$83)*'Algemene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15'!$K$31+'Sleuftype 15'!$K$83)*'Algemene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0</v>
      </c>
      <c r="I61" s="501"/>
      <c r="J61" s="500">
        <f>SUM(J50:J60)</f>
        <v>0</v>
      </c>
      <c r="K61" s="507"/>
      <c r="L61" s="508">
        <f>SUM(L50:N60)</f>
        <v>0</v>
      </c>
      <c r="M61" s="509"/>
      <c r="N61" s="510"/>
      <c r="O61" s="105"/>
      <c r="P61" s="205" t="str">
        <f t="shared" si="37"/>
        <v/>
      </c>
      <c r="T61" s="103"/>
      <c r="AJ61" s="103"/>
      <c r="AK61" s="103"/>
    </row>
    <row r="62" spans="1:37" x14ac:dyDescent="0.2">
      <c r="A62" s="108"/>
      <c r="O62" s="105"/>
      <c r="P62" s="2" t="str">
        <f>IF(L61=0,"",1)</f>
        <v/>
      </c>
      <c r="T62" s="103"/>
      <c r="AJ62" s="103"/>
      <c r="AK62" s="103"/>
    </row>
    <row r="63" spans="1:37" x14ac:dyDescent="0.2">
      <c r="A63" s="108"/>
      <c r="O63" s="148"/>
      <c r="P63" s="2" t="str">
        <f>IF(L61=0,"",1)</f>
        <v/>
      </c>
      <c r="T63" s="103"/>
      <c r="AJ63" s="103"/>
      <c r="AK63" s="103"/>
    </row>
    <row r="64" spans="1:37" x14ac:dyDescent="0.2">
      <c r="A64" s="108"/>
      <c r="O64" s="105"/>
      <c r="P64" s="2" t="str">
        <f>IF(L61=0,"",1)</f>
        <v/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 t="str">
        <f>IF(L61=0,"",1)</f>
        <v/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8TY3A4bS6kVfzfogsxQZ1tqjfpaBclGgIRVA6oTvnSk+2ZoygIY8Ia+wfNPQQn6xeCPJwI5SpyMLara3EmYP2A==" saltValue="Bt1mPpkS2heMLG+kIttPAw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15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Blad63"/>
  <dimension ref="A1:AE110"/>
  <sheetViews>
    <sheetView showGridLines="0" zoomScaleNormal="100" workbookViewId="0">
      <pane xSplit="8" ySplit="2" topLeftCell="I96" activePane="bottomRight" state="frozen"/>
      <selection pane="topRight"/>
      <selection pane="bottomLeft"/>
      <selection pane="bottomRight" activeCell="M106" sqref="M106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0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15'!D11="","",'Sleuftype 15'!D11)</f>
        <v xml:space="preserve">PXS plaatsen 2x ZTTH 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 t="str">
        <f>IF(SUM(AE29:AE60)=0,"",1)</f>
        <v/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 t="str">
        <f>IF(SUM(AE29:AE60)=0,"",1)</f>
        <v/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/>
      <c r="J29" s="308" t="str">
        <f t="shared" ref="J29:J60" si="12">IF(OR($H29="",I29=""),"",I29*$H29)</f>
        <v/>
      </c>
      <c r="K29" s="294"/>
      <c r="L29" s="308" t="str">
        <f t="shared" ref="L29:L60" si="13">IF(OR($H29="",K29=""),"",K29*$H29)</f>
        <v/>
      </c>
      <c r="M29" s="294"/>
      <c r="N29" s="308" t="str">
        <f t="shared" ref="N29:N60" si="14">IF(OR($H29="",M29=""),"",M29*$H29)</f>
        <v/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 t="str">
        <f t="shared" ref="AE29:AE60" si="23">IF(SUM(AD29,AB29,Z29,X29,V29,T29,R29,P29,N29,L29,J29)=0,"",1)</f>
        <v/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 t="str">
        <f>IF(SUM(AE63:AE89)=0,"",1)</f>
        <v/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 t="str">
        <f>IF(SUM(AE63:AE89)=0,"",1)</f>
        <v/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/>
      <c r="J73" s="308" t="str">
        <f t="shared" si="24"/>
        <v/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 t="str">
        <f t="shared" si="35"/>
        <v/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>
        <f>IF(SUM(AE105:AE109)=0,"",1)</f>
        <v>1</v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>
        <f>IF(SUM(AE105:AE109)=0,"",1)</f>
        <v>1</v>
      </c>
    </row>
    <row r="105" spans="1:31" s="65" customFormat="1" ht="16.5" customHeight="1" x14ac:dyDescent="0.2">
      <c r="A105" s="70" t="s">
        <v>529</v>
      </c>
      <c r="B105" s="489" t="s">
        <v>625</v>
      </c>
      <c r="C105" s="555"/>
      <c r="D105" s="555"/>
      <c r="E105" s="555"/>
      <c r="F105" s="556"/>
      <c r="G105" s="375" t="s">
        <v>53</v>
      </c>
      <c r="H105" s="376">
        <v>359.71</v>
      </c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>
        <v>2</v>
      </c>
      <c r="N105" s="308">
        <f>IF(OR($H105="",M105=""),"",(M105*$H105)*'Algemene Gegevens'!$C$18)</f>
        <v>719.42</v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>
        <f t="shared" ref="AE105:AE110" si="60">IF(SUM(AD105,AB105,Z105,X105,V105,T105,R105,P105,N105,L105,J105)=0,"",1)</f>
        <v>1</v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0</v>
      </c>
      <c r="K110" s="373"/>
      <c r="L110" s="374">
        <f>SUM(L15:L109)</f>
        <v>0</v>
      </c>
      <c r="M110" s="373"/>
      <c r="N110" s="374">
        <f>SUM(N15:N109)</f>
        <v>719.42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QEijZzVYB1S9C0p2ADCgrCjqjsktPniOee6Tl/2zPgUivjc3WWzP35qtZUsFqbnOpMpvsMcuTENBEHXZlRi5jA==" saltValue="Gn3+bRGwZDqQSeg+AJ6Qog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14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Blad5"/>
  <dimension ref="A1:W298"/>
  <sheetViews>
    <sheetView showGridLines="0" zoomScaleNormal="100" workbookViewId="0">
      <selection activeCell="D11" sqref="D11:G11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 t="s">
        <v>626</v>
      </c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</v>
      </c>
      <c r="F15" s="65"/>
      <c r="G15" s="168" t="s">
        <v>554</v>
      </c>
      <c r="H15" s="293">
        <f>VLOOKUP(D15,P154:Q186,2,FALSE)*'Algemene Gegevens'!$C$18</f>
        <v>0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 t="str">
        <f>IF(SUM(L19:L28)=0,"",1)</f>
        <v/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/>
      <c r="L19" s="309" t="str">
        <f>IF(OR(J19="",K19=""),"",K19*J19*$H$14+K19*J19*$H$13)</f>
        <v/>
      </c>
      <c r="M19" s="267" t="str">
        <f t="shared" ref="M19:M29" si="0">IF(OR(L19="",L19=0),"",L19)</f>
        <v/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/>
      <c r="L24" s="309" t="str">
        <f>IF(OR(J24="",K24=""),"",K24*J24*$H$14+K24*J24*$H$13)</f>
        <v/>
      </c>
      <c r="M24" s="267" t="str">
        <f t="shared" si="0"/>
        <v/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 t="str">
        <f>IF(L33=0,"",1)</f>
        <v/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/>
      <c r="L31" s="309" t="str">
        <f>IF(OR(J31="",K31=""),"",K31*J31)</f>
        <v/>
      </c>
      <c r="M31" s="267" t="str">
        <f>IF(OR(L31="",L31=0),"",L31)</f>
        <v/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0</v>
      </c>
      <c r="M33" s="267" t="str">
        <f>IF(OR(L33="",L33=0),"",L33)</f>
        <v/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 t="str">
        <f>IF(SUM(L76:L103)=0,"",1)</f>
        <v/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/>
      <c r="L81" s="309" t="str">
        <f>IF(OR(J81="",K81=""),"",K81*J81*$H$14+K81*J81*$H$13)</f>
        <v/>
      </c>
      <c r="M81" s="267" t="str">
        <f t="shared" si="6"/>
        <v/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/>
      <c r="L90" s="309" t="str">
        <f>IF(OR(J90="",K90=""),"",K90*J90*$H$14+K90*J90*$H$13)</f>
        <v/>
      </c>
      <c r="M90" s="267" t="str">
        <f t="shared" si="6"/>
        <v/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0</v>
      </c>
      <c r="M121" s="267" t="str">
        <f>IF(OR(L121="",L121=0),"",L121)</f>
        <v/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0</v>
      </c>
      <c r="M123" s="267" t="str">
        <f>IF(OR(L123="",L123=0),"",L123)</f>
        <v/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RrubV0uyeMfJMN2BqFmloyLT9kvx3mGYRtks83AyqXzplYYVIzrV68XK+qXibH5REmH9tIEu/AjEOsLdFaKQ1g==" saltValue="kzUNfQ6jFYcTBNaBw3APHQ==" spinCount="100000" sheet="1" objects="1" scenarios="1"/>
  <mergeCells count="21">
    <mergeCell ref="B117:F117"/>
    <mergeCell ref="B118:F118"/>
    <mergeCell ref="B119:F119"/>
    <mergeCell ref="B72:F72"/>
    <mergeCell ref="B73:F73"/>
    <mergeCell ref="B113:F113"/>
    <mergeCell ref="B114:F114"/>
    <mergeCell ref="B115:F115"/>
    <mergeCell ref="B116:F116"/>
    <mergeCell ref="K15:K18"/>
    <mergeCell ref="A7:C7"/>
    <mergeCell ref="D7:G7"/>
    <mergeCell ref="A8:C8"/>
    <mergeCell ref="D8:G8"/>
    <mergeCell ref="A9:C9"/>
    <mergeCell ref="D9:G9"/>
    <mergeCell ref="A10:C10"/>
    <mergeCell ref="D10:G10"/>
    <mergeCell ref="A11:C11"/>
    <mergeCell ref="D11:G11"/>
    <mergeCell ref="K12:K14"/>
  </mergeCells>
  <phoneticPr fontId="12" type="noConversion"/>
  <dataValidations count="3">
    <dataValidation type="list" allowBlank="1" showInputMessage="1" showErrorMessage="1" sqref="D15" xr:uid="{9F74A498-F78C-4239-80BE-091907BEE927}">
      <formula1>$P$154:$P$186</formula1>
    </dataValidation>
    <dataValidation type="list" allowBlank="1" showInputMessage="1" showErrorMessage="1" sqref="D13" xr:uid="{D4AED2E3-B968-4B4E-AB1D-F8047B2C9E05}">
      <formula1>$S$154:$S$180</formula1>
    </dataValidation>
    <dataValidation type="list" allowBlank="1" showInputMessage="1" showErrorMessage="1" sqref="D14" xr:uid="{DE9F71F7-2B5F-489F-9771-D396670C4571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Blad42">
    <pageSetUpPr fitToPage="1"/>
  </sheetPr>
  <dimension ref="A1:AL66"/>
  <sheetViews>
    <sheetView showGridLines="0" topLeftCell="A10" zoomScaleNormal="100" workbookViewId="0">
      <selection activeCell="C13" sqref="C13:D13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16'!D11="","",'Sleuftype 16'!D11)</f>
        <v>Meerwerken fluvius ( specifieke kosten )</v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16'!L121=0,0,'Sleuftype 16'!L123)</f>
        <v>0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16'!L122=0,0,'Sleuftype 16'!L123)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0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 t="str">
        <f>IF(O29="","",1)</f>
        <v/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 t="str">
        <f>IF(O29="","",1)</f>
        <v/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/>
      <c r="J18" s="317"/>
      <c r="K18" s="318"/>
      <c r="L18" s="96" t="str">
        <f>IF(AK18=0,"",AK18)</f>
        <v/>
      </c>
      <c r="M18" s="333">
        <f>AL18</f>
        <v>0</v>
      </c>
      <c r="N18" s="334">
        <f t="shared" ref="N18:N28" si="0">IF($M$29=0,0,M18/M$29)</f>
        <v>0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0</v>
      </c>
      <c r="P18" s="205" t="str">
        <f>IF(O18=0,"",1)</f>
        <v/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0</v>
      </c>
      <c r="T18" s="135">
        <f t="shared" ref="T18:T28" si="4">SUM(Q18:S18)</f>
        <v>0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0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0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0</v>
      </c>
      <c r="AI18" s="136" t="str">
        <f>AD18&amp;AE18&amp;AF18&amp;AG18&amp;AH18</f>
        <v>----0</v>
      </c>
      <c r="AJ18" s="122"/>
      <c r="AK18" s="123">
        <f>VLOOKUP(AI18,Tabellen!$A$4:$C$49,3,FALSE)</f>
        <v>0</v>
      </c>
      <c r="AL18" s="123">
        <f>VLOOKUP(AI18,Tabellen!$A$4:$B$49,2,FALSE)</f>
        <v>0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205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/>
      <c r="H20" s="319"/>
      <c r="I20" s="319"/>
      <c r="J20" s="319"/>
      <c r="K20" s="320"/>
      <c r="L20" s="190" t="str">
        <f t="shared" si="14"/>
        <v/>
      </c>
      <c r="M20" s="336">
        <f t="shared" si="15"/>
        <v>0</v>
      </c>
      <c r="N20" s="337">
        <f t="shared" si="0"/>
        <v>0</v>
      </c>
      <c r="O20" s="338">
        <f t="shared" si="16"/>
        <v>0</v>
      </c>
      <c r="P20" s="205" t="str">
        <f t="shared" si="17"/>
        <v/>
      </c>
      <c r="Q20" s="122">
        <f t="shared" si="1"/>
        <v>0</v>
      </c>
      <c r="R20" s="122">
        <f t="shared" si="2"/>
        <v>0</v>
      </c>
      <c r="S20" s="122">
        <f t="shared" si="3"/>
        <v>0</v>
      </c>
      <c r="T20" s="135">
        <f t="shared" si="4"/>
        <v>0</v>
      </c>
      <c r="U20" s="122">
        <f t="shared" si="5"/>
        <v>0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0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0</v>
      </c>
      <c r="AI20" s="136" t="str">
        <f t="shared" si="18"/>
        <v>----0</v>
      </c>
      <c r="AJ20" s="122"/>
      <c r="AK20" s="123">
        <f>VLOOKUP(AI20,Tabellen!$A$4:$C$49,3,FALSE)</f>
        <v>0</v>
      </c>
      <c r="AL20" s="123">
        <f>VLOOKUP(AI20,Tabellen!$A$4:$B$49,2,FALSE)</f>
        <v>0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90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205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0</v>
      </c>
      <c r="H29" s="326">
        <f t="shared" si="22"/>
        <v>0</v>
      </c>
      <c r="I29" s="326">
        <f t="shared" si="22"/>
        <v>0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0</v>
      </c>
      <c r="N29" s="324" t="str">
        <f>IF(SUM(N18:N28)=0,"",SUM(N18:N28))</f>
        <v/>
      </c>
      <c r="O29" s="325" t="str">
        <f>IF(SUM(O18:O28)=0,"",SUM(O18:O28))</f>
        <v/>
      </c>
      <c r="P29" s="205" t="str">
        <f>IF(O29="","",1)</f>
        <v/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 t="str">
        <f>IF(O29="","",1)</f>
        <v/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 t="str">
        <f>IF(L61=0,"",1)</f>
        <v/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 t="str">
        <f>IF(L61=0,"",1)</f>
        <v/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 t="str">
        <f>IF(L61=0,"",1)</f>
        <v/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 t="str">
        <f>IF(L61=0,"",1)</f>
        <v/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0</v>
      </c>
      <c r="I50" s="512"/>
      <c r="J50" s="496"/>
      <c r="K50" s="496"/>
      <c r="L50" s="495">
        <f>SUM(H50:K50)</f>
        <v>0</v>
      </c>
      <c r="M50" s="495"/>
      <c r="N50" s="495"/>
      <c r="O50" s="105"/>
      <c r="P50" s="205" t="str">
        <f>IF(L50=0,"",1)</f>
        <v/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16'!$K$31+'Sleuftype 16'!$K$83)*'Algemene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205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0</v>
      </c>
      <c r="I52" s="512"/>
      <c r="J52" s="496" t="str">
        <f>IF($C$13=0,"",IF(A52="","",IF(OR(H52=0,H52="Fout"),"",('Sleuftype 16'!$K$31+'Sleuftype 16'!$K$83)*'Algemene Gegevens'!$L$15)))</f>
        <v/>
      </c>
      <c r="K52" s="496"/>
      <c r="L52" s="495">
        <f t="shared" si="36"/>
        <v>0</v>
      </c>
      <c r="M52" s="495"/>
      <c r="N52" s="495"/>
      <c r="O52" s="105"/>
      <c r="P52" s="205" t="str">
        <f t="shared" si="37"/>
        <v/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16'!$K$31+'Sleuftype 16'!$K$83)*'Algemene Gegevens'!$L$15)))</f>
        <v/>
      </c>
      <c r="K53" s="496"/>
      <c r="L53" s="495">
        <f t="shared" si="36"/>
        <v>0</v>
      </c>
      <c r="M53" s="495"/>
      <c r="N53" s="495"/>
      <c r="O53" s="105"/>
      <c r="P53" s="205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16'!$K$31+'Sleuftype 16'!$K$83)*'Algemene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16'!$K$31+'Sleuftype 16'!$K$83)*'Algemene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16'!$K$31+'Sleuftype 16'!$K$83)*'Algemene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16'!$K$31+'Sleuftype 16'!$K$83)*'Algemene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16'!$K$31+'Sleuftype 16'!$K$83)*'Algemene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16'!$K$31+'Sleuftype 16'!$K$83)*'Algemene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16'!$K$31+'Sleuftype 16'!$K$83)*'Algemene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0</v>
      </c>
      <c r="I61" s="501"/>
      <c r="J61" s="500">
        <f>SUM(J50:J60)</f>
        <v>0</v>
      </c>
      <c r="K61" s="507"/>
      <c r="L61" s="508">
        <f>SUM(L50:N60)</f>
        <v>0</v>
      </c>
      <c r="M61" s="509"/>
      <c r="N61" s="510"/>
      <c r="O61" s="105"/>
      <c r="P61" s="205" t="str">
        <f t="shared" si="37"/>
        <v/>
      </c>
      <c r="T61" s="103"/>
      <c r="AJ61" s="103"/>
      <c r="AK61" s="103"/>
    </row>
    <row r="62" spans="1:37" x14ac:dyDescent="0.2">
      <c r="A62" s="108"/>
      <c r="O62" s="105"/>
      <c r="P62" s="2" t="str">
        <f>IF(L61=0,"",1)</f>
        <v/>
      </c>
      <c r="T62" s="103"/>
      <c r="AJ62" s="103"/>
      <c r="AK62" s="103"/>
    </row>
    <row r="63" spans="1:37" x14ac:dyDescent="0.2">
      <c r="A63" s="108"/>
      <c r="O63" s="148"/>
      <c r="P63" s="2" t="str">
        <f>IF(L61=0,"",1)</f>
        <v/>
      </c>
      <c r="T63" s="103"/>
      <c r="AJ63" s="103"/>
      <c r="AK63" s="103"/>
    </row>
    <row r="64" spans="1:37" x14ac:dyDescent="0.2">
      <c r="A64" s="108"/>
      <c r="O64" s="105"/>
      <c r="P64" s="2" t="str">
        <f>IF(L61=0,"",1)</f>
        <v/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 t="str">
        <f>IF(L61=0,"",1)</f>
        <v/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onpcX2OUdUm05/rhQ2wjRgf661FlwMQ+ZViVcgExqh0ZzdJFrO27w0vwJt7FXxwmRTumcrAtKBWnoYQqt399Fg==" saltValue="0GryfeSTmHDehJIHB8OvFQ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13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Blad64"/>
  <dimension ref="A1:AE110"/>
  <sheetViews>
    <sheetView showGridLines="0" zoomScaleNormal="100" workbookViewId="0">
      <pane xSplit="8" ySplit="2" topLeftCell="I93" activePane="bottomRight" state="frozen"/>
      <selection pane="topRight"/>
      <selection pane="bottomLeft"/>
      <selection pane="bottomRight" activeCell="D115" sqref="D115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0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16'!D11="","",'Sleuftype 16'!D11)</f>
        <v>Meerwerken fluvius ( specifieke kosten )</v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 t="str">
        <f>IF(SUM(AE29:AE60)=0,"",1)</f>
        <v/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 t="str">
        <f>IF(SUM(AE29:AE60)=0,"",1)</f>
        <v/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/>
      <c r="J29" s="308" t="str">
        <f t="shared" ref="J29:J60" si="12">IF(OR($H29="",I29=""),"",I29*$H29)</f>
        <v/>
      </c>
      <c r="K29" s="294"/>
      <c r="L29" s="308" t="str">
        <f t="shared" ref="L29:L60" si="13">IF(OR($H29="",K29=""),"",K29*$H29)</f>
        <v/>
      </c>
      <c r="M29" s="294"/>
      <c r="N29" s="308" t="str">
        <f t="shared" ref="N29:N60" si="14">IF(OR($H29="",M29=""),"",M29*$H29)</f>
        <v/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 t="str">
        <f t="shared" ref="AE29:AE60" si="23">IF(SUM(AD29,AB29,Z29,X29,V29,T29,R29,P29,N29,L29,J29)=0,"",1)</f>
        <v/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 t="str">
        <f>IF(SUM(AE63:AE89)=0,"",1)</f>
        <v/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 t="str">
        <f>IF(SUM(AE63:AE89)=0,"",1)</f>
        <v/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/>
      <c r="J73" s="308" t="str">
        <f t="shared" si="24"/>
        <v/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 t="str">
        <f t="shared" si="35"/>
        <v/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>
        <f>IF(SUM(AE105:AE109)=0,"",1)</f>
        <v>1</v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>
        <f>IF(SUM(AE105:AE109)=0,"",1)</f>
        <v>1</v>
      </c>
    </row>
    <row r="105" spans="1:31" s="65" customFormat="1" ht="16.5" customHeight="1" x14ac:dyDescent="0.2">
      <c r="A105" s="70" t="s">
        <v>529</v>
      </c>
      <c r="B105" s="489" t="s">
        <v>627</v>
      </c>
      <c r="C105" s="555"/>
      <c r="D105" s="555"/>
      <c r="E105" s="555"/>
      <c r="F105" s="556"/>
      <c r="G105" s="375" t="s">
        <v>632</v>
      </c>
      <c r="H105" s="376">
        <v>1.1499999999999999</v>
      </c>
      <c r="I105" s="364"/>
      <c r="J105" s="308" t="str">
        <f>IF(OR($H105="",I105=""),"",(I105*$H105)*'Algemene Gegevens'!$C$18)</f>
        <v/>
      </c>
      <c r="K105" s="364">
        <v>572</v>
      </c>
      <c r="L105" s="308">
        <f>IF(OR($H105="",K105=""),"",(K105*$H105)*'Algemene Gegevens'!$C$18)</f>
        <v>657.8</v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>
        <f t="shared" ref="AE105:AE110" si="60">IF(SUM(AD105,AB105,Z105,X105,V105,T105,R105,P105,N105,L105,J105)=0,"",1)</f>
        <v>1</v>
      </c>
    </row>
    <row r="106" spans="1:31" ht="16.5" customHeight="1" x14ac:dyDescent="0.2">
      <c r="A106" s="70" t="s">
        <v>530</v>
      </c>
      <c r="B106" s="489" t="s">
        <v>628</v>
      </c>
      <c r="C106" s="555"/>
      <c r="D106" s="555"/>
      <c r="E106" s="555"/>
      <c r="F106" s="556"/>
      <c r="G106" s="375" t="s">
        <v>632</v>
      </c>
      <c r="H106" s="376">
        <v>1.1499999999999999</v>
      </c>
      <c r="I106" s="364"/>
      <c r="J106" s="308" t="str">
        <f>IF(OR($H106="",I106=""),"",(I106*$H106)*'Algemene Gegevens'!$C$18)</f>
        <v/>
      </c>
      <c r="K106" s="364">
        <v>440</v>
      </c>
      <c r="L106" s="308">
        <f>IF(OR($H106="",K106=""),"",(K106*$H106)*'Algemene Gegevens'!$C$18)</f>
        <v>505.99999999999994</v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>
        <f t="shared" si="60"/>
        <v>1</v>
      </c>
    </row>
    <row r="107" spans="1:31" ht="16.5" customHeight="1" x14ac:dyDescent="0.2">
      <c r="A107" s="70" t="s">
        <v>531</v>
      </c>
      <c r="B107" s="489" t="s">
        <v>629</v>
      </c>
      <c r="C107" s="555"/>
      <c r="D107" s="555"/>
      <c r="E107" s="555"/>
      <c r="F107" s="556"/>
      <c r="G107" s="375" t="s">
        <v>53</v>
      </c>
      <c r="H107" s="376">
        <f>30*1.75</f>
        <v>52.5</v>
      </c>
      <c r="I107" s="364"/>
      <c r="J107" s="308" t="str">
        <f>IF(OR($H107="",I107=""),"",(I107*$H107)*'Algemene Gegevens'!$C$18)</f>
        <v/>
      </c>
      <c r="K107" s="364">
        <v>13</v>
      </c>
      <c r="L107" s="308">
        <f>IF(OR($H107="",K107=""),"",(K107*$H107)*'Algemene Gegevens'!$C$18)</f>
        <v>682.5</v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>
        <f t="shared" si="60"/>
        <v>1</v>
      </c>
    </row>
    <row r="108" spans="1:31" ht="16.5" customHeight="1" x14ac:dyDescent="0.2">
      <c r="A108" s="70" t="s">
        <v>532</v>
      </c>
      <c r="B108" s="489" t="s">
        <v>630</v>
      </c>
      <c r="C108" s="555"/>
      <c r="D108" s="555"/>
      <c r="E108" s="555"/>
      <c r="F108" s="556"/>
      <c r="G108" s="375" t="s">
        <v>53</v>
      </c>
      <c r="H108" s="376">
        <f>27.5*1.75</f>
        <v>48.125</v>
      </c>
      <c r="I108" s="364"/>
      <c r="J108" s="308" t="str">
        <f>IF(OR($H108="",I108=""),"",(I108*$H108)*'Algemene Gegevens'!$C$18)</f>
        <v/>
      </c>
      <c r="K108" s="364">
        <v>1</v>
      </c>
      <c r="L108" s="308">
        <f>IF(OR($H108="",K108=""),"",(K108*$H108)*'Algemene Gegevens'!$C$18)</f>
        <v>48.125</v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>
        <f t="shared" si="60"/>
        <v>1</v>
      </c>
    </row>
    <row r="109" spans="1:31" ht="16.5" customHeight="1" thickBot="1" x14ac:dyDescent="0.25">
      <c r="A109" s="70" t="s">
        <v>533</v>
      </c>
      <c r="B109" s="489" t="s">
        <v>631</v>
      </c>
      <c r="C109" s="555"/>
      <c r="D109" s="555"/>
      <c r="E109" s="555"/>
      <c r="F109" s="556"/>
      <c r="G109" s="375" t="s">
        <v>53</v>
      </c>
      <c r="H109" s="376">
        <f>70*1.75</f>
        <v>122.5</v>
      </c>
      <c r="I109" s="364"/>
      <c r="J109" s="308" t="str">
        <f>IF(OR($H109="",I109=""),"",(I109*$H109)*'Algemene Gegevens'!$C$18)</f>
        <v/>
      </c>
      <c r="K109" s="364">
        <v>1</v>
      </c>
      <c r="L109" s="308">
        <f>IF(OR($H109="",K109=""),"",(K109*$H109)*'Algemene Gegevens'!$C$18)</f>
        <v>122.5</v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>
        <f t="shared" si="60"/>
        <v>1</v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0</v>
      </c>
      <c r="K110" s="373"/>
      <c r="L110" s="374">
        <f>SUM(L15:L109)</f>
        <v>2016.925</v>
      </c>
      <c r="M110" s="373"/>
      <c r="N110" s="374">
        <f>SUM(N15:N109)</f>
        <v>0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>
        <f t="shared" si="60"/>
        <v>1</v>
      </c>
    </row>
  </sheetData>
  <sheetProtection algorithmName="SHA-512" hashValue="wmyVCCNkQplFLhlKxL7do3T3tFHTR3uguAST5lSRZmi1tlHt6Z1d97uz2JOYUppCE6QgbwoCbM36br+z6XjnPw==" saltValue="4RxFhVU3gt190yLmcMdLZQ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12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Blad21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/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</v>
      </c>
      <c r="F15" s="65"/>
      <c r="G15" s="168" t="s">
        <v>554</v>
      </c>
      <c r="H15" s="293">
        <f>VLOOKUP(D15,P154:Q186,2,FALSE)*'Algemene Gegevens'!$C$18</f>
        <v>0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 t="str">
        <f>IF(SUM(L19:L28)=0,"",1)</f>
        <v/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/>
      <c r="L19" s="309" t="str">
        <f>IF(OR(J19="",K19=""),"",K19*J19*$H$14+K19*J19*$H$13)</f>
        <v/>
      </c>
      <c r="M19" s="267" t="str">
        <f t="shared" ref="M19:M29" si="0">IF(OR(L19="",L19=0),"",L19)</f>
        <v/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/>
      <c r="L24" s="309" t="str">
        <f>IF(OR(J24="",K24=""),"",K24*J24*$H$14+K24*J24*$H$13)</f>
        <v/>
      </c>
      <c r="M24" s="267" t="str">
        <f t="shared" si="0"/>
        <v/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 t="str">
        <f>IF(L33=0,"",1)</f>
        <v/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/>
      <c r="L31" s="309" t="str">
        <f>IF(OR(J31="",K31=""),"",K31*J31)</f>
        <v/>
      </c>
      <c r="M31" s="267" t="str">
        <f>IF(OR(L31="",L31=0),"",L31)</f>
        <v/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0</v>
      </c>
      <c r="M33" s="267" t="str">
        <f>IF(OR(L33="",L33=0),"",L33)</f>
        <v/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 t="str">
        <f>IF(SUM(L76:L103)=0,"",1)</f>
        <v/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/>
      <c r="L81" s="309" t="str">
        <f>IF(OR(J81="",K81=""),"",K81*J81*$H$14+K81*J81*$H$13)</f>
        <v/>
      </c>
      <c r="M81" s="267" t="str">
        <f t="shared" si="6"/>
        <v/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/>
      <c r="L90" s="309" t="str">
        <f>IF(OR(J90="",K90=""),"",K90*J90*$H$14+K90*J90*$H$13)</f>
        <v/>
      </c>
      <c r="M90" s="267" t="str">
        <f t="shared" si="6"/>
        <v/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0</v>
      </c>
      <c r="M121" s="267" t="str">
        <f>IF(OR(L121="",L121=0),"",L121)</f>
        <v/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0</v>
      </c>
      <c r="M123" s="267" t="str">
        <f>IF(OR(L123="",L123=0),"",L123)</f>
        <v/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mergeCells count="21">
    <mergeCell ref="B117:F117"/>
    <mergeCell ref="B118:F118"/>
    <mergeCell ref="B119:F119"/>
    <mergeCell ref="B72:F72"/>
    <mergeCell ref="B73:F73"/>
    <mergeCell ref="B113:F113"/>
    <mergeCell ref="B114:F114"/>
    <mergeCell ref="B115:F115"/>
    <mergeCell ref="B116:F116"/>
    <mergeCell ref="K15:K18"/>
    <mergeCell ref="A7:C7"/>
    <mergeCell ref="D7:G7"/>
    <mergeCell ref="A8:C8"/>
    <mergeCell ref="D8:G8"/>
    <mergeCell ref="A9:C9"/>
    <mergeCell ref="D9:G9"/>
    <mergeCell ref="A10:C10"/>
    <mergeCell ref="D10:G10"/>
    <mergeCell ref="A11:C11"/>
    <mergeCell ref="D11:G11"/>
    <mergeCell ref="K12:K14"/>
  </mergeCells>
  <phoneticPr fontId="12" type="noConversion"/>
  <dataValidations count="3">
    <dataValidation type="list" allowBlank="1" showInputMessage="1" showErrorMessage="1" sqref="D15" xr:uid="{C83B5E51-5F1D-40DE-B65C-1CB74652FEDE}">
      <formula1>$P$154:$P$186</formula1>
    </dataValidation>
    <dataValidation type="list" allowBlank="1" showInputMessage="1" showErrorMessage="1" sqref="D13" xr:uid="{C338F9A0-AB04-4E9C-BBD2-D8D05BBE90FA}">
      <formula1>$S$154:$S$180</formula1>
    </dataValidation>
    <dataValidation type="list" allowBlank="1" showInputMessage="1" showErrorMessage="1" sqref="D14" xr:uid="{F5D506B7-1B20-44CE-99C5-37C82D6B347D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Blad43">
    <pageSetUpPr fitToPage="1"/>
  </sheetPr>
  <dimension ref="A1:AL66"/>
  <sheetViews>
    <sheetView showGridLines="0" topLeftCell="A10" zoomScaleNormal="100" workbookViewId="0">
      <selection activeCell="C13" sqref="C13:D13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17'!D11="","",'Sleuftype 17'!D11)</f>
        <v/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17'!L121=0,0,'Sleuftype 17'!L123)</f>
        <v>0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17'!L122=0,0,'Sleuftype 17'!L123)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0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 t="str">
        <f>IF(O29="","",1)</f>
        <v/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 t="str">
        <f>IF(O29="","",1)</f>
        <v/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/>
      <c r="J18" s="317"/>
      <c r="K18" s="318"/>
      <c r="L18" s="96" t="str">
        <f>IF(AK18=0,"",AK18)</f>
        <v/>
      </c>
      <c r="M18" s="333">
        <f>AL18</f>
        <v>0</v>
      </c>
      <c r="N18" s="334">
        <f t="shared" ref="N18:N28" si="0">IF($M$29=0,0,M18/M$29)</f>
        <v>0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0</v>
      </c>
      <c r="P18" s="205" t="str">
        <f>IF(O18=0,"",1)</f>
        <v/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0</v>
      </c>
      <c r="T18" s="135">
        <f t="shared" ref="T18:T28" si="4">SUM(Q18:S18)</f>
        <v>0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0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0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0</v>
      </c>
      <c r="AI18" s="136" t="str">
        <f>AD18&amp;AE18&amp;AF18&amp;AG18&amp;AH18</f>
        <v>----0</v>
      </c>
      <c r="AJ18" s="122"/>
      <c r="AK18" s="123">
        <f>VLOOKUP(AI18,Tabellen!$A$4:$C$49,3,FALSE)</f>
        <v>0</v>
      </c>
      <c r="AL18" s="123">
        <f>VLOOKUP(AI18,Tabellen!$A$4:$B$49,2,FALSE)</f>
        <v>0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205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/>
      <c r="H20" s="319"/>
      <c r="I20" s="319"/>
      <c r="J20" s="319"/>
      <c r="K20" s="320"/>
      <c r="L20" s="190" t="str">
        <f t="shared" si="14"/>
        <v/>
      </c>
      <c r="M20" s="336">
        <f t="shared" si="15"/>
        <v>0</v>
      </c>
      <c r="N20" s="337">
        <f t="shared" si="0"/>
        <v>0</v>
      </c>
      <c r="O20" s="338">
        <f t="shared" si="16"/>
        <v>0</v>
      </c>
      <c r="P20" s="205" t="str">
        <f t="shared" si="17"/>
        <v/>
      </c>
      <c r="Q20" s="122">
        <f t="shared" si="1"/>
        <v>0</v>
      </c>
      <c r="R20" s="122">
        <f t="shared" si="2"/>
        <v>0</v>
      </c>
      <c r="S20" s="122">
        <f t="shared" si="3"/>
        <v>0</v>
      </c>
      <c r="T20" s="135">
        <f t="shared" si="4"/>
        <v>0</v>
      </c>
      <c r="U20" s="122">
        <f t="shared" si="5"/>
        <v>0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0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0</v>
      </c>
      <c r="AI20" s="136" t="str">
        <f t="shared" si="18"/>
        <v>----0</v>
      </c>
      <c r="AJ20" s="122"/>
      <c r="AK20" s="123">
        <f>VLOOKUP(AI20,Tabellen!$A$4:$C$49,3,FALSE)</f>
        <v>0</v>
      </c>
      <c r="AL20" s="123">
        <f>VLOOKUP(AI20,Tabellen!$A$4:$B$49,2,FALSE)</f>
        <v>0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90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205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0</v>
      </c>
      <c r="H29" s="326">
        <f t="shared" si="22"/>
        <v>0</v>
      </c>
      <c r="I29" s="326">
        <f t="shared" si="22"/>
        <v>0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0</v>
      </c>
      <c r="N29" s="324" t="str">
        <f>IF(SUM(N18:N28)=0,"",SUM(N18:N28))</f>
        <v/>
      </c>
      <c r="O29" s="325" t="str">
        <f>IF(SUM(O18:O28)=0,"",SUM(O18:O28))</f>
        <v/>
      </c>
      <c r="P29" s="205" t="str">
        <f>IF(O29="","",1)</f>
        <v/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 t="str">
        <f>IF(O29="","",1)</f>
        <v/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 t="str">
        <f>IF(L61=0,"",1)</f>
        <v/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 t="str">
        <f>IF(L61=0,"",1)</f>
        <v/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 t="str">
        <f>IF(L61=0,"",1)</f>
        <v/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 t="str">
        <f>IF(L61=0,"",1)</f>
        <v/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0</v>
      </c>
      <c r="I50" s="512"/>
      <c r="J50" s="496"/>
      <c r="K50" s="496"/>
      <c r="L50" s="495">
        <f>SUM(H50:K50)</f>
        <v>0</v>
      </c>
      <c r="M50" s="495"/>
      <c r="N50" s="495"/>
      <c r="O50" s="105"/>
      <c r="P50" s="205" t="str">
        <f>IF(L50=0,"",1)</f>
        <v/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17'!$K$31+'Sleuftype 17'!$K$83)*'Algemene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205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0</v>
      </c>
      <c r="I52" s="512"/>
      <c r="J52" s="496" t="str">
        <f>IF($C$13=0,"",IF(A52="","",IF(OR(H52=0,H52="Fout"),"",('Sleuftype 17'!$K$31+'Sleuftype 17'!$K$83)*'Algemene Gegevens'!$L$15)))</f>
        <v/>
      </c>
      <c r="K52" s="496"/>
      <c r="L52" s="495">
        <f t="shared" si="36"/>
        <v>0</v>
      </c>
      <c r="M52" s="495"/>
      <c r="N52" s="495"/>
      <c r="O52" s="105"/>
      <c r="P52" s="205" t="str">
        <f t="shared" si="37"/>
        <v/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17'!$K$31+'Sleuftype 17'!$K$83)*'Algemene Gegevens'!$L$15)))</f>
        <v/>
      </c>
      <c r="K53" s="496"/>
      <c r="L53" s="495">
        <f t="shared" si="36"/>
        <v>0</v>
      </c>
      <c r="M53" s="495"/>
      <c r="N53" s="495"/>
      <c r="O53" s="105"/>
      <c r="P53" s="205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17'!$K$31+'Sleuftype 17'!$K$83)*'Algemene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17'!$K$31+'Sleuftype 17'!$K$83)*'Algemene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17'!$K$31+'Sleuftype 17'!$K$83)*'Algemene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17'!$K$31+'Sleuftype 17'!$K$83)*'Algemene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17'!$K$31+'Sleuftype 17'!$K$83)*'Algemene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17'!$K$31+'Sleuftype 17'!$K$83)*'Algemene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17'!$K$31+'Sleuftype 17'!$K$83)*'Algemene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0</v>
      </c>
      <c r="I61" s="501"/>
      <c r="J61" s="500">
        <f>SUM(J50:J60)</f>
        <v>0</v>
      </c>
      <c r="K61" s="507"/>
      <c r="L61" s="508">
        <f>SUM(L50:N60)</f>
        <v>0</v>
      </c>
      <c r="M61" s="509"/>
      <c r="N61" s="510"/>
      <c r="O61" s="105"/>
      <c r="P61" s="205" t="str">
        <f t="shared" si="37"/>
        <v/>
      </c>
      <c r="T61" s="103"/>
      <c r="AJ61" s="103"/>
      <c r="AK61" s="103"/>
    </row>
    <row r="62" spans="1:37" x14ac:dyDescent="0.2">
      <c r="A62" s="108"/>
      <c r="O62" s="105"/>
      <c r="P62" s="2" t="str">
        <f>IF(L61=0,"",1)</f>
        <v/>
      </c>
      <c r="T62" s="103"/>
      <c r="AJ62" s="103"/>
      <c r="AK62" s="103"/>
    </row>
    <row r="63" spans="1:37" x14ac:dyDescent="0.2">
      <c r="A63" s="108"/>
      <c r="O63" s="148"/>
      <c r="P63" s="2" t="str">
        <f>IF(L61=0,"",1)</f>
        <v/>
      </c>
      <c r="T63" s="103"/>
      <c r="AJ63" s="103"/>
      <c r="AK63" s="103"/>
    </row>
    <row r="64" spans="1:37" x14ac:dyDescent="0.2">
      <c r="A64" s="108"/>
      <c r="O64" s="105"/>
      <c r="P64" s="2" t="str">
        <f>IF(L61=0,"",1)</f>
        <v/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 t="str">
        <f>IF(L61=0,"",1)</f>
        <v/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R1l3R64jU8xcPSQpZCsi93x278fbrR6bVj3U4WWlfCW09CiYLStE8njIwtXYu0OSmAUxe75fx57JoquQFbuNCQ==" saltValue="uyy9WcC1V2RHmgRK3CKAVw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11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Blad65"/>
  <dimension ref="A1:AE110"/>
  <sheetViews>
    <sheetView showGridLines="0" zoomScaleNormal="100" workbookViewId="0">
      <pane xSplit="8" ySplit="2" topLeftCell="I84" activePane="bottomRight" state="frozen"/>
      <selection pane="topRight"/>
      <selection pane="bottomLeft"/>
      <selection pane="bottomRight" activeCell="D100" sqref="D100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0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17'!D11="","",'Sleuftype 17'!D11)</f>
        <v/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 t="str">
        <f>IF(SUM(AE29:AE60)=0,"",1)</f>
        <v/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 t="str">
        <f>IF(SUM(AE29:AE60)=0,"",1)</f>
        <v/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/>
      <c r="J29" s="308" t="str">
        <f t="shared" ref="J29:J60" si="12">IF(OR($H29="",I29=""),"",I29*$H29)</f>
        <v/>
      </c>
      <c r="K29" s="294"/>
      <c r="L29" s="308" t="str">
        <f t="shared" ref="L29:L60" si="13">IF(OR($H29="",K29=""),"",K29*$H29)</f>
        <v/>
      </c>
      <c r="M29" s="294"/>
      <c r="N29" s="308" t="str">
        <f t="shared" ref="N29:N60" si="14">IF(OR($H29="",M29=""),"",M29*$H29)</f>
        <v/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 t="str">
        <f t="shared" ref="AE29:AE60" si="23">IF(SUM(AD29,AB29,Z29,X29,V29,T29,R29,P29,N29,L29,J29)=0,"",1)</f>
        <v/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 t="str">
        <f>IF(SUM(AE63:AE89)=0,"",1)</f>
        <v/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 t="str">
        <f>IF(SUM(AE63:AE89)=0,"",1)</f>
        <v/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/>
      <c r="J73" s="308" t="str">
        <f t="shared" si="24"/>
        <v/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 t="str">
        <f t="shared" si="35"/>
        <v/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0</v>
      </c>
      <c r="K110" s="373"/>
      <c r="L110" s="374">
        <f>SUM(L15:L109)</f>
        <v>0</v>
      </c>
      <c r="M110" s="373"/>
      <c r="N110" s="374">
        <f>SUM(N15:N109)</f>
        <v>0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 t="str">
        <f t="shared" si="60"/>
        <v/>
      </c>
    </row>
  </sheetData>
  <sheetProtection algorithmName="SHA-512" hashValue="1Yosy2NGzX4jBNqrSR+CqSC9uZYcrdD+bZ2yTzIjcSANl8ZdvKv4LE+S7PP0I6mU5shtMnSbTkO9VjxXk4kFdw==" saltValue="4f8g2gKF1KAnzWEmfiIz/Q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10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Blad20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/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</v>
      </c>
      <c r="F15" s="65"/>
      <c r="G15" s="168" t="s">
        <v>554</v>
      </c>
      <c r="H15" s="293">
        <f>VLOOKUP(D15,P154:Q186,2,FALSE)*'Algemene Gegevens'!$C$18</f>
        <v>0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 t="str">
        <f>IF(SUM(L19:L28)=0,"",1)</f>
        <v/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/>
      <c r="L19" s="309" t="str">
        <f>IF(OR(J19="",K19=""),"",K19*J19*$H$14+K19*J19*$H$13)</f>
        <v/>
      </c>
      <c r="M19" s="267" t="str">
        <f t="shared" ref="M19:M29" si="0">IF(OR(L19="",L19=0),"",L19)</f>
        <v/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/>
      <c r="L24" s="309" t="str">
        <f>IF(OR(J24="",K24=""),"",K24*J24*$H$14+K24*J24*$H$13)</f>
        <v/>
      </c>
      <c r="M24" s="267" t="str">
        <f t="shared" si="0"/>
        <v/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 t="str">
        <f>IF(L33=0,"",1)</f>
        <v/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/>
      <c r="L31" s="309" t="str">
        <f>IF(OR(J31="",K31=""),"",K31*J31)</f>
        <v/>
      </c>
      <c r="M31" s="267" t="str">
        <f>IF(OR(L31="",L31=0),"",L31)</f>
        <v/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0</v>
      </c>
      <c r="M33" s="267" t="str">
        <f>IF(OR(L33="",L33=0),"",L33)</f>
        <v/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 t="str">
        <f>IF(SUM(L76:L103)=0,"",1)</f>
        <v/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/>
      <c r="L81" s="309" t="str">
        <f>IF(OR(J81="",K81=""),"",K81*J81*$H$14+K81*J81*$H$13)</f>
        <v/>
      </c>
      <c r="M81" s="267" t="str">
        <f t="shared" si="6"/>
        <v/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/>
      <c r="L90" s="309" t="str">
        <f>IF(OR(J90="",K90=""),"",K90*J90*$H$14+K90*J90*$H$13)</f>
        <v/>
      </c>
      <c r="M90" s="267" t="str">
        <f t="shared" si="6"/>
        <v/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0</v>
      </c>
      <c r="M121" s="267" t="str">
        <f>IF(OR(L121="",L121=0),"",L121)</f>
        <v/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0</v>
      </c>
      <c r="M123" s="267" t="str">
        <f>IF(OR(L123="",L123=0),"",L123)</f>
        <v/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mergeCells count="21">
    <mergeCell ref="B117:F117"/>
    <mergeCell ref="B118:F118"/>
    <mergeCell ref="B119:F119"/>
    <mergeCell ref="B72:F72"/>
    <mergeCell ref="B73:F73"/>
    <mergeCell ref="B113:F113"/>
    <mergeCell ref="B114:F114"/>
    <mergeCell ref="B115:F115"/>
    <mergeCell ref="B116:F116"/>
    <mergeCell ref="K15:K18"/>
    <mergeCell ref="A7:C7"/>
    <mergeCell ref="D7:G7"/>
    <mergeCell ref="A8:C8"/>
    <mergeCell ref="D8:G8"/>
    <mergeCell ref="A9:C9"/>
    <mergeCell ref="D9:G9"/>
    <mergeCell ref="A10:C10"/>
    <mergeCell ref="D10:G10"/>
    <mergeCell ref="A11:C11"/>
    <mergeCell ref="D11:G11"/>
    <mergeCell ref="K12:K14"/>
  </mergeCells>
  <phoneticPr fontId="12" type="noConversion"/>
  <dataValidations count="3">
    <dataValidation type="list" allowBlank="1" showInputMessage="1" showErrorMessage="1" sqref="D15" xr:uid="{E7426557-46C3-4CEF-9767-FABBA659B6BB}">
      <formula1>$P$154:$P$186</formula1>
    </dataValidation>
    <dataValidation type="list" allowBlank="1" showInputMessage="1" showErrorMessage="1" sqref="D13" xr:uid="{FEB67DDE-E856-458F-B983-3F18CB817CED}">
      <formula1>$S$154:$S$180</formula1>
    </dataValidation>
    <dataValidation type="list" allowBlank="1" showInputMessage="1" showErrorMessage="1" sqref="D14" xr:uid="{688F23AB-3FF6-431A-B9D0-8FCB8DCD817F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Blad44">
    <pageSetUpPr fitToPage="1"/>
  </sheetPr>
  <dimension ref="A1:AL66"/>
  <sheetViews>
    <sheetView showGridLines="0" topLeftCell="A10" zoomScaleNormal="100" workbookViewId="0">
      <selection activeCell="C13" sqref="C13:D13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18'!D11="","",'Sleuftype 18'!D11)</f>
        <v/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18'!L121=0,0,'Sleuftype 18'!L123)</f>
        <v>0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18'!L122=0,0,'Sleuftype 18'!L123)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0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 t="str">
        <f>IF(O29="","",1)</f>
        <v/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 t="str">
        <f>IF(O29="","",1)</f>
        <v/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/>
      <c r="J18" s="317"/>
      <c r="K18" s="318"/>
      <c r="L18" s="96" t="str">
        <f>IF(AK18=0,"",AK18)</f>
        <v/>
      </c>
      <c r="M18" s="333">
        <f>AL18</f>
        <v>0</v>
      </c>
      <c r="N18" s="334">
        <f t="shared" ref="N18:N28" si="0">IF($M$29=0,0,M18/M$29)</f>
        <v>0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0</v>
      </c>
      <c r="P18" s="205" t="str">
        <f>IF(O18=0,"",1)</f>
        <v/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0</v>
      </c>
      <c r="T18" s="135">
        <f t="shared" ref="T18:T28" si="4">SUM(Q18:S18)</f>
        <v>0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0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0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0</v>
      </c>
      <c r="AI18" s="136" t="str">
        <f>AD18&amp;AE18&amp;AF18&amp;AG18&amp;AH18</f>
        <v>----0</v>
      </c>
      <c r="AJ18" s="122"/>
      <c r="AK18" s="123">
        <f>VLOOKUP(AI18,Tabellen!$A$4:$C$49,3,FALSE)</f>
        <v>0</v>
      </c>
      <c r="AL18" s="123">
        <f>VLOOKUP(AI18,Tabellen!$A$4:$B$49,2,FALSE)</f>
        <v>0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205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/>
      <c r="H20" s="319"/>
      <c r="I20" s="319"/>
      <c r="J20" s="319"/>
      <c r="K20" s="320"/>
      <c r="L20" s="190" t="str">
        <f t="shared" si="14"/>
        <v/>
      </c>
      <c r="M20" s="336">
        <f t="shared" si="15"/>
        <v>0</v>
      </c>
      <c r="N20" s="337">
        <f t="shared" si="0"/>
        <v>0</v>
      </c>
      <c r="O20" s="338">
        <f t="shared" si="16"/>
        <v>0</v>
      </c>
      <c r="P20" s="205" t="str">
        <f t="shared" si="17"/>
        <v/>
      </c>
      <c r="Q20" s="122">
        <f t="shared" si="1"/>
        <v>0</v>
      </c>
      <c r="R20" s="122">
        <f t="shared" si="2"/>
        <v>0</v>
      </c>
      <c r="S20" s="122">
        <f t="shared" si="3"/>
        <v>0</v>
      </c>
      <c r="T20" s="135">
        <f t="shared" si="4"/>
        <v>0</v>
      </c>
      <c r="U20" s="122">
        <f t="shared" si="5"/>
        <v>0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0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0</v>
      </c>
      <c r="AI20" s="136" t="str">
        <f t="shared" si="18"/>
        <v>----0</v>
      </c>
      <c r="AJ20" s="122"/>
      <c r="AK20" s="123">
        <f>VLOOKUP(AI20,Tabellen!$A$4:$C$49,3,FALSE)</f>
        <v>0</v>
      </c>
      <c r="AL20" s="123">
        <f>VLOOKUP(AI20,Tabellen!$A$4:$B$49,2,FALSE)</f>
        <v>0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90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205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0</v>
      </c>
      <c r="H29" s="326">
        <f t="shared" si="22"/>
        <v>0</v>
      </c>
      <c r="I29" s="326">
        <f t="shared" si="22"/>
        <v>0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0</v>
      </c>
      <c r="N29" s="324" t="str">
        <f>IF(SUM(N18:N28)=0,"",SUM(N18:N28))</f>
        <v/>
      </c>
      <c r="O29" s="325" t="str">
        <f>IF(SUM(O18:O28)=0,"",SUM(O18:O28))</f>
        <v/>
      </c>
      <c r="P29" s="205" t="str">
        <f>IF(O29="","",1)</f>
        <v/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 t="str">
        <f>IF(O29="","",1)</f>
        <v/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 t="str">
        <f>IF(L61=0,"",1)</f>
        <v/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 t="str">
        <f>IF(L61=0,"",1)</f>
        <v/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 t="str">
        <f>IF(L61=0,"",1)</f>
        <v/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 t="str">
        <f>IF(L61=0,"",1)</f>
        <v/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0</v>
      </c>
      <c r="I50" s="512"/>
      <c r="J50" s="496"/>
      <c r="K50" s="496"/>
      <c r="L50" s="495">
        <f>SUM(H50:K50)</f>
        <v>0</v>
      </c>
      <c r="M50" s="495"/>
      <c r="N50" s="495"/>
      <c r="O50" s="105"/>
      <c r="P50" s="205" t="str">
        <f>IF(L50=0,"",1)</f>
        <v/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18'!$K$31+'Sleuftype 18'!$K$83)*'Algemene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205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0</v>
      </c>
      <c r="I52" s="512"/>
      <c r="J52" s="496" t="str">
        <f>IF($C$13=0,"",IF(A52="","",IF(OR(H52=0,H52="Fout"),"",('Sleuftype 18'!$K$31+'Sleuftype 18'!$K$83)*'Algemene Gegevens'!$L$15)))</f>
        <v/>
      </c>
      <c r="K52" s="496"/>
      <c r="L52" s="495">
        <f t="shared" si="36"/>
        <v>0</v>
      </c>
      <c r="M52" s="495"/>
      <c r="N52" s="495"/>
      <c r="O52" s="105"/>
      <c r="P52" s="205" t="str">
        <f t="shared" si="37"/>
        <v/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18'!$K$31+'Sleuftype 18'!$K$83)*'Algemene Gegevens'!$L$15)))</f>
        <v/>
      </c>
      <c r="K53" s="496"/>
      <c r="L53" s="495">
        <f t="shared" si="36"/>
        <v>0</v>
      </c>
      <c r="M53" s="495"/>
      <c r="N53" s="495"/>
      <c r="O53" s="105"/>
      <c r="P53" s="205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18'!$K$31+'Sleuftype 18'!$K$83)*'Algemene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18'!$K$31+'Sleuftype 18'!$K$83)*'Algemene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18'!$K$31+'Sleuftype 18'!$K$83)*'Algemene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18'!$K$31+'Sleuftype 18'!$K$83)*'Algemene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18'!$K$31+'Sleuftype 18'!$K$83)*'Algemene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18'!$K$31+'Sleuftype 18'!$K$83)*'Algemene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18'!$K$31+'Sleuftype 18'!$K$83)*'Algemene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0</v>
      </c>
      <c r="I61" s="501"/>
      <c r="J61" s="500">
        <f>SUM(J50:J60)</f>
        <v>0</v>
      </c>
      <c r="K61" s="507"/>
      <c r="L61" s="508">
        <f>SUM(L50:N60)</f>
        <v>0</v>
      </c>
      <c r="M61" s="509"/>
      <c r="N61" s="510"/>
      <c r="O61" s="105"/>
      <c r="P61" s="205" t="str">
        <f t="shared" si="37"/>
        <v/>
      </c>
      <c r="T61" s="103"/>
      <c r="AJ61" s="103"/>
      <c r="AK61" s="103"/>
    </row>
    <row r="62" spans="1:37" x14ac:dyDescent="0.2">
      <c r="A62" s="108"/>
      <c r="O62" s="105"/>
      <c r="P62" s="2" t="str">
        <f>IF(L61=0,"",1)</f>
        <v/>
      </c>
      <c r="T62" s="103"/>
      <c r="AJ62" s="103"/>
      <c r="AK62" s="103"/>
    </row>
    <row r="63" spans="1:37" x14ac:dyDescent="0.2">
      <c r="A63" s="108"/>
      <c r="O63" s="148"/>
      <c r="P63" s="2" t="str">
        <f>IF(L61=0,"",1)</f>
        <v/>
      </c>
      <c r="T63" s="103"/>
      <c r="AJ63" s="103"/>
      <c r="AK63" s="103"/>
    </row>
    <row r="64" spans="1:37" x14ac:dyDescent="0.2">
      <c r="A64" s="108"/>
      <c r="O64" s="105"/>
      <c r="P64" s="2" t="str">
        <f>IF(L61=0,"",1)</f>
        <v/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 t="str">
        <f>IF(L61=0,"",1)</f>
        <v/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kLSLLNC/eg0irSe3Qli2ms4pVZ0EArXmHl2A+CdLxBBw9pNOSqo/R+EfsZ8wf2H0gfgfXKvDzMANflxYs+adnA==" saltValue="pxGPYm3WlqooIijhwHxvEg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9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Blad66"/>
  <dimension ref="A1:AE110"/>
  <sheetViews>
    <sheetView showGridLines="0" zoomScaleNormal="100" workbookViewId="0">
      <pane xSplit="8" ySplit="2" topLeftCell="I93" activePane="bottomRight" state="frozen"/>
      <selection pane="topRight"/>
      <selection pane="bottomLeft"/>
      <selection pane="bottomRight" activeCell="D100" sqref="D100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0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18'!D11="","",'Sleuftype 18'!D11)</f>
        <v/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 t="str">
        <f>IF(SUM(AE29:AE60)=0,"",1)</f>
        <v/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 t="str">
        <f>IF(SUM(AE29:AE60)=0,"",1)</f>
        <v/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/>
      <c r="J29" s="308" t="str">
        <f t="shared" ref="J29:J60" si="12">IF(OR($H29="",I29=""),"",I29*$H29)</f>
        <v/>
      </c>
      <c r="K29" s="294"/>
      <c r="L29" s="308" t="str">
        <f t="shared" ref="L29:L60" si="13">IF(OR($H29="",K29=""),"",K29*$H29)</f>
        <v/>
      </c>
      <c r="M29" s="294"/>
      <c r="N29" s="308" t="str">
        <f t="shared" ref="N29:N60" si="14">IF(OR($H29="",M29=""),"",M29*$H29)</f>
        <v/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 t="str">
        <f t="shared" ref="AE29:AE60" si="23">IF(SUM(AD29,AB29,Z29,X29,V29,T29,R29,P29,N29,L29,J29)=0,"",1)</f>
        <v/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 t="str">
        <f>IF(SUM(AE63:AE89)=0,"",1)</f>
        <v/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 t="str">
        <f>IF(SUM(AE63:AE89)=0,"",1)</f>
        <v/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/>
      <c r="J73" s="308" t="str">
        <f t="shared" si="24"/>
        <v/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 t="str">
        <f t="shared" si="35"/>
        <v/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0</v>
      </c>
      <c r="K110" s="373"/>
      <c r="L110" s="374">
        <f>SUM(L15:L109)</f>
        <v>0</v>
      </c>
      <c r="M110" s="373"/>
      <c r="N110" s="374">
        <f>SUM(N15:N109)</f>
        <v>0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 t="str">
        <f t="shared" si="60"/>
        <v/>
      </c>
    </row>
  </sheetData>
  <sheetProtection algorithmName="SHA-512" hashValue="28I0J3YhaMCGUX/u7XJ3x/nurXbL74y612Znr/oerMVuZKVcxf8hCtinhs//Eo514opnrVRcJQlwgS5rboqY8g==" saltValue="xonxfgZIGGujn7IXWW/Sog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8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Blad19"/>
  <dimension ref="A1:W298"/>
  <sheetViews>
    <sheetView showGridLines="0" zoomScaleNormal="100" workbookViewId="0"/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/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</v>
      </c>
      <c r="F15" s="65"/>
      <c r="G15" s="168" t="s">
        <v>554</v>
      </c>
      <c r="H15" s="293">
        <f>VLOOKUP(D15,P154:Q186,2,FALSE)*'Algemene Gegevens'!$C$18</f>
        <v>0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 t="str">
        <f>IF(SUM(L19:L28)=0,"",1)</f>
        <v/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/>
      <c r="L19" s="309" t="str">
        <f>IF(OR(J19="",K19=""),"",K19*J19*$H$14+K19*J19*$H$13)</f>
        <v/>
      </c>
      <c r="M19" s="267" t="str">
        <f t="shared" ref="M19:M29" si="0">IF(OR(L19="",L19=0),"",L19)</f>
        <v/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/>
      <c r="L24" s="309" t="str">
        <f>IF(OR(J24="",K24=""),"",K24*J24*$H$14+K24*J24*$H$13)</f>
        <v/>
      </c>
      <c r="M24" s="267" t="str">
        <f t="shared" si="0"/>
        <v/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 t="str">
        <f>IF(L33=0,"",1)</f>
        <v/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/>
      <c r="L31" s="309" t="str">
        <f>IF(OR(J31="",K31=""),"",K31*J31)</f>
        <v/>
      </c>
      <c r="M31" s="267" t="str">
        <f>IF(OR(L31="",L31=0),"",L31)</f>
        <v/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0</v>
      </c>
      <c r="M33" s="267" t="str">
        <f>IF(OR(L33="",L33=0),"",L33)</f>
        <v/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 t="str">
        <f>IF(SUM(L76:L103)=0,"",1)</f>
        <v/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/>
      <c r="L81" s="309" t="str">
        <f>IF(OR(J81="",K81=""),"",K81*J81*$H$14+K81*J81*$H$13)</f>
        <v/>
      </c>
      <c r="M81" s="267" t="str">
        <f t="shared" si="6"/>
        <v/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/>
      <c r="L90" s="309" t="str">
        <f>IF(OR(J90="",K90=""),"",K90*J90*$H$14+K90*J90*$H$13)</f>
        <v/>
      </c>
      <c r="M90" s="267" t="str">
        <f t="shared" si="6"/>
        <v/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0</v>
      </c>
      <c r="M121" s="267" t="str">
        <f>IF(OR(L121="",L121=0),"",L121)</f>
        <v/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0</v>
      </c>
      <c r="M123" s="267" t="str">
        <f>IF(OR(L123="",L123=0),"",L123)</f>
        <v/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mergeCells count="21">
    <mergeCell ref="B117:F117"/>
    <mergeCell ref="B118:F118"/>
    <mergeCell ref="B119:F119"/>
    <mergeCell ref="B72:F72"/>
    <mergeCell ref="B73:F73"/>
    <mergeCell ref="B113:F113"/>
    <mergeCell ref="B114:F114"/>
    <mergeCell ref="B115:F115"/>
    <mergeCell ref="B116:F116"/>
    <mergeCell ref="K15:K18"/>
    <mergeCell ref="A7:C7"/>
    <mergeCell ref="D7:G7"/>
    <mergeCell ref="A8:C8"/>
    <mergeCell ref="D8:G8"/>
    <mergeCell ref="A9:C9"/>
    <mergeCell ref="D9:G9"/>
    <mergeCell ref="A10:C10"/>
    <mergeCell ref="D10:G10"/>
    <mergeCell ref="A11:C11"/>
    <mergeCell ref="D11:G11"/>
    <mergeCell ref="K12:K14"/>
  </mergeCells>
  <phoneticPr fontId="12" type="noConversion"/>
  <dataValidations count="3">
    <dataValidation type="list" allowBlank="1" showInputMessage="1" showErrorMessage="1" sqref="D15" xr:uid="{5C2DD4FC-1650-4185-A6BF-701803700F81}">
      <formula1>$P$154:$P$186</formula1>
    </dataValidation>
    <dataValidation type="list" allowBlank="1" showInputMessage="1" showErrorMessage="1" sqref="D13" xr:uid="{E4C02F72-A21B-49C0-B8F1-8FF81C1DC6C7}">
      <formula1>$S$154:$S$180</formula1>
    </dataValidation>
    <dataValidation type="list" allowBlank="1" showInputMessage="1" showErrorMessage="1" sqref="D14" xr:uid="{2439E5BC-2371-4A36-8E4B-FAE8846B65E5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Blad45">
    <pageSetUpPr fitToPage="1"/>
  </sheetPr>
  <dimension ref="A1:AL66"/>
  <sheetViews>
    <sheetView showGridLines="0" zoomScaleNormal="100" workbookViewId="0">
      <selection activeCell="C13" sqref="C13:D13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38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38" x14ac:dyDescent="0.2">
      <c r="N2" s="101"/>
      <c r="O2" s="102"/>
      <c r="T2" s="103"/>
      <c r="AJ2" s="103"/>
      <c r="AK2" s="103"/>
    </row>
    <row r="3" spans="1:38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38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38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38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38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38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38" x14ac:dyDescent="0.2">
      <c r="A9" s="107" t="s">
        <v>534</v>
      </c>
      <c r="B9" s="503" t="str">
        <f>IF('Sleuftype 19'!D11="","",'Sleuftype 19'!D11)</f>
        <v/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38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38" ht="12.75" customHeight="1" x14ac:dyDescent="0.2">
      <c r="A11" s="519" t="s">
        <v>305</v>
      </c>
      <c r="B11" s="103"/>
      <c r="C11" s="558">
        <f>IF('Sleuftype 19'!L121=0,0,'Sleuftype 19'!L123)</f>
        <v>0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38" ht="13.5" thickBot="1" x14ac:dyDescent="0.25">
      <c r="A12" s="519"/>
      <c r="B12" s="103"/>
      <c r="C12" s="560">
        <f>IF('Sleuftype 19'!L122=0,0,'Sleuftype 19'!L123)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38" x14ac:dyDescent="0.2">
      <c r="A13" s="519"/>
      <c r="B13" s="103"/>
      <c r="C13" s="562">
        <f>SUM(C11:C12)</f>
        <v>0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38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38" ht="13.5" thickBot="1" x14ac:dyDescent="0.25">
      <c r="A15" s="108"/>
      <c r="O15" s="105"/>
      <c r="P15" s="2">
        <v>1</v>
      </c>
      <c r="T15" s="103"/>
      <c r="AJ15" s="103"/>
      <c r="AK15" s="103"/>
    </row>
    <row r="16" spans="1:38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2" t="str">
        <f>IF(O29="","",1)</f>
        <v/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</row>
    <row r="17" spans="1:38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2" t="str">
        <f>IF(O29="","",1)</f>
        <v/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</row>
    <row r="18" spans="1:38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/>
      <c r="J18" s="317"/>
      <c r="K18" s="318"/>
      <c r="L18" s="96" t="str">
        <f>IF(AK18=0,"",AK18)</f>
        <v/>
      </c>
      <c r="M18" s="333">
        <f>AL18</f>
        <v>0</v>
      </c>
      <c r="N18" s="334">
        <f t="shared" ref="N18:N28" si="0">IF($M$29=0,0,M18/M$29)</f>
        <v>0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0</v>
      </c>
      <c r="P18" s="205" t="str">
        <f>IF(O18=0,"",1)</f>
        <v/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0</v>
      </c>
      <c r="T18" s="135">
        <f t="shared" ref="T18:T28" si="4">SUM(Q18:S18)</f>
        <v>0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0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0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0</v>
      </c>
      <c r="AI18" s="136" t="str">
        <f>AD18&amp;AE18&amp;AF18&amp;AG18&amp;AH18</f>
        <v>----0</v>
      </c>
      <c r="AJ18" s="122"/>
      <c r="AK18" s="123">
        <f>VLOOKUP(AI18,Tabellen!$A$4:$C$49,3,FALSE)</f>
        <v>0</v>
      </c>
      <c r="AL18" s="123">
        <f>VLOOKUP(AI18,Tabellen!$A$4:$B$49,2,FALSE)</f>
        <v>0</v>
      </c>
    </row>
    <row r="19" spans="1:38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205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</row>
    <row r="20" spans="1:38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/>
      <c r="H20" s="319"/>
      <c r="I20" s="319"/>
      <c r="J20" s="319"/>
      <c r="K20" s="320"/>
      <c r="L20" s="190" t="str">
        <f t="shared" si="14"/>
        <v/>
      </c>
      <c r="M20" s="336">
        <f t="shared" si="15"/>
        <v>0</v>
      </c>
      <c r="N20" s="337">
        <f t="shared" si="0"/>
        <v>0</v>
      </c>
      <c r="O20" s="338">
        <f t="shared" si="16"/>
        <v>0</v>
      </c>
      <c r="P20" s="205" t="str">
        <f t="shared" si="17"/>
        <v/>
      </c>
      <c r="Q20" s="122">
        <f t="shared" si="1"/>
        <v>0</v>
      </c>
      <c r="R20" s="122">
        <f t="shared" si="2"/>
        <v>0</v>
      </c>
      <c r="S20" s="122">
        <f t="shared" si="3"/>
        <v>0</v>
      </c>
      <c r="T20" s="135">
        <f t="shared" si="4"/>
        <v>0</v>
      </c>
      <c r="U20" s="122">
        <f t="shared" si="5"/>
        <v>0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0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0</v>
      </c>
      <c r="AI20" s="136" t="str">
        <f t="shared" si="18"/>
        <v>----0</v>
      </c>
      <c r="AJ20" s="122"/>
      <c r="AK20" s="123">
        <f>VLOOKUP(AI20,Tabellen!$A$4:$C$49,3,FALSE)</f>
        <v>0</v>
      </c>
      <c r="AL20" s="123">
        <f>VLOOKUP(AI20,Tabellen!$A$4:$B$49,2,FALSE)</f>
        <v>0</v>
      </c>
    </row>
    <row r="21" spans="1:38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90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205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</row>
    <row r="22" spans="1:38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205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</row>
    <row r="23" spans="1:38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205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</row>
    <row r="24" spans="1:38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205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</row>
    <row r="25" spans="1:38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205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</row>
    <row r="26" spans="1:38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205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</row>
    <row r="27" spans="1:38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205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</row>
    <row r="28" spans="1:38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205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</row>
    <row r="29" spans="1:38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0</v>
      </c>
      <c r="H29" s="326">
        <f t="shared" si="22"/>
        <v>0</v>
      </c>
      <c r="I29" s="326">
        <f t="shared" si="22"/>
        <v>0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0</v>
      </c>
      <c r="N29" s="324" t="str">
        <f>IF(SUM(N18:N28)=0,"",SUM(N18:N28))</f>
        <v/>
      </c>
      <c r="O29" s="325" t="str">
        <f>IF(SUM(O18:O28)=0,"",SUM(O18:O28))</f>
        <v/>
      </c>
      <c r="P29" s="205" t="str">
        <f>IF(O29="","",1)</f>
        <v/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</row>
    <row r="30" spans="1:38" x14ac:dyDescent="0.2">
      <c r="A30" s="140"/>
      <c r="C30" s="141"/>
      <c r="K30" s="142" t="s">
        <v>344</v>
      </c>
      <c r="O30" s="105"/>
      <c r="P30" s="205" t="str">
        <f>IF(O29="","",1)</f>
        <v/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</row>
    <row r="31" spans="1:38" ht="13.5" thickBot="1" x14ac:dyDescent="0.25">
      <c r="A31" s="108"/>
      <c r="O31" s="105"/>
      <c r="P31" s="2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</row>
    <row r="32" spans="1:38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2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</row>
    <row r="33" spans="1:38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2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</row>
    <row r="34" spans="1:38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205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</row>
    <row r="35" spans="1:38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205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</row>
    <row r="36" spans="1:38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205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</row>
    <row r="37" spans="1:38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205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</row>
    <row r="38" spans="1:38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205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</row>
    <row r="39" spans="1:38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205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</row>
    <row r="40" spans="1:38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205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</row>
    <row r="41" spans="1:38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205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</row>
    <row r="42" spans="1:38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205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</row>
    <row r="43" spans="1:38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205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</row>
    <row r="44" spans="1:38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205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</row>
    <row r="45" spans="1:38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2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</row>
    <row r="46" spans="1:38" x14ac:dyDescent="0.2">
      <c r="A46" s="108"/>
      <c r="O46" s="147"/>
      <c r="P46" s="2" t="str">
        <f>IF(L61=0,"",1)</f>
        <v/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</row>
    <row r="47" spans="1:38" ht="13.5" thickBot="1" x14ac:dyDescent="0.25">
      <c r="A47" s="108"/>
      <c r="O47" s="105"/>
      <c r="P47" s="2" t="str">
        <f>IF(L61=0,"",1)</f>
        <v/>
      </c>
      <c r="T47" s="103"/>
      <c r="AJ47" s="103"/>
      <c r="AK47" s="103"/>
    </row>
    <row r="48" spans="1:38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2" t="str">
        <f>IF(L61=0,"",1)</f>
        <v/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2" t="str">
        <f>IF(L61=0,"",1)</f>
        <v/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0</v>
      </c>
      <c r="I50" s="512"/>
      <c r="J50" s="496"/>
      <c r="K50" s="496"/>
      <c r="L50" s="495">
        <f>SUM(H50:K50)</f>
        <v>0</v>
      </c>
      <c r="M50" s="495"/>
      <c r="N50" s="495"/>
      <c r="O50" s="105"/>
      <c r="P50" s="205" t="str">
        <f>IF(L50=0,"",1)</f>
        <v/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19'!$K$31+'Sleuftype 19'!$K$83)*'Algemene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205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0</v>
      </c>
      <c r="I52" s="512"/>
      <c r="J52" s="496" t="str">
        <f>IF($C$13=0,"",IF(A52="","",IF(OR(H52=0,H52="Fout"),"",('Sleuftype 19'!$K$31+'Sleuftype 19'!$K$83)*'Algemene Gegevens'!$L$15)))</f>
        <v/>
      </c>
      <c r="K52" s="496"/>
      <c r="L52" s="495">
        <f t="shared" si="36"/>
        <v>0</v>
      </c>
      <c r="M52" s="495"/>
      <c r="N52" s="495"/>
      <c r="O52" s="105"/>
      <c r="P52" s="205" t="str">
        <f t="shared" si="37"/>
        <v/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19'!$K$31+'Sleuftype 19'!$K$83)*'Algemene Gegevens'!$L$15)))</f>
        <v/>
      </c>
      <c r="K53" s="496"/>
      <c r="L53" s="495">
        <f t="shared" si="36"/>
        <v>0</v>
      </c>
      <c r="M53" s="495"/>
      <c r="N53" s="495"/>
      <c r="O53" s="105"/>
      <c r="P53" s="205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19'!$K$31+'Sleuftype 19'!$K$83)*'Algemene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205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19'!$K$31+'Sleuftype 19'!$K$83)*'Algemene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205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19'!$K$31+'Sleuftype 19'!$K$83)*'Algemene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205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19'!$K$31+'Sleuftype 19'!$K$83)*'Algemene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205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19'!$K$31+'Sleuftype 19'!$K$83)*'Algemene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205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19'!$K$31+'Sleuftype 19'!$K$83)*'Algemene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205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19'!$K$31+'Sleuftype 19'!$K$83)*'Algemene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205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0</v>
      </c>
      <c r="I61" s="501"/>
      <c r="J61" s="500">
        <f>SUM(J50:J60)</f>
        <v>0</v>
      </c>
      <c r="K61" s="507"/>
      <c r="L61" s="508">
        <f>SUM(L50:N60)</f>
        <v>0</v>
      </c>
      <c r="M61" s="509"/>
      <c r="N61" s="510"/>
      <c r="O61" s="105"/>
      <c r="P61" s="205" t="str">
        <f t="shared" si="37"/>
        <v/>
      </c>
      <c r="T61" s="103"/>
      <c r="AJ61" s="103"/>
      <c r="AK61" s="103"/>
    </row>
    <row r="62" spans="1:37" x14ac:dyDescent="0.2">
      <c r="A62" s="108"/>
      <c r="O62" s="105"/>
      <c r="P62" s="2" t="str">
        <f>IF(L61=0,"",1)</f>
        <v/>
      </c>
      <c r="T62" s="103"/>
      <c r="AJ62" s="103"/>
      <c r="AK62" s="103"/>
    </row>
    <row r="63" spans="1:37" x14ac:dyDescent="0.2">
      <c r="A63" s="108"/>
      <c r="O63" s="148"/>
      <c r="P63" s="2" t="str">
        <f>IF(L61=0,"",1)</f>
        <v/>
      </c>
      <c r="T63" s="103"/>
      <c r="AJ63" s="103"/>
      <c r="AK63" s="103"/>
    </row>
    <row r="64" spans="1:37" x14ac:dyDescent="0.2">
      <c r="A64" s="108"/>
      <c r="O64" s="105"/>
      <c r="P64" s="2" t="str">
        <f>IF(L61=0,"",1)</f>
        <v/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 t="str">
        <f>IF(L61=0,"",1)</f>
        <v/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jT5MhqhwmAukwi00RehlmbMqi1PS16bdWbgS0rG2B9gOMTiFQl/dKZW7x7xUFbOVHhPixCBEfe1flFJ0HFp11Q==" saltValue="dAPHrNfJ4/WFFague997dA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7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Blad67"/>
  <dimension ref="A1:AE110"/>
  <sheetViews>
    <sheetView showGridLines="0" zoomScaleNormal="100" workbookViewId="0">
      <pane xSplit="8" ySplit="2" topLeftCell="I81" activePane="bottomRight" state="frozen"/>
      <selection pane="topRight"/>
      <selection pane="bottomLeft"/>
      <selection pane="bottomRight" activeCell="C101" sqref="C101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0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19'!D11="","",'Sleuftype 19'!D11)</f>
        <v/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 t="str">
        <f>IF(SUM(AE29:AE60)=0,"",1)</f>
        <v/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 t="str">
        <f>IF(SUM(AE29:AE60)=0,"",1)</f>
        <v/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/>
      <c r="J29" s="308" t="str">
        <f t="shared" ref="J29:J60" si="12">IF(OR($H29="",I29=""),"",I29*$H29)</f>
        <v/>
      </c>
      <c r="K29" s="294"/>
      <c r="L29" s="308" t="str">
        <f t="shared" ref="L29:L60" si="13">IF(OR($H29="",K29=""),"",K29*$H29)</f>
        <v/>
      </c>
      <c r="M29" s="294"/>
      <c r="N29" s="308" t="str">
        <f t="shared" ref="N29:N60" si="14">IF(OR($H29="",M29=""),"",M29*$H29)</f>
        <v/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 t="str">
        <f t="shared" ref="AE29:AE60" si="23">IF(SUM(AD29,AB29,Z29,X29,V29,T29,R29,P29,N29,L29,J29)=0,"",1)</f>
        <v/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 t="str">
        <f>IF(SUM(AE63:AE89)=0,"",1)</f>
        <v/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 t="str">
        <f>IF(SUM(AE63:AE89)=0,"",1)</f>
        <v/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/>
      <c r="J73" s="308" t="str">
        <f t="shared" si="24"/>
        <v/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 t="str">
        <f t="shared" si="35"/>
        <v/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0</v>
      </c>
      <c r="K110" s="373"/>
      <c r="L110" s="374">
        <f>SUM(L15:L109)</f>
        <v>0</v>
      </c>
      <c r="M110" s="373"/>
      <c r="N110" s="374">
        <f>SUM(N15:N109)</f>
        <v>0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 t="str">
        <f t="shared" si="60"/>
        <v/>
      </c>
    </row>
  </sheetData>
  <sheetProtection algorithmName="SHA-512" hashValue="2/hwb3LeR4ynlMKiby4+y3UpRJboo0xpYgJAbcnmamWBUPN6B6OM0FHrrM3gESncYbASPgkt9fTSkvwBC8aUhA==" saltValue="HNnORQbNwKDAzERdTe0l7Q==" spinCount="100000" sheet="1" objects="1" scenarios="1"/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6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Blad22"/>
  <dimension ref="A1:W298"/>
  <sheetViews>
    <sheetView showGridLines="0" zoomScaleNormal="100" workbookViewId="0">
      <selection activeCell="D8" sqref="D8:G8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9.855468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11.140625" style="172" customWidth="1"/>
    <col min="8" max="8" width="7.5703125" style="172" customWidth="1"/>
    <col min="9" max="9" width="9" style="67" customWidth="1"/>
    <col min="10" max="10" width="11.7109375" style="180" bestFit="1" customWidth="1"/>
    <col min="11" max="11" width="12.140625" style="96" customWidth="1"/>
    <col min="12" max="12" width="12.140625" style="97" customWidth="1"/>
    <col min="13" max="13" width="15.42578125" style="2" hidden="1" customWidth="1"/>
    <col min="14" max="14" width="15.42578125" style="2" customWidth="1"/>
    <col min="15" max="15" width="3.85546875" style="2" customWidth="1"/>
    <col min="16" max="18" width="15.42578125" style="2" customWidth="1"/>
    <col min="19" max="20" width="9.140625" style="2"/>
    <col min="21" max="16384" width="9.140625" style="44"/>
  </cols>
  <sheetData>
    <row r="1" spans="1:13" ht="16.5" customHeight="1" x14ac:dyDescent="0.2">
      <c r="A1" s="38" t="s">
        <v>121</v>
      </c>
      <c r="B1" s="39" t="s">
        <v>0</v>
      </c>
      <c r="C1" s="40"/>
      <c r="D1" s="40"/>
      <c r="E1" s="40"/>
      <c r="F1" s="40"/>
      <c r="G1" s="41"/>
      <c r="H1" s="149" t="s">
        <v>445</v>
      </c>
      <c r="I1" s="42" t="s">
        <v>1</v>
      </c>
      <c r="J1" s="150"/>
      <c r="K1" s="42" t="s">
        <v>303</v>
      </c>
      <c r="L1" s="151" t="s">
        <v>297</v>
      </c>
      <c r="M1" s="103" t="s">
        <v>572</v>
      </c>
    </row>
    <row r="2" spans="1:13" ht="16.5" customHeight="1" thickBot="1" x14ac:dyDescent="0.25">
      <c r="A2" s="251" t="s">
        <v>122</v>
      </c>
      <c r="B2" s="252"/>
      <c r="C2" s="253"/>
      <c r="D2" s="253"/>
      <c r="E2" s="253"/>
      <c r="F2" s="253"/>
      <c r="G2" s="254"/>
      <c r="H2" s="255"/>
      <c r="I2" s="256"/>
      <c r="J2" s="257" t="s">
        <v>296</v>
      </c>
      <c r="K2" s="258"/>
      <c r="L2" s="259"/>
      <c r="M2" s="2">
        <v>1</v>
      </c>
    </row>
    <row r="3" spans="1:13" ht="16.5" customHeight="1" x14ac:dyDescent="0.2">
      <c r="A3" s="250"/>
      <c r="B3" s="66"/>
      <c r="C3" s="65"/>
      <c r="D3" s="65"/>
      <c r="E3" s="65"/>
      <c r="F3" s="65"/>
      <c r="G3" s="162"/>
      <c r="H3" s="162"/>
      <c r="I3" s="162"/>
      <c r="J3" s="163"/>
      <c r="L3" s="63"/>
      <c r="M3" s="2">
        <v>1</v>
      </c>
    </row>
    <row r="4" spans="1:13" ht="16.5" customHeight="1" x14ac:dyDescent="0.2">
      <c r="A4" s="157"/>
      <c r="B4" s="2"/>
      <c r="C4" s="2"/>
      <c r="D4" s="65"/>
      <c r="E4" s="65"/>
      <c r="F4" s="65"/>
      <c r="G4" s="162"/>
      <c r="H4" s="162"/>
      <c r="I4" s="162"/>
      <c r="J4" s="163"/>
      <c r="L4" s="63"/>
      <c r="M4" s="2">
        <v>1</v>
      </c>
    </row>
    <row r="5" spans="1:13" ht="16.5" customHeight="1" x14ac:dyDescent="0.2">
      <c r="A5" s="157"/>
      <c r="B5" s="2"/>
      <c r="C5" s="2"/>
      <c r="D5" s="65"/>
      <c r="E5" s="65"/>
      <c r="F5" s="65"/>
      <c r="G5" s="162"/>
      <c r="H5" s="162"/>
      <c r="I5" s="162"/>
      <c r="J5" s="163"/>
      <c r="L5" s="63"/>
      <c r="M5" s="2">
        <v>1</v>
      </c>
    </row>
    <row r="6" spans="1:13" ht="16.5" customHeight="1" x14ac:dyDescent="0.2">
      <c r="A6" s="158"/>
      <c r="B6" s="159"/>
      <c r="C6" s="160"/>
      <c r="D6" s="160"/>
      <c r="E6" s="160"/>
      <c r="F6" s="160"/>
      <c r="G6" s="161"/>
      <c r="H6" s="162"/>
      <c r="I6" s="162"/>
      <c r="J6" s="163"/>
      <c r="L6" s="63"/>
      <c r="M6" s="2">
        <v>1</v>
      </c>
    </row>
    <row r="7" spans="1:13" ht="16.5" customHeight="1" x14ac:dyDescent="0.2">
      <c r="A7" s="480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92"/>
      <c r="F7" s="492"/>
      <c r="G7" s="493"/>
      <c r="H7" s="162"/>
      <c r="I7" s="162"/>
      <c r="J7" s="163"/>
      <c r="L7" s="249"/>
      <c r="M7" s="2">
        <v>1</v>
      </c>
    </row>
    <row r="8" spans="1:13" ht="16.5" customHeight="1" x14ac:dyDescent="0.2">
      <c r="A8" s="480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162"/>
      <c r="I8" s="162"/>
      <c r="J8" s="163"/>
      <c r="L8" s="249"/>
      <c r="M8" s="2">
        <v>1</v>
      </c>
    </row>
    <row r="9" spans="1:13" ht="16.5" customHeight="1" x14ac:dyDescent="0.2">
      <c r="A9" s="480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162"/>
      <c r="I9" s="162"/>
      <c r="J9" s="163"/>
      <c r="L9" s="63"/>
      <c r="M9" s="2">
        <v>1</v>
      </c>
    </row>
    <row r="10" spans="1:13" ht="16.5" customHeight="1" x14ac:dyDescent="0.2">
      <c r="A10" s="480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162"/>
      <c r="I10" s="162"/>
      <c r="J10" s="163"/>
      <c r="L10" s="63"/>
      <c r="M10" s="2">
        <v>1</v>
      </c>
    </row>
    <row r="11" spans="1:13" ht="16.5" customHeight="1" x14ac:dyDescent="0.2">
      <c r="A11" s="486" t="s">
        <v>534</v>
      </c>
      <c r="B11" s="487"/>
      <c r="C11" s="487"/>
      <c r="D11" s="488"/>
      <c r="E11" s="488"/>
      <c r="F11" s="488"/>
      <c r="G11" s="488"/>
      <c r="H11" s="162"/>
      <c r="I11" s="162"/>
      <c r="J11" s="163"/>
      <c r="L11" s="63"/>
      <c r="M11" s="2">
        <v>1</v>
      </c>
    </row>
    <row r="12" spans="1:13" ht="16.5" customHeight="1" x14ac:dyDescent="0.2">
      <c r="A12" s="164"/>
      <c r="B12" s="66"/>
      <c r="C12" s="65"/>
      <c r="G12" s="44"/>
      <c r="H12" s="44"/>
      <c r="I12" s="44"/>
      <c r="J12" s="165"/>
      <c r="K12" s="479" t="s">
        <v>304</v>
      </c>
      <c r="L12" s="63"/>
      <c r="M12" s="2">
        <v>1</v>
      </c>
    </row>
    <row r="13" spans="1:13" ht="16.5" customHeight="1" x14ac:dyDescent="0.2">
      <c r="A13" s="166" t="s">
        <v>298</v>
      </c>
      <c r="B13" s="66"/>
      <c r="C13" s="167" t="s">
        <v>521</v>
      </c>
      <c r="D13" s="290">
        <v>0</v>
      </c>
      <c r="G13" s="168" t="s">
        <v>522</v>
      </c>
      <c r="H13" s="292">
        <f>D13*2</f>
        <v>0</v>
      </c>
      <c r="I13" s="169" t="s">
        <v>517</v>
      </c>
      <c r="J13" s="165"/>
      <c r="K13" s="479"/>
      <c r="L13" s="63"/>
      <c r="M13" s="2">
        <v>1</v>
      </c>
    </row>
    <row r="14" spans="1:13" ht="16.5" customHeight="1" x14ac:dyDescent="0.2">
      <c r="A14" s="166" t="s">
        <v>298</v>
      </c>
      <c r="B14" s="162"/>
      <c r="C14" s="167" t="s">
        <v>299</v>
      </c>
      <c r="D14" s="290">
        <v>0.3</v>
      </c>
      <c r="F14" s="65"/>
      <c r="G14" s="168" t="s">
        <v>302</v>
      </c>
      <c r="H14" s="292">
        <f>VLOOKUP(D14,$M$154:$N$179,2,FALSE)</f>
        <v>1</v>
      </c>
      <c r="I14" s="169" t="s">
        <v>453</v>
      </c>
      <c r="J14" s="165"/>
      <c r="K14" s="479"/>
      <c r="L14" s="63"/>
      <c r="M14" s="2">
        <v>1</v>
      </c>
    </row>
    <row r="15" spans="1:13" ht="16.5" customHeight="1" x14ac:dyDescent="0.2">
      <c r="A15" s="166" t="s">
        <v>298</v>
      </c>
      <c r="C15" s="167" t="s">
        <v>555</v>
      </c>
      <c r="D15" s="290">
        <v>0</v>
      </c>
      <c r="F15" s="65"/>
      <c r="G15" s="168" t="s">
        <v>554</v>
      </c>
      <c r="H15" s="293">
        <f>VLOOKUP(D15,P154:Q186,2,FALSE)*'Algemene Gegevens'!$C$18</f>
        <v>0</v>
      </c>
      <c r="I15" s="169" t="s">
        <v>454</v>
      </c>
      <c r="J15" s="165"/>
      <c r="K15" s="476">
        <v>6</v>
      </c>
      <c r="L15" s="63"/>
      <c r="M15" s="2">
        <v>1</v>
      </c>
    </row>
    <row r="16" spans="1:13" ht="16.5" customHeight="1" x14ac:dyDescent="0.2">
      <c r="A16" s="166"/>
      <c r="C16" s="167" t="s">
        <v>464</v>
      </c>
      <c r="D16" s="291">
        <f>0.7+$D$15</f>
        <v>0.7</v>
      </c>
      <c r="F16" s="65"/>
      <c r="G16" s="168"/>
      <c r="H16" s="2"/>
      <c r="I16" s="169"/>
      <c r="J16" s="165"/>
      <c r="K16" s="476"/>
      <c r="L16" s="63"/>
      <c r="M16" s="2">
        <v>1</v>
      </c>
    </row>
    <row r="17" spans="1:20" ht="16.5" customHeight="1" x14ac:dyDescent="0.2">
      <c r="A17" s="164"/>
      <c r="B17" s="66"/>
      <c r="C17" s="65"/>
      <c r="F17" s="65"/>
      <c r="G17" s="162"/>
      <c r="H17" s="162" t="s">
        <v>452</v>
      </c>
      <c r="I17" s="170"/>
      <c r="J17" s="165"/>
      <c r="K17" s="477"/>
      <c r="L17" s="63"/>
      <c r="M17" s="2">
        <v>1</v>
      </c>
    </row>
    <row r="18" spans="1:20" ht="16.5" customHeight="1" x14ac:dyDescent="0.2">
      <c r="A18" s="171" t="str">
        <f>Prijzentabel!A6</f>
        <v>1.1</v>
      </c>
      <c r="B18" s="69" t="str">
        <f>Prijzentabel!B6</f>
        <v>OPBREKEN BESTRATING</v>
      </c>
      <c r="H18" s="162" t="s">
        <v>523</v>
      </c>
      <c r="I18" s="173"/>
      <c r="J18" s="174"/>
      <c r="K18" s="478"/>
      <c r="L18" s="63"/>
      <c r="M18" s="2" t="str">
        <f>IF(SUM(L19:L28)=0,"",1)</f>
        <v/>
      </c>
    </row>
    <row r="19" spans="1:20" ht="16.5" customHeight="1" x14ac:dyDescent="0.2">
      <c r="A19" s="175" t="str">
        <f>Prijzentabel!A7</f>
        <v>1.1.1</v>
      </c>
      <c r="B19" s="71" t="str">
        <f>Prijzentabel!B7</f>
        <v xml:space="preserve"> Opbreken - betontegels, betonblokjes, kasseien, siertegels</v>
      </c>
      <c r="C19" s="72"/>
      <c r="D19" s="72"/>
      <c r="E19" s="72"/>
      <c r="F19" s="72"/>
      <c r="G19" s="176"/>
      <c r="H19" s="176" t="s">
        <v>518</v>
      </c>
      <c r="I19" s="74" t="str">
        <f>Prijzentabel!H7</f>
        <v>per lm</v>
      </c>
      <c r="J19" s="177">
        <f>Prijzentabel!J7</f>
        <v>6.4391999999999996</v>
      </c>
      <c r="K19" s="340"/>
      <c r="L19" s="309" t="str">
        <f>IF(OR(J19="",K19=""),"",K19*J19*$H$14+K19*J19*$H$13)</f>
        <v/>
      </c>
      <c r="M19" s="267" t="str">
        <f t="shared" ref="M19:M29" si="0">IF(OR(L19="",L19=0),"",L19)</f>
        <v/>
      </c>
    </row>
    <row r="20" spans="1:20" ht="16.5" customHeight="1" x14ac:dyDescent="0.2">
      <c r="A20" s="175" t="str">
        <f>Prijzentabel!A8</f>
        <v>1.1.2</v>
      </c>
      <c r="B20" s="71" t="str">
        <f>Prijzentabel!B8</f>
        <v xml:space="preserve"> Opbreken - betontegels, betonblokjes, kasseien, siertegels</v>
      </c>
      <c r="C20" s="72"/>
      <c r="D20" s="72"/>
      <c r="E20" s="72"/>
      <c r="F20" s="72"/>
      <c r="G20" s="176"/>
      <c r="H20" s="176"/>
      <c r="I20" s="74" t="str">
        <f>Prijzentabel!H8</f>
        <v>per m²</v>
      </c>
      <c r="J20" s="177">
        <f>Prijzentabel!J8</f>
        <v>23.610399999999998</v>
      </c>
      <c r="K20" s="341"/>
      <c r="L20" s="309" t="str">
        <f>IF(OR(J20="",K20=""),"",K20*J20)</f>
        <v/>
      </c>
      <c r="M20" s="267" t="str">
        <f t="shared" si="0"/>
        <v/>
      </c>
    </row>
    <row r="21" spans="1:20" ht="16.5" customHeight="1" x14ac:dyDescent="0.2">
      <c r="A21" s="175" t="str">
        <f>Prijzentabel!A9</f>
        <v>1.1.3</v>
      </c>
      <c r="B21" s="71" t="str">
        <f>Prijzentabel!B9</f>
        <v xml:space="preserve"> Opbreken asfalt en cementbetonverharding volledige dikte</v>
      </c>
      <c r="C21" s="72"/>
      <c r="D21" s="72"/>
      <c r="E21" s="72"/>
      <c r="F21" s="72"/>
      <c r="G21" s="176"/>
      <c r="H21" s="176" t="s">
        <v>518</v>
      </c>
      <c r="I21" s="74" t="str">
        <f>Prijzentabel!H9</f>
        <v>per lm</v>
      </c>
      <c r="J21" s="177">
        <f>Prijzentabel!J9</f>
        <v>17.171199999999999</v>
      </c>
      <c r="K21" s="340"/>
      <c r="L21" s="309" t="str">
        <f>IF(OR(J21="",K21=""),"",K21*J21*$H$14+K21*J21*$H$13)</f>
        <v/>
      </c>
      <c r="M21" s="267" t="str">
        <f t="shared" si="0"/>
        <v/>
      </c>
    </row>
    <row r="22" spans="1:20" ht="16.5" customHeight="1" x14ac:dyDescent="0.2">
      <c r="A22" s="175" t="str">
        <f>Prijzentabel!A10</f>
        <v>1.1.4</v>
      </c>
      <c r="B22" s="71" t="str">
        <f>Prijzentabel!B10</f>
        <v xml:space="preserve"> Opbreken asfalt en cementbetonverharding volledige dikte</v>
      </c>
      <c r="C22" s="72"/>
      <c r="D22" s="72"/>
      <c r="E22" s="72"/>
      <c r="F22" s="72"/>
      <c r="G22" s="176"/>
      <c r="H22" s="176"/>
      <c r="I22" s="74" t="str">
        <f>Prijzentabel!H10</f>
        <v>per m²</v>
      </c>
      <c r="J22" s="177">
        <f>Prijzentabel!J10</f>
        <v>48.293999999999997</v>
      </c>
      <c r="K22" s="341"/>
      <c r="L22" s="309" t="str">
        <f>IF(OR(J22="",K22=""),"",K22*J22)</f>
        <v/>
      </c>
      <c r="M22" s="267" t="str">
        <f t="shared" si="0"/>
        <v/>
      </c>
    </row>
    <row r="23" spans="1:20" ht="16.5" customHeight="1" x14ac:dyDescent="0.2">
      <c r="A23" s="175" t="str">
        <f>Prijzentabel!A11</f>
        <v>1.1.5.1</v>
      </c>
      <c r="B23" s="71" t="str">
        <f>Prijzentabel!B11</f>
        <v xml:space="preserve"> Opbreken stabilisé</v>
      </c>
      <c r="C23" s="72"/>
      <c r="D23" s="72"/>
      <c r="E23" s="72"/>
      <c r="F23" s="72"/>
      <c r="G23" s="176"/>
      <c r="H23" s="176" t="s">
        <v>455</v>
      </c>
      <c r="I23" s="74" t="str">
        <f>Prijzentabel!H11</f>
        <v>per lm</v>
      </c>
      <c r="J23" s="177">
        <f>Prijzentabel!J11</f>
        <v>5.3659999999999997</v>
      </c>
      <c r="K23" s="340"/>
      <c r="L23" s="309" t="str">
        <f>IF(OR(J23="",K23=""),"",K23*J23*$H$14)</f>
        <v/>
      </c>
      <c r="M23" s="267" t="str">
        <f t="shared" si="0"/>
        <v/>
      </c>
    </row>
    <row r="24" spans="1:20" ht="16.5" customHeight="1" x14ac:dyDescent="0.2">
      <c r="A24" s="175" t="str">
        <f>Prijzentabel!A12</f>
        <v>1.1.5.2</v>
      </c>
      <c r="B24" s="71" t="str">
        <f>Prijzentabel!B12</f>
        <v xml:space="preserve"> Opbreken stabilisé</v>
      </c>
      <c r="C24" s="72"/>
      <c r="D24" s="72"/>
      <c r="E24" s="72"/>
      <c r="F24" s="72"/>
      <c r="G24" s="176"/>
      <c r="H24" s="176" t="s">
        <v>518</v>
      </c>
      <c r="I24" s="74" t="str">
        <f>Prijzentabel!H12</f>
        <v>per lm</v>
      </c>
      <c r="J24" s="177">
        <f>Prijzentabel!J12</f>
        <v>5.3659999999999997</v>
      </c>
      <c r="K24" s="340"/>
      <c r="L24" s="309" t="str">
        <f>IF(OR(J24="",K24=""),"",K24*J24*$H$14+K24*J24*$H$13)</f>
        <v/>
      </c>
      <c r="M24" s="267" t="str">
        <f t="shared" si="0"/>
        <v/>
      </c>
    </row>
    <row r="25" spans="1:20" ht="16.5" customHeight="1" x14ac:dyDescent="0.2">
      <c r="A25" s="175" t="str">
        <f>Prijzentabel!A13</f>
        <v>1.1.6.1</v>
      </c>
      <c r="B25" s="71" t="str">
        <f>Prijzentabel!B13</f>
        <v xml:space="preserve"> Opbreken funderingsbeton</v>
      </c>
      <c r="C25" s="72"/>
      <c r="D25" s="72"/>
      <c r="E25" s="72"/>
      <c r="F25" s="72"/>
      <c r="G25" s="176"/>
      <c r="H25" s="176" t="s">
        <v>455</v>
      </c>
      <c r="I25" s="74" t="str">
        <f>Prijzentabel!H13</f>
        <v>per lm</v>
      </c>
      <c r="J25" s="177">
        <f>Prijzentabel!J13</f>
        <v>12.878399999999999</v>
      </c>
      <c r="K25" s="340"/>
      <c r="L25" s="309" t="str">
        <f>IF(OR(J25="",K25=""),"",K25*J25*$H$14)</f>
        <v/>
      </c>
      <c r="M25" s="267" t="str">
        <f t="shared" si="0"/>
        <v/>
      </c>
    </row>
    <row r="26" spans="1:20" ht="16.5" customHeight="1" x14ac:dyDescent="0.2">
      <c r="A26" s="175" t="str">
        <f>Prijzentabel!A14</f>
        <v>1.1.6.2</v>
      </c>
      <c r="B26" s="71" t="str">
        <f>Prijzentabel!B14</f>
        <v xml:space="preserve"> Opbreken funderingsbeton</v>
      </c>
      <c r="C26" s="72"/>
      <c r="D26" s="72"/>
      <c r="E26" s="72"/>
      <c r="F26" s="72"/>
      <c r="G26" s="176"/>
      <c r="H26" s="176" t="s">
        <v>518</v>
      </c>
      <c r="I26" s="74" t="str">
        <f>Prijzentabel!H14</f>
        <v>per lm</v>
      </c>
      <c r="J26" s="177">
        <f>Prijzentabel!J14</f>
        <v>12.878399999999999</v>
      </c>
      <c r="K26" s="340"/>
      <c r="L26" s="309" t="str">
        <f>IF(OR(J26="",K26=""),"",K26*J26*$H$14+K26*J26*$H$13)</f>
        <v/>
      </c>
      <c r="M26" s="267" t="str">
        <f t="shared" si="0"/>
        <v/>
      </c>
    </row>
    <row r="27" spans="1:20" ht="16.5" customHeight="1" x14ac:dyDescent="0.2">
      <c r="A27" s="175" t="str">
        <f>Prijzentabel!A15</f>
        <v>1.1.7</v>
      </c>
      <c r="B27" s="71" t="str">
        <f>Prijzentabel!B15</f>
        <v xml:space="preserve"> Opbreken boordstenen</v>
      </c>
      <c r="C27" s="72"/>
      <c r="D27" s="72"/>
      <c r="E27" s="72"/>
      <c r="F27" s="72"/>
      <c r="G27" s="176"/>
      <c r="H27" s="178"/>
      <c r="I27" s="74" t="str">
        <f>Prijzentabel!H15</f>
        <v>per lm</v>
      </c>
      <c r="J27" s="177">
        <f>Prijzentabel!J15</f>
        <v>13.951599999999999</v>
      </c>
      <c r="K27" s="340"/>
      <c r="L27" s="309" t="str">
        <f>IF(OR(J27="",K27=""),"",K27*J27)</f>
        <v/>
      </c>
      <c r="M27" s="267" t="str">
        <f t="shared" si="0"/>
        <v/>
      </c>
    </row>
    <row r="28" spans="1:20" ht="16.5" customHeight="1" x14ac:dyDescent="0.2">
      <c r="A28" s="175" t="str">
        <f>Prijzentabel!A16</f>
        <v>1.1.8</v>
      </c>
      <c r="B28" s="71" t="str">
        <f>Prijzentabel!B16</f>
        <v xml:space="preserve"> Opbreken steenslag, dolomiet, graszoden</v>
      </c>
      <c r="C28" s="72"/>
      <c r="D28" s="72"/>
      <c r="E28" s="72"/>
      <c r="F28" s="72"/>
      <c r="G28" s="176"/>
      <c r="H28" s="176" t="s">
        <v>518</v>
      </c>
      <c r="I28" s="74" t="str">
        <f>Prijzentabel!H16</f>
        <v>per lm</v>
      </c>
      <c r="J28" s="177">
        <f>Prijzentabel!J16</f>
        <v>5.3659999999999997</v>
      </c>
      <c r="K28" s="340"/>
      <c r="L28" s="309" t="str">
        <f>IF(OR(J28="",K28=""),"",K28*J28*$H$14+K28*J28*$H$13)</f>
        <v/>
      </c>
      <c r="M28" s="267" t="str">
        <f t="shared" si="0"/>
        <v/>
      </c>
    </row>
    <row r="29" spans="1:20" ht="15" customHeight="1" x14ac:dyDescent="0.2">
      <c r="A29" s="171"/>
      <c r="C29" s="179"/>
      <c r="D29" s="162"/>
      <c r="E29" s="162"/>
      <c r="K29" s="344"/>
      <c r="L29" s="346"/>
      <c r="M29" s="267" t="str">
        <f t="shared" si="0"/>
        <v/>
      </c>
    </row>
    <row r="30" spans="1:20" s="65" customFormat="1" ht="15" customHeight="1" x14ac:dyDescent="0.2">
      <c r="A30" s="171" t="str">
        <f>Prijzentabel!A18</f>
        <v>1.2</v>
      </c>
      <c r="B30" s="69" t="str">
        <f>Prijzentabel!B18</f>
        <v>GRAAFWERK</v>
      </c>
      <c r="D30" s="181"/>
      <c r="E30" s="182"/>
      <c r="F30" s="183"/>
      <c r="J30" s="184"/>
      <c r="K30" s="344"/>
      <c r="L30" s="346"/>
      <c r="M30" s="2" t="str">
        <f>IF(L33=0,"",1)</f>
        <v/>
      </c>
      <c r="N30" s="2"/>
      <c r="O30" s="2"/>
      <c r="P30" s="2"/>
      <c r="Q30" s="2"/>
      <c r="R30" s="2"/>
      <c r="S30" s="2"/>
      <c r="T30" s="2"/>
    </row>
    <row r="31" spans="1:20" s="65" customFormat="1" ht="15" customHeight="1" x14ac:dyDescent="0.2">
      <c r="A31" s="175" t="str">
        <f>Prijzentabel!A19</f>
        <v>1.2.1</v>
      </c>
      <c r="B31" s="71" t="str">
        <f>Prijzentabel!B19</f>
        <v xml:space="preserve"> Graven en dichten sleuf 30 cm breed 70 cm diep</v>
      </c>
      <c r="C31" s="185"/>
      <c r="D31" s="185"/>
      <c r="E31" s="185"/>
      <c r="F31" s="186"/>
      <c r="G31" s="186" t="s">
        <v>195</v>
      </c>
      <c r="H31" s="178"/>
      <c r="I31" s="74" t="str">
        <f>Prijzentabel!H19</f>
        <v>per lm</v>
      </c>
      <c r="J31" s="177">
        <f>Prijzentabel!J19</f>
        <v>17.707799999999999</v>
      </c>
      <c r="K31" s="340"/>
      <c r="L31" s="309" t="str">
        <f>IF(OR(J31="",K31=""),"",K31*J31)</f>
        <v/>
      </c>
      <c r="M31" s="267" t="str">
        <f>IF(OR(L31="",L31=0),"",L31)</f>
        <v/>
      </c>
      <c r="N31" s="2"/>
      <c r="O31" s="2"/>
      <c r="P31" s="2"/>
      <c r="Q31" s="2"/>
      <c r="R31" s="2"/>
      <c r="S31" s="2"/>
      <c r="T31" s="2"/>
    </row>
    <row r="32" spans="1:20" s="65" customFormat="1" ht="15" customHeight="1" x14ac:dyDescent="0.2">
      <c r="A32" s="175" t="str">
        <f>Prijzentabel!A20</f>
        <v>1.2.2</v>
      </c>
      <c r="B32" s="71" t="str">
        <f>Prijzentabel!B20</f>
        <v xml:space="preserve"> Beschoeiing</v>
      </c>
      <c r="C32" s="185"/>
      <c r="D32" s="185"/>
      <c r="E32" s="185"/>
      <c r="F32" s="186"/>
      <c r="G32" s="186"/>
      <c r="H32" s="178"/>
      <c r="I32" s="74" t="str">
        <f>Prijzentabel!H20</f>
        <v>per lm</v>
      </c>
      <c r="J32" s="177">
        <f>Prijzentabel!J20</f>
        <v>27.903199999999998</v>
      </c>
      <c r="K32" s="340"/>
      <c r="L32" s="309" t="str">
        <f>IF(OR(J32="",K32=""),"",K32*J32)</f>
        <v/>
      </c>
      <c r="M32" s="267" t="str">
        <f>IF(OR(L32="",L32=0),"",L32)</f>
        <v/>
      </c>
      <c r="N32" s="2"/>
      <c r="O32" s="2"/>
      <c r="P32" s="2"/>
      <c r="Q32" s="2"/>
      <c r="R32" s="2"/>
      <c r="S32" s="2"/>
      <c r="T32" s="2"/>
    </row>
    <row r="33" spans="1:20" s="65" customFormat="1" ht="15" customHeight="1" x14ac:dyDescent="0.2">
      <c r="A33" s="175"/>
      <c r="B33" s="71"/>
      <c r="C33" s="185"/>
      <c r="D33" s="185"/>
      <c r="E33" s="185"/>
      <c r="F33" s="186"/>
      <c r="G33" s="186"/>
      <c r="H33" s="186" t="s">
        <v>556</v>
      </c>
      <c r="I33" s="74"/>
      <c r="J33" s="177"/>
      <c r="K33" s="413"/>
      <c r="L33" s="414">
        <f>IF(H15=0,(K31*J31*$H$14)+K32*J32,(K31*(J31+$H$15)*$H$14)+K32*J32)</f>
        <v>0</v>
      </c>
      <c r="M33" s="267" t="str">
        <f>IF(OR(L33="",L33=0),"",L33)</f>
        <v/>
      </c>
      <c r="N33" s="2"/>
      <c r="O33" s="2"/>
      <c r="P33" s="2"/>
      <c r="Q33" s="2"/>
      <c r="R33" s="2"/>
      <c r="S33" s="2"/>
      <c r="T33" s="2"/>
    </row>
    <row r="34" spans="1:20" s="65" customFormat="1" ht="15" customHeight="1" x14ac:dyDescent="0.2">
      <c r="A34" s="175"/>
      <c r="B34" s="187"/>
      <c r="C34" s="185"/>
      <c r="D34" s="185"/>
      <c r="E34" s="185"/>
      <c r="F34" s="186"/>
      <c r="G34" s="186"/>
      <c r="H34" s="186"/>
      <c r="I34" s="188"/>
      <c r="J34" s="189"/>
      <c r="K34" s="347"/>
      <c r="L34" s="191"/>
      <c r="M34" s="2">
        <f>1</f>
        <v>1</v>
      </c>
      <c r="N34" s="2"/>
      <c r="O34" s="2"/>
      <c r="P34" s="2"/>
      <c r="Q34" s="2"/>
      <c r="R34" s="2"/>
      <c r="S34" s="2"/>
      <c r="T34" s="2"/>
    </row>
    <row r="35" spans="1:20" s="65" customFormat="1" ht="15" customHeight="1" x14ac:dyDescent="0.2">
      <c r="A35" s="175" t="str">
        <f>Prijzentabel!A23</f>
        <v>1.2.3</v>
      </c>
      <c r="B35" s="71" t="str">
        <f>Prijzentabel!B23</f>
        <v xml:space="preserve"> Graafwerk ondergrondse hindernissen</v>
      </c>
      <c r="C35" s="185"/>
      <c r="D35" s="185"/>
      <c r="E35" s="185"/>
      <c r="F35" s="185"/>
      <c r="G35" s="176"/>
      <c r="H35" s="176"/>
      <c r="I35" s="74" t="str">
        <f>Prijzentabel!H23</f>
        <v>per m³</v>
      </c>
      <c r="J35" s="177">
        <f>Prijzentabel!J23</f>
        <v>160.97999999999999</v>
      </c>
      <c r="K35" s="342"/>
      <c r="L35" s="309" t="str">
        <f>IF(OR(J35="",K35=""),"",K35*J35)</f>
        <v/>
      </c>
      <c r="M35" s="267" t="str">
        <f>IF(OR(L35="",L35=0),"",L35)</f>
        <v/>
      </c>
      <c r="N35" s="2"/>
      <c r="O35" s="2"/>
      <c r="P35" s="2"/>
      <c r="Q35" s="2"/>
      <c r="R35" s="2"/>
      <c r="S35" s="2"/>
      <c r="T35" s="2"/>
    </row>
    <row r="36" spans="1:20" s="65" customFormat="1" ht="15" customHeight="1" x14ac:dyDescent="0.2">
      <c r="A36" s="175" t="s">
        <v>547</v>
      </c>
      <c r="B36" s="71" t="str">
        <f>Prijzentabel!B24</f>
        <v xml:space="preserve"> Extra graafwerk (Graven)</v>
      </c>
      <c r="C36" s="185"/>
      <c r="D36" s="185"/>
      <c r="E36" s="185"/>
      <c r="F36" s="185"/>
      <c r="G36" s="176"/>
      <c r="H36" s="176"/>
      <c r="I36" s="74" t="str">
        <f>Prijzentabel!H24</f>
        <v>per m³</v>
      </c>
      <c r="J36" s="177">
        <f>Prijzentabel!J24</f>
        <v>34.342399999999998</v>
      </c>
      <c r="K36" s="342"/>
      <c r="L36" s="309" t="str">
        <f>IF(OR(J36="",K36=""),"",K36*J36)</f>
        <v/>
      </c>
      <c r="M36" s="267" t="str">
        <f>IF(OR(L36="",L36=0),"",L36)</f>
        <v/>
      </c>
      <c r="N36" s="2"/>
      <c r="O36" s="2"/>
      <c r="P36" s="2"/>
      <c r="Q36" s="2"/>
      <c r="R36" s="2"/>
      <c r="S36" s="2"/>
      <c r="T36" s="2"/>
    </row>
    <row r="37" spans="1:20" s="65" customFormat="1" ht="15" customHeight="1" x14ac:dyDescent="0.2">
      <c r="A37" s="175" t="s">
        <v>548</v>
      </c>
      <c r="B37" s="71" t="str">
        <f>Prijzentabel!B25</f>
        <v xml:space="preserve"> Extra graafwerk (Graven en Dempen)</v>
      </c>
      <c r="C37" s="185"/>
      <c r="D37" s="185"/>
      <c r="E37" s="185"/>
      <c r="F37" s="185"/>
      <c r="G37" s="176"/>
      <c r="H37" s="176"/>
      <c r="I37" s="74" t="str">
        <f>Prijzentabel!H25</f>
        <v>per m³</v>
      </c>
      <c r="J37" s="177">
        <f>Prijzentabel!J25</f>
        <v>62.245599999999996</v>
      </c>
      <c r="K37" s="342"/>
      <c r="L37" s="309" t="str">
        <f>IF(OR(J37="",K37=""),"",K37*J37)</f>
        <v/>
      </c>
      <c r="M37" s="267" t="str">
        <f>IF(OR(L37="",L37=0),"",L37)</f>
        <v/>
      </c>
      <c r="N37" s="2"/>
      <c r="O37" s="2"/>
      <c r="P37" s="2"/>
      <c r="Q37" s="2"/>
      <c r="R37" s="2"/>
      <c r="S37" s="2"/>
      <c r="T37" s="2"/>
    </row>
    <row r="38" spans="1:20" s="65" customFormat="1" ht="15" customHeight="1" x14ac:dyDescent="0.2">
      <c r="A38" s="175" t="s">
        <v>549</v>
      </c>
      <c r="B38" s="71" t="str">
        <f>Prijzentabel!B26</f>
        <v xml:space="preserve"> Extra graafwerk (Dempen)</v>
      </c>
      <c r="C38" s="185"/>
      <c r="D38" s="185"/>
      <c r="E38" s="185"/>
      <c r="F38" s="185"/>
      <c r="G38" s="176"/>
      <c r="H38" s="176"/>
      <c r="I38" s="74" t="str">
        <f>Prijzentabel!H26</f>
        <v>per m³</v>
      </c>
      <c r="J38" s="177">
        <f>Prijzentabel!J26</f>
        <v>27.903199999999998</v>
      </c>
      <c r="K38" s="342"/>
      <c r="L38" s="309" t="str">
        <f>IF(OR(J38="",K38=""),"",K38*J38)</f>
        <v/>
      </c>
      <c r="M38" s="267" t="str">
        <f>IF(OR(L38="",L38=0),"",L38)</f>
        <v/>
      </c>
      <c r="N38" s="2"/>
      <c r="O38" s="2"/>
      <c r="P38" s="2"/>
      <c r="Q38" s="2"/>
      <c r="R38" s="2"/>
      <c r="S38" s="2"/>
      <c r="T38" s="2"/>
    </row>
    <row r="39" spans="1:20" ht="15" customHeight="1" x14ac:dyDescent="0.2">
      <c r="A39" s="171"/>
      <c r="C39" s="179"/>
      <c r="D39" s="162"/>
      <c r="E39" s="162"/>
      <c r="K39" s="344"/>
      <c r="L39" s="346"/>
      <c r="M39" s="267" t="str">
        <f>IF(OR(L39="",L39=0),"",L39)</f>
        <v/>
      </c>
    </row>
    <row r="40" spans="1:20" ht="15" customHeight="1" x14ac:dyDescent="0.2">
      <c r="A40" s="171" t="str">
        <f>Prijzentabel!A28</f>
        <v>1.3</v>
      </c>
      <c r="B40" s="69" t="str">
        <f>Prijzentabel!B28</f>
        <v xml:space="preserve"> BORINGEN</v>
      </c>
      <c r="K40" s="344"/>
      <c r="L40" s="346"/>
      <c r="M40" s="2" t="str">
        <f>IF(SUM(L41:L44,L46:L57,L60:L73)=0,"",1)</f>
        <v/>
      </c>
    </row>
    <row r="41" spans="1:20" ht="15" customHeight="1" x14ac:dyDescent="0.2">
      <c r="A41" s="175" t="str">
        <f>Prijzentabel!A29</f>
        <v>1.3.1</v>
      </c>
      <c r="B41" s="71" t="str">
        <f>Prijzentabel!B29</f>
        <v xml:space="preserve"> Handboring diameter ≤ 110 mm</v>
      </c>
      <c r="C41" s="72"/>
      <c r="D41" s="72"/>
      <c r="E41" s="72"/>
      <c r="F41" s="72"/>
      <c r="G41" s="192"/>
      <c r="H41" s="192"/>
      <c r="I41" s="74" t="str">
        <f>Prijzentabel!H29</f>
        <v>per lm</v>
      </c>
      <c r="J41" s="177">
        <f>Prijzentabel!J29</f>
        <v>91.221999999999994</v>
      </c>
      <c r="K41" s="340"/>
      <c r="L41" s="309" t="str">
        <f>IF(OR(J41="",K41=""),"",IF(AND($L$121&gt;0,J41&lt;&gt;"",K41&lt;&gt;""),"Fout:Sleuven ingevuld",K41*J41))</f>
        <v/>
      </c>
      <c r="M41" s="267" t="str">
        <f t="shared" ref="M41:M44" si="1">IF(OR(L41="",L41=0),"",L41)</f>
        <v/>
      </c>
    </row>
    <row r="42" spans="1:20" ht="15" customHeight="1" x14ac:dyDescent="0.2">
      <c r="A42" s="175" t="str">
        <f>Prijzentabel!A30</f>
        <v>1.3.2</v>
      </c>
      <c r="B42" s="71" t="str">
        <f>Prijzentabel!B30</f>
        <v xml:space="preserve"> Handboring diameter &gt; 110 mm maar ≤ 200 mm</v>
      </c>
      <c r="C42" s="72"/>
      <c r="D42" s="72"/>
      <c r="E42" s="72"/>
      <c r="F42" s="72"/>
      <c r="G42" s="192"/>
      <c r="H42" s="192"/>
      <c r="I42" s="74" t="str">
        <f>Prijzentabel!H30</f>
        <v>per lm</v>
      </c>
      <c r="J42" s="177">
        <f>Prijzentabel!J30</f>
        <v>144.88200000000001</v>
      </c>
      <c r="K42" s="340"/>
      <c r="L42" s="309" t="str">
        <f>IF(OR(J42="",K42=""),"",IF(AND($L$121&gt;0,J42&lt;&gt;"",K42&lt;&gt;""),"Fout:Sleuven ingevuld",K42*J42))</f>
        <v/>
      </c>
      <c r="M42" s="267" t="str">
        <f t="shared" si="1"/>
        <v/>
      </c>
    </row>
    <row r="43" spans="1:20" ht="15" customHeight="1" x14ac:dyDescent="0.2">
      <c r="A43" s="175" t="str">
        <f>Prijzentabel!A31</f>
        <v>1.3.10</v>
      </c>
      <c r="B43" s="71" t="str">
        <f>Prijzentabel!B31</f>
        <v xml:space="preserve"> Lijnboring 1 x 50 mm</v>
      </c>
      <c r="C43" s="72"/>
      <c r="D43" s="72"/>
      <c r="E43" s="72"/>
      <c r="F43" s="72"/>
      <c r="G43" s="192"/>
      <c r="H43" s="192"/>
      <c r="I43" s="74" t="str">
        <f>Prijzentabel!H31</f>
        <v>per lm</v>
      </c>
      <c r="J43" s="177">
        <f>Prijzentabel!J31</f>
        <v>64.391999999999996</v>
      </c>
      <c r="K43" s="340"/>
      <c r="L43" s="309" t="str">
        <f>IF(OR(J43="",K43=""),"",IF(AND($L$121&gt;0,J43&lt;&gt;"",K43&lt;&gt;""),"Fout:Sleuven ingevuld",K43*J43))</f>
        <v/>
      </c>
      <c r="M43" s="267" t="str">
        <f t="shared" si="1"/>
        <v/>
      </c>
    </row>
    <row r="44" spans="1:20" ht="15" customHeight="1" x14ac:dyDescent="0.2">
      <c r="A44" s="175" t="str">
        <f>Prijzentabel!A32</f>
        <v>1.3.11</v>
      </c>
      <c r="B44" s="71" t="str">
        <f>Prijzentabel!B32</f>
        <v xml:space="preserve"> Per bijkomende PE-HD buis 50 mm</v>
      </c>
      <c r="C44" s="72"/>
      <c r="D44" s="72"/>
      <c r="E44" s="72"/>
      <c r="F44" s="72"/>
      <c r="G44" s="192"/>
      <c r="H44" s="192"/>
      <c r="I44" s="74" t="str">
        <f>Prijzentabel!H32</f>
        <v>per lm</v>
      </c>
      <c r="J44" s="177">
        <f>Prijzentabel!J32</f>
        <v>6.4391999999999996</v>
      </c>
      <c r="K44" s="340"/>
      <c r="L44" s="309" t="str">
        <f>IF(OR(J44="",K44=""),"",IF(AND($L$121&gt;0,J44&lt;&gt;"",K44&lt;&gt;""),"Fout:Sleuven ingevuld",K44*J44))</f>
        <v/>
      </c>
      <c r="M44" s="267" t="str">
        <f t="shared" si="1"/>
        <v/>
      </c>
    </row>
    <row r="45" spans="1:20" ht="15" customHeight="1" x14ac:dyDescent="0.2">
      <c r="A45" s="175"/>
      <c r="B45" s="71" t="str">
        <f>Prijzentabel!B33</f>
        <v xml:space="preserve"> Horizontale gestuurde boring in één enkel boorgat - boring ≤ 30 m ( leveren PE mantelbuis SDR 11 inclusief )</v>
      </c>
      <c r="C45" s="72"/>
      <c r="D45" s="72"/>
      <c r="E45" s="72"/>
      <c r="F45" s="72"/>
      <c r="G45" s="192"/>
      <c r="H45" s="185"/>
      <c r="I45" s="188"/>
      <c r="J45" s="189"/>
      <c r="K45" s="344"/>
      <c r="L45" s="346"/>
      <c r="M45" s="2" t="str">
        <f>IF(SUM(L46:L57)=0,"",1)</f>
        <v/>
      </c>
    </row>
    <row r="46" spans="1:20" ht="15" customHeight="1" x14ac:dyDescent="0.2">
      <c r="A46" s="175" t="str">
        <f>Prijzentabel!A34</f>
        <v>1.3.12</v>
      </c>
      <c r="B46" s="71"/>
      <c r="C46" s="72" t="str">
        <f>Prijzentabel!C34</f>
        <v>1x90</v>
      </c>
      <c r="D46" s="72"/>
      <c r="E46" s="72"/>
      <c r="F46" s="72"/>
      <c r="G46" s="192"/>
      <c r="H46" s="192"/>
      <c r="I46" s="74" t="str">
        <f>Prijzentabel!H34</f>
        <v>per lm</v>
      </c>
      <c r="J46" s="177">
        <f>Prijzentabel!J34</f>
        <v>88.453143999999995</v>
      </c>
      <c r="K46" s="340"/>
      <c r="L46" s="309" t="str">
        <f t="shared" ref="L46:L57" si="2">IF(OR(J46="",K46=""),"",IF(AND($L$121&gt;0,J46&lt;&gt;"",K46&lt;&gt;""),"Fout:Sleuven ingevuld",K46*J46))</f>
        <v/>
      </c>
      <c r="M46" s="267" t="str">
        <f t="shared" ref="M46:M58" si="3">IF(OR(L46="",L46=0),"",L46)</f>
        <v/>
      </c>
    </row>
    <row r="47" spans="1:20" ht="15" customHeight="1" x14ac:dyDescent="0.2">
      <c r="A47" s="175" t="str">
        <f>Prijzentabel!A35</f>
        <v>1.3.13</v>
      </c>
      <c r="B47" s="71"/>
      <c r="C47" s="72" t="str">
        <f>Prijzentabel!C35</f>
        <v>1x110</v>
      </c>
      <c r="D47" s="72"/>
      <c r="E47" s="72"/>
      <c r="F47" s="72"/>
      <c r="G47" s="192"/>
      <c r="H47" s="192"/>
      <c r="I47" s="74" t="str">
        <f>Prijzentabel!H35</f>
        <v>per lm</v>
      </c>
      <c r="J47" s="177">
        <f>Prijzentabel!J35</f>
        <v>93.550843999999998</v>
      </c>
      <c r="K47" s="340"/>
      <c r="L47" s="309" t="str">
        <f t="shared" si="2"/>
        <v/>
      </c>
      <c r="M47" s="267" t="str">
        <f t="shared" si="3"/>
        <v/>
      </c>
    </row>
    <row r="48" spans="1:20" s="65" customFormat="1" ht="15" customHeight="1" x14ac:dyDescent="0.2">
      <c r="A48" s="175" t="str">
        <f>Prijzentabel!A36</f>
        <v>1.3.14</v>
      </c>
      <c r="B48" s="193"/>
      <c r="C48" s="72" t="str">
        <f>Prijzentabel!C36</f>
        <v>1x125</v>
      </c>
      <c r="D48" s="72"/>
      <c r="E48" s="72"/>
      <c r="F48" s="72"/>
      <c r="G48" s="194"/>
      <c r="H48" s="194"/>
      <c r="I48" s="74" t="str">
        <f>Prijzentabel!H36</f>
        <v>per lm</v>
      </c>
      <c r="J48" s="177">
        <f>Prijzentabel!J36</f>
        <v>96.53434</v>
      </c>
      <c r="K48" s="340"/>
      <c r="L48" s="309" t="str">
        <f t="shared" si="2"/>
        <v/>
      </c>
      <c r="M48" s="267" t="str">
        <f t="shared" si="3"/>
        <v/>
      </c>
      <c r="N48" s="2"/>
      <c r="O48" s="2"/>
      <c r="P48" s="2"/>
      <c r="Q48" s="2"/>
      <c r="R48" s="2"/>
      <c r="S48" s="2"/>
      <c r="T48" s="2"/>
    </row>
    <row r="49" spans="1:20" s="65" customFormat="1" ht="15" customHeight="1" x14ac:dyDescent="0.2">
      <c r="A49" s="175" t="str">
        <f>Prijzentabel!A37</f>
        <v>1.3.15</v>
      </c>
      <c r="B49" s="193"/>
      <c r="C49" s="72" t="str">
        <f>Prijzentabel!C37</f>
        <v>1x160</v>
      </c>
      <c r="D49" s="72"/>
      <c r="E49" s="72"/>
      <c r="F49" s="72"/>
      <c r="G49" s="194"/>
      <c r="H49" s="194"/>
      <c r="I49" s="74" t="str">
        <f>Prijzentabel!H37</f>
        <v>per lm</v>
      </c>
      <c r="J49" s="177">
        <f>Prijzentabel!J37</f>
        <v>109.13370799999998</v>
      </c>
      <c r="K49" s="340"/>
      <c r="L49" s="309" t="str">
        <f t="shared" si="2"/>
        <v/>
      </c>
      <c r="M49" s="267" t="str">
        <f t="shared" si="3"/>
        <v/>
      </c>
      <c r="N49" s="2"/>
      <c r="O49" s="2"/>
      <c r="P49" s="2"/>
      <c r="Q49" s="2"/>
      <c r="R49" s="2"/>
      <c r="S49" s="2"/>
      <c r="T49" s="2"/>
    </row>
    <row r="50" spans="1:20" s="65" customFormat="1" ht="15" customHeight="1" x14ac:dyDescent="0.2">
      <c r="A50" s="175" t="str">
        <f>Prijzentabel!A38</f>
        <v>1.3.16</v>
      </c>
      <c r="B50" s="193"/>
      <c r="C50" s="72" t="str">
        <f>Prijzentabel!C38</f>
        <v>1x200</v>
      </c>
      <c r="D50" s="72"/>
      <c r="E50" s="72"/>
      <c r="F50" s="72"/>
      <c r="G50" s="194"/>
      <c r="H50" s="194"/>
      <c r="I50" s="74" t="str">
        <f>Prijzentabel!H38</f>
        <v>per lm</v>
      </c>
      <c r="J50" s="177">
        <f>Prijzentabel!J38</f>
        <v>130.83381199999999</v>
      </c>
      <c r="K50" s="340"/>
      <c r="L50" s="309" t="str">
        <f t="shared" si="2"/>
        <v/>
      </c>
      <c r="M50" s="267" t="str">
        <f t="shared" si="3"/>
        <v/>
      </c>
      <c r="N50" s="2"/>
      <c r="O50" s="2"/>
      <c r="P50" s="2"/>
      <c r="Q50" s="2"/>
      <c r="R50" s="2"/>
      <c r="S50" s="2"/>
      <c r="T50" s="2"/>
    </row>
    <row r="51" spans="1:20" ht="16.5" customHeight="1" x14ac:dyDescent="0.2">
      <c r="A51" s="175" t="str">
        <f>Prijzentabel!A39</f>
        <v>1.3.17</v>
      </c>
      <c r="B51" s="71"/>
      <c r="C51" s="72" t="str">
        <f>Prijzentabel!C39</f>
        <v>1x250</v>
      </c>
      <c r="D51" s="72"/>
      <c r="E51" s="72"/>
      <c r="F51" s="72"/>
      <c r="G51" s="192"/>
      <c r="H51" s="192"/>
      <c r="I51" s="74" t="str">
        <f>Prijzentabel!H39</f>
        <v>per lm</v>
      </c>
      <c r="J51" s="177">
        <f>Prijzentabel!J39</f>
        <v>174.36280399999998</v>
      </c>
      <c r="K51" s="340"/>
      <c r="L51" s="309" t="str">
        <f t="shared" si="2"/>
        <v/>
      </c>
      <c r="M51" s="267" t="str">
        <f t="shared" si="3"/>
        <v/>
      </c>
    </row>
    <row r="52" spans="1:20" ht="16.5" customHeight="1" x14ac:dyDescent="0.2">
      <c r="A52" s="175" t="str">
        <f>Prijzentabel!A40</f>
        <v>1.3.18</v>
      </c>
      <c r="B52" s="71"/>
      <c r="C52" s="72" t="str">
        <f>Prijzentabel!C40</f>
        <v>1x315</v>
      </c>
      <c r="D52" s="72"/>
      <c r="E52" s="72"/>
      <c r="F52" s="72"/>
      <c r="G52" s="192"/>
      <c r="H52" s="192"/>
      <c r="I52" s="74" t="str">
        <f>Prijzentabel!H40</f>
        <v>per lm</v>
      </c>
      <c r="J52" s="177">
        <f>Prijzentabel!J40</f>
        <v>237.82111999999998</v>
      </c>
      <c r="K52" s="340"/>
      <c r="L52" s="309" t="str">
        <f t="shared" si="2"/>
        <v/>
      </c>
      <c r="M52" s="267" t="str">
        <f t="shared" si="3"/>
        <v/>
      </c>
    </row>
    <row r="53" spans="1:20" ht="16.5" customHeight="1" x14ac:dyDescent="0.2">
      <c r="A53" s="175" t="str">
        <f>Prijzentabel!A41</f>
        <v>1.3.19</v>
      </c>
      <c r="B53" s="71"/>
      <c r="C53" s="72" t="str">
        <f>Prijzentabel!C41</f>
        <v>3x110</v>
      </c>
      <c r="D53" s="72"/>
      <c r="E53" s="72"/>
      <c r="F53" s="72"/>
      <c r="G53" s="192"/>
      <c r="H53" s="192"/>
      <c r="I53" s="74" t="str">
        <f>Prijzentabel!H41</f>
        <v>per lm</v>
      </c>
      <c r="J53" s="177">
        <f>Prijzentabel!J41</f>
        <v>163.66299999999998</v>
      </c>
      <c r="K53" s="340"/>
      <c r="L53" s="309" t="str">
        <f t="shared" si="2"/>
        <v/>
      </c>
      <c r="M53" s="267" t="str">
        <f t="shared" si="3"/>
        <v/>
      </c>
    </row>
    <row r="54" spans="1:20" ht="16.5" customHeight="1" x14ac:dyDescent="0.2">
      <c r="A54" s="175" t="str">
        <f>Prijzentabel!A42</f>
        <v>1.3.20</v>
      </c>
      <c r="B54" s="71"/>
      <c r="C54" s="72" t="str">
        <f>Prijzentabel!C42</f>
        <v>3x125</v>
      </c>
      <c r="D54" s="72"/>
      <c r="E54" s="72"/>
      <c r="F54" s="72"/>
      <c r="G54" s="192"/>
      <c r="H54" s="192"/>
      <c r="I54" s="74" t="str">
        <f>Prijzentabel!H42</f>
        <v>per lm</v>
      </c>
      <c r="J54" s="177">
        <f>Prijzentabel!J42</f>
        <v>182.17569999999998</v>
      </c>
      <c r="K54" s="340"/>
      <c r="L54" s="309" t="str">
        <f t="shared" si="2"/>
        <v/>
      </c>
      <c r="M54" s="267" t="str">
        <f t="shared" si="3"/>
        <v/>
      </c>
    </row>
    <row r="55" spans="1:20" ht="16.5" customHeight="1" x14ac:dyDescent="0.2">
      <c r="A55" s="175" t="str">
        <f>Prijzentabel!A43</f>
        <v>1.3.21</v>
      </c>
      <c r="B55" s="71"/>
      <c r="C55" s="72" t="str">
        <f>Prijzentabel!C43</f>
        <v>3x160</v>
      </c>
      <c r="D55" s="72"/>
      <c r="E55" s="72"/>
      <c r="F55" s="72"/>
      <c r="G55" s="192"/>
      <c r="H55" s="192"/>
      <c r="I55" s="74" t="str">
        <f>Prijzentabel!H43</f>
        <v>per lm</v>
      </c>
      <c r="J55" s="177">
        <f>Prijzentabel!J43</f>
        <v>231.53216799999998</v>
      </c>
      <c r="K55" s="340"/>
      <c r="L55" s="309" t="str">
        <f t="shared" si="2"/>
        <v/>
      </c>
      <c r="M55" s="267" t="str">
        <f t="shared" si="3"/>
        <v/>
      </c>
    </row>
    <row r="56" spans="1:20" ht="16.5" customHeight="1" x14ac:dyDescent="0.2">
      <c r="A56" s="175" t="str">
        <f>Prijzentabel!A44</f>
        <v>1.3.22</v>
      </c>
      <c r="B56" s="71"/>
      <c r="C56" s="72" t="str">
        <f>Prijzentabel!C44</f>
        <v>3x200</v>
      </c>
      <c r="D56" s="72"/>
      <c r="E56" s="72"/>
      <c r="F56" s="72"/>
      <c r="G56" s="192"/>
      <c r="H56" s="192"/>
      <c r="I56" s="74" t="str">
        <f>Prijzentabel!H44</f>
        <v>per lm</v>
      </c>
      <c r="J56" s="177">
        <f>Prijzentabel!J44</f>
        <v>297.38371999999998</v>
      </c>
      <c r="K56" s="340"/>
      <c r="L56" s="309" t="str">
        <f t="shared" si="2"/>
        <v/>
      </c>
      <c r="M56" s="267" t="str">
        <f t="shared" si="3"/>
        <v/>
      </c>
    </row>
    <row r="57" spans="1:20" ht="16.5" customHeight="1" x14ac:dyDescent="0.2">
      <c r="A57" s="175" t="str">
        <f>Prijzentabel!A45</f>
        <v>1.3.23</v>
      </c>
      <c r="B57" s="71"/>
      <c r="C57" s="72" t="str">
        <f>Prijzentabel!C45</f>
        <v>3x250</v>
      </c>
      <c r="D57" s="72"/>
      <c r="E57" s="72"/>
      <c r="F57" s="72"/>
      <c r="G57" s="192"/>
      <c r="H57" s="192"/>
      <c r="I57" s="74" t="str">
        <f>Prijzentabel!H45</f>
        <v>per lm</v>
      </c>
      <c r="J57" s="177">
        <f>Prijzentabel!J45</f>
        <v>384.16267199999993</v>
      </c>
      <c r="K57" s="340"/>
      <c r="L57" s="309" t="str">
        <f t="shared" si="2"/>
        <v/>
      </c>
      <c r="M57" s="267" t="str">
        <f t="shared" si="3"/>
        <v/>
      </c>
    </row>
    <row r="58" spans="1:20" ht="16.5" customHeight="1" x14ac:dyDescent="0.2">
      <c r="A58" s="195"/>
      <c r="B58" s="196"/>
      <c r="G58" s="65"/>
      <c r="H58" s="65"/>
      <c r="K58" s="344"/>
      <c r="L58" s="346"/>
      <c r="M58" s="267" t="str">
        <f t="shared" si="3"/>
        <v/>
      </c>
    </row>
    <row r="59" spans="1:20" ht="15" customHeight="1" x14ac:dyDescent="0.2">
      <c r="A59" s="197"/>
      <c r="B59" s="198" t="s">
        <v>247</v>
      </c>
      <c r="C59" s="62"/>
      <c r="D59" s="62"/>
      <c r="E59" s="62"/>
      <c r="F59" s="62"/>
      <c r="G59" s="199"/>
      <c r="H59" s="160"/>
      <c r="I59" s="200"/>
      <c r="J59" s="201"/>
      <c r="K59" s="344"/>
      <c r="L59" s="346"/>
      <c r="M59" s="2" t="str">
        <f>IF(SUM(L60:L73)=0,"",1)</f>
        <v/>
      </c>
    </row>
    <row r="60" spans="1:20" ht="16.5" customHeight="1" x14ac:dyDescent="0.2">
      <c r="A60" s="175" t="str">
        <f>Prijzentabel!A48</f>
        <v>1.3.25</v>
      </c>
      <c r="B60" s="71"/>
      <c r="C60" s="72" t="str">
        <f>Prijzentabel!C48</f>
        <v>1x90</v>
      </c>
      <c r="D60" s="72"/>
      <c r="E60" s="72"/>
      <c r="F60" s="72"/>
      <c r="G60" s="192"/>
      <c r="H60" s="192"/>
      <c r="I60" s="74" t="str">
        <f>Prijzentabel!H48</f>
        <v>per lm</v>
      </c>
      <c r="J60" s="177">
        <f>Prijzentabel!J48</f>
        <v>84.310592</v>
      </c>
      <c r="K60" s="340"/>
      <c r="L60" s="309" t="str">
        <f t="shared" ref="L60:L73" si="4">IF(OR(J60="",K60=""),"",IF(AND($L$121&gt;0,J60&lt;&gt;"",K60&lt;&gt;""),"Fout:Sleuven ingevuld",K60*J60))</f>
        <v/>
      </c>
      <c r="M60" s="267" t="str">
        <f t="shared" ref="M60:M74" si="5">IF(OR(L60="",L60=0),"",L60)</f>
        <v/>
      </c>
    </row>
    <row r="61" spans="1:20" ht="16.5" customHeight="1" x14ac:dyDescent="0.2">
      <c r="A61" s="175" t="str">
        <f>Prijzentabel!A49</f>
        <v>1.3.26</v>
      </c>
      <c r="B61" s="71"/>
      <c r="C61" s="72" t="str">
        <f>Prijzentabel!C49</f>
        <v>1x110</v>
      </c>
      <c r="D61" s="72"/>
      <c r="E61" s="72"/>
      <c r="F61" s="72"/>
      <c r="G61" s="192"/>
      <c r="H61" s="192"/>
      <c r="I61" s="74" t="str">
        <f>Prijzentabel!H49</f>
        <v>per lm</v>
      </c>
      <c r="J61" s="177">
        <f>Prijzentabel!J49</f>
        <v>89.37609599999999</v>
      </c>
      <c r="K61" s="340"/>
      <c r="L61" s="309" t="str">
        <f t="shared" si="4"/>
        <v/>
      </c>
      <c r="M61" s="267" t="str">
        <f t="shared" si="5"/>
        <v/>
      </c>
    </row>
    <row r="62" spans="1:20" ht="16.5" customHeight="1" x14ac:dyDescent="0.2">
      <c r="A62" s="175" t="str">
        <f>Prijzentabel!A50</f>
        <v>1.3.27</v>
      </c>
      <c r="B62" s="71"/>
      <c r="C62" s="72" t="str">
        <f>Prijzentabel!C50</f>
        <v>1x125</v>
      </c>
      <c r="D62" s="72"/>
      <c r="E62" s="72"/>
      <c r="F62" s="72"/>
      <c r="G62" s="192"/>
      <c r="H62" s="192"/>
      <c r="I62" s="74" t="str">
        <f>Prijzentabel!H50</f>
        <v>per lm</v>
      </c>
      <c r="J62" s="177">
        <f>Prijzentabel!J50</f>
        <v>92.413252</v>
      </c>
      <c r="K62" s="340"/>
      <c r="L62" s="309" t="str">
        <f t="shared" si="4"/>
        <v/>
      </c>
      <c r="M62" s="267" t="str">
        <f t="shared" si="5"/>
        <v/>
      </c>
    </row>
    <row r="63" spans="1:20" ht="16.5" customHeight="1" x14ac:dyDescent="0.2">
      <c r="A63" s="175" t="str">
        <f>Prijzentabel!A51</f>
        <v>1.3.28</v>
      </c>
      <c r="B63" s="71"/>
      <c r="C63" s="72" t="str">
        <f>Prijzentabel!C51</f>
        <v>1x160</v>
      </c>
      <c r="D63" s="72"/>
      <c r="E63" s="72"/>
      <c r="F63" s="72"/>
      <c r="G63" s="192"/>
      <c r="H63" s="192"/>
      <c r="I63" s="74" t="str">
        <f>Prijzentabel!H51</f>
        <v>per lm</v>
      </c>
      <c r="J63" s="177">
        <f>Prijzentabel!J51</f>
        <v>105.02335199999999</v>
      </c>
      <c r="K63" s="340"/>
      <c r="L63" s="309" t="str">
        <f t="shared" si="4"/>
        <v/>
      </c>
      <c r="M63" s="267" t="str">
        <f t="shared" si="5"/>
        <v/>
      </c>
    </row>
    <row r="64" spans="1:20" ht="16.5" customHeight="1" x14ac:dyDescent="0.2">
      <c r="A64" s="175" t="str">
        <f>Prijzentabel!A52</f>
        <v>1.3.29</v>
      </c>
      <c r="B64" s="71"/>
      <c r="C64" s="72" t="str">
        <f>Prijzentabel!C52</f>
        <v>1x200</v>
      </c>
      <c r="D64" s="72"/>
      <c r="E64" s="72"/>
      <c r="F64" s="72"/>
      <c r="G64" s="192"/>
      <c r="H64" s="192"/>
      <c r="I64" s="74" t="str">
        <f>Prijzentabel!H52</f>
        <v>per lm</v>
      </c>
      <c r="J64" s="177">
        <f>Prijzentabel!J52</f>
        <v>126.64833199999998</v>
      </c>
      <c r="K64" s="340"/>
      <c r="L64" s="309" t="str">
        <f t="shared" si="4"/>
        <v/>
      </c>
      <c r="M64" s="267" t="str">
        <f t="shared" si="5"/>
        <v/>
      </c>
    </row>
    <row r="65" spans="1:13" ht="16.5" customHeight="1" x14ac:dyDescent="0.2">
      <c r="A65" s="175" t="str">
        <f>Prijzentabel!A53</f>
        <v>1.3.30</v>
      </c>
      <c r="B65" s="71"/>
      <c r="C65" s="72" t="str">
        <f>Prijzentabel!C53</f>
        <v>1x250</v>
      </c>
      <c r="D65" s="72"/>
      <c r="E65" s="72"/>
      <c r="F65" s="72"/>
      <c r="G65" s="192"/>
      <c r="H65" s="192"/>
      <c r="I65" s="74" t="str">
        <f>Prijzentabel!H53</f>
        <v>per lm</v>
      </c>
      <c r="J65" s="177">
        <f>Prijzentabel!J53</f>
        <v>170.17732399999997</v>
      </c>
      <c r="K65" s="340"/>
      <c r="L65" s="309" t="str">
        <f t="shared" si="4"/>
        <v/>
      </c>
      <c r="M65" s="267" t="str">
        <f t="shared" si="5"/>
        <v/>
      </c>
    </row>
    <row r="66" spans="1:13" ht="16.5" customHeight="1" x14ac:dyDescent="0.2">
      <c r="A66" s="175" t="str">
        <f>Prijzentabel!A54</f>
        <v>1.3.31</v>
      </c>
      <c r="B66" s="71"/>
      <c r="C66" s="72" t="str">
        <f>Prijzentabel!C54</f>
        <v>1x315</v>
      </c>
      <c r="D66" s="72"/>
      <c r="E66" s="72"/>
      <c r="F66" s="72"/>
      <c r="G66" s="192"/>
      <c r="H66" s="192"/>
      <c r="I66" s="74" t="str">
        <f>Prijzentabel!H54</f>
        <v>per lm</v>
      </c>
      <c r="J66" s="177">
        <f>Prijzentabel!J54</f>
        <v>220.63918799999999</v>
      </c>
      <c r="K66" s="340"/>
      <c r="L66" s="309" t="str">
        <f t="shared" si="4"/>
        <v/>
      </c>
      <c r="M66" s="267" t="str">
        <f t="shared" si="5"/>
        <v/>
      </c>
    </row>
    <row r="67" spans="1:13" ht="16.5" customHeight="1" x14ac:dyDescent="0.2">
      <c r="A67" s="197" t="str">
        <f>Prijzentabel!A55</f>
        <v>1.3.32</v>
      </c>
      <c r="B67" s="198"/>
      <c r="C67" s="62" t="str">
        <f>Prijzentabel!C55</f>
        <v>3x110</v>
      </c>
      <c r="D67" s="62"/>
      <c r="E67" s="62"/>
      <c r="F67" s="62"/>
      <c r="G67" s="199"/>
      <c r="H67" s="199"/>
      <c r="I67" s="86" t="str">
        <f>Prijzentabel!H55</f>
        <v>per lm</v>
      </c>
      <c r="J67" s="202">
        <f>Prijzentabel!J55</f>
        <v>159.48825199999996</v>
      </c>
      <c r="K67" s="340"/>
      <c r="L67" s="309" t="str">
        <f t="shared" si="4"/>
        <v/>
      </c>
      <c r="M67" s="267" t="str">
        <f t="shared" si="5"/>
        <v/>
      </c>
    </row>
    <row r="68" spans="1:13" ht="16.5" customHeight="1" x14ac:dyDescent="0.2">
      <c r="A68" s="175" t="str">
        <f>Prijzentabel!A56</f>
        <v>1.3.33</v>
      </c>
      <c r="B68" s="71"/>
      <c r="C68" s="72" t="str">
        <f>Prijzentabel!C56</f>
        <v>3x125</v>
      </c>
      <c r="D68" s="72"/>
      <c r="E68" s="72"/>
      <c r="F68" s="72"/>
      <c r="G68" s="192"/>
      <c r="H68" s="192"/>
      <c r="I68" s="74" t="str">
        <f>Prijzentabel!H56</f>
        <v>per lm</v>
      </c>
      <c r="J68" s="177">
        <f>Prijzentabel!J56</f>
        <v>176.95994799999997</v>
      </c>
      <c r="K68" s="340"/>
      <c r="L68" s="309" t="str">
        <f t="shared" si="4"/>
        <v/>
      </c>
      <c r="M68" s="267" t="str">
        <f t="shared" si="5"/>
        <v/>
      </c>
    </row>
    <row r="69" spans="1:13" ht="16.5" customHeight="1" x14ac:dyDescent="0.2">
      <c r="A69" s="175" t="str">
        <f>Prijzentabel!A57</f>
        <v>1.3.34</v>
      </c>
      <c r="B69" s="71"/>
      <c r="C69" s="72" t="str">
        <f>Prijzentabel!C57</f>
        <v>3x160</v>
      </c>
      <c r="D69" s="72"/>
      <c r="E69" s="72"/>
      <c r="F69" s="72"/>
      <c r="G69" s="192"/>
      <c r="H69" s="192"/>
      <c r="I69" s="74" t="str">
        <f>Prijzentabel!H57</f>
        <v>per lm</v>
      </c>
      <c r="J69" s="177">
        <f>Prijzentabel!J57</f>
        <v>226.29495199999999</v>
      </c>
      <c r="K69" s="340"/>
      <c r="L69" s="309" t="str">
        <f t="shared" si="4"/>
        <v/>
      </c>
      <c r="M69" s="267" t="str">
        <f t="shared" si="5"/>
        <v/>
      </c>
    </row>
    <row r="70" spans="1:13" ht="16.5" customHeight="1" x14ac:dyDescent="0.2">
      <c r="A70" s="175" t="str">
        <f>Prijzentabel!A58</f>
        <v>1.3.35</v>
      </c>
      <c r="B70" s="71"/>
      <c r="C70" s="72" t="str">
        <f>Prijzentabel!C58</f>
        <v>3x200</v>
      </c>
      <c r="D70" s="72"/>
      <c r="E70" s="72"/>
      <c r="F70" s="72"/>
      <c r="G70" s="192"/>
      <c r="H70" s="192"/>
      <c r="I70" s="74" t="str">
        <f>Prijzentabel!H58</f>
        <v>per lm</v>
      </c>
      <c r="J70" s="177">
        <f>Prijzentabel!J58</f>
        <v>291.12696399999999</v>
      </c>
      <c r="K70" s="340"/>
      <c r="L70" s="309" t="str">
        <f t="shared" si="4"/>
        <v/>
      </c>
      <c r="M70" s="267" t="str">
        <f t="shared" si="5"/>
        <v/>
      </c>
    </row>
    <row r="71" spans="1:13" ht="16.5" customHeight="1" x14ac:dyDescent="0.2">
      <c r="A71" s="175" t="str">
        <f>Prijzentabel!A59</f>
        <v>1.3.36</v>
      </c>
      <c r="B71" s="196"/>
      <c r="C71" s="203" t="str">
        <f>Prijzentabel!C59</f>
        <v>3x250</v>
      </c>
      <c r="D71" s="72"/>
      <c r="E71" s="203"/>
      <c r="F71" s="203"/>
      <c r="G71" s="204"/>
      <c r="H71" s="204"/>
      <c r="I71" s="74" t="str">
        <f>Prijzentabel!H59</f>
        <v>per lm</v>
      </c>
      <c r="J71" s="177">
        <f>Prijzentabel!J59</f>
        <v>377.88445200000001</v>
      </c>
      <c r="K71" s="340"/>
      <c r="L71" s="309" t="str">
        <f t="shared" si="4"/>
        <v/>
      </c>
      <c r="M71" s="267" t="str">
        <f t="shared" si="5"/>
        <v/>
      </c>
    </row>
    <row r="72" spans="1:13" ht="16.5" customHeight="1" x14ac:dyDescent="0.2">
      <c r="A72" s="260" t="s">
        <v>537</v>
      </c>
      <c r="B72" s="489"/>
      <c r="C72" s="490"/>
      <c r="D72" s="490"/>
      <c r="E72" s="490"/>
      <c r="F72" s="490"/>
      <c r="G72" s="339"/>
      <c r="H72" s="261"/>
      <c r="I72" s="74" t="s">
        <v>5</v>
      </c>
      <c r="J72" s="299"/>
      <c r="K72" s="340"/>
      <c r="L72" s="309" t="str">
        <f t="shared" si="4"/>
        <v/>
      </c>
      <c r="M72" s="267" t="str">
        <f t="shared" si="5"/>
        <v/>
      </c>
    </row>
    <row r="73" spans="1:13" ht="16.5" customHeight="1" x14ac:dyDescent="0.2">
      <c r="A73" s="260" t="s">
        <v>538</v>
      </c>
      <c r="B73" s="489"/>
      <c r="C73" s="490"/>
      <c r="D73" s="490"/>
      <c r="E73" s="490"/>
      <c r="F73" s="490"/>
      <c r="G73" s="339"/>
      <c r="H73" s="261"/>
      <c r="I73" s="74" t="s">
        <v>5</v>
      </c>
      <c r="J73" s="299"/>
      <c r="K73" s="340"/>
      <c r="L73" s="348" t="str">
        <f t="shared" si="4"/>
        <v/>
      </c>
      <c r="M73" s="267" t="str">
        <f t="shared" si="5"/>
        <v/>
      </c>
    </row>
    <row r="74" spans="1:13" ht="15" customHeight="1" x14ac:dyDescent="0.2">
      <c r="A74" s="266"/>
      <c r="C74" s="179"/>
      <c r="D74" s="162"/>
      <c r="E74" s="162"/>
      <c r="K74" s="349">
        <f>IF(SUM(L43:L71,L41:L42)=0,0,SUM(K43:K71,K41:K42))</f>
        <v>0</v>
      </c>
      <c r="L74" s="346"/>
      <c r="M74" s="267" t="str">
        <f t="shared" si="5"/>
        <v/>
      </c>
    </row>
    <row r="75" spans="1:13" ht="16.5" customHeight="1" x14ac:dyDescent="0.2">
      <c r="A75" s="171" t="str">
        <f>Prijzentabel!A61</f>
        <v>1.4</v>
      </c>
      <c r="B75" s="90" t="str">
        <f>Prijzentabel!B61</f>
        <v>HERBESTRATEN</v>
      </c>
      <c r="K75" s="344"/>
      <c r="L75" s="346"/>
      <c r="M75" s="2" t="str">
        <f>IF(SUM(L76:L103)=0,"",1)</f>
        <v/>
      </c>
    </row>
    <row r="76" spans="1:13" ht="16.5" customHeight="1" x14ac:dyDescent="0.2">
      <c r="A76" s="175" t="str">
        <f>Prijzentabel!A62</f>
        <v>1.4.1</v>
      </c>
      <c r="B76" s="71" t="str">
        <f>Prijzentabel!B62</f>
        <v xml:space="preserve"> Voorlopig herdaleren</v>
      </c>
      <c r="C76" s="72"/>
      <c r="D76" s="72"/>
      <c r="E76" s="72"/>
      <c r="F76" s="72"/>
      <c r="G76" s="176"/>
      <c r="H76" s="176" t="s">
        <v>455</v>
      </c>
      <c r="I76" s="74" t="str">
        <f>Prijzentabel!H62</f>
        <v>per lm</v>
      </c>
      <c r="J76" s="177">
        <f>Prijzentabel!J62</f>
        <v>10.731999999999999</v>
      </c>
      <c r="K76" s="340"/>
      <c r="L76" s="350" t="str">
        <f>IF(OR(J76="",K76=""),"",K76*J76*$H$14)</f>
        <v/>
      </c>
      <c r="M76" s="267" t="str">
        <f t="shared" ref="M76:M102" si="6">IF(OR(L76="",L76=0),"",L76)</f>
        <v/>
      </c>
    </row>
    <row r="77" spans="1:13" ht="16.5" customHeight="1" x14ac:dyDescent="0.2">
      <c r="A77" s="175" t="str">
        <f>Prijzentabel!A63</f>
        <v>1.4.2</v>
      </c>
      <c r="B77" s="71" t="str">
        <f>Prijzentabel!B63</f>
        <v xml:space="preserve"> Voorlopig herplaatsen betonblokjes</v>
      </c>
      <c r="C77" s="72"/>
      <c r="D77" s="72"/>
      <c r="E77" s="72"/>
      <c r="F77" s="72"/>
      <c r="G77" s="176"/>
      <c r="H77" s="176" t="s">
        <v>455</v>
      </c>
      <c r="I77" s="74" t="str">
        <f>Prijzentabel!H63</f>
        <v>per lm</v>
      </c>
      <c r="J77" s="177">
        <f>Prijzentabel!J63</f>
        <v>10.731999999999999</v>
      </c>
      <c r="K77" s="340"/>
      <c r="L77" s="309" t="str">
        <f>IF(OR(J77="",K77=""),"",K77*J77*$H$14)</f>
        <v/>
      </c>
      <c r="M77" s="267" t="str">
        <f t="shared" si="6"/>
        <v/>
      </c>
    </row>
    <row r="78" spans="1:13" ht="15" customHeight="1" x14ac:dyDescent="0.2">
      <c r="A78" s="175" t="str">
        <f>Prijzentabel!A64</f>
        <v>1.4.3</v>
      </c>
      <c r="B78" s="71" t="str">
        <f>Prijzentabel!B64</f>
        <v xml:space="preserve"> Voorlopig herkasseien</v>
      </c>
      <c r="C78" s="72"/>
      <c r="D78" s="72"/>
      <c r="E78" s="72"/>
      <c r="F78" s="72"/>
      <c r="G78" s="176"/>
      <c r="H78" s="176" t="s">
        <v>455</v>
      </c>
      <c r="I78" s="74" t="str">
        <f>Prijzentabel!H64</f>
        <v>per lm</v>
      </c>
      <c r="J78" s="177">
        <f>Prijzentabel!J64</f>
        <v>15.024799999999999</v>
      </c>
      <c r="K78" s="340"/>
      <c r="L78" s="309" t="str">
        <f>IF(OR(J78="",K78=""),"",K78*J78*$H$14)</f>
        <v/>
      </c>
      <c r="M78" s="267" t="str">
        <f t="shared" si="6"/>
        <v/>
      </c>
    </row>
    <row r="79" spans="1:13" ht="15" customHeight="1" x14ac:dyDescent="0.2">
      <c r="A79" s="175" t="str">
        <f>Prijzentabel!A65</f>
        <v>1.4.4</v>
      </c>
      <c r="B79" s="71" t="str">
        <f>Prijzentabel!B65</f>
        <v xml:space="preserve"> Voorlopig herplaatsen siertegels</v>
      </c>
      <c r="C79" s="72"/>
      <c r="D79" s="72"/>
      <c r="E79" s="72"/>
      <c r="F79" s="72"/>
      <c r="G79" s="176"/>
      <c r="H79" s="176" t="s">
        <v>455</v>
      </c>
      <c r="I79" s="74" t="str">
        <f>Prijzentabel!H65</f>
        <v>per lm</v>
      </c>
      <c r="J79" s="177">
        <f>Prijzentabel!J65</f>
        <v>21.463999999999999</v>
      </c>
      <c r="K79" s="340"/>
      <c r="L79" s="309" t="str">
        <f>IF(OR(J79="",K79=""),"",K79*J79*$H$14)</f>
        <v/>
      </c>
      <c r="M79" s="267" t="str">
        <f t="shared" si="6"/>
        <v/>
      </c>
    </row>
    <row r="80" spans="1:13" ht="15" customHeight="1" x14ac:dyDescent="0.2">
      <c r="A80" s="175" t="str">
        <f>Prijzentabel!A66</f>
        <v>1.4.5</v>
      </c>
      <c r="B80" s="71" t="str">
        <f>Prijzentabel!B66</f>
        <v xml:space="preserve"> Voorlopig plaatsen freesasfalt</v>
      </c>
      <c r="C80" s="72"/>
      <c r="D80" s="72"/>
      <c r="E80" s="72"/>
      <c r="F80" s="72"/>
      <c r="G80" s="176"/>
      <c r="H80" s="176" t="s">
        <v>455</v>
      </c>
      <c r="I80" s="74" t="str">
        <f>Prijzentabel!H66</f>
        <v>per lm</v>
      </c>
      <c r="J80" s="177">
        <f>Prijzentabel!J66</f>
        <v>21.463999999999999</v>
      </c>
      <c r="K80" s="340"/>
      <c r="L80" s="309" t="str">
        <f>IF(OR(J80="",K80=""),"",K80*J80*$H$14)</f>
        <v/>
      </c>
      <c r="M80" s="267" t="str">
        <f t="shared" si="6"/>
        <v/>
      </c>
    </row>
    <row r="81" spans="1:13" ht="16.5" customHeight="1" x14ac:dyDescent="0.2">
      <c r="A81" s="175" t="str">
        <f>Prijzentabel!A67</f>
        <v>1.4.6</v>
      </c>
      <c r="B81" s="71" t="str">
        <f>Prijzentabel!B67</f>
        <v xml:space="preserve"> Definitief herplaatsen dals en betonblokjes</v>
      </c>
      <c r="C81" s="72"/>
      <c r="D81" s="72"/>
      <c r="E81" s="72"/>
      <c r="F81" s="72"/>
      <c r="G81" s="176"/>
      <c r="H81" s="176" t="s">
        <v>518</v>
      </c>
      <c r="I81" s="74" t="str">
        <f>Prijzentabel!H67</f>
        <v>per lm</v>
      </c>
      <c r="J81" s="177">
        <f>Prijzentabel!J67</f>
        <v>18.780999999999999</v>
      </c>
      <c r="K81" s="340"/>
      <c r="L81" s="309" t="str">
        <f>IF(OR(J81="",K81=""),"",K81*J81*$H$14+K81*J81*$H$13)</f>
        <v/>
      </c>
      <c r="M81" s="267" t="str">
        <f t="shared" si="6"/>
        <v/>
      </c>
    </row>
    <row r="82" spans="1:13" ht="16.5" customHeight="1" x14ac:dyDescent="0.2">
      <c r="A82" s="175" t="str">
        <f>Prijzentabel!A68</f>
        <v>1.4.7</v>
      </c>
      <c r="B82" s="71" t="str">
        <f>Prijzentabel!B68</f>
        <v xml:space="preserve"> Definitief herplaatsen dals en betonblokjes zonder sleufwerken</v>
      </c>
      <c r="C82" s="72"/>
      <c r="D82" s="72"/>
      <c r="E82" s="72"/>
      <c r="F82" s="72"/>
      <c r="G82" s="176"/>
      <c r="H82" s="176"/>
      <c r="I82" s="74" t="str">
        <f>Prijzentabel!H68</f>
        <v>per m²</v>
      </c>
      <c r="J82" s="177">
        <f>Prijzentabel!J68</f>
        <v>48.293999999999997</v>
      </c>
      <c r="K82" s="341"/>
      <c r="L82" s="309" t="str">
        <f>IF(OR(J82="",K82=""),"",K82*J82)</f>
        <v/>
      </c>
      <c r="M82" s="267" t="str">
        <f t="shared" si="6"/>
        <v/>
      </c>
    </row>
    <row r="83" spans="1:13" ht="16.5" customHeight="1" x14ac:dyDescent="0.2">
      <c r="A83" s="175" t="str">
        <f>Prijzentabel!A69</f>
        <v>1.4.8</v>
      </c>
      <c r="B83" s="71" t="str">
        <f>Prijzentabel!B69</f>
        <v xml:space="preserve"> Definitief herkasseien</v>
      </c>
      <c r="C83" s="72"/>
      <c r="D83" s="72"/>
      <c r="E83" s="72"/>
      <c r="F83" s="72"/>
      <c r="G83" s="176"/>
      <c r="H83" s="176" t="s">
        <v>518</v>
      </c>
      <c r="I83" s="74" t="str">
        <f>Prijzentabel!H69</f>
        <v>per lm</v>
      </c>
      <c r="J83" s="177">
        <f>Prijzentabel!J69</f>
        <v>28.439799999999998</v>
      </c>
      <c r="K83" s="340"/>
      <c r="L83" s="309" t="str">
        <f>IF(OR(J83="",K83=""),"",K83*J83*$H$14+K83*J83*$H$13)</f>
        <v/>
      </c>
      <c r="M83" s="267" t="str">
        <f t="shared" si="6"/>
        <v/>
      </c>
    </row>
    <row r="84" spans="1:13" ht="16.5" customHeight="1" x14ac:dyDescent="0.2">
      <c r="A84" s="175" t="str">
        <f>Prijzentabel!A70</f>
        <v>1.4.9</v>
      </c>
      <c r="B84" s="71" t="str">
        <f>Prijzentabel!B70</f>
        <v xml:space="preserve"> Definitief herkasseien zonder sleufwerken</v>
      </c>
      <c r="C84" s="72"/>
      <c r="D84" s="72"/>
      <c r="E84" s="72"/>
      <c r="F84" s="72"/>
      <c r="G84" s="176"/>
      <c r="H84" s="176"/>
      <c r="I84" s="74" t="str">
        <f>Prijzentabel!H70</f>
        <v>per m²</v>
      </c>
      <c r="J84" s="177">
        <f>Prijzentabel!J70</f>
        <v>69.757999999999996</v>
      </c>
      <c r="K84" s="341"/>
      <c r="L84" s="309" t="str">
        <f>IF(OR(J84="",K84=""),"",K84*J84)</f>
        <v/>
      </c>
      <c r="M84" s="267" t="str">
        <f t="shared" si="6"/>
        <v/>
      </c>
    </row>
    <row r="85" spans="1:13" ht="16.5" customHeight="1" x14ac:dyDescent="0.2">
      <c r="A85" s="175" t="str">
        <f>Prijzentabel!A71</f>
        <v>1.4.10</v>
      </c>
      <c r="B85" s="71" t="str">
        <f>Prijzentabel!B71</f>
        <v xml:space="preserve"> Definitief herplaatsen siertegels</v>
      </c>
      <c r="C85" s="72"/>
      <c r="D85" s="72"/>
      <c r="E85" s="72"/>
      <c r="F85" s="72"/>
      <c r="G85" s="176"/>
      <c r="H85" s="176" t="s">
        <v>518</v>
      </c>
      <c r="I85" s="74" t="str">
        <f>Prijzentabel!H71</f>
        <v>per lm</v>
      </c>
      <c r="J85" s="177">
        <f>Prijzentabel!J71</f>
        <v>37.025399999999998</v>
      </c>
      <c r="K85" s="340"/>
      <c r="L85" s="309" t="str">
        <f>IF(OR(J85="",K85=""),"",K85*J85*$H$14+K85*J85*$H$13)</f>
        <v/>
      </c>
      <c r="M85" s="267" t="str">
        <f t="shared" si="6"/>
        <v/>
      </c>
    </row>
    <row r="86" spans="1:13" ht="15" customHeight="1" x14ac:dyDescent="0.2">
      <c r="A86" s="175" t="str">
        <f>Prijzentabel!A72</f>
        <v>1.4.11</v>
      </c>
      <c r="B86" s="71" t="str">
        <f>Prijzentabel!B72</f>
        <v xml:space="preserve"> Definitief herplaatsen siertegels zonder sleufwerken</v>
      </c>
      <c r="C86" s="72"/>
      <c r="D86" s="72"/>
      <c r="E86" s="72"/>
      <c r="F86" s="72"/>
      <c r="G86" s="176"/>
      <c r="H86" s="176"/>
      <c r="I86" s="74" t="str">
        <f>Prijzentabel!H72</f>
        <v>per m²</v>
      </c>
      <c r="J86" s="177">
        <f>Prijzentabel!J72</f>
        <v>91.221999999999994</v>
      </c>
      <c r="K86" s="341"/>
      <c r="L86" s="309" t="str">
        <f>IF(OR(J86="",K86=""),"",K86*J86)</f>
        <v/>
      </c>
      <c r="M86" s="267" t="str">
        <f t="shared" si="6"/>
        <v/>
      </c>
    </row>
    <row r="87" spans="1:13" ht="15" customHeight="1" x14ac:dyDescent="0.2">
      <c r="A87" s="175" t="str">
        <f>Prijzentabel!A73</f>
        <v>1.4.12</v>
      </c>
      <c r="B87" s="71" t="str">
        <f>Prijzentabel!B73</f>
        <v xml:space="preserve"> Definitief asfalteren of herplaatsen cementbetonverharding volledige dikte (levering asfalt / cementbeton inbegrepen)</v>
      </c>
      <c r="C87" s="72"/>
      <c r="D87" s="72"/>
      <c r="E87" s="72"/>
      <c r="F87" s="72"/>
      <c r="G87" s="176"/>
      <c r="H87" s="176" t="s">
        <v>518</v>
      </c>
      <c r="I87" s="74" t="str">
        <f>Prijzentabel!H73</f>
        <v>per lm</v>
      </c>
      <c r="J87" s="177">
        <f>Prijzentabel!J73</f>
        <v>36.488799999999998</v>
      </c>
      <c r="K87" s="340"/>
      <c r="L87" s="309" t="str">
        <f>IF(OR(J87="",K87=""),"",K87*J87*$H$14+K87*J87*$H$13)</f>
        <v/>
      </c>
      <c r="M87" s="267" t="str">
        <f t="shared" si="6"/>
        <v/>
      </c>
    </row>
    <row r="88" spans="1:13" ht="15" customHeight="1" x14ac:dyDescent="0.2">
      <c r="A88" s="175" t="str">
        <f>Prijzentabel!A74</f>
        <v>1.4.13</v>
      </c>
      <c r="B88" s="71" t="str">
        <f>Prijzentabel!B74</f>
        <v xml:space="preserve"> Definitief asfalteren  of herplaatsen cementbetonverharding volledige dikte zonder sleufwerken (levering inbegrepen)</v>
      </c>
      <c r="C88" s="72"/>
      <c r="D88" s="72"/>
      <c r="E88" s="72"/>
      <c r="F88" s="72"/>
      <c r="G88" s="176"/>
      <c r="H88" s="176"/>
      <c r="I88" s="74" t="str">
        <f>Prijzentabel!H74</f>
        <v>per m²</v>
      </c>
      <c r="J88" s="177">
        <f>Prijzentabel!J74</f>
        <v>75.123999999999995</v>
      </c>
      <c r="K88" s="341"/>
      <c r="L88" s="309" t="str">
        <f>IF(OR(J88="",K88=""),"",K88*J88)</f>
        <v/>
      </c>
      <c r="M88" s="267" t="str">
        <f t="shared" si="6"/>
        <v/>
      </c>
    </row>
    <row r="89" spans="1:13" ht="15" customHeight="1" x14ac:dyDescent="0.2">
      <c r="A89" s="175" t="str">
        <f>Prijzentabel!A75</f>
        <v>1.4.14.1</v>
      </c>
      <c r="B89" s="71" t="str">
        <f>Prijzentabel!B75</f>
        <v xml:space="preserve"> Herstelling gestabiliseerd zand eerste 20 cm (levering inbegrepen.)</v>
      </c>
      <c r="C89" s="72"/>
      <c r="D89" s="72"/>
      <c r="E89" s="72"/>
      <c r="F89" s="72"/>
      <c r="G89" s="176"/>
      <c r="H89" s="176" t="s">
        <v>455</v>
      </c>
      <c r="I89" s="74" t="str">
        <f>Prijzentabel!H75</f>
        <v>per lm</v>
      </c>
      <c r="J89" s="177">
        <f>Prijzentabel!J75</f>
        <v>14.756499999999999</v>
      </c>
      <c r="K89" s="340"/>
      <c r="L89" s="309" t="str">
        <f>IF(OR(J89="",K89=""),"",K89*J89*$H$14)</f>
        <v/>
      </c>
      <c r="M89" s="267" t="str">
        <f t="shared" si="6"/>
        <v/>
      </c>
    </row>
    <row r="90" spans="1:13" ht="15" customHeight="1" x14ac:dyDescent="0.2">
      <c r="A90" s="175" t="str">
        <f>Prijzentabel!A76</f>
        <v>1.4.14.2</v>
      </c>
      <c r="B90" s="71" t="str">
        <f>Prijzentabel!B76</f>
        <v xml:space="preserve"> Herstelling gestabiliseerd zand eerste 20 cm (levering inbegrepen.)</v>
      </c>
      <c r="C90" s="72"/>
      <c r="D90" s="72"/>
      <c r="E90" s="72"/>
      <c r="F90" s="72"/>
      <c r="G90" s="176"/>
      <c r="H90" s="176" t="s">
        <v>518</v>
      </c>
      <c r="I90" s="74" t="str">
        <f>Prijzentabel!H76</f>
        <v>per lm</v>
      </c>
      <c r="J90" s="177">
        <f>Prijzentabel!J76</f>
        <v>14.756499999999999</v>
      </c>
      <c r="K90" s="340"/>
      <c r="L90" s="309" t="str">
        <f>IF(OR(J90="",K90=""),"",K90*J90*$H$14+K90*J90*$H$13)</f>
        <v/>
      </c>
      <c r="M90" s="267" t="str">
        <f t="shared" si="6"/>
        <v/>
      </c>
    </row>
    <row r="91" spans="1:13" ht="15" customHeight="1" x14ac:dyDescent="0.2">
      <c r="A91" s="175" t="str">
        <f>Prijzentabel!A77</f>
        <v>1.4.15</v>
      </c>
      <c r="B91" s="71" t="str">
        <f>Prijzentabel!B77</f>
        <v xml:space="preserve"> Herstelling gestabiliseerd zand : bijkomende 5 cm (levering inbegrepen)</v>
      </c>
      <c r="C91" s="72"/>
      <c r="D91" s="72"/>
      <c r="E91" s="72"/>
      <c r="F91" s="72"/>
      <c r="G91" s="176"/>
      <c r="H91" s="176"/>
      <c r="I91" s="74" t="str">
        <f>Prijzentabel!H77</f>
        <v>per m³</v>
      </c>
      <c r="J91" s="177">
        <f>Prijzentabel!J77</f>
        <v>69.757999999999996</v>
      </c>
      <c r="K91" s="341"/>
      <c r="L91" s="309" t="str">
        <f>IF(OR(J91="",K91=""),"",K91*J91)</f>
        <v/>
      </c>
      <c r="M91" s="267" t="str">
        <f t="shared" si="6"/>
        <v/>
      </c>
    </row>
    <row r="92" spans="1:13" ht="15" customHeight="1" x14ac:dyDescent="0.2">
      <c r="A92" s="175" t="str">
        <f>Prijzentabel!A78</f>
        <v>1.4.16.1</v>
      </c>
      <c r="B92" s="71" t="str">
        <f>Prijzentabel!B78</f>
        <v xml:space="preserve"> Herstelling funderingsbeton eerste 20 cm (levering inbegrepen)</v>
      </c>
      <c r="C92" s="72"/>
      <c r="D92" s="72"/>
      <c r="E92" s="72"/>
      <c r="F92" s="72"/>
      <c r="G92" s="176"/>
      <c r="H92" s="176" t="s">
        <v>455</v>
      </c>
      <c r="I92" s="74" t="str">
        <f>Prijzentabel!H78</f>
        <v>per lm</v>
      </c>
      <c r="J92" s="177">
        <f>Prijzentabel!J78</f>
        <v>22.537199999999999</v>
      </c>
      <c r="K92" s="340"/>
      <c r="L92" s="309" t="str">
        <f>IF(OR(J92="",K92=""),"",K92*J92*$H$14)</f>
        <v/>
      </c>
      <c r="M92" s="267" t="str">
        <f t="shared" si="6"/>
        <v/>
      </c>
    </row>
    <row r="93" spans="1:13" ht="15" customHeight="1" x14ac:dyDescent="0.2">
      <c r="A93" s="175" t="str">
        <f>Prijzentabel!A79</f>
        <v>1.4.16.2</v>
      </c>
      <c r="B93" s="71" t="str">
        <f>Prijzentabel!B79</f>
        <v xml:space="preserve"> Herstelling funderingsbeton eerste 20 cm (levering inbegrepen)</v>
      </c>
      <c r="C93" s="72"/>
      <c r="D93" s="72"/>
      <c r="E93" s="72"/>
      <c r="F93" s="72"/>
      <c r="G93" s="176"/>
      <c r="H93" s="176" t="s">
        <v>518</v>
      </c>
      <c r="I93" s="74" t="str">
        <f>Prijzentabel!H79</f>
        <v>per lm</v>
      </c>
      <c r="J93" s="177">
        <f>Prijzentabel!J79</f>
        <v>22.537199999999999</v>
      </c>
      <c r="K93" s="340"/>
      <c r="L93" s="309" t="str">
        <f>IF(OR(J93="",K93=""),"",K93*J93*$H$14+K93*J93*$H$13)</f>
        <v/>
      </c>
      <c r="M93" s="267" t="str">
        <f t="shared" si="6"/>
        <v/>
      </c>
    </row>
    <row r="94" spans="1:13" ht="15" customHeight="1" x14ac:dyDescent="0.2">
      <c r="A94" s="175" t="str">
        <f>Prijzentabel!A80</f>
        <v>1.4.17</v>
      </c>
      <c r="B94" s="71" t="str">
        <f>Prijzentabel!B80</f>
        <v xml:space="preserve"> Herstelling funderingsbeton : bijkomende 5 cm (levering inbegrepen)</v>
      </c>
      <c r="C94" s="72"/>
      <c r="D94" s="72"/>
      <c r="E94" s="72"/>
      <c r="F94" s="72"/>
      <c r="G94" s="176"/>
      <c r="H94" s="176"/>
      <c r="I94" s="74" t="str">
        <f>Prijzentabel!H80</f>
        <v>per m³</v>
      </c>
      <c r="J94" s="177">
        <f>Prijzentabel!J80</f>
        <v>91.221999999999994</v>
      </c>
      <c r="K94" s="341"/>
      <c r="L94" s="309" t="str">
        <f>IF(OR(J94="",K94=""),"",K94*J94)</f>
        <v/>
      </c>
      <c r="M94" s="267" t="str">
        <f t="shared" si="6"/>
        <v/>
      </c>
    </row>
    <row r="95" spans="1:13" ht="15" customHeight="1" x14ac:dyDescent="0.2">
      <c r="A95" s="175" t="str">
        <f>Prijzentabel!A81</f>
        <v>1.4.18</v>
      </c>
      <c r="B95" s="71" t="str">
        <f>Prijzentabel!B81</f>
        <v xml:space="preserve"> Herplaatsen graszoden</v>
      </c>
      <c r="C95" s="72"/>
      <c r="D95" s="72"/>
      <c r="E95" s="72"/>
      <c r="F95" s="72"/>
      <c r="G95" s="176"/>
      <c r="H95" s="176" t="s">
        <v>518</v>
      </c>
      <c r="I95" s="74" t="str">
        <f>Prijzentabel!H81</f>
        <v>per lm</v>
      </c>
      <c r="J95" s="177">
        <f>Prijzentabel!J81</f>
        <v>4.2927999999999997</v>
      </c>
      <c r="K95" s="340"/>
      <c r="L95" s="309" t="str">
        <f>IF(OR(J95="",K95=""),"",K95*J95*$H$14+K95*J95*$H$13)</f>
        <v/>
      </c>
      <c r="M95" s="267" t="str">
        <f t="shared" si="6"/>
        <v/>
      </c>
    </row>
    <row r="96" spans="1:13" ht="15" customHeight="1" x14ac:dyDescent="0.2">
      <c r="A96" s="175" t="str">
        <f>Prijzentabel!A82</f>
        <v>1.4.19</v>
      </c>
      <c r="B96" s="71" t="str">
        <f>Prijzentabel!B82</f>
        <v xml:space="preserve"> Inzaaien gras (levering inbegrepen)</v>
      </c>
      <c r="C96" s="72"/>
      <c r="D96" s="72"/>
      <c r="E96" s="72"/>
      <c r="F96" s="72"/>
      <c r="G96" s="176"/>
      <c r="H96" s="176" t="s">
        <v>518</v>
      </c>
      <c r="I96" s="74" t="str">
        <f>Prijzentabel!H82</f>
        <v>per lm</v>
      </c>
      <c r="J96" s="177">
        <f>Prijzentabel!J82</f>
        <v>1.3414999999999999</v>
      </c>
      <c r="K96" s="340"/>
      <c r="L96" s="309" t="str">
        <f>IF(OR(J96="",K96=""),"",K96*J96*$H$14+K96*J96*$H$13)</f>
        <v/>
      </c>
      <c r="M96" s="267" t="str">
        <f t="shared" si="6"/>
        <v/>
      </c>
    </row>
    <row r="97" spans="1:13" ht="15" customHeight="1" x14ac:dyDescent="0.2">
      <c r="A97" s="175" t="str">
        <f>Prijzentabel!A83</f>
        <v>1.4.20</v>
      </c>
      <c r="B97" s="71" t="str">
        <f>Prijzentabel!B83</f>
        <v xml:space="preserve"> Definitief herplaatsen boordstenen (inclusief fundering)</v>
      </c>
      <c r="C97" s="72"/>
      <c r="D97" s="72"/>
      <c r="E97" s="72"/>
      <c r="F97" s="72"/>
      <c r="G97" s="176"/>
      <c r="H97" s="178"/>
      <c r="I97" s="74" t="str">
        <f>Prijzentabel!H83</f>
        <v>per lm</v>
      </c>
      <c r="J97" s="177">
        <f>Prijzentabel!J83</f>
        <v>21.463999999999999</v>
      </c>
      <c r="K97" s="340"/>
      <c r="L97" s="309" t="str">
        <f>IF(OR(J97="",K97=""),"",K97*J97)</f>
        <v/>
      </c>
      <c r="M97" s="267" t="str">
        <f t="shared" si="6"/>
        <v/>
      </c>
    </row>
    <row r="98" spans="1:13" ht="15" customHeight="1" x14ac:dyDescent="0.2">
      <c r="A98" s="175" t="str">
        <f>Prijzentabel!A84</f>
        <v>1.4.21</v>
      </c>
      <c r="B98" s="71" t="str">
        <f>Prijzentabel!B84</f>
        <v xml:space="preserve"> Herplaatsen losse verhardingen allerhande (levering inbegrepen)</v>
      </c>
      <c r="C98" s="72"/>
      <c r="D98" s="72"/>
      <c r="E98" s="72"/>
      <c r="F98" s="72"/>
      <c r="G98" s="176"/>
      <c r="H98" s="176" t="s">
        <v>518</v>
      </c>
      <c r="I98" s="74" t="str">
        <f>Prijzentabel!H84</f>
        <v>per lm</v>
      </c>
      <c r="J98" s="177">
        <f>Prijzentabel!J84</f>
        <v>3.4878999999999998</v>
      </c>
      <c r="K98" s="340"/>
      <c r="L98" s="309" t="str">
        <f>IF(OR(J98="",K98=""),"",K98*J98*$H$14+K98*J98*$H$13)</f>
        <v/>
      </c>
      <c r="M98" s="267" t="str">
        <f t="shared" si="6"/>
        <v/>
      </c>
    </row>
    <row r="99" spans="1:13" ht="15" customHeight="1" x14ac:dyDescent="0.2">
      <c r="A99" s="175" t="str">
        <f>Prijzentabel!A85</f>
        <v>1.4.22</v>
      </c>
      <c r="B99" s="71" t="str">
        <f>Prijzentabel!B85</f>
        <v xml:space="preserve"> Herplaatsen gestabiliseerd dolomiet (levering inbegrepen)</v>
      </c>
      <c r="C99" s="72"/>
      <c r="D99" s="72"/>
      <c r="E99" s="72"/>
      <c r="F99" s="72"/>
      <c r="G99" s="176"/>
      <c r="H99" s="176" t="s">
        <v>518</v>
      </c>
      <c r="I99" s="74" t="str">
        <f>Prijzentabel!H85</f>
        <v>per lm</v>
      </c>
      <c r="J99" s="177">
        <f>Prijzentabel!J85</f>
        <v>8.0489999999999995</v>
      </c>
      <c r="K99" s="340"/>
      <c r="L99" s="309" t="str">
        <f>IF(OR(J99="",K99=""),"",K99*J99*$H$14+K99*J99*$H$13)</f>
        <v/>
      </c>
      <c r="M99" s="267" t="str">
        <f t="shared" si="6"/>
        <v/>
      </c>
    </row>
    <row r="100" spans="1:13" ht="15" customHeight="1" x14ac:dyDescent="0.2">
      <c r="A100" s="175" t="str">
        <f>Prijzentabel!A86</f>
        <v>1.4.23</v>
      </c>
      <c r="B100" s="71" t="str">
        <f>Prijzentabel!B86</f>
        <v>Plaatsing bestrating in Mortelbed</v>
      </c>
      <c r="C100" s="72"/>
      <c r="D100" s="72"/>
      <c r="E100" s="72"/>
      <c r="F100" s="72"/>
      <c r="G100" s="176"/>
      <c r="H100" s="176" t="s">
        <v>518</v>
      </c>
      <c r="I100" s="74" t="str">
        <f>Prijzentabel!H86</f>
        <v>per m²</v>
      </c>
      <c r="J100" s="177">
        <f>Prijzentabel!J86</f>
        <v>9.1221999999999994</v>
      </c>
      <c r="K100" s="340"/>
      <c r="L100" s="309" t="str">
        <f t="shared" ref="L100:L101" si="7">IF(OR(J100="",K100=""),"",K100*J100*$H$14+K100*J100*$H$13)</f>
        <v/>
      </c>
      <c r="M100" s="267"/>
    </row>
    <row r="101" spans="1:13" ht="15" customHeight="1" x14ac:dyDescent="0.2">
      <c r="A101" s="175" t="str">
        <f>Prijzentabel!A87</f>
        <v>1.4.24</v>
      </c>
      <c r="B101" s="71" t="str">
        <f>Prijzentabel!B87</f>
        <v>Inwassen van bestratingen met cementmortel</v>
      </c>
      <c r="C101" s="72"/>
      <c r="D101" s="72"/>
      <c r="E101" s="72"/>
      <c r="F101" s="72"/>
      <c r="G101" s="176"/>
      <c r="H101" s="176" t="s">
        <v>518</v>
      </c>
      <c r="I101" s="74" t="str">
        <f>Prijzentabel!H87</f>
        <v>per m²</v>
      </c>
      <c r="J101" s="177">
        <f>Prijzentabel!J87</f>
        <v>3.7561999999999998</v>
      </c>
      <c r="K101" s="340"/>
      <c r="L101" s="309" t="str">
        <f t="shared" si="7"/>
        <v/>
      </c>
      <c r="M101" s="267"/>
    </row>
    <row r="102" spans="1:13" ht="15" customHeight="1" x14ac:dyDescent="0.2">
      <c r="A102" s="171"/>
      <c r="C102" s="179"/>
      <c r="D102" s="162"/>
      <c r="E102" s="162"/>
      <c r="K102" s="344"/>
      <c r="L102" s="346"/>
      <c r="M102" s="267" t="str">
        <f t="shared" si="6"/>
        <v/>
      </c>
    </row>
    <row r="103" spans="1:13" ht="15" customHeight="1" x14ac:dyDescent="0.2">
      <c r="A103" s="171" t="str">
        <f>Prijzentabel!A89</f>
        <v>1.5</v>
      </c>
      <c r="B103" s="69" t="str">
        <f>Prijzentabel!B89</f>
        <v>LEVERING MATERIALEN (MET LEVERINGSBON) - INCLUSIEF VERVOER</v>
      </c>
      <c r="K103" s="344"/>
      <c r="L103" s="346"/>
      <c r="M103" s="2" t="str">
        <f>IF(SUM(L104:L119)=0,"",1)</f>
        <v/>
      </c>
    </row>
    <row r="104" spans="1:13" ht="15" customHeight="1" x14ac:dyDescent="0.2">
      <c r="A104" s="175" t="str">
        <f>Prijzentabel!A90</f>
        <v>1.5.1</v>
      </c>
      <c r="B104" s="71" t="str">
        <f>Prijzentabel!B90</f>
        <v xml:space="preserve"> Levering betontegels (300*300*60mm) NBN B21-211 en BENOR gekeurd</v>
      </c>
      <c r="C104" s="72"/>
      <c r="D104" s="72"/>
      <c r="E104" s="72"/>
      <c r="F104" s="72"/>
      <c r="G104" s="194"/>
      <c r="H104" s="194"/>
      <c r="I104" s="74" t="str">
        <f>Prijzentabel!H90</f>
        <v>per stuk</v>
      </c>
      <c r="J104" s="177">
        <f>Prijzentabel!J90</f>
        <v>1.2663759999999999</v>
      </c>
      <c r="K104" s="343"/>
      <c r="L104" s="309" t="str">
        <f t="shared" ref="L104:L112" si="8">IF(OR(J104="",K104=""),"",K104*J104)</f>
        <v/>
      </c>
      <c r="M104" s="267" t="str">
        <f t="shared" ref="M104:M119" si="9">IF(OR(L104="",L104=0),"",L104)</f>
        <v/>
      </c>
    </row>
    <row r="105" spans="1:13" ht="15" customHeight="1" x14ac:dyDescent="0.2">
      <c r="A105" s="175" t="str">
        <f>Prijzentabel!A91</f>
        <v>1.5.2</v>
      </c>
      <c r="B105" s="71" t="str">
        <f>Prijzentabel!B91</f>
        <v xml:space="preserve"> Levering nieuwe betonblokjes  (200*100*100 mm) NBN B21-311 en BENOR gekeurd</v>
      </c>
      <c r="C105" s="72"/>
      <c r="D105" s="72"/>
      <c r="E105" s="72"/>
      <c r="F105" s="72"/>
      <c r="G105" s="194"/>
      <c r="H105" s="194"/>
      <c r="I105" s="74" t="str">
        <f>Prijzentabel!H91</f>
        <v>per stuk</v>
      </c>
      <c r="J105" s="177">
        <f>Prijzentabel!J91</f>
        <v>1.8780999999999999</v>
      </c>
      <c r="K105" s="343"/>
      <c r="L105" s="309" t="str">
        <f t="shared" si="8"/>
        <v/>
      </c>
      <c r="M105" s="267" t="str">
        <f t="shared" si="9"/>
        <v/>
      </c>
    </row>
    <row r="106" spans="1:13" ht="15" customHeight="1" x14ac:dyDescent="0.2">
      <c r="A106" s="175" t="str">
        <f>Prijzentabel!A92</f>
        <v>1.5.3</v>
      </c>
      <c r="B106" s="71" t="str">
        <f>Prijzentabel!B92</f>
        <v xml:space="preserve"> Levering zand en rijnzand</v>
      </c>
      <c r="C106" s="72"/>
      <c r="D106" s="72"/>
      <c r="E106" s="72"/>
      <c r="F106" s="72"/>
      <c r="G106" s="194"/>
      <c r="H106" s="194"/>
      <c r="I106" s="74" t="str">
        <f>Prijzentabel!H92</f>
        <v>per m³</v>
      </c>
      <c r="J106" s="177">
        <f>Prijzentabel!J92</f>
        <v>59.025999999999996</v>
      </c>
      <c r="K106" s="342"/>
      <c r="L106" s="309" t="str">
        <f t="shared" si="8"/>
        <v/>
      </c>
      <c r="M106" s="267" t="str">
        <f t="shared" si="9"/>
        <v/>
      </c>
    </row>
    <row r="107" spans="1:13" ht="15" customHeight="1" x14ac:dyDescent="0.2">
      <c r="A107" s="175" t="str">
        <f>Prijzentabel!A93</f>
        <v>1.5.5</v>
      </c>
      <c r="B107" s="71" t="str">
        <f>Prijzentabel!B93</f>
        <v xml:space="preserve"> Levering mager beton (250kg cement per m3 grint)</v>
      </c>
      <c r="C107" s="72"/>
      <c r="D107" s="72"/>
      <c r="E107" s="72"/>
      <c r="F107" s="72"/>
      <c r="G107" s="194"/>
      <c r="H107" s="194"/>
      <c r="I107" s="74" t="str">
        <f>Prijzentabel!H93</f>
        <v>per m³</v>
      </c>
      <c r="J107" s="177">
        <f>Prijzentabel!J93</f>
        <v>91.221999999999994</v>
      </c>
      <c r="K107" s="342"/>
      <c r="L107" s="309" t="str">
        <f t="shared" si="8"/>
        <v/>
      </c>
      <c r="M107" s="267" t="str">
        <f t="shared" si="9"/>
        <v/>
      </c>
    </row>
    <row r="108" spans="1:13" ht="15" customHeight="1" x14ac:dyDescent="0.2">
      <c r="A108" s="175" t="str">
        <f>Prijzentabel!A94</f>
        <v>1.5.6</v>
      </c>
      <c r="B108" s="71" t="str">
        <f>Prijzentabel!B94</f>
        <v xml:space="preserve"> Levering gestabiliseerd zand (150kg cement per m3 zand)</v>
      </c>
      <c r="C108" s="72"/>
      <c r="D108" s="72"/>
      <c r="E108" s="72"/>
      <c r="F108" s="72"/>
      <c r="G108" s="194"/>
      <c r="H108" s="194"/>
      <c r="I108" s="74" t="str">
        <f>Prijzentabel!H94</f>
        <v>per m³</v>
      </c>
      <c r="J108" s="177">
        <f>Prijzentabel!J94</f>
        <v>69.757999999999996</v>
      </c>
      <c r="K108" s="342"/>
      <c r="L108" s="309" t="str">
        <f t="shared" si="8"/>
        <v/>
      </c>
      <c r="M108" s="267" t="str">
        <f t="shared" si="9"/>
        <v/>
      </c>
    </row>
    <row r="109" spans="1:13" ht="15" customHeight="1" x14ac:dyDescent="0.2">
      <c r="A109" s="175" t="str">
        <f>Prijzentabel!A95</f>
        <v>1.5.7</v>
      </c>
      <c r="B109" s="71" t="str">
        <f>Prijzentabel!B95</f>
        <v xml:space="preserve"> Levering asfalt</v>
      </c>
      <c r="C109" s="72"/>
      <c r="D109" s="72"/>
      <c r="E109" s="72"/>
      <c r="F109" s="72"/>
      <c r="G109" s="194"/>
      <c r="H109" s="194"/>
      <c r="I109" s="74" t="str">
        <f>Prijzentabel!H95</f>
        <v>per m³</v>
      </c>
      <c r="J109" s="177">
        <f>Prijzentabel!J95</f>
        <v>134.14999999999998</v>
      </c>
      <c r="K109" s="342"/>
      <c r="L109" s="309" t="str">
        <f t="shared" si="8"/>
        <v/>
      </c>
      <c r="M109" s="267" t="str">
        <f t="shared" si="9"/>
        <v/>
      </c>
    </row>
    <row r="110" spans="1:13" ht="15" customHeight="1" x14ac:dyDescent="0.2">
      <c r="A110" s="175" t="str">
        <f>Prijzentabel!A96</f>
        <v>1.5.8</v>
      </c>
      <c r="B110" s="71" t="str">
        <f>Prijzentabel!B96</f>
        <v xml:space="preserve"> Levering losse verhardingen allerhande</v>
      </c>
      <c r="C110" s="72"/>
      <c r="D110" s="72"/>
      <c r="E110" s="72"/>
      <c r="F110" s="72"/>
      <c r="G110" s="194"/>
      <c r="H110" s="194"/>
      <c r="I110" s="74" t="str">
        <f>Prijzentabel!H96</f>
        <v>per m³</v>
      </c>
      <c r="J110" s="177">
        <f>Prijzentabel!J96</f>
        <v>21.463999999999999</v>
      </c>
      <c r="K110" s="342"/>
      <c r="L110" s="309" t="str">
        <f t="shared" si="8"/>
        <v/>
      </c>
      <c r="M110" s="267" t="str">
        <f t="shared" si="9"/>
        <v/>
      </c>
    </row>
    <row r="111" spans="1:13" ht="15" customHeight="1" x14ac:dyDescent="0.2">
      <c r="A111" s="175" t="str">
        <f>Prijzentabel!A97</f>
        <v>1.5.9</v>
      </c>
      <c r="B111" s="71" t="str">
        <f>Prijzentabel!B97</f>
        <v xml:space="preserve"> Levering gestabiliseerd dolomiet</v>
      </c>
      <c r="C111" s="72"/>
      <c r="D111" s="72"/>
      <c r="E111" s="72"/>
      <c r="F111" s="72"/>
      <c r="G111" s="194"/>
      <c r="H111" s="194"/>
      <c r="I111" s="74" t="str">
        <f>Prijzentabel!H97</f>
        <v>per m³</v>
      </c>
      <c r="J111" s="177">
        <f>Prijzentabel!J97</f>
        <v>101.95399999999999</v>
      </c>
      <c r="K111" s="342"/>
      <c r="L111" s="309" t="str">
        <f t="shared" si="8"/>
        <v/>
      </c>
      <c r="M111" s="267" t="str">
        <f t="shared" si="9"/>
        <v/>
      </c>
    </row>
    <row r="112" spans="1:13" ht="15" customHeight="1" x14ac:dyDescent="0.2">
      <c r="A112" s="175" t="str">
        <f>Prijzentabel!A98</f>
        <v>1.5.10</v>
      </c>
      <c r="B112" s="71" t="str">
        <f>Prijzentabel!B98</f>
        <v xml:space="preserve"> Levering boordstenen ( offerte 110%)</v>
      </c>
      <c r="C112" s="72"/>
      <c r="D112" s="72"/>
      <c r="E112" s="72"/>
      <c r="F112" s="72"/>
      <c r="G112" s="194"/>
      <c r="H112" s="194"/>
      <c r="I112" s="74" t="str">
        <f>Prijzentabel!H98</f>
        <v>offerte</v>
      </c>
      <c r="J112" s="177">
        <f>Prijzentabel!J98</f>
        <v>1.18052</v>
      </c>
      <c r="K112" s="343"/>
      <c r="L112" s="309" t="str">
        <f t="shared" si="8"/>
        <v/>
      </c>
      <c r="M112" s="267" t="str">
        <f t="shared" si="9"/>
        <v/>
      </c>
    </row>
    <row r="113" spans="1:13" ht="15" customHeight="1" x14ac:dyDescent="0.2">
      <c r="A113" s="297" t="s">
        <v>46</v>
      </c>
      <c r="B113" s="489"/>
      <c r="C113" s="490"/>
      <c r="D113" s="490"/>
      <c r="E113" s="490"/>
      <c r="F113" s="490"/>
      <c r="G113" s="298"/>
      <c r="H113" s="194"/>
      <c r="I113" s="74"/>
      <c r="J113" s="299"/>
      <c r="K113" s="345"/>
      <c r="L113" s="309" t="str">
        <f>IF(OR(J113="",K113=""),"",(K113*J113)*'Algemene Gegevens'!$C$18)</f>
        <v/>
      </c>
      <c r="M113" s="267" t="str">
        <f t="shared" si="9"/>
        <v/>
      </c>
    </row>
    <row r="114" spans="1:13" ht="15" customHeight="1" x14ac:dyDescent="0.2">
      <c r="A114" s="297"/>
      <c r="B114" s="489"/>
      <c r="C114" s="494"/>
      <c r="D114" s="494"/>
      <c r="E114" s="494"/>
      <c r="F114" s="494"/>
      <c r="G114" s="298"/>
      <c r="H114" s="194"/>
      <c r="I114" s="74"/>
      <c r="J114" s="299"/>
      <c r="K114" s="345"/>
      <c r="L114" s="309" t="str">
        <f>IF(OR(J114="",K114=""),"",(K114*J114)*'Algemene Gegevens'!$C$18)</f>
        <v/>
      </c>
      <c r="M114" s="267" t="str">
        <f t="shared" si="9"/>
        <v/>
      </c>
    </row>
    <row r="115" spans="1:13" ht="15" customHeight="1" x14ac:dyDescent="0.2">
      <c r="A115" s="297"/>
      <c r="B115" s="489"/>
      <c r="C115" s="494"/>
      <c r="D115" s="494"/>
      <c r="E115" s="494"/>
      <c r="F115" s="494"/>
      <c r="G115" s="298"/>
      <c r="H115" s="194"/>
      <c r="I115" s="74"/>
      <c r="J115" s="299"/>
      <c r="K115" s="345"/>
      <c r="L115" s="309" t="str">
        <f>IF(OR(J115="",K115=""),"",(K115*J115)*'Algemene Gegevens'!$C$18)</f>
        <v/>
      </c>
      <c r="M115" s="267" t="str">
        <f t="shared" si="9"/>
        <v/>
      </c>
    </row>
    <row r="116" spans="1:13" ht="15" customHeight="1" x14ac:dyDescent="0.2">
      <c r="A116" s="297"/>
      <c r="B116" s="489"/>
      <c r="C116" s="494"/>
      <c r="D116" s="494"/>
      <c r="E116" s="494"/>
      <c r="F116" s="494"/>
      <c r="G116" s="298"/>
      <c r="H116" s="194"/>
      <c r="I116" s="74"/>
      <c r="J116" s="299"/>
      <c r="K116" s="345"/>
      <c r="L116" s="309" t="str">
        <f>IF(OR(J116="",K116=""),"",(K116*J116)*'Algemene Gegevens'!$C$18)</f>
        <v/>
      </c>
      <c r="M116" s="267" t="str">
        <f t="shared" si="9"/>
        <v/>
      </c>
    </row>
    <row r="117" spans="1:13" ht="15" customHeight="1" x14ac:dyDescent="0.2">
      <c r="A117" s="297"/>
      <c r="B117" s="489"/>
      <c r="C117" s="494"/>
      <c r="D117" s="494"/>
      <c r="E117" s="494"/>
      <c r="F117" s="494"/>
      <c r="G117" s="298"/>
      <c r="H117" s="194"/>
      <c r="I117" s="74"/>
      <c r="J117" s="299"/>
      <c r="K117" s="345"/>
      <c r="L117" s="309" t="str">
        <f>IF(OR(J117="",K117=""),"",(K117*J117)*'Algemene Gegevens'!$C$18)</f>
        <v/>
      </c>
      <c r="M117" s="267" t="str">
        <f t="shared" si="9"/>
        <v/>
      </c>
    </row>
    <row r="118" spans="1:13" ht="15" customHeight="1" x14ac:dyDescent="0.2">
      <c r="A118" s="297"/>
      <c r="B118" s="489"/>
      <c r="C118" s="494"/>
      <c r="D118" s="494"/>
      <c r="E118" s="494"/>
      <c r="F118" s="494"/>
      <c r="G118" s="298"/>
      <c r="H118" s="194"/>
      <c r="I118" s="74"/>
      <c r="J118" s="299"/>
      <c r="K118" s="345"/>
      <c r="L118" s="309" t="str">
        <f>IF(OR(J118="",K118=""),"",(K118*J118)*'Algemene Gegevens'!$C$18)</f>
        <v/>
      </c>
      <c r="M118" s="267" t="str">
        <f t="shared" si="9"/>
        <v/>
      </c>
    </row>
    <row r="119" spans="1:13" ht="15" customHeight="1" x14ac:dyDescent="0.2">
      <c r="A119" s="297"/>
      <c r="B119" s="489"/>
      <c r="C119" s="494"/>
      <c r="D119" s="494"/>
      <c r="E119" s="494"/>
      <c r="F119" s="494"/>
      <c r="G119" s="298"/>
      <c r="H119" s="194"/>
      <c r="I119" s="74"/>
      <c r="J119" s="299"/>
      <c r="K119" s="345"/>
      <c r="L119" s="309" t="str">
        <f>IF(OR(J119="",K119=""),"",(K119*J119)*'Algemene Gegevens'!$C$18)</f>
        <v/>
      </c>
      <c r="M119" s="267" t="str">
        <f t="shared" si="9"/>
        <v/>
      </c>
    </row>
    <row r="120" spans="1:13" ht="16.5" customHeight="1" thickBot="1" x14ac:dyDescent="0.25">
      <c r="M120" s="2">
        <f>1</f>
        <v>1</v>
      </c>
    </row>
    <row r="121" spans="1:13" ht="16.5" customHeight="1" x14ac:dyDescent="0.2">
      <c r="H121" s="311"/>
      <c r="I121" s="312"/>
      <c r="J121" s="300"/>
      <c r="K121" s="377" t="s">
        <v>400</v>
      </c>
      <c r="L121" s="378">
        <f>SUM(L19:L28,L33,L35:L38,L76:L99,L104:L119)</f>
        <v>0</v>
      </c>
      <c r="M121" s="267" t="str">
        <f>IF(OR(L121="",L121=0),"",L121)</f>
        <v/>
      </c>
    </row>
    <row r="122" spans="1:13" ht="16.5" customHeight="1" x14ac:dyDescent="0.2">
      <c r="H122" s="313"/>
      <c r="I122" s="310"/>
      <c r="J122" s="303"/>
      <c r="K122" s="379" t="s">
        <v>401</v>
      </c>
      <c r="L122" s="380">
        <f>SUM(L41:L44,L46:L57,L60:L73)</f>
        <v>0</v>
      </c>
      <c r="M122" s="267" t="str">
        <f>IF(OR(L122="",L122=0),"",L122)</f>
        <v/>
      </c>
    </row>
    <row r="123" spans="1:13" ht="16.5" customHeight="1" thickBot="1" x14ac:dyDescent="0.25">
      <c r="H123" s="315"/>
      <c r="I123" s="316"/>
      <c r="J123" s="306"/>
      <c r="K123" s="381" t="s">
        <v>402</v>
      </c>
      <c r="L123" s="382">
        <f>SUM(L121:L122)</f>
        <v>0</v>
      </c>
      <c r="M123" s="267" t="str">
        <f>IF(OR(L123="",L123=0),"",L123)</f>
        <v/>
      </c>
    </row>
    <row r="124" spans="1:13" ht="16.5" customHeight="1" x14ac:dyDescent="0.2">
      <c r="M124" s="267"/>
    </row>
    <row r="125" spans="1:13" ht="16.5" customHeight="1" x14ac:dyDescent="0.2">
      <c r="M125" s="267"/>
    </row>
    <row r="133" spans="16:19" ht="16.5" customHeight="1" x14ac:dyDescent="0.2">
      <c r="P133" s="104"/>
      <c r="Q133" s="104"/>
      <c r="R133" s="104"/>
      <c r="S133" s="104"/>
    </row>
    <row r="134" spans="16:19" ht="16.5" customHeight="1" x14ac:dyDescent="0.2">
      <c r="P134" s="104"/>
      <c r="Q134" s="104"/>
      <c r="R134" s="104"/>
      <c r="S134" s="104"/>
    </row>
    <row r="135" spans="16:19" ht="16.5" customHeight="1" x14ac:dyDescent="0.2">
      <c r="P135" s="104"/>
      <c r="Q135" s="104"/>
      <c r="R135" s="104"/>
      <c r="S135" s="104"/>
    </row>
    <row r="136" spans="16:19" ht="16.5" customHeight="1" x14ac:dyDescent="0.2">
      <c r="P136" s="104"/>
      <c r="Q136" s="104"/>
      <c r="R136" s="104"/>
      <c r="S136" s="104"/>
    </row>
    <row r="137" spans="16:19" ht="16.5" customHeight="1" x14ac:dyDescent="0.2">
      <c r="P137" s="104"/>
      <c r="Q137" s="104"/>
      <c r="R137" s="104"/>
      <c r="S137" s="104"/>
    </row>
    <row r="138" spans="16:19" ht="16.5" customHeight="1" x14ac:dyDescent="0.2">
      <c r="P138" s="104"/>
      <c r="Q138" s="104"/>
      <c r="R138" s="104"/>
      <c r="S138" s="104"/>
    </row>
    <row r="139" spans="16:19" ht="16.5" customHeight="1" x14ac:dyDescent="0.2">
      <c r="P139" s="104"/>
      <c r="Q139" s="104"/>
      <c r="R139" s="104"/>
      <c r="S139" s="104"/>
    </row>
    <row r="140" spans="16:19" ht="16.5" customHeight="1" x14ac:dyDescent="0.2">
      <c r="P140" s="104"/>
      <c r="Q140" s="104"/>
      <c r="R140" s="104"/>
      <c r="S140" s="104"/>
    </row>
    <row r="141" spans="16:19" ht="16.5" customHeight="1" x14ac:dyDescent="0.2">
      <c r="P141" s="104"/>
      <c r="Q141" s="104"/>
      <c r="R141" s="104"/>
      <c r="S141" s="104"/>
    </row>
    <row r="142" spans="16:19" ht="16.5" customHeight="1" x14ac:dyDescent="0.2">
      <c r="P142" s="104"/>
      <c r="Q142" s="104"/>
      <c r="R142" s="104"/>
      <c r="S142" s="104"/>
    </row>
    <row r="143" spans="16:19" ht="16.5" customHeight="1" x14ac:dyDescent="0.2">
      <c r="P143" s="104"/>
      <c r="Q143" s="104"/>
      <c r="R143" s="104"/>
      <c r="S143" s="104"/>
    </row>
    <row r="144" spans="16:19" ht="16.5" customHeight="1" x14ac:dyDescent="0.2">
      <c r="P144" s="104"/>
      <c r="Q144" s="104"/>
      <c r="R144" s="104"/>
      <c r="S144" s="104"/>
    </row>
    <row r="145" spans="10:23" ht="16.5" customHeight="1" x14ac:dyDescent="0.2">
      <c r="P145" s="104"/>
      <c r="Q145" s="104"/>
      <c r="R145" s="104"/>
      <c r="S145" s="104"/>
    </row>
    <row r="146" spans="10:23" ht="16.5" customHeight="1" x14ac:dyDescent="0.2">
      <c r="P146" s="104"/>
      <c r="Q146" s="104"/>
      <c r="R146" s="104"/>
      <c r="S146" s="104"/>
    </row>
    <row r="147" spans="10:23" ht="16.5" customHeight="1" x14ac:dyDescent="0.2">
      <c r="P147" s="104"/>
      <c r="Q147" s="104"/>
      <c r="R147" s="104"/>
      <c r="S147" s="104"/>
    </row>
    <row r="148" spans="10:23" ht="16.5" customHeight="1" x14ac:dyDescent="0.2">
      <c r="J148" s="415"/>
      <c r="K148" s="416"/>
      <c r="L148" s="417"/>
      <c r="M148" s="418"/>
      <c r="N148" s="418"/>
      <c r="O148" s="418"/>
      <c r="P148" s="418"/>
      <c r="Q148" s="418"/>
      <c r="R148" s="418"/>
      <c r="S148" s="418"/>
      <c r="T148" s="418"/>
      <c r="U148" s="419"/>
      <c r="V148" s="419"/>
      <c r="W148" s="419"/>
    </row>
    <row r="149" spans="10:23" ht="16.5" customHeight="1" x14ac:dyDescent="0.2">
      <c r="J149" s="415"/>
      <c r="K149" s="416"/>
      <c r="L149" s="417"/>
      <c r="M149" s="418"/>
      <c r="N149" s="418"/>
      <c r="O149" s="418"/>
      <c r="P149" s="418"/>
      <c r="Q149" s="418"/>
      <c r="R149" s="418"/>
      <c r="S149" s="418"/>
      <c r="T149" s="418"/>
      <c r="U149" s="419"/>
      <c r="V149" s="419"/>
      <c r="W149" s="419"/>
    </row>
    <row r="150" spans="10:23" ht="16.5" customHeight="1" x14ac:dyDescent="0.2">
      <c r="J150" s="415"/>
      <c r="K150" s="416"/>
      <c r="L150" s="417"/>
      <c r="M150" s="418"/>
      <c r="N150" s="418"/>
      <c r="O150" s="418"/>
      <c r="P150" s="418"/>
      <c r="Q150" s="418"/>
      <c r="R150" s="418"/>
      <c r="S150" s="418"/>
      <c r="T150" s="418"/>
      <c r="U150" s="419"/>
      <c r="V150" s="419"/>
      <c r="W150" s="419"/>
    </row>
    <row r="151" spans="10:23" ht="16.5" customHeight="1" x14ac:dyDescent="0.2">
      <c r="J151" s="415"/>
      <c r="K151" s="416"/>
      <c r="L151" s="417"/>
      <c r="M151" s="418"/>
      <c r="N151" s="418"/>
      <c r="O151" s="418"/>
      <c r="P151" s="418"/>
      <c r="Q151" s="418"/>
      <c r="R151" s="418"/>
      <c r="S151" s="418"/>
      <c r="T151" s="418"/>
      <c r="U151" s="419"/>
      <c r="V151" s="419"/>
      <c r="W151" s="419"/>
    </row>
    <row r="152" spans="10:23" ht="16.5" customHeight="1" x14ac:dyDescent="0.2">
      <c r="J152" s="415"/>
      <c r="K152" s="416"/>
      <c r="L152" s="417"/>
      <c r="M152" s="418"/>
      <c r="N152" s="418"/>
      <c r="O152" s="418"/>
      <c r="P152" s="418"/>
      <c r="Q152" s="418"/>
      <c r="R152" s="418"/>
      <c r="S152" s="418"/>
      <c r="T152" s="418"/>
      <c r="U152" s="419"/>
      <c r="V152" s="419"/>
      <c r="W152" s="419"/>
    </row>
    <row r="153" spans="10:23" ht="16.5" customHeight="1" x14ac:dyDescent="0.2">
      <c r="J153" s="415"/>
      <c r="K153" s="416"/>
      <c r="L153" s="417"/>
      <c r="M153" s="418" t="s">
        <v>300</v>
      </c>
      <c r="N153" s="418"/>
      <c r="O153" s="418"/>
      <c r="P153" s="418" t="s">
        <v>301</v>
      </c>
      <c r="Q153" s="418"/>
      <c r="R153" s="418"/>
      <c r="S153" s="418" t="s">
        <v>520</v>
      </c>
      <c r="T153" s="418"/>
      <c r="U153" s="419"/>
      <c r="V153" s="419"/>
      <c r="W153" s="419"/>
    </row>
    <row r="154" spans="10:23" ht="16.5" customHeight="1" x14ac:dyDescent="0.2">
      <c r="J154" s="415"/>
      <c r="K154" s="416"/>
      <c r="L154" s="417"/>
      <c r="M154" s="420">
        <v>0.3</v>
      </c>
      <c r="N154" s="418">
        <v>1</v>
      </c>
      <c r="O154" s="418"/>
      <c r="P154" s="421">
        <v>-0.2</v>
      </c>
      <c r="Q154" s="418">
        <v>-2</v>
      </c>
      <c r="R154" s="418"/>
      <c r="S154" s="420">
        <v>0</v>
      </c>
      <c r="T154" s="418"/>
      <c r="U154" s="419"/>
      <c r="V154" s="419"/>
      <c r="W154" s="419"/>
    </row>
    <row r="155" spans="10:23" ht="16.5" customHeight="1" x14ac:dyDescent="0.2">
      <c r="J155" s="415"/>
      <c r="K155" s="416"/>
      <c r="L155" s="417"/>
      <c r="M155" s="420">
        <v>0.45</v>
      </c>
      <c r="N155" s="418">
        <v>1.3</v>
      </c>
      <c r="O155" s="418"/>
      <c r="P155" s="421">
        <v>-0.1</v>
      </c>
      <c r="Q155" s="418">
        <v>-1</v>
      </c>
      <c r="R155" s="418"/>
      <c r="S155" s="420">
        <v>0.3</v>
      </c>
      <c r="T155" s="418"/>
      <c r="U155" s="419"/>
      <c r="V155" s="419"/>
      <c r="W155" s="419"/>
    </row>
    <row r="156" spans="10:23" ht="16.5" customHeight="1" x14ac:dyDescent="0.2">
      <c r="J156" s="415"/>
      <c r="K156" s="416"/>
      <c r="L156" s="417"/>
      <c r="M156" s="420">
        <v>0.6</v>
      </c>
      <c r="N156" s="418">
        <v>1.6</v>
      </c>
      <c r="O156" s="418"/>
      <c r="P156" s="420">
        <v>0</v>
      </c>
      <c r="Q156" s="418">
        <v>0</v>
      </c>
      <c r="R156" s="418"/>
      <c r="S156" s="420">
        <v>0.45</v>
      </c>
      <c r="T156" s="418"/>
      <c r="U156" s="419"/>
      <c r="V156" s="419"/>
      <c r="W156" s="419"/>
    </row>
    <row r="157" spans="10:23" ht="16.5" customHeight="1" x14ac:dyDescent="0.2">
      <c r="J157" s="415"/>
      <c r="K157" s="416"/>
      <c r="L157" s="417"/>
      <c r="M157" s="420">
        <v>0.75</v>
      </c>
      <c r="N157" s="418">
        <v>1.9</v>
      </c>
      <c r="O157" s="418"/>
      <c r="P157" s="420">
        <v>0.1</v>
      </c>
      <c r="Q157" s="418">
        <v>1</v>
      </c>
      <c r="R157" s="418"/>
      <c r="S157" s="420">
        <v>0.6</v>
      </c>
      <c r="T157" s="418"/>
      <c r="U157" s="419"/>
      <c r="V157" s="419"/>
      <c r="W157" s="419"/>
    </row>
    <row r="158" spans="10:23" ht="16.5" customHeight="1" x14ac:dyDescent="0.2">
      <c r="J158" s="415"/>
      <c r="K158" s="416"/>
      <c r="L158" s="417"/>
      <c r="M158" s="420">
        <v>0.9</v>
      </c>
      <c r="N158" s="418">
        <v>2.2000000000000002</v>
      </c>
      <c r="O158" s="418"/>
      <c r="P158" s="420">
        <v>0.2</v>
      </c>
      <c r="Q158" s="418">
        <v>2</v>
      </c>
      <c r="R158" s="418"/>
      <c r="S158" s="420">
        <v>0.75</v>
      </c>
      <c r="T158" s="418"/>
      <c r="U158" s="419"/>
      <c r="V158" s="419"/>
      <c r="W158" s="419"/>
    </row>
    <row r="159" spans="10:23" ht="16.5" customHeight="1" x14ac:dyDescent="0.2">
      <c r="J159" s="415"/>
      <c r="K159" s="416"/>
      <c r="L159" s="417"/>
      <c r="M159" s="420">
        <v>1.05</v>
      </c>
      <c r="N159" s="418">
        <v>2.5</v>
      </c>
      <c r="O159" s="418"/>
      <c r="P159" s="420">
        <v>0.3</v>
      </c>
      <c r="Q159" s="418">
        <v>3</v>
      </c>
      <c r="R159" s="418"/>
      <c r="S159" s="420">
        <v>0.9</v>
      </c>
      <c r="T159" s="418"/>
      <c r="U159" s="419"/>
      <c r="V159" s="419"/>
      <c r="W159" s="419"/>
    </row>
    <row r="160" spans="10:23" ht="16.5" customHeight="1" x14ac:dyDescent="0.2">
      <c r="J160" s="415"/>
      <c r="K160" s="416"/>
      <c r="L160" s="417"/>
      <c r="M160" s="420">
        <v>1.2</v>
      </c>
      <c r="N160" s="418">
        <v>2.8</v>
      </c>
      <c r="O160" s="418"/>
      <c r="P160" s="420">
        <v>0.4</v>
      </c>
      <c r="Q160" s="418">
        <v>4</v>
      </c>
      <c r="R160" s="418"/>
      <c r="S160" s="420">
        <v>1.05</v>
      </c>
      <c r="T160" s="418"/>
      <c r="U160" s="419"/>
      <c r="V160" s="419"/>
      <c r="W160" s="419"/>
    </row>
    <row r="161" spans="10:23" ht="16.5" customHeight="1" x14ac:dyDescent="0.2">
      <c r="J161" s="415"/>
      <c r="K161" s="416"/>
      <c r="L161" s="417"/>
      <c r="M161" s="420">
        <v>1.35</v>
      </c>
      <c r="N161" s="418">
        <v>3.1</v>
      </c>
      <c r="O161" s="418"/>
      <c r="P161" s="420">
        <v>0.5</v>
      </c>
      <c r="Q161" s="418">
        <v>5</v>
      </c>
      <c r="R161" s="418"/>
      <c r="S161" s="420">
        <v>1.2</v>
      </c>
      <c r="T161" s="418"/>
      <c r="U161" s="419"/>
      <c r="V161" s="419"/>
      <c r="W161" s="419"/>
    </row>
    <row r="162" spans="10:23" ht="16.5" customHeight="1" x14ac:dyDescent="0.2">
      <c r="J162" s="415"/>
      <c r="K162" s="416"/>
      <c r="L162" s="417"/>
      <c r="M162" s="420">
        <v>1.5</v>
      </c>
      <c r="N162" s="418">
        <v>3.4</v>
      </c>
      <c r="O162" s="418"/>
      <c r="P162" s="420">
        <v>0.6</v>
      </c>
      <c r="Q162" s="418">
        <v>6</v>
      </c>
      <c r="R162" s="418"/>
      <c r="S162" s="420">
        <v>1.35</v>
      </c>
      <c r="T162" s="418"/>
      <c r="U162" s="419"/>
      <c r="V162" s="419"/>
      <c r="W162" s="419"/>
    </row>
    <row r="163" spans="10:23" ht="16.5" customHeight="1" x14ac:dyDescent="0.2">
      <c r="J163" s="415"/>
      <c r="K163" s="416"/>
      <c r="L163" s="417"/>
      <c r="M163" s="420">
        <v>1.65</v>
      </c>
      <c r="N163" s="418">
        <v>3.7</v>
      </c>
      <c r="O163" s="418"/>
      <c r="P163" s="420">
        <v>0.7</v>
      </c>
      <c r="Q163" s="418">
        <v>7</v>
      </c>
      <c r="R163" s="418"/>
      <c r="S163" s="420">
        <v>1.5</v>
      </c>
      <c r="T163" s="418"/>
      <c r="U163" s="419"/>
      <c r="V163" s="419"/>
      <c r="W163" s="419"/>
    </row>
    <row r="164" spans="10:23" ht="16.5" customHeight="1" x14ac:dyDescent="0.2">
      <c r="J164" s="415"/>
      <c r="K164" s="416"/>
      <c r="L164" s="417"/>
      <c r="M164" s="420">
        <v>1.8</v>
      </c>
      <c r="N164" s="418">
        <v>4</v>
      </c>
      <c r="O164" s="418"/>
      <c r="P164" s="420">
        <v>0.8</v>
      </c>
      <c r="Q164" s="418">
        <v>8</v>
      </c>
      <c r="R164" s="418"/>
      <c r="S164" s="420">
        <v>1.65</v>
      </c>
      <c r="T164" s="418"/>
      <c r="U164" s="419"/>
      <c r="V164" s="419"/>
      <c r="W164" s="419"/>
    </row>
    <row r="165" spans="10:23" ht="16.5" customHeight="1" x14ac:dyDescent="0.2">
      <c r="J165" s="415"/>
      <c r="K165" s="416"/>
      <c r="L165" s="417"/>
      <c r="M165" s="420">
        <v>1.95</v>
      </c>
      <c r="N165" s="418">
        <v>4.3</v>
      </c>
      <c r="O165" s="418"/>
      <c r="P165" s="420">
        <v>0.9</v>
      </c>
      <c r="Q165" s="418">
        <v>9</v>
      </c>
      <c r="R165" s="418"/>
      <c r="S165" s="420">
        <v>1.8</v>
      </c>
      <c r="T165" s="418"/>
      <c r="U165" s="419"/>
      <c r="V165" s="419"/>
      <c r="W165" s="419"/>
    </row>
    <row r="166" spans="10:23" ht="16.5" customHeight="1" x14ac:dyDescent="0.2">
      <c r="J166" s="415"/>
      <c r="K166" s="416"/>
      <c r="L166" s="417"/>
      <c r="M166" s="420">
        <v>2.1</v>
      </c>
      <c r="N166" s="418">
        <v>4.5999999999999996</v>
      </c>
      <c r="O166" s="418"/>
      <c r="P166" s="420">
        <v>1</v>
      </c>
      <c r="Q166" s="418">
        <v>10</v>
      </c>
      <c r="R166" s="418"/>
      <c r="S166" s="420">
        <v>1.95</v>
      </c>
      <c r="T166" s="418"/>
      <c r="U166" s="419"/>
      <c r="V166" s="419"/>
      <c r="W166" s="419"/>
    </row>
    <row r="167" spans="10:23" ht="16.5" customHeight="1" x14ac:dyDescent="0.2">
      <c r="J167" s="415"/>
      <c r="K167" s="416"/>
      <c r="L167" s="417"/>
      <c r="M167" s="420">
        <v>2.25</v>
      </c>
      <c r="N167" s="418">
        <v>4.9000000000000004</v>
      </c>
      <c r="O167" s="418"/>
      <c r="P167" s="420">
        <v>1.1000000000000001</v>
      </c>
      <c r="Q167" s="418">
        <v>11</v>
      </c>
      <c r="R167" s="418"/>
      <c r="S167" s="420">
        <v>2.1</v>
      </c>
      <c r="T167" s="418"/>
      <c r="U167" s="419"/>
      <c r="V167" s="419"/>
      <c r="W167" s="419"/>
    </row>
    <row r="168" spans="10:23" ht="16.5" customHeight="1" x14ac:dyDescent="0.2">
      <c r="J168" s="415"/>
      <c r="K168" s="416"/>
      <c r="L168" s="417"/>
      <c r="M168" s="420">
        <v>2.4</v>
      </c>
      <c r="N168" s="418">
        <v>5.2</v>
      </c>
      <c r="O168" s="418"/>
      <c r="P168" s="420">
        <v>1.2</v>
      </c>
      <c r="Q168" s="418">
        <v>12</v>
      </c>
      <c r="R168" s="418"/>
      <c r="S168" s="420">
        <v>2.25</v>
      </c>
      <c r="T168" s="418"/>
      <c r="U168" s="419"/>
      <c r="V168" s="419"/>
      <c r="W168" s="419"/>
    </row>
    <row r="169" spans="10:23" ht="16.5" customHeight="1" x14ac:dyDescent="0.2">
      <c r="J169" s="415"/>
      <c r="K169" s="416"/>
      <c r="L169" s="417"/>
      <c r="M169" s="420">
        <v>2.5499999999999998</v>
      </c>
      <c r="N169" s="418">
        <v>5.5</v>
      </c>
      <c r="O169" s="418"/>
      <c r="P169" s="420">
        <v>1.3</v>
      </c>
      <c r="Q169" s="418">
        <v>13</v>
      </c>
      <c r="R169" s="418"/>
      <c r="S169" s="420">
        <v>2.4</v>
      </c>
      <c r="T169" s="418"/>
      <c r="U169" s="419"/>
      <c r="V169" s="419"/>
      <c r="W169" s="419"/>
    </row>
    <row r="170" spans="10:23" ht="16.5" customHeight="1" x14ac:dyDescent="0.2">
      <c r="J170" s="415"/>
      <c r="K170" s="416"/>
      <c r="L170" s="417"/>
      <c r="M170" s="420">
        <v>2.7</v>
      </c>
      <c r="N170" s="418">
        <v>5.8</v>
      </c>
      <c r="O170" s="418"/>
      <c r="P170" s="420">
        <v>1.4</v>
      </c>
      <c r="Q170" s="418">
        <v>14</v>
      </c>
      <c r="R170" s="418"/>
      <c r="S170" s="420">
        <v>2.5499999999999998</v>
      </c>
      <c r="T170" s="418"/>
      <c r="U170" s="419"/>
      <c r="V170" s="419"/>
      <c r="W170" s="419"/>
    </row>
    <row r="171" spans="10:23" ht="16.5" customHeight="1" x14ac:dyDescent="0.2">
      <c r="J171" s="415"/>
      <c r="K171" s="416"/>
      <c r="L171" s="417"/>
      <c r="M171" s="420">
        <v>2.85</v>
      </c>
      <c r="N171" s="418">
        <v>6.1</v>
      </c>
      <c r="O171" s="418"/>
      <c r="P171" s="420">
        <v>1.5</v>
      </c>
      <c r="Q171" s="418">
        <v>15</v>
      </c>
      <c r="R171" s="418"/>
      <c r="S171" s="420">
        <v>2.7</v>
      </c>
      <c r="T171" s="418"/>
      <c r="U171" s="419"/>
      <c r="V171" s="419"/>
      <c r="W171" s="419"/>
    </row>
    <row r="172" spans="10:23" ht="16.5" customHeight="1" x14ac:dyDescent="0.2">
      <c r="J172" s="415"/>
      <c r="K172" s="416"/>
      <c r="L172" s="417"/>
      <c r="M172" s="420">
        <v>3</v>
      </c>
      <c r="N172" s="418">
        <v>6.4</v>
      </c>
      <c r="O172" s="418"/>
      <c r="P172" s="420">
        <v>1.6</v>
      </c>
      <c r="Q172" s="418">
        <v>16</v>
      </c>
      <c r="R172" s="418"/>
      <c r="S172" s="420">
        <v>2.85</v>
      </c>
      <c r="T172" s="418"/>
      <c r="U172" s="419"/>
      <c r="V172" s="419"/>
      <c r="W172" s="419"/>
    </row>
    <row r="173" spans="10:23" ht="16.5" customHeight="1" x14ac:dyDescent="0.2">
      <c r="J173" s="415"/>
      <c r="K173" s="416"/>
      <c r="L173" s="417"/>
      <c r="M173" s="420">
        <v>3.15</v>
      </c>
      <c r="N173" s="418">
        <v>6.7</v>
      </c>
      <c r="O173" s="418"/>
      <c r="P173" s="420">
        <v>1.7</v>
      </c>
      <c r="Q173" s="418">
        <v>17</v>
      </c>
      <c r="R173" s="418"/>
      <c r="S173" s="420">
        <v>3</v>
      </c>
      <c r="T173" s="418"/>
      <c r="U173" s="419"/>
      <c r="V173" s="419"/>
      <c r="W173" s="419"/>
    </row>
    <row r="174" spans="10:23" ht="16.5" customHeight="1" x14ac:dyDescent="0.2">
      <c r="J174" s="415"/>
      <c r="K174" s="416"/>
      <c r="L174" s="417"/>
      <c r="M174" s="420">
        <v>3.3</v>
      </c>
      <c r="N174" s="418">
        <v>7</v>
      </c>
      <c r="O174" s="418"/>
      <c r="P174" s="420">
        <v>1.8</v>
      </c>
      <c r="Q174" s="418">
        <v>18</v>
      </c>
      <c r="R174" s="418"/>
      <c r="S174" s="420">
        <v>3.15</v>
      </c>
      <c r="T174" s="418"/>
      <c r="U174" s="419"/>
      <c r="V174" s="419"/>
      <c r="W174" s="419"/>
    </row>
    <row r="175" spans="10:23" ht="16.5" customHeight="1" x14ac:dyDescent="0.2">
      <c r="J175" s="415"/>
      <c r="K175" s="416"/>
      <c r="L175" s="417"/>
      <c r="M175" s="420">
        <v>3.45</v>
      </c>
      <c r="N175" s="418">
        <v>7.3</v>
      </c>
      <c r="O175" s="418"/>
      <c r="P175" s="420">
        <v>1.9</v>
      </c>
      <c r="Q175" s="418">
        <v>19</v>
      </c>
      <c r="R175" s="418"/>
      <c r="S175" s="420">
        <v>3.3</v>
      </c>
      <c r="T175" s="418"/>
      <c r="U175" s="419"/>
      <c r="V175" s="419"/>
      <c r="W175" s="419"/>
    </row>
    <row r="176" spans="10:23" ht="16.5" customHeight="1" x14ac:dyDescent="0.2">
      <c r="J176" s="415"/>
      <c r="K176" s="416"/>
      <c r="L176" s="417"/>
      <c r="M176" s="420">
        <v>3.6</v>
      </c>
      <c r="N176" s="418">
        <v>7.6</v>
      </c>
      <c r="O176" s="418"/>
      <c r="P176" s="420">
        <v>2</v>
      </c>
      <c r="Q176" s="418">
        <v>20</v>
      </c>
      <c r="R176" s="418"/>
      <c r="S176" s="420">
        <v>3.45</v>
      </c>
      <c r="T176" s="418"/>
      <c r="U176" s="419"/>
      <c r="V176" s="419"/>
      <c r="W176" s="419"/>
    </row>
    <row r="177" spans="10:23" ht="16.5" customHeight="1" x14ac:dyDescent="0.2">
      <c r="J177" s="415"/>
      <c r="K177" s="416"/>
      <c r="L177" s="417"/>
      <c r="M177" s="420">
        <v>3.75</v>
      </c>
      <c r="N177" s="418">
        <v>7.9</v>
      </c>
      <c r="O177" s="418"/>
      <c r="P177" s="420">
        <v>2.1</v>
      </c>
      <c r="Q177" s="418">
        <v>21</v>
      </c>
      <c r="R177" s="418"/>
      <c r="S177" s="420">
        <v>3.6</v>
      </c>
      <c r="T177" s="418"/>
      <c r="U177" s="419"/>
      <c r="V177" s="419"/>
      <c r="W177" s="419"/>
    </row>
    <row r="178" spans="10:23" ht="16.5" customHeight="1" x14ac:dyDescent="0.2">
      <c r="J178" s="415"/>
      <c r="K178" s="416"/>
      <c r="L178" s="417"/>
      <c r="M178" s="420">
        <v>3.9</v>
      </c>
      <c r="N178" s="418">
        <v>8.1999999999999993</v>
      </c>
      <c r="O178" s="418"/>
      <c r="P178" s="420">
        <v>2.2000000000000002</v>
      </c>
      <c r="Q178" s="418">
        <v>22</v>
      </c>
      <c r="R178" s="418"/>
      <c r="S178" s="420">
        <v>3.75</v>
      </c>
      <c r="T178" s="418"/>
      <c r="U178" s="419"/>
      <c r="V178" s="419"/>
      <c r="W178" s="419"/>
    </row>
    <row r="179" spans="10:23" ht="16.5" customHeight="1" x14ac:dyDescent="0.2">
      <c r="J179" s="415"/>
      <c r="K179" s="416"/>
      <c r="L179" s="417"/>
      <c r="M179" s="420">
        <v>4.05</v>
      </c>
      <c r="N179" s="418">
        <v>8.5</v>
      </c>
      <c r="O179" s="418"/>
      <c r="P179" s="420">
        <v>2.2999999999999998</v>
      </c>
      <c r="Q179" s="418">
        <v>23</v>
      </c>
      <c r="R179" s="418"/>
      <c r="S179" s="420">
        <v>3.9</v>
      </c>
      <c r="T179" s="418"/>
      <c r="U179" s="419"/>
      <c r="V179" s="419"/>
      <c r="W179" s="419"/>
    </row>
    <row r="180" spans="10:23" ht="16.5" customHeight="1" x14ac:dyDescent="0.2">
      <c r="J180" s="415"/>
      <c r="K180" s="416"/>
      <c r="L180" s="417"/>
      <c r="M180" s="418"/>
      <c r="N180" s="418"/>
      <c r="O180" s="418"/>
      <c r="P180" s="420">
        <v>2.4</v>
      </c>
      <c r="Q180" s="418">
        <v>24</v>
      </c>
      <c r="R180" s="418"/>
      <c r="S180" s="420">
        <v>4.05</v>
      </c>
      <c r="T180" s="418"/>
      <c r="U180" s="419"/>
      <c r="V180" s="419"/>
      <c r="W180" s="419"/>
    </row>
    <row r="181" spans="10:23" ht="16.5" customHeight="1" x14ac:dyDescent="0.2">
      <c r="J181" s="415"/>
      <c r="K181" s="416"/>
      <c r="L181" s="417"/>
      <c r="M181" s="418"/>
      <c r="N181" s="418"/>
      <c r="O181" s="418"/>
      <c r="P181" s="420">
        <v>2.5</v>
      </c>
      <c r="Q181" s="418">
        <v>25</v>
      </c>
      <c r="R181" s="418"/>
      <c r="S181" s="418"/>
      <c r="T181" s="418"/>
      <c r="U181" s="419"/>
      <c r="V181" s="419"/>
      <c r="W181" s="419"/>
    </row>
    <row r="182" spans="10:23" ht="16.5" customHeight="1" x14ac:dyDescent="0.2">
      <c r="J182" s="415"/>
      <c r="K182" s="416"/>
      <c r="L182" s="417"/>
      <c r="M182" s="418"/>
      <c r="N182" s="418"/>
      <c r="O182" s="418"/>
      <c r="P182" s="420">
        <v>2.6</v>
      </c>
      <c r="Q182" s="418">
        <v>26</v>
      </c>
      <c r="R182" s="418"/>
      <c r="S182" s="418"/>
      <c r="T182" s="418"/>
      <c r="U182" s="419"/>
      <c r="V182" s="419"/>
      <c r="W182" s="419"/>
    </row>
    <row r="183" spans="10:23" ht="16.5" customHeight="1" x14ac:dyDescent="0.2">
      <c r="J183" s="415"/>
      <c r="K183" s="416"/>
      <c r="L183" s="417"/>
      <c r="M183" s="418"/>
      <c r="N183" s="418"/>
      <c r="O183" s="418"/>
      <c r="P183" s="420">
        <v>2.7</v>
      </c>
      <c r="Q183" s="418">
        <v>27</v>
      </c>
      <c r="R183" s="418"/>
      <c r="S183" s="418"/>
      <c r="T183" s="418"/>
      <c r="U183" s="419"/>
      <c r="V183" s="419"/>
      <c r="W183" s="419"/>
    </row>
    <row r="184" spans="10:23" ht="16.5" customHeight="1" x14ac:dyDescent="0.2">
      <c r="J184" s="415"/>
      <c r="K184" s="416"/>
      <c r="L184" s="417"/>
      <c r="M184" s="418"/>
      <c r="N184" s="418"/>
      <c r="O184" s="418"/>
      <c r="P184" s="420">
        <v>2.8</v>
      </c>
      <c r="Q184" s="418">
        <v>28</v>
      </c>
      <c r="R184" s="418"/>
      <c r="S184" s="418"/>
      <c r="T184" s="418"/>
      <c r="U184" s="419"/>
      <c r="V184" s="419"/>
      <c r="W184" s="419"/>
    </row>
    <row r="185" spans="10:23" ht="16.5" customHeight="1" x14ac:dyDescent="0.2">
      <c r="J185" s="415"/>
      <c r="K185" s="416"/>
      <c r="L185" s="417"/>
      <c r="M185" s="418"/>
      <c r="N185" s="418"/>
      <c r="O185" s="418"/>
      <c r="P185" s="420">
        <v>2.9</v>
      </c>
      <c r="Q185" s="418">
        <v>29</v>
      </c>
      <c r="R185" s="418"/>
      <c r="S185" s="418"/>
      <c r="T185" s="418"/>
      <c r="U185" s="419"/>
      <c r="V185" s="419"/>
      <c r="W185" s="419"/>
    </row>
    <row r="186" spans="10:23" ht="16.5" customHeight="1" x14ac:dyDescent="0.2">
      <c r="J186" s="415"/>
      <c r="K186" s="416"/>
      <c r="L186" s="417"/>
      <c r="M186" s="418"/>
      <c r="N186" s="418"/>
      <c r="O186" s="418"/>
      <c r="P186" s="420">
        <v>3</v>
      </c>
      <c r="Q186" s="418">
        <v>30</v>
      </c>
      <c r="R186" s="418"/>
      <c r="S186" s="418"/>
      <c r="T186" s="418"/>
      <c r="U186" s="419"/>
      <c r="V186" s="419"/>
      <c r="W186" s="419"/>
    </row>
    <row r="187" spans="10:23" ht="16.5" customHeight="1" x14ac:dyDescent="0.2">
      <c r="J187" s="415"/>
      <c r="K187" s="416"/>
      <c r="L187" s="417"/>
      <c r="M187" s="418"/>
      <c r="N187" s="418"/>
      <c r="O187" s="418"/>
      <c r="P187" s="418"/>
      <c r="Q187" s="418"/>
      <c r="R187" s="418"/>
      <c r="S187" s="418"/>
      <c r="T187" s="418"/>
      <c r="U187" s="419"/>
      <c r="V187" s="419"/>
      <c r="W187" s="419"/>
    </row>
    <row r="188" spans="10:23" ht="16.5" customHeight="1" x14ac:dyDescent="0.2">
      <c r="J188" s="415"/>
      <c r="K188" s="416"/>
      <c r="L188" s="417"/>
      <c r="M188" s="418"/>
      <c r="N188" s="418"/>
      <c r="O188" s="418"/>
      <c r="P188" s="418"/>
      <c r="Q188" s="418"/>
      <c r="R188" s="418"/>
      <c r="S188" s="418"/>
      <c r="T188" s="418"/>
      <c r="U188" s="419"/>
      <c r="V188" s="419"/>
      <c r="W188" s="419"/>
    </row>
    <row r="189" spans="10:23" ht="16.5" customHeight="1" x14ac:dyDescent="0.2">
      <c r="J189" s="415"/>
      <c r="K189" s="416"/>
      <c r="L189" s="417"/>
      <c r="M189" s="418"/>
      <c r="N189" s="418"/>
      <c r="O189" s="418"/>
      <c r="P189" s="418"/>
      <c r="Q189" s="418"/>
      <c r="R189" s="418"/>
      <c r="S189" s="418"/>
      <c r="T189" s="418"/>
      <c r="U189" s="419"/>
      <c r="V189" s="419"/>
      <c r="W189" s="419"/>
    </row>
    <row r="190" spans="10:23" ht="16.5" customHeight="1" x14ac:dyDescent="0.2">
      <c r="J190" s="415"/>
      <c r="K190" s="416"/>
      <c r="L190" s="417"/>
      <c r="M190" s="418"/>
      <c r="N190" s="418"/>
      <c r="O190" s="418"/>
      <c r="P190" s="418"/>
      <c r="Q190" s="418"/>
      <c r="R190" s="418"/>
      <c r="S190" s="418"/>
      <c r="T190" s="418"/>
      <c r="U190" s="419"/>
      <c r="V190" s="419"/>
      <c r="W190" s="419"/>
    </row>
    <row r="191" spans="10:23" ht="16.5" customHeight="1" x14ac:dyDescent="0.2">
      <c r="J191" s="415"/>
      <c r="K191" s="416"/>
      <c r="L191" s="417"/>
      <c r="M191" s="418"/>
      <c r="N191" s="418"/>
      <c r="O191" s="418"/>
      <c r="P191" s="418"/>
      <c r="Q191" s="418"/>
      <c r="R191" s="418"/>
      <c r="S191" s="418"/>
      <c r="T191" s="418"/>
      <c r="U191" s="419"/>
      <c r="V191" s="419"/>
      <c r="W191" s="419"/>
    </row>
    <row r="192" spans="10:23" ht="16.5" customHeight="1" x14ac:dyDescent="0.2">
      <c r="J192" s="415"/>
      <c r="K192" s="416"/>
      <c r="L192" s="417"/>
      <c r="M192" s="418"/>
      <c r="N192" s="418"/>
      <c r="O192" s="418"/>
      <c r="P192" s="418"/>
      <c r="Q192" s="418"/>
      <c r="R192" s="418"/>
      <c r="S192" s="418"/>
      <c r="T192" s="418"/>
      <c r="U192" s="419"/>
      <c r="V192" s="419"/>
      <c r="W192" s="419"/>
    </row>
    <row r="193" spans="10:23" ht="16.5" customHeight="1" x14ac:dyDescent="0.2">
      <c r="J193" s="415"/>
      <c r="K193" s="416"/>
      <c r="L193" s="417"/>
      <c r="M193" s="418"/>
      <c r="N193" s="418"/>
      <c r="O193" s="418"/>
      <c r="P193" s="418"/>
      <c r="Q193" s="418"/>
      <c r="R193" s="418"/>
      <c r="S193" s="418"/>
      <c r="T193" s="418"/>
      <c r="U193" s="419"/>
      <c r="V193" s="419"/>
      <c r="W193" s="419"/>
    </row>
    <row r="194" spans="10:23" ht="16.5" customHeight="1" x14ac:dyDescent="0.2">
      <c r="J194" s="415"/>
      <c r="K194" s="416"/>
      <c r="L194" s="417"/>
      <c r="M194" s="418"/>
      <c r="N194" s="418"/>
      <c r="O194" s="418"/>
      <c r="P194" s="418"/>
      <c r="Q194" s="418"/>
      <c r="R194" s="418"/>
      <c r="S194" s="418"/>
      <c r="T194" s="418"/>
      <c r="U194" s="419"/>
      <c r="V194" s="419"/>
      <c r="W194" s="419"/>
    </row>
    <row r="195" spans="10:23" ht="16.5" customHeight="1" x14ac:dyDescent="0.2">
      <c r="J195" s="415"/>
      <c r="K195" s="416"/>
      <c r="L195" s="417"/>
      <c r="M195" s="418"/>
      <c r="N195" s="418"/>
      <c r="O195" s="418"/>
      <c r="P195" s="418"/>
      <c r="Q195" s="418"/>
      <c r="R195" s="418"/>
      <c r="S195" s="418"/>
      <c r="T195" s="418"/>
      <c r="U195" s="419"/>
      <c r="V195" s="419"/>
      <c r="W195" s="419"/>
    </row>
    <row r="196" spans="10:23" ht="16.5" customHeight="1" x14ac:dyDescent="0.2">
      <c r="J196" s="415"/>
      <c r="K196" s="416"/>
      <c r="L196" s="417"/>
      <c r="M196" s="418"/>
      <c r="N196" s="418"/>
      <c r="O196" s="418"/>
      <c r="P196" s="418"/>
      <c r="Q196" s="418"/>
      <c r="R196" s="418"/>
      <c r="S196" s="418"/>
      <c r="T196" s="418"/>
      <c r="U196" s="419"/>
      <c r="V196" s="419"/>
      <c r="W196" s="419"/>
    </row>
    <row r="197" spans="10:23" ht="16.5" customHeight="1" x14ac:dyDescent="0.2">
      <c r="J197" s="415"/>
      <c r="K197" s="416"/>
      <c r="L197" s="417"/>
      <c r="M197" s="418"/>
      <c r="N197" s="418"/>
      <c r="O197" s="418"/>
      <c r="P197" s="418"/>
      <c r="Q197" s="418"/>
      <c r="R197" s="418"/>
      <c r="S197" s="418"/>
      <c r="T197" s="418"/>
      <c r="U197" s="419"/>
      <c r="V197" s="419"/>
      <c r="W197" s="419"/>
    </row>
    <row r="198" spans="10:23" ht="16.5" customHeight="1" x14ac:dyDescent="0.2">
      <c r="J198" s="415"/>
      <c r="K198" s="416"/>
      <c r="L198" s="417"/>
      <c r="M198" s="418"/>
      <c r="N198" s="418"/>
      <c r="O198" s="418"/>
      <c r="P198" s="418"/>
      <c r="Q198" s="418"/>
      <c r="R198" s="418"/>
      <c r="S198" s="418"/>
      <c r="T198" s="418"/>
      <c r="U198" s="419"/>
      <c r="V198" s="419"/>
      <c r="W198" s="419"/>
    </row>
    <row r="199" spans="10:23" ht="16.5" customHeight="1" x14ac:dyDescent="0.2">
      <c r="J199" s="415"/>
      <c r="K199" s="416"/>
      <c r="L199" s="417"/>
      <c r="M199" s="418"/>
      <c r="N199" s="418"/>
      <c r="O199" s="418"/>
      <c r="P199" s="418"/>
      <c r="Q199" s="418"/>
      <c r="R199" s="418"/>
      <c r="S199" s="418"/>
      <c r="T199" s="418"/>
      <c r="U199" s="419"/>
      <c r="V199" s="419"/>
      <c r="W199" s="419"/>
    </row>
    <row r="200" spans="10:23" ht="16.5" customHeight="1" x14ac:dyDescent="0.2">
      <c r="J200" s="415"/>
      <c r="K200" s="416"/>
      <c r="L200" s="417"/>
      <c r="M200" s="418"/>
      <c r="N200" s="418"/>
      <c r="O200" s="418"/>
      <c r="P200" s="418"/>
      <c r="Q200" s="418"/>
      <c r="R200" s="418"/>
      <c r="S200" s="418"/>
      <c r="T200" s="418"/>
      <c r="U200" s="419"/>
      <c r="V200" s="419"/>
      <c r="W200" s="419"/>
    </row>
    <row r="201" spans="10:23" ht="16.5" customHeight="1" x14ac:dyDescent="0.2">
      <c r="J201" s="415"/>
      <c r="K201" s="416"/>
      <c r="L201" s="417"/>
      <c r="M201" s="418"/>
      <c r="N201" s="418"/>
      <c r="O201" s="418"/>
      <c r="P201" s="418"/>
      <c r="Q201" s="418"/>
      <c r="R201" s="418"/>
      <c r="S201" s="418"/>
      <c r="T201" s="418"/>
      <c r="U201" s="419"/>
      <c r="V201" s="419"/>
      <c r="W201" s="419"/>
    </row>
    <row r="202" spans="10:23" ht="16.5" customHeight="1" x14ac:dyDescent="0.2">
      <c r="J202" s="415"/>
      <c r="K202" s="416"/>
      <c r="L202" s="417"/>
      <c r="M202" s="418"/>
      <c r="N202" s="418"/>
      <c r="O202" s="418"/>
      <c r="P202" s="418"/>
      <c r="Q202" s="418"/>
      <c r="R202" s="418"/>
      <c r="S202" s="418"/>
      <c r="T202" s="418"/>
      <c r="U202" s="419"/>
      <c r="V202" s="419"/>
      <c r="W202" s="419"/>
    </row>
    <row r="203" spans="10:23" ht="16.5" customHeight="1" x14ac:dyDescent="0.2">
      <c r="J203" s="415"/>
      <c r="K203" s="416"/>
      <c r="L203" s="417"/>
      <c r="M203" s="418"/>
      <c r="N203" s="418"/>
      <c r="O203" s="418"/>
      <c r="P203" s="418"/>
      <c r="Q203" s="418"/>
      <c r="R203" s="418"/>
      <c r="S203" s="418"/>
      <c r="T203" s="418"/>
      <c r="U203" s="419"/>
      <c r="V203" s="419"/>
      <c r="W203" s="419"/>
    </row>
    <row r="204" spans="10:23" ht="16.5" customHeight="1" x14ac:dyDescent="0.2">
      <c r="J204" s="415"/>
      <c r="K204" s="416"/>
      <c r="L204" s="417"/>
      <c r="M204" s="418"/>
      <c r="N204" s="418"/>
      <c r="O204" s="418"/>
      <c r="P204" s="418"/>
      <c r="Q204" s="418"/>
      <c r="R204" s="418"/>
      <c r="S204" s="418"/>
      <c r="T204" s="418"/>
      <c r="U204" s="419"/>
      <c r="V204" s="419"/>
      <c r="W204" s="419"/>
    </row>
    <row r="205" spans="10:23" ht="16.5" customHeight="1" x14ac:dyDescent="0.2">
      <c r="J205" s="415"/>
      <c r="K205" s="416"/>
      <c r="L205" s="417"/>
      <c r="M205" s="418"/>
      <c r="N205" s="418"/>
      <c r="O205" s="418"/>
      <c r="P205" s="418"/>
      <c r="Q205" s="418"/>
      <c r="R205" s="418"/>
      <c r="S205" s="418"/>
      <c r="T205" s="418"/>
      <c r="U205" s="419"/>
      <c r="V205" s="419"/>
      <c r="W205" s="419"/>
    </row>
    <row r="206" spans="10:23" ht="16.5" customHeight="1" x14ac:dyDescent="0.2">
      <c r="J206" s="415"/>
      <c r="K206" s="416"/>
      <c r="L206" s="417"/>
      <c r="M206" s="418"/>
      <c r="N206" s="418"/>
      <c r="O206" s="418"/>
      <c r="P206" s="418"/>
      <c r="Q206" s="418"/>
      <c r="R206" s="418"/>
      <c r="S206" s="418"/>
      <c r="T206" s="418"/>
      <c r="U206" s="419"/>
      <c r="V206" s="419"/>
      <c r="W206" s="419"/>
    </row>
    <row r="207" spans="10:23" ht="16.5" customHeight="1" x14ac:dyDescent="0.2">
      <c r="J207" s="415"/>
      <c r="K207" s="416"/>
      <c r="L207" s="417"/>
      <c r="M207" s="418"/>
      <c r="N207" s="418"/>
      <c r="O207" s="418"/>
      <c r="P207" s="418"/>
      <c r="Q207" s="418"/>
      <c r="R207" s="418"/>
      <c r="S207" s="418"/>
      <c r="T207" s="418"/>
      <c r="U207" s="419"/>
      <c r="V207" s="419"/>
      <c r="W207" s="419"/>
    </row>
    <row r="208" spans="10:23" ht="16.5" customHeight="1" x14ac:dyDescent="0.2">
      <c r="J208" s="415"/>
      <c r="K208" s="416"/>
      <c r="L208" s="417"/>
      <c r="M208" s="418"/>
      <c r="N208" s="418"/>
      <c r="O208" s="418"/>
      <c r="P208" s="418"/>
      <c r="Q208" s="418"/>
      <c r="R208" s="418"/>
      <c r="S208" s="418"/>
      <c r="T208" s="418"/>
      <c r="U208" s="419"/>
      <c r="V208" s="419"/>
      <c r="W208" s="419"/>
    </row>
    <row r="209" spans="10:23" ht="16.5" customHeight="1" x14ac:dyDescent="0.2">
      <c r="J209" s="415"/>
      <c r="K209" s="416"/>
      <c r="L209" s="417"/>
      <c r="M209" s="418"/>
      <c r="N209" s="418"/>
      <c r="O209" s="418"/>
      <c r="P209" s="418"/>
      <c r="Q209" s="418"/>
      <c r="R209" s="418"/>
      <c r="S209" s="418"/>
      <c r="T209" s="418"/>
      <c r="U209" s="419"/>
      <c r="V209" s="419"/>
      <c r="W209" s="419"/>
    </row>
    <row r="210" spans="10:23" ht="16.5" customHeight="1" x14ac:dyDescent="0.2">
      <c r="J210" s="415"/>
      <c r="K210" s="416"/>
      <c r="L210" s="417"/>
      <c r="M210" s="418"/>
      <c r="N210" s="418"/>
      <c r="O210" s="418"/>
      <c r="P210" s="418"/>
      <c r="Q210" s="418"/>
      <c r="R210" s="418"/>
      <c r="S210" s="418"/>
      <c r="T210" s="418"/>
      <c r="U210" s="419"/>
      <c r="V210" s="419"/>
      <c r="W210" s="419"/>
    </row>
    <row r="211" spans="10:23" ht="16.5" customHeight="1" x14ac:dyDescent="0.2">
      <c r="J211" s="415"/>
      <c r="K211" s="416"/>
      <c r="L211" s="417"/>
      <c r="M211" s="418"/>
      <c r="N211" s="418"/>
      <c r="O211" s="418"/>
      <c r="P211" s="418"/>
      <c r="Q211" s="418"/>
      <c r="R211" s="418"/>
      <c r="S211" s="418"/>
      <c r="T211" s="418"/>
      <c r="U211" s="419"/>
      <c r="V211" s="419"/>
      <c r="W211" s="419"/>
    </row>
    <row r="212" spans="10:23" ht="16.5" customHeight="1" x14ac:dyDescent="0.2">
      <c r="J212" s="415"/>
      <c r="K212" s="416"/>
      <c r="L212" s="417"/>
      <c r="M212" s="418"/>
      <c r="N212" s="418"/>
      <c r="O212" s="418"/>
      <c r="P212" s="418"/>
      <c r="Q212" s="418"/>
      <c r="R212" s="418"/>
      <c r="S212" s="418"/>
      <c r="T212" s="418"/>
      <c r="U212" s="419"/>
      <c r="V212" s="419"/>
      <c r="W212" s="419"/>
    </row>
    <row r="213" spans="10:23" ht="16.5" customHeight="1" x14ac:dyDescent="0.2">
      <c r="J213" s="415"/>
      <c r="K213" s="416"/>
      <c r="L213" s="417"/>
      <c r="M213" s="418"/>
      <c r="N213" s="418"/>
      <c r="O213" s="418"/>
      <c r="P213" s="418"/>
      <c r="Q213" s="418"/>
      <c r="R213" s="418"/>
      <c r="S213" s="418"/>
      <c r="T213" s="418"/>
      <c r="U213" s="419"/>
      <c r="V213" s="419"/>
      <c r="W213" s="419"/>
    </row>
    <row r="214" spans="10:23" ht="16.5" customHeight="1" x14ac:dyDescent="0.2">
      <c r="J214" s="415"/>
      <c r="K214" s="416"/>
      <c r="L214" s="417"/>
      <c r="M214" s="418"/>
      <c r="N214" s="418"/>
      <c r="O214" s="418"/>
      <c r="P214" s="418"/>
      <c r="Q214" s="418"/>
      <c r="R214" s="418"/>
      <c r="S214" s="418"/>
      <c r="T214" s="418"/>
      <c r="U214" s="419"/>
      <c r="V214" s="419"/>
      <c r="W214" s="419"/>
    </row>
    <row r="215" spans="10:23" ht="16.5" customHeight="1" x14ac:dyDescent="0.2">
      <c r="J215" s="415"/>
      <c r="K215" s="416"/>
      <c r="L215" s="417"/>
      <c r="M215" s="418"/>
      <c r="N215" s="418"/>
      <c r="O215" s="418"/>
      <c r="P215" s="418"/>
      <c r="Q215" s="418"/>
      <c r="R215" s="418"/>
      <c r="S215" s="418"/>
      <c r="T215" s="418"/>
      <c r="U215" s="419"/>
      <c r="V215" s="419"/>
      <c r="W215" s="419"/>
    </row>
    <row r="216" spans="10:23" ht="16.5" customHeight="1" x14ac:dyDescent="0.2">
      <c r="J216" s="415"/>
      <c r="K216" s="416"/>
      <c r="L216" s="417"/>
      <c r="M216" s="418"/>
      <c r="N216" s="418"/>
      <c r="O216" s="418"/>
      <c r="P216" s="418"/>
      <c r="Q216" s="418"/>
      <c r="R216" s="418"/>
      <c r="S216" s="418"/>
      <c r="T216" s="418"/>
      <c r="U216" s="419"/>
      <c r="V216" s="419"/>
      <c r="W216" s="419"/>
    </row>
    <row r="217" spans="10:23" ht="16.5" customHeight="1" x14ac:dyDescent="0.2">
      <c r="J217" s="415"/>
      <c r="K217" s="416"/>
      <c r="L217" s="417"/>
      <c r="M217" s="418"/>
      <c r="N217" s="418"/>
      <c r="O217" s="418"/>
      <c r="P217" s="418"/>
      <c r="Q217" s="418"/>
      <c r="R217" s="418"/>
      <c r="S217" s="418"/>
      <c r="T217" s="418"/>
      <c r="U217" s="419"/>
      <c r="V217" s="419"/>
      <c r="W217" s="419"/>
    </row>
    <row r="218" spans="10:23" ht="16.5" customHeight="1" x14ac:dyDescent="0.2">
      <c r="J218" s="415"/>
      <c r="K218" s="416"/>
      <c r="L218" s="417"/>
      <c r="M218" s="418"/>
      <c r="N218" s="418"/>
      <c r="O218" s="418"/>
      <c r="P218" s="418"/>
      <c r="Q218" s="418"/>
      <c r="R218" s="418"/>
      <c r="S218" s="418"/>
      <c r="T218" s="418"/>
      <c r="U218" s="419"/>
      <c r="V218" s="419"/>
      <c r="W218" s="419"/>
    </row>
    <row r="219" spans="10:23" ht="16.5" customHeight="1" x14ac:dyDescent="0.2">
      <c r="J219" s="415"/>
      <c r="K219" s="416"/>
      <c r="L219" s="417"/>
      <c r="M219" s="418"/>
      <c r="N219" s="418"/>
      <c r="O219" s="418"/>
      <c r="P219" s="418"/>
      <c r="Q219" s="418"/>
      <c r="R219" s="418"/>
      <c r="S219" s="418"/>
      <c r="T219" s="418"/>
      <c r="U219" s="419"/>
      <c r="V219" s="419"/>
      <c r="W219" s="419"/>
    </row>
    <row r="220" spans="10:23" ht="16.5" customHeight="1" x14ac:dyDescent="0.2">
      <c r="J220" s="415"/>
      <c r="K220" s="416"/>
      <c r="L220" s="417"/>
      <c r="M220" s="418"/>
      <c r="N220" s="418"/>
      <c r="O220" s="418"/>
      <c r="P220" s="418"/>
      <c r="Q220" s="418"/>
      <c r="R220" s="418"/>
      <c r="S220" s="418"/>
      <c r="T220" s="418"/>
      <c r="U220" s="419"/>
      <c r="V220" s="419"/>
      <c r="W220" s="419"/>
    </row>
    <row r="221" spans="10:23" ht="16.5" customHeight="1" x14ac:dyDescent="0.2">
      <c r="J221" s="415"/>
      <c r="K221" s="416"/>
      <c r="L221" s="417"/>
      <c r="M221" s="418"/>
      <c r="N221" s="418"/>
      <c r="O221" s="418"/>
      <c r="P221" s="418"/>
      <c r="Q221" s="418"/>
      <c r="R221" s="418"/>
      <c r="S221" s="418"/>
      <c r="T221" s="418"/>
      <c r="U221" s="419"/>
      <c r="V221" s="419"/>
      <c r="W221" s="419"/>
    </row>
    <row r="222" spans="10:23" ht="16.5" customHeight="1" x14ac:dyDescent="0.2">
      <c r="J222" s="415"/>
      <c r="K222" s="416"/>
      <c r="L222" s="417"/>
      <c r="M222" s="418"/>
      <c r="N222" s="418"/>
      <c r="O222" s="418"/>
      <c r="P222" s="418"/>
      <c r="Q222" s="418"/>
      <c r="R222" s="418"/>
      <c r="S222" s="418"/>
      <c r="T222" s="418"/>
      <c r="U222" s="419"/>
      <c r="V222" s="419"/>
      <c r="W222" s="419"/>
    </row>
    <row r="223" spans="10:23" ht="16.5" customHeight="1" x14ac:dyDescent="0.2">
      <c r="J223" s="415"/>
      <c r="K223" s="416"/>
      <c r="L223" s="417"/>
      <c r="M223" s="418"/>
      <c r="N223" s="418"/>
      <c r="O223" s="418"/>
      <c r="P223" s="418"/>
      <c r="Q223" s="418"/>
      <c r="R223" s="418"/>
      <c r="S223" s="418"/>
      <c r="T223" s="418"/>
      <c r="U223" s="419"/>
      <c r="V223" s="419"/>
      <c r="W223" s="419"/>
    </row>
    <row r="224" spans="10:23" ht="16.5" customHeight="1" x14ac:dyDescent="0.2">
      <c r="J224" s="415"/>
      <c r="K224" s="416"/>
      <c r="L224" s="417"/>
      <c r="M224" s="418"/>
      <c r="N224" s="418"/>
      <c r="O224" s="418"/>
      <c r="P224" s="418"/>
      <c r="Q224" s="418"/>
      <c r="R224" s="418"/>
      <c r="S224" s="418"/>
      <c r="T224" s="418"/>
      <c r="U224" s="419"/>
      <c r="V224" s="419"/>
      <c r="W224" s="419"/>
    </row>
    <row r="225" spans="10:23" ht="16.5" customHeight="1" x14ac:dyDescent="0.2">
      <c r="J225" s="415"/>
      <c r="K225" s="416"/>
      <c r="L225" s="417"/>
      <c r="M225" s="418"/>
      <c r="N225" s="418"/>
      <c r="O225" s="418"/>
      <c r="P225" s="418"/>
      <c r="Q225" s="418"/>
      <c r="R225" s="418"/>
      <c r="S225" s="418"/>
      <c r="T225" s="418"/>
      <c r="U225" s="419"/>
      <c r="V225" s="419"/>
      <c r="W225" s="419"/>
    </row>
    <row r="226" spans="10:23" ht="16.5" customHeight="1" x14ac:dyDescent="0.2">
      <c r="J226" s="415"/>
      <c r="K226" s="416"/>
      <c r="L226" s="417"/>
      <c r="M226" s="418"/>
      <c r="N226" s="418"/>
      <c r="O226" s="418"/>
      <c r="P226" s="418"/>
      <c r="Q226" s="418"/>
      <c r="R226" s="418"/>
      <c r="S226" s="418"/>
      <c r="T226" s="418"/>
      <c r="U226" s="419"/>
      <c r="V226" s="419"/>
      <c r="W226" s="419"/>
    </row>
    <row r="227" spans="10:23" ht="16.5" customHeight="1" x14ac:dyDescent="0.2">
      <c r="J227" s="415"/>
      <c r="K227" s="416"/>
      <c r="L227" s="417"/>
      <c r="M227" s="418"/>
      <c r="N227" s="418"/>
      <c r="O227" s="418"/>
      <c r="P227" s="418"/>
      <c r="Q227" s="418"/>
      <c r="R227" s="418"/>
      <c r="S227" s="418"/>
      <c r="T227" s="418"/>
      <c r="U227" s="419"/>
      <c r="V227" s="419"/>
      <c r="W227" s="419"/>
    </row>
    <row r="228" spans="10:23" ht="16.5" customHeight="1" x14ac:dyDescent="0.2">
      <c r="J228" s="415"/>
      <c r="K228" s="416"/>
      <c r="L228" s="417"/>
      <c r="M228" s="418"/>
      <c r="N228" s="418"/>
      <c r="O228" s="418"/>
      <c r="P228" s="418"/>
      <c r="Q228" s="418"/>
      <c r="R228" s="418"/>
      <c r="S228" s="418"/>
      <c r="T228" s="418"/>
      <c r="U228" s="419"/>
      <c r="V228" s="419"/>
      <c r="W228" s="419"/>
    </row>
    <row r="229" spans="10:23" ht="16.5" customHeight="1" x14ac:dyDescent="0.2">
      <c r="J229" s="415"/>
      <c r="K229" s="416"/>
      <c r="L229" s="417"/>
      <c r="M229" s="418"/>
      <c r="N229" s="418"/>
      <c r="O229" s="418"/>
      <c r="P229" s="418"/>
      <c r="Q229" s="418"/>
      <c r="R229" s="418"/>
      <c r="S229" s="418"/>
      <c r="T229" s="418"/>
      <c r="U229" s="419"/>
      <c r="V229" s="419"/>
      <c r="W229" s="419"/>
    </row>
    <row r="230" spans="10:23" ht="16.5" customHeight="1" x14ac:dyDescent="0.2">
      <c r="J230" s="415"/>
      <c r="K230" s="416"/>
      <c r="L230" s="417"/>
      <c r="M230" s="418"/>
      <c r="N230" s="418"/>
      <c r="O230" s="418"/>
      <c r="P230" s="418"/>
      <c r="Q230" s="418"/>
      <c r="R230" s="418"/>
      <c r="S230" s="418"/>
      <c r="T230" s="418"/>
      <c r="U230" s="419"/>
      <c r="V230" s="419"/>
      <c r="W230" s="419"/>
    </row>
    <row r="231" spans="10:23" ht="16.5" customHeight="1" x14ac:dyDescent="0.2">
      <c r="J231" s="415"/>
      <c r="K231" s="416"/>
      <c r="L231" s="417"/>
      <c r="M231" s="418"/>
      <c r="N231" s="418"/>
      <c r="O231" s="418"/>
      <c r="P231" s="418"/>
      <c r="Q231" s="418"/>
      <c r="R231" s="418"/>
      <c r="S231" s="418"/>
      <c r="T231" s="418"/>
      <c r="U231" s="419"/>
      <c r="V231" s="419"/>
      <c r="W231" s="419"/>
    </row>
    <row r="232" spans="10:23" ht="16.5" customHeight="1" x14ac:dyDescent="0.2">
      <c r="J232" s="415"/>
      <c r="K232" s="416"/>
      <c r="L232" s="417"/>
      <c r="M232" s="418"/>
      <c r="N232" s="418"/>
      <c r="O232" s="418"/>
      <c r="P232" s="418"/>
      <c r="Q232" s="418"/>
      <c r="R232" s="418"/>
      <c r="S232" s="418"/>
      <c r="T232" s="418"/>
      <c r="U232" s="419"/>
      <c r="V232" s="419"/>
      <c r="W232" s="419"/>
    </row>
    <row r="233" spans="10:23" ht="16.5" customHeight="1" x14ac:dyDescent="0.2">
      <c r="J233" s="415"/>
      <c r="K233" s="416"/>
      <c r="L233" s="417"/>
      <c r="M233" s="418"/>
      <c r="N233" s="418"/>
      <c r="O233" s="418"/>
      <c r="P233" s="418"/>
      <c r="Q233" s="418"/>
      <c r="R233" s="418"/>
      <c r="S233" s="418"/>
      <c r="T233" s="418"/>
      <c r="U233" s="419"/>
      <c r="V233" s="419"/>
      <c r="W233" s="419"/>
    </row>
    <row r="234" spans="10:23" ht="16.5" customHeight="1" x14ac:dyDescent="0.2">
      <c r="J234" s="415"/>
      <c r="K234" s="416"/>
      <c r="L234" s="417"/>
      <c r="M234" s="418"/>
      <c r="N234" s="418"/>
      <c r="O234" s="418"/>
      <c r="P234" s="418"/>
      <c r="Q234" s="418"/>
      <c r="R234" s="418"/>
      <c r="S234" s="418"/>
      <c r="T234" s="418"/>
      <c r="U234" s="419"/>
      <c r="V234" s="419"/>
      <c r="W234" s="419"/>
    </row>
    <row r="235" spans="10:23" ht="16.5" customHeight="1" x14ac:dyDescent="0.2">
      <c r="J235" s="415"/>
      <c r="K235" s="416"/>
      <c r="L235" s="417"/>
      <c r="M235" s="418"/>
      <c r="N235" s="418"/>
      <c r="O235" s="418"/>
      <c r="P235" s="418"/>
      <c r="Q235" s="418"/>
      <c r="R235" s="418"/>
      <c r="S235" s="418"/>
      <c r="T235" s="418"/>
      <c r="U235" s="419"/>
      <c r="V235" s="419"/>
      <c r="W235" s="419"/>
    </row>
    <row r="236" spans="10:23" ht="16.5" customHeight="1" x14ac:dyDescent="0.2">
      <c r="J236" s="415"/>
      <c r="K236" s="416"/>
      <c r="L236" s="417"/>
      <c r="M236" s="418"/>
      <c r="N236" s="418"/>
      <c r="O236" s="418"/>
      <c r="P236" s="418"/>
      <c r="Q236" s="418"/>
      <c r="R236" s="418"/>
      <c r="S236" s="418"/>
      <c r="T236" s="418"/>
      <c r="U236" s="419"/>
      <c r="V236" s="419"/>
      <c r="W236" s="419"/>
    </row>
    <row r="237" spans="10:23" ht="16.5" customHeight="1" x14ac:dyDescent="0.2">
      <c r="J237" s="415"/>
      <c r="K237" s="416"/>
      <c r="L237" s="417"/>
      <c r="M237" s="418"/>
      <c r="N237" s="418"/>
      <c r="O237" s="418"/>
      <c r="P237" s="418"/>
      <c r="Q237" s="418"/>
      <c r="R237" s="418"/>
      <c r="S237" s="418"/>
      <c r="T237" s="418"/>
      <c r="U237" s="419"/>
      <c r="V237" s="419"/>
      <c r="W237" s="419"/>
    </row>
    <row r="238" spans="10:23" ht="16.5" customHeight="1" x14ac:dyDescent="0.2">
      <c r="J238" s="415"/>
      <c r="K238" s="416"/>
      <c r="L238" s="417"/>
      <c r="M238" s="418"/>
      <c r="N238" s="418"/>
      <c r="O238" s="418"/>
      <c r="P238" s="418"/>
      <c r="Q238" s="418"/>
      <c r="R238" s="418"/>
      <c r="S238" s="418"/>
      <c r="T238" s="418"/>
      <c r="U238" s="419"/>
      <c r="V238" s="419"/>
      <c r="W238" s="419"/>
    </row>
    <row r="239" spans="10:23" ht="16.5" customHeight="1" x14ac:dyDescent="0.2">
      <c r="P239" s="104"/>
      <c r="Q239" s="104"/>
      <c r="R239" s="104"/>
      <c r="S239" s="104"/>
      <c r="T239" s="104"/>
    </row>
    <row r="240" spans="10:23" ht="16.5" customHeight="1" x14ac:dyDescent="0.2">
      <c r="P240" s="104"/>
      <c r="Q240" s="104"/>
      <c r="R240" s="104"/>
      <c r="S240" s="104"/>
      <c r="T240" s="104"/>
    </row>
    <row r="241" spans="16:20" ht="16.5" customHeight="1" x14ac:dyDescent="0.2">
      <c r="P241" s="104"/>
      <c r="Q241" s="104"/>
      <c r="R241" s="104"/>
      <c r="S241" s="104"/>
      <c r="T241" s="104"/>
    </row>
    <row r="242" spans="16:20" ht="16.5" customHeight="1" x14ac:dyDescent="0.2">
      <c r="P242" s="104"/>
      <c r="Q242" s="104"/>
      <c r="R242" s="104"/>
      <c r="S242" s="104"/>
      <c r="T242" s="104"/>
    </row>
    <row r="243" spans="16:20" ht="16.5" customHeight="1" x14ac:dyDescent="0.2">
      <c r="P243" s="104"/>
      <c r="Q243" s="104"/>
      <c r="R243" s="104"/>
      <c r="S243" s="104"/>
      <c r="T243" s="104"/>
    </row>
    <row r="244" spans="16:20" ht="16.5" customHeight="1" x14ac:dyDescent="0.2">
      <c r="P244" s="104"/>
      <c r="Q244" s="104"/>
      <c r="R244" s="104"/>
      <c r="S244" s="104"/>
      <c r="T244" s="104"/>
    </row>
    <row r="245" spans="16:20" ht="16.5" customHeight="1" x14ac:dyDescent="0.2">
      <c r="P245" s="104"/>
      <c r="Q245" s="104"/>
      <c r="R245" s="104"/>
      <c r="S245" s="104"/>
      <c r="T245" s="104"/>
    </row>
    <row r="246" spans="16:20" ht="16.5" customHeight="1" x14ac:dyDescent="0.2">
      <c r="P246" s="104"/>
      <c r="Q246" s="104"/>
      <c r="R246" s="104"/>
      <c r="S246" s="104"/>
      <c r="T246" s="104"/>
    </row>
    <row r="247" spans="16:20" ht="16.5" customHeight="1" x14ac:dyDescent="0.2">
      <c r="P247" s="104"/>
      <c r="Q247" s="104"/>
      <c r="R247" s="104"/>
      <c r="S247" s="104"/>
      <c r="T247" s="104"/>
    </row>
    <row r="248" spans="16:20" ht="16.5" customHeight="1" x14ac:dyDescent="0.2">
      <c r="P248" s="104"/>
      <c r="Q248" s="104"/>
      <c r="R248" s="104"/>
      <c r="S248" s="104"/>
      <c r="T248" s="104"/>
    </row>
    <row r="249" spans="16:20" ht="16.5" customHeight="1" x14ac:dyDescent="0.2">
      <c r="P249" s="104"/>
      <c r="Q249" s="104"/>
      <c r="R249" s="104"/>
      <c r="S249" s="104"/>
      <c r="T249" s="104"/>
    </row>
    <row r="250" spans="16:20" ht="16.5" customHeight="1" x14ac:dyDescent="0.2">
      <c r="P250" s="104"/>
      <c r="Q250" s="104"/>
      <c r="R250" s="104"/>
      <c r="S250" s="104"/>
      <c r="T250" s="104"/>
    </row>
    <row r="251" spans="16:20" ht="16.5" customHeight="1" x14ac:dyDescent="0.2">
      <c r="P251" s="104"/>
      <c r="Q251" s="104"/>
      <c r="R251" s="104"/>
      <c r="S251" s="104"/>
      <c r="T251" s="104"/>
    </row>
    <row r="252" spans="16:20" ht="16.5" customHeight="1" x14ac:dyDescent="0.2">
      <c r="P252" s="104"/>
      <c r="Q252" s="104"/>
      <c r="R252" s="104"/>
      <c r="S252" s="104"/>
      <c r="T252" s="104"/>
    </row>
    <row r="253" spans="16:20" ht="16.5" customHeight="1" x14ac:dyDescent="0.2">
      <c r="P253" s="104"/>
      <c r="Q253" s="104"/>
      <c r="R253" s="104"/>
      <c r="S253" s="104"/>
      <c r="T253" s="104"/>
    </row>
    <row r="254" spans="16:20" ht="16.5" customHeight="1" x14ac:dyDescent="0.2">
      <c r="P254" s="104"/>
      <c r="Q254" s="104"/>
      <c r="R254" s="104"/>
      <c r="S254" s="104"/>
      <c r="T254" s="104"/>
    </row>
    <row r="255" spans="16:20" ht="16.5" customHeight="1" x14ac:dyDescent="0.2">
      <c r="P255" s="104"/>
      <c r="Q255" s="104"/>
      <c r="R255" s="104"/>
      <c r="S255" s="104"/>
      <c r="T255" s="104"/>
    </row>
    <row r="256" spans="16:20" ht="16.5" customHeight="1" x14ac:dyDescent="0.2">
      <c r="P256" s="104"/>
      <c r="Q256" s="104"/>
      <c r="R256" s="104"/>
      <c r="S256" s="104"/>
      <c r="T256" s="104"/>
    </row>
    <row r="257" spans="16:20" ht="16.5" customHeight="1" x14ac:dyDescent="0.2">
      <c r="P257" s="104"/>
      <c r="Q257" s="104"/>
      <c r="R257" s="104"/>
      <c r="S257" s="104"/>
      <c r="T257" s="104"/>
    </row>
    <row r="258" spans="16:20" ht="16.5" customHeight="1" x14ac:dyDescent="0.2">
      <c r="P258" s="104"/>
      <c r="Q258" s="104"/>
      <c r="R258" s="104"/>
      <c r="S258" s="104"/>
      <c r="T258" s="104"/>
    </row>
    <row r="259" spans="16:20" ht="16.5" customHeight="1" x14ac:dyDescent="0.2">
      <c r="P259" s="104"/>
      <c r="Q259" s="104"/>
      <c r="R259" s="104"/>
      <c r="S259" s="104"/>
      <c r="T259" s="104"/>
    </row>
    <row r="260" spans="16:20" ht="16.5" customHeight="1" x14ac:dyDescent="0.2">
      <c r="P260" s="104"/>
      <c r="Q260" s="104"/>
      <c r="R260" s="104"/>
      <c r="S260" s="104"/>
      <c r="T260" s="104"/>
    </row>
    <row r="261" spans="16:20" ht="16.5" customHeight="1" x14ac:dyDescent="0.2">
      <c r="P261" s="104"/>
      <c r="Q261" s="104"/>
      <c r="R261" s="104"/>
      <c r="S261" s="104"/>
      <c r="T261" s="104"/>
    </row>
    <row r="262" spans="16:20" ht="16.5" customHeight="1" x14ac:dyDescent="0.2">
      <c r="P262" s="104"/>
      <c r="Q262" s="104"/>
      <c r="R262" s="104"/>
      <c r="S262" s="104"/>
      <c r="T262" s="104"/>
    </row>
    <row r="263" spans="16:20" ht="16.5" customHeight="1" x14ac:dyDescent="0.2">
      <c r="P263" s="104"/>
      <c r="Q263" s="104"/>
      <c r="R263" s="104"/>
      <c r="S263" s="104"/>
      <c r="T263" s="104"/>
    </row>
    <row r="264" spans="16:20" ht="16.5" customHeight="1" x14ac:dyDescent="0.2">
      <c r="P264" s="104"/>
      <c r="Q264" s="104"/>
      <c r="R264" s="104"/>
      <c r="S264" s="104"/>
      <c r="T264" s="104"/>
    </row>
    <row r="265" spans="16:20" ht="16.5" customHeight="1" x14ac:dyDescent="0.2">
      <c r="P265" s="104"/>
      <c r="Q265" s="104"/>
      <c r="R265" s="104"/>
      <c r="S265" s="104"/>
      <c r="T265" s="104"/>
    </row>
    <row r="266" spans="16:20" ht="16.5" customHeight="1" x14ac:dyDescent="0.2">
      <c r="P266" s="104"/>
      <c r="Q266" s="104"/>
      <c r="R266" s="104"/>
      <c r="S266" s="104"/>
      <c r="T266" s="104"/>
    </row>
    <row r="267" spans="16:20" ht="16.5" customHeight="1" x14ac:dyDescent="0.2">
      <c r="P267" s="104"/>
      <c r="Q267" s="104"/>
      <c r="R267" s="104"/>
      <c r="S267" s="104"/>
      <c r="T267" s="104"/>
    </row>
    <row r="268" spans="16:20" ht="16.5" customHeight="1" x14ac:dyDescent="0.2">
      <c r="P268" s="104"/>
      <c r="Q268" s="104"/>
      <c r="R268" s="104"/>
      <c r="S268" s="104"/>
      <c r="T268" s="104"/>
    </row>
    <row r="269" spans="16:20" ht="16.5" customHeight="1" x14ac:dyDescent="0.2">
      <c r="P269" s="104"/>
      <c r="Q269" s="104"/>
      <c r="R269" s="104"/>
      <c r="S269" s="104"/>
      <c r="T269" s="104"/>
    </row>
    <row r="270" spans="16:20" ht="16.5" customHeight="1" x14ac:dyDescent="0.2">
      <c r="P270" s="104"/>
      <c r="Q270" s="104"/>
      <c r="R270" s="104"/>
      <c r="S270" s="104"/>
      <c r="T270" s="104"/>
    </row>
    <row r="271" spans="16:20" ht="16.5" customHeight="1" x14ac:dyDescent="0.2">
      <c r="P271" s="104"/>
      <c r="Q271" s="104"/>
      <c r="R271" s="104"/>
      <c r="S271" s="104"/>
      <c r="T271" s="104"/>
    </row>
    <row r="272" spans="16:20" ht="16.5" customHeight="1" x14ac:dyDescent="0.2">
      <c r="P272" s="104"/>
      <c r="Q272" s="104"/>
      <c r="R272" s="104"/>
      <c r="S272" s="104"/>
      <c r="T272" s="104"/>
    </row>
    <row r="273" spans="16:20" ht="16.5" customHeight="1" x14ac:dyDescent="0.2">
      <c r="P273" s="104"/>
      <c r="Q273" s="104"/>
      <c r="R273" s="104"/>
      <c r="S273" s="104"/>
      <c r="T273" s="104"/>
    </row>
    <row r="274" spans="16:20" ht="16.5" customHeight="1" x14ac:dyDescent="0.2">
      <c r="P274" s="104"/>
      <c r="Q274" s="104"/>
      <c r="R274" s="104"/>
      <c r="S274" s="104"/>
      <c r="T274" s="104"/>
    </row>
    <row r="275" spans="16:20" ht="16.5" customHeight="1" x14ac:dyDescent="0.2">
      <c r="P275" s="104"/>
      <c r="Q275" s="104"/>
      <c r="R275" s="104"/>
      <c r="S275" s="104"/>
      <c r="T275" s="104"/>
    </row>
    <row r="276" spans="16:20" ht="16.5" customHeight="1" x14ac:dyDescent="0.2">
      <c r="P276" s="104"/>
      <c r="Q276" s="104"/>
      <c r="R276" s="104"/>
      <c r="S276" s="104"/>
      <c r="T276" s="104"/>
    </row>
    <row r="277" spans="16:20" ht="16.5" customHeight="1" x14ac:dyDescent="0.2">
      <c r="P277" s="104"/>
      <c r="Q277" s="104"/>
      <c r="R277" s="104"/>
      <c r="S277" s="104"/>
      <c r="T277" s="104"/>
    </row>
    <row r="278" spans="16:20" ht="16.5" customHeight="1" x14ac:dyDescent="0.2">
      <c r="P278" s="104"/>
      <c r="Q278" s="104"/>
      <c r="R278" s="104"/>
      <c r="S278" s="104"/>
      <c r="T278" s="104"/>
    </row>
    <row r="279" spans="16:20" ht="16.5" customHeight="1" x14ac:dyDescent="0.2">
      <c r="P279" s="104"/>
      <c r="Q279" s="104"/>
      <c r="R279" s="104"/>
      <c r="S279" s="104"/>
    </row>
    <row r="280" spans="16:20" ht="16.5" customHeight="1" x14ac:dyDescent="0.2">
      <c r="P280" s="104"/>
      <c r="Q280" s="104"/>
      <c r="R280" s="104"/>
      <c r="S280" s="104"/>
    </row>
    <row r="281" spans="16:20" ht="16.5" customHeight="1" x14ac:dyDescent="0.2">
      <c r="P281" s="104"/>
      <c r="Q281" s="104"/>
      <c r="R281" s="104"/>
      <c r="S281" s="104"/>
    </row>
    <row r="282" spans="16:20" ht="16.5" customHeight="1" x14ac:dyDescent="0.2">
      <c r="P282" s="104"/>
      <c r="Q282" s="104"/>
      <c r="R282" s="104"/>
      <c r="S282" s="104"/>
    </row>
    <row r="283" spans="16:20" ht="16.5" customHeight="1" x14ac:dyDescent="0.2">
      <c r="P283" s="104"/>
      <c r="Q283" s="104"/>
      <c r="R283" s="104"/>
      <c r="S283" s="104"/>
    </row>
    <row r="284" spans="16:20" ht="16.5" customHeight="1" x14ac:dyDescent="0.2">
      <c r="P284" s="104"/>
      <c r="Q284" s="104"/>
      <c r="R284" s="104"/>
      <c r="S284" s="104"/>
    </row>
    <row r="285" spans="16:20" ht="16.5" customHeight="1" x14ac:dyDescent="0.2">
      <c r="P285" s="104"/>
      <c r="Q285" s="104"/>
      <c r="R285" s="104"/>
      <c r="S285" s="104"/>
    </row>
    <row r="286" spans="16:20" ht="16.5" customHeight="1" x14ac:dyDescent="0.2">
      <c r="P286" s="104"/>
      <c r="Q286" s="104"/>
      <c r="R286" s="104"/>
      <c r="S286" s="104"/>
    </row>
    <row r="287" spans="16:20" ht="16.5" customHeight="1" x14ac:dyDescent="0.2">
      <c r="P287" s="104"/>
      <c r="Q287" s="104"/>
      <c r="R287" s="104"/>
      <c r="S287" s="104"/>
    </row>
    <row r="288" spans="16:20" ht="16.5" customHeight="1" x14ac:dyDescent="0.2">
      <c r="P288" s="104"/>
      <c r="Q288" s="104"/>
      <c r="R288" s="104"/>
      <c r="S288" s="104"/>
    </row>
    <row r="289" spans="16:19" ht="16.5" customHeight="1" x14ac:dyDescent="0.2">
      <c r="P289" s="104"/>
      <c r="Q289" s="104"/>
      <c r="R289" s="104"/>
      <c r="S289" s="104"/>
    </row>
    <row r="290" spans="16:19" ht="16.5" customHeight="1" x14ac:dyDescent="0.2">
      <c r="P290" s="104"/>
      <c r="Q290" s="104"/>
      <c r="R290" s="104"/>
      <c r="S290" s="104"/>
    </row>
    <row r="291" spans="16:19" ht="16.5" customHeight="1" x14ac:dyDescent="0.2">
      <c r="P291" s="104"/>
      <c r="Q291" s="104"/>
      <c r="R291" s="104"/>
      <c r="S291" s="104"/>
    </row>
    <row r="292" spans="16:19" ht="16.5" customHeight="1" x14ac:dyDescent="0.2">
      <c r="P292" s="104"/>
      <c r="Q292" s="104"/>
      <c r="R292" s="104"/>
      <c r="S292" s="104"/>
    </row>
    <row r="293" spans="16:19" ht="16.5" customHeight="1" x14ac:dyDescent="0.2">
      <c r="P293" s="104"/>
      <c r="Q293" s="104"/>
      <c r="R293" s="104"/>
      <c r="S293" s="104"/>
    </row>
    <row r="294" spans="16:19" ht="16.5" customHeight="1" x14ac:dyDescent="0.2">
      <c r="P294" s="104"/>
      <c r="Q294" s="104"/>
      <c r="R294" s="104"/>
      <c r="S294" s="104"/>
    </row>
    <row r="295" spans="16:19" ht="16.5" customHeight="1" x14ac:dyDescent="0.2">
      <c r="P295" s="104"/>
      <c r="Q295" s="104"/>
      <c r="R295" s="104"/>
      <c r="S295" s="104"/>
    </row>
    <row r="296" spans="16:19" ht="16.5" customHeight="1" x14ac:dyDescent="0.2">
      <c r="P296" s="104"/>
      <c r="Q296" s="104"/>
      <c r="R296" s="104"/>
      <c r="S296" s="104"/>
    </row>
    <row r="297" spans="16:19" ht="16.5" customHeight="1" x14ac:dyDescent="0.2">
      <c r="P297" s="104"/>
      <c r="Q297" s="104"/>
      <c r="R297" s="104"/>
      <c r="S297" s="104"/>
    </row>
    <row r="298" spans="16:19" ht="16.5" customHeight="1" x14ac:dyDescent="0.2">
      <c r="P298" s="104"/>
      <c r="Q298" s="104"/>
      <c r="R298" s="104"/>
      <c r="S298" s="104"/>
    </row>
  </sheetData>
  <sheetProtection algorithmName="SHA-512" hashValue="1mxN5zbDU5qbF9YcwXuh5R/sgOWpyUCFtjtSo63IEHc7DJkggtvYQ68XjRabF01HB2/FteaHSsgLEvKkJIL5wg==" saltValue="2OZZ0KHgBzy7xgFGXLlqGg==" spinCount="100000" sheet="1" objects="1" scenarios="1"/>
  <mergeCells count="21">
    <mergeCell ref="B117:F117"/>
    <mergeCell ref="B118:F118"/>
    <mergeCell ref="B119:F119"/>
    <mergeCell ref="B72:F72"/>
    <mergeCell ref="B73:F73"/>
    <mergeCell ref="B113:F113"/>
    <mergeCell ref="B114:F114"/>
    <mergeCell ref="B115:F115"/>
    <mergeCell ref="B116:F116"/>
    <mergeCell ref="K15:K18"/>
    <mergeCell ref="A7:C7"/>
    <mergeCell ref="D7:G7"/>
    <mergeCell ref="A8:C8"/>
    <mergeCell ref="D8:G8"/>
    <mergeCell ref="A9:C9"/>
    <mergeCell ref="D9:G9"/>
    <mergeCell ref="A10:C10"/>
    <mergeCell ref="D10:G10"/>
    <mergeCell ref="A11:C11"/>
    <mergeCell ref="D11:G11"/>
    <mergeCell ref="K12:K14"/>
  </mergeCells>
  <phoneticPr fontId="12" type="noConversion"/>
  <dataValidations count="3">
    <dataValidation type="list" allowBlank="1" showInputMessage="1" showErrorMessage="1" sqref="D15" xr:uid="{7BB15407-8F18-4178-935F-2DD603DD6AF7}">
      <formula1>$P$154:$P$186</formula1>
    </dataValidation>
    <dataValidation type="list" allowBlank="1" showInputMessage="1" showErrorMessage="1" sqref="D13" xr:uid="{81965803-7D20-456A-84FA-5298D0E630FE}">
      <formula1>$S$154:$S$180</formula1>
    </dataValidation>
    <dataValidation type="list" allowBlank="1" showInputMessage="1" showErrorMessage="1" sqref="D14" xr:uid="{A44F4D1F-9BF0-4CC7-82BC-B6905937AE91}">
      <formula1>$M$154:$M$179</formula1>
    </dataValidation>
  </dataValidations>
  <pageMargins left="0.78740157480314965" right="0.39370078740157483" top="0.86614173228346458" bottom="0.47244094488188981" header="0.59055118110236227" footer="0.31496062992125984"/>
  <pageSetup paperSize="9" scale="60" fitToHeight="2" orientation="portrait" r:id="rId1"/>
  <headerFooter alignWithMargins="0">
    <oddHeader>&amp;C&amp;"Arial,Bold Italic"&amp;14Gemeenschappelijke Werken &amp;A&amp;R&amp;D</oddHeader>
    <oddFooter>&amp;L&amp;8&amp;F / &amp;A&amp;C&amp;8Pag &amp;P van &amp;N</oddFooter>
  </headerFooter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Blad46">
    <pageSetUpPr fitToPage="1"/>
  </sheetPr>
  <dimension ref="A1:AN66"/>
  <sheetViews>
    <sheetView showGridLines="0" zoomScaleNormal="100" workbookViewId="0">
      <selection activeCell="A20" sqref="A20"/>
    </sheetView>
  </sheetViews>
  <sheetFormatPr defaultColWidth="9.140625" defaultRowHeight="12.75" x14ac:dyDescent="0.2"/>
  <cols>
    <col min="1" max="1" width="24.85546875" style="2" customWidth="1"/>
    <col min="2" max="2" width="1.7109375" style="2" customWidth="1"/>
    <col min="3" max="11" width="9.28515625" style="2" customWidth="1"/>
    <col min="12" max="12" width="2.85546875" style="2" customWidth="1"/>
    <col min="13" max="13" width="11" style="2" customWidth="1"/>
    <col min="14" max="14" width="11.28515625" style="2" customWidth="1"/>
    <col min="15" max="15" width="11.7109375" style="2" customWidth="1"/>
    <col min="16" max="16" width="15.5703125" style="2" hidden="1" customWidth="1"/>
    <col min="17" max="16384" width="9.140625" style="2"/>
  </cols>
  <sheetData>
    <row r="1" spans="1:40" x14ac:dyDescent="0.2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  <c r="P1" s="103"/>
    </row>
    <row r="2" spans="1:40" x14ac:dyDescent="0.2">
      <c r="N2" s="101"/>
      <c r="O2" s="102"/>
      <c r="T2" s="103"/>
      <c r="AJ2" s="103"/>
      <c r="AK2" s="103"/>
    </row>
    <row r="3" spans="1:40" ht="13.5" thickBot="1" x14ac:dyDescent="0.25">
      <c r="I3" s="104"/>
      <c r="J3" s="104"/>
      <c r="K3" s="104"/>
      <c r="L3" s="104"/>
      <c r="O3" s="105"/>
      <c r="P3" s="103" t="s">
        <v>572</v>
      </c>
      <c r="T3" s="103"/>
      <c r="AJ3" s="103"/>
      <c r="AK3" s="103"/>
    </row>
    <row r="4" spans="1:40" x14ac:dyDescent="0.2">
      <c r="A4" s="98"/>
      <c r="B4" s="99"/>
      <c r="C4" s="99"/>
      <c r="D4" s="106"/>
      <c r="E4" s="106"/>
      <c r="F4" s="106"/>
      <c r="G4" s="106"/>
      <c r="H4" s="106"/>
      <c r="I4" s="106"/>
      <c r="J4" s="106"/>
      <c r="K4" s="106"/>
      <c r="L4" s="106"/>
      <c r="M4" s="99"/>
      <c r="N4" s="99"/>
      <c r="O4" s="100"/>
      <c r="P4" s="2">
        <v>1</v>
      </c>
      <c r="T4" s="103"/>
      <c r="AJ4" s="103"/>
      <c r="AK4" s="103"/>
    </row>
    <row r="5" spans="1:40" ht="14.25" x14ac:dyDescent="0.2">
      <c r="A5" s="107" t="str">
        <f>'Algemene Gegevens'!A10</f>
        <v>PROJECTNAAM</v>
      </c>
      <c r="B5" s="564" t="str">
        <f>IF('Algemene Gegevens'!C10="","",'Algemene Gegevens'!C10)</f>
        <v>123456.001 Blanco</v>
      </c>
      <c r="C5" s="564"/>
      <c r="D5" s="564"/>
      <c r="E5" s="564"/>
      <c r="F5" s="564"/>
      <c r="G5" s="564"/>
      <c r="H5" s="564"/>
      <c r="I5" s="564"/>
      <c r="O5" s="105"/>
      <c r="P5" s="2">
        <v>1</v>
      </c>
    </row>
    <row r="6" spans="1:40" x14ac:dyDescent="0.2">
      <c r="A6" s="107" t="str">
        <f>'Algemene Gegevens'!A11</f>
        <v>GEMEENTE</v>
      </c>
      <c r="B6" s="503" t="str">
        <f>IF('Algemene Gegevens'!C11="","",'Algemene Gegevens'!C11)</f>
        <v>GEMEENTE</v>
      </c>
      <c r="C6" s="503"/>
      <c r="D6" s="503"/>
      <c r="E6" s="503"/>
      <c r="F6" s="503"/>
      <c r="G6" s="503"/>
      <c r="H6" s="503"/>
      <c r="I6" s="503"/>
      <c r="O6" s="105"/>
      <c r="P6" s="2">
        <v>1</v>
      </c>
    </row>
    <row r="7" spans="1:40" x14ac:dyDescent="0.2">
      <c r="A7" s="107" t="str">
        <f>'Algemene Gegevens'!A16</f>
        <v>AANNEMER</v>
      </c>
      <c r="B7" s="503" t="str">
        <f>IF('Algemene Gegevens'!C16="","",'Algemene Gegevens'!C16)</f>
        <v>Aanemer</v>
      </c>
      <c r="C7" s="503"/>
      <c r="D7" s="503"/>
      <c r="E7" s="503"/>
      <c r="F7" s="503"/>
      <c r="G7" s="503"/>
      <c r="H7" s="503"/>
      <c r="I7" s="503"/>
      <c r="O7" s="105"/>
      <c r="P7" s="2">
        <v>1</v>
      </c>
    </row>
    <row r="8" spans="1:40" x14ac:dyDescent="0.2">
      <c r="A8" s="107" t="str">
        <f>'Algemene Gegevens'!A19</f>
        <v>PILOOTMAATSCHAPPIJ</v>
      </c>
      <c r="B8" s="503" t="str">
        <f>IF('Algemene Gegevens'!C19="","",'Algemene Gegevens'!C19)</f>
        <v>EUROFIBER</v>
      </c>
      <c r="C8" s="503"/>
      <c r="D8" s="503"/>
      <c r="E8" s="503"/>
      <c r="F8" s="503"/>
      <c r="G8" s="503"/>
      <c r="H8" s="503"/>
      <c r="I8" s="503"/>
      <c r="O8" s="105"/>
      <c r="P8" s="2">
        <v>1</v>
      </c>
    </row>
    <row r="9" spans="1:40" x14ac:dyDescent="0.2">
      <c r="A9" s="107" t="s">
        <v>534</v>
      </c>
      <c r="B9" s="503" t="str">
        <f>IF('Sleuftype 20'!D11="","",'Sleuftype 20'!D11)</f>
        <v/>
      </c>
      <c r="C9" s="503"/>
      <c r="D9" s="503"/>
      <c r="E9" s="503"/>
      <c r="F9" s="503"/>
      <c r="G9" s="503"/>
      <c r="H9" s="503"/>
      <c r="I9" s="503"/>
      <c r="O9" s="105"/>
      <c r="P9" s="2">
        <v>1</v>
      </c>
    </row>
    <row r="10" spans="1:40" x14ac:dyDescent="0.2">
      <c r="A10" s="109"/>
      <c r="B10" s="110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O10" s="105"/>
      <c r="P10" s="2">
        <v>1</v>
      </c>
      <c r="T10" s="103"/>
      <c r="AJ10" s="103"/>
      <c r="AK10" s="103"/>
    </row>
    <row r="11" spans="1:40" ht="12.75" customHeight="1" x14ac:dyDescent="0.2">
      <c r="A11" s="519" t="s">
        <v>305</v>
      </c>
      <c r="B11" s="103"/>
      <c r="C11" s="558">
        <f>IF('Sleuftype 20'!L121=0,0,'Sleuftype 20'!L123)</f>
        <v>0</v>
      </c>
      <c r="D11" s="559"/>
      <c r="E11" s="112" t="s">
        <v>306</v>
      </c>
      <c r="F11" s="113" t="s">
        <v>307</v>
      </c>
      <c r="G11" s="526" t="s">
        <v>308</v>
      </c>
      <c r="H11" s="527"/>
      <c r="I11" s="527"/>
      <c r="N11" s="112"/>
      <c r="O11" s="105"/>
      <c r="P11" s="2">
        <v>1</v>
      </c>
      <c r="T11" s="103"/>
      <c r="AJ11" s="103"/>
      <c r="AK11" s="103"/>
    </row>
    <row r="12" spans="1:40" ht="13.5" thickBot="1" x14ac:dyDescent="0.25">
      <c r="A12" s="519"/>
      <c r="B12" s="103"/>
      <c r="C12" s="560">
        <f>IF('Sleuftype 20'!L122=0,0,'Sleuftype 20'!L123)</f>
        <v>0</v>
      </c>
      <c r="D12" s="561"/>
      <c r="E12" s="112" t="s">
        <v>306</v>
      </c>
      <c r="F12" s="113" t="s">
        <v>309</v>
      </c>
      <c r="G12" s="527"/>
      <c r="H12" s="527"/>
      <c r="I12" s="527"/>
      <c r="N12" s="112"/>
      <c r="O12" s="105"/>
      <c r="P12" s="2">
        <v>1</v>
      </c>
      <c r="T12" s="103"/>
      <c r="AJ12" s="103"/>
      <c r="AK12" s="103"/>
    </row>
    <row r="13" spans="1:40" x14ac:dyDescent="0.2">
      <c r="A13" s="519"/>
      <c r="B13" s="103"/>
      <c r="C13" s="562">
        <f>SUM(C11:C12)</f>
        <v>0</v>
      </c>
      <c r="D13" s="563"/>
      <c r="E13" s="112" t="s">
        <v>306</v>
      </c>
      <c r="F13" s="113" t="s">
        <v>310</v>
      </c>
      <c r="G13" s="527"/>
      <c r="H13" s="527"/>
      <c r="I13" s="527"/>
      <c r="N13" s="112"/>
      <c r="O13" s="105"/>
      <c r="P13" s="2">
        <v>1</v>
      </c>
      <c r="T13" s="103"/>
      <c r="AJ13" s="103"/>
      <c r="AK13" s="103"/>
    </row>
    <row r="14" spans="1:40" x14ac:dyDescent="0.2">
      <c r="A14" s="111"/>
      <c r="B14" s="103"/>
      <c r="C14" s="114"/>
      <c r="D14" s="114"/>
      <c r="E14" s="114"/>
      <c r="F14" s="114"/>
      <c r="G14" s="112"/>
      <c r="H14" s="112"/>
      <c r="I14" s="115"/>
      <c r="J14" s="115"/>
      <c r="K14" s="115"/>
      <c r="L14" s="115"/>
      <c r="O14" s="105"/>
      <c r="P14" s="2">
        <v>1</v>
      </c>
      <c r="T14" s="103"/>
      <c r="AJ14" s="103"/>
      <c r="AK14" s="103"/>
    </row>
    <row r="15" spans="1:40" ht="13.5" thickBot="1" x14ac:dyDescent="0.25">
      <c r="A15" s="108"/>
      <c r="O15" s="105"/>
      <c r="P15" s="116">
        <v>1</v>
      </c>
      <c r="Q15" s="116"/>
      <c r="R15" s="116"/>
      <c r="S15" s="116"/>
      <c r="T15" s="117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7"/>
      <c r="AK15" s="117"/>
      <c r="AL15" s="116"/>
      <c r="AM15" s="116"/>
      <c r="AN15" s="116"/>
    </row>
    <row r="16" spans="1:40" ht="13.5" customHeight="1" thickBot="1" x14ac:dyDescent="0.25">
      <c r="A16" s="118" t="s">
        <v>311</v>
      </c>
      <c r="B16" s="119"/>
      <c r="C16" s="514" t="s">
        <v>312</v>
      </c>
      <c r="D16" s="514"/>
      <c r="E16" s="514"/>
      <c r="F16" s="514"/>
      <c r="G16" s="514"/>
      <c r="H16" s="514"/>
      <c r="I16" s="514"/>
      <c r="J16" s="514"/>
      <c r="K16" s="120"/>
      <c r="L16" s="121"/>
      <c r="M16" s="528" t="s">
        <v>313</v>
      </c>
      <c r="N16" s="528"/>
      <c r="O16" s="528"/>
      <c r="P16" s="116" t="str">
        <f>IF(O29="","",1)</f>
        <v/>
      </c>
      <c r="Q16" s="122"/>
      <c r="R16" s="122"/>
      <c r="S16" s="122"/>
      <c r="T16" s="123"/>
      <c r="U16" s="516" t="s">
        <v>314</v>
      </c>
      <c r="V16" s="517"/>
      <c r="W16" s="518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516" t="s">
        <v>315</v>
      </c>
      <c r="AK16" s="517"/>
      <c r="AL16" s="518"/>
      <c r="AM16" s="124"/>
      <c r="AN16" s="124"/>
    </row>
    <row r="17" spans="1:40" ht="42" customHeight="1" thickBot="1" x14ac:dyDescent="0.25">
      <c r="A17" s="125" t="s">
        <v>316</v>
      </c>
      <c r="B17" s="126"/>
      <c r="C17" s="383" t="s">
        <v>317</v>
      </c>
      <c r="D17" s="383" t="s">
        <v>318</v>
      </c>
      <c r="E17" s="383" t="s">
        <v>513</v>
      </c>
      <c r="F17" s="383" t="s">
        <v>514</v>
      </c>
      <c r="G17" s="383" t="s">
        <v>319</v>
      </c>
      <c r="H17" s="383" t="s">
        <v>320</v>
      </c>
      <c r="I17" s="383" t="s">
        <v>321</v>
      </c>
      <c r="J17" s="383" t="s">
        <v>322</v>
      </c>
      <c r="K17" s="384" t="s">
        <v>323</v>
      </c>
      <c r="L17" s="129" t="s">
        <v>324</v>
      </c>
      <c r="M17" s="125" t="s">
        <v>325</v>
      </c>
      <c r="N17" s="125" t="s">
        <v>326</v>
      </c>
      <c r="O17" s="125" t="s">
        <v>327</v>
      </c>
      <c r="P17" s="116" t="str">
        <f>IF(O29="","",1)</f>
        <v/>
      </c>
      <c r="Q17" s="130" t="s">
        <v>328</v>
      </c>
      <c r="R17" s="130" t="s">
        <v>329</v>
      </c>
      <c r="S17" s="130" t="s">
        <v>330</v>
      </c>
      <c r="T17" s="131" t="s">
        <v>331</v>
      </c>
      <c r="U17" s="130" t="s">
        <v>328</v>
      </c>
      <c r="V17" s="130" t="s">
        <v>329</v>
      </c>
      <c r="W17" s="130" t="s">
        <v>330</v>
      </c>
      <c r="X17" s="130"/>
      <c r="Y17" s="130" t="s">
        <v>332</v>
      </c>
      <c r="Z17" s="130" t="s">
        <v>333</v>
      </c>
      <c r="AA17" s="130" t="s">
        <v>334</v>
      </c>
      <c r="AB17" s="130" t="s">
        <v>335</v>
      </c>
      <c r="AC17" s="130"/>
      <c r="AD17" s="132" t="s">
        <v>336</v>
      </c>
      <c r="AE17" s="132" t="s">
        <v>337</v>
      </c>
      <c r="AF17" s="132" t="s">
        <v>338</v>
      </c>
      <c r="AG17" s="132" t="s">
        <v>516</v>
      </c>
      <c r="AH17" s="130" t="s">
        <v>339</v>
      </c>
      <c r="AI17" s="132" t="s">
        <v>340</v>
      </c>
      <c r="AJ17" s="122"/>
      <c r="AK17" s="133" t="s">
        <v>341</v>
      </c>
      <c r="AL17" s="133" t="s">
        <v>342</v>
      </c>
      <c r="AM17" s="124"/>
      <c r="AN17" s="124"/>
    </row>
    <row r="18" spans="1:40" x14ac:dyDescent="0.2">
      <c r="A18" s="321" t="str">
        <f>IF('Algemene Gegevens'!C19="","",'Algemene Gegevens'!C19)</f>
        <v>EUROFIBER</v>
      </c>
      <c r="C18" s="317"/>
      <c r="D18" s="317"/>
      <c r="E18" s="317"/>
      <c r="F18" s="317"/>
      <c r="G18" s="317"/>
      <c r="H18" s="317"/>
      <c r="I18" s="351"/>
      <c r="J18" s="317"/>
      <c r="K18" s="318"/>
      <c r="L18" s="96" t="str">
        <f>IF(AK18=0,"",AK18)</f>
        <v/>
      </c>
      <c r="M18" s="333">
        <f>AL18</f>
        <v>0</v>
      </c>
      <c r="N18" s="334">
        <f t="shared" ref="N18:N28" si="0">IF($M$29=0,0,M18/M$29)</f>
        <v>0</v>
      </c>
      <c r="O18" s="335">
        <f>IF($C$13=0,0,IF(AND($C$13&lt;&gt;0,$C$12&lt;&gt;0,OR($C$29&lt;&gt;0,$D$29&lt;&gt;0,$E$29&lt;&gt;0,$F$29&lt;&gt;0,$G$29&lt;&gt;0,$H$29&lt;&gt;0,$I$29&lt;&gt;0,$J$29&lt;&gt;0,$K$29&lt;&gt;0)),"Fout: Betreft Boringen",IF(AND(N18&gt;0,$M$45&gt;0),"Fout: Boringen ingevuld",N18*$C$13)))</f>
        <v>0</v>
      </c>
      <c r="P18" s="104" t="str">
        <f>IF(O18=0,"",1)</f>
        <v/>
      </c>
      <c r="Q18" s="122">
        <f t="shared" ref="Q18:Q28" si="1">G18</f>
        <v>0</v>
      </c>
      <c r="R18" s="122">
        <f t="shared" ref="R18:R28" si="2">H18+J18</f>
        <v>0</v>
      </c>
      <c r="S18" s="122">
        <f t="shared" ref="S18:S28" si="3">I18</f>
        <v>0</v>
      </c>
      <c r="T18" s="135">
        <f t="shared" ref="T18:T28" si="4">SUM(Q18:S18)</f>
        <v>0</v>
      </c>
      <c r="U18" s="122">
        <f t="shared" ref="U18:U28" si="5">IF(AND(Q18&gt;0,R18=0,S18=0),T18,0)</f>
        <v>0</v>
      </c>
      <c r="V18" s="122">
        <f t="shared" ref="V18:V28" si="6">IF(R18&gt;0,T18,0)</f>
        <v>0</v>
      </c>
      <c r="W18" s="122">
        <f t="shared" ref="W18:W28" si="7">IF(AND(S18&gt;0,R18=0),T18,0)</f>
        <v>0</v>
      </c>
      <c r="X18" s="122"/>
      <c r="Y18" s="136">
        <f t="shared" ref="Y18:Y28" si="8">IF(U18&gt;12,9,IF(U18&gt;8,7,IF(U18&gt;4,5,IF(U18&gt;0,3,0))))</f>
        <v>0</v>
      </c>
      <c r="Z18" s="136">
        <f t="shared" ref="Z18:Z28" si="9">IF(V18&gt;6,9,IF(V18&gt;4,7,IF(V18&gt;2,6,IF(V18&gt;0,4,0))))</f>
        <v>0</v>
      </c>
      <c r="AA18" s="136">
        <f t="shared" ref="AA18:AA28" si="10">IF(W18&gt;12,9,IF(W18&gt;8,7,IF(W18&gt;4,6,IF(W18&gt;0,4,0))))</f>
        <v>0</v>
      </c>
      <c r="AB18" s="136">
        <f t="shared" ref="AB18:AB28" si="11">K18</f>
        <v>0</v>
      </c>
      <c r="AC18" s="136"/>
      <c r="AD18" s="136" t="str">
        <f t="shared" ref="AD18:AD28" si="12">IF(K18&gt;0,"H","-")</f>
        <v>-</v>
      </c>
      <c r="AE18" s="136" t="str">
        <f>IF(C18=1,"G",IF(E18=1,"G",IF(C18&gt;1,"X",IF(E18&gt;1,"X","-"))))</f>
        <v>-</v>
      </c>
      <c r="AF18" s="136" t="str">
        <f>IF(D18=1,"W",IF(F18=1,"W",IF(D18&gt;1,"X",IF(F18&gt;1,"X","-"))))</f>
        <v>-</v>
      </c>
      <c r="AG18" s="136" t="str">
        <f>IF(E18=1,"2",IF(F18=1,"2",IF(E18&gt;1,"X",IF(F18&gt;1,"X","-"))))</f>
        <v>-</v>
      </c>
      <c r="AH18" s="123">
        <f t="shared" ref="AH18:AH28" si="13">SUM(Y18:AB18)</f>
        <v>0</v>
      </c>
      <c r="AI18" s="136" t="str">
        <f>AD18&amp;AE18&amp;AF18&amp;AG18&amp;AH18</f>
        <v>----0</v>
      </c>
      <c r="AJ18" s="122"/>
      <c r="AK18" s="123">
        <f>VLOOKUP(AI18,Tabellen!$A$4:$C$49,3,FALSE)</f>
        <v>0</v>
      </c>
      <c r="AL18" s="123">
        <f>VLOOKUP(AI18,Tabellen!$A$4:$B$49,2,FALSE)</f>
        <v>0</v>
      </c>
      <c r="AM18" s="124"/>
      <c r="AN18" s="124"/>
    </row>
    <row r="19" spans="1:40" x14ac:dyDescent="0.2">
      <c r="A19" s="322" t="str">
        <f>IF('Algemene Gegevens'!C21="","",'Algemene Gegevens'!C21)</f>
        <v>EUROFIBER</v>
      </c>
      <c r="B19" s="137"/>
      <c r="C19" s="319"/>
      <c r="D19" s="319"/>
      <c r="E19" s="319"/>
      <c r="F19" s="319"/>
      <c r="G19" s="319"/>
      <c r="H19" s="319"/>
      <c r="I19" s="319"/>
      <c r="J19" s="319"/>
      <c r="K19" s="320"/>
      <c r="L19" s="190" t="str">
        <f t="shared" ref="L19:L28" si="14">IF(AK19=0,"",AK19)</f>
        <v/>
      </c>
      <c r="M19" s="336">
        <f t="shared" ref="M19:M28" si="15">AL19</f>
        <v>0</v>
      </c>
      <c r="N19" s="337">
        <f t="shared" si="0"/>
        <v>0</v>
      </c>
      <c r="O19" s="338">
        <f t="shared" ref="O19:O28" si="16">IF($C$13=0,0,IF(AND($C$13&lt;&gt;0,$C$12&lt;&gt;0,OR($C$29&lt;&gt;0,$D$29&lt;&gt;0,$E$29&lt;&gt;0,$F$29&lt;&gt;0,$G$29&lt;&gt;0,$H$29&lt;&gt;0,$I$29&lt;&gt;0,$J$29&lt;&gt;0,$K$29&lt;&gt;0)),"Fout: Betreft Boringen",IF(AND(N19&gt;0,$M$45&gt;0),"Fout: Boringen ingevuld",N19*$C$13)))</f>
        <v>0</v>
      </c>
      <c r="P19" s="104" t="str">
        <f t="shared" ref="P19:P28" si="17">IF(O19=0,"",1)</f>
        <v/>
      </c>
      <c r="Q19" s="122">
        <f t="shared" si="1"/>
        <v>0</v>
      </c>
      <c r="R19" s="122">
        <f t="shared" si="2"/>
        <v>0</v>
      </c>
      <c r="S19" s="122">
        <f t="shared" si="3"/>
        <v>0</v>
      </c>
      <c r="T19" s="135">
        <f t="shared" si="4"/>
        <v>0</v>
      </c>
      <c r="U19" s="122">
        <f t="shared" si="5"/>
        <v>0</v>
      </c>
      <c r="V19" s="122">
        <f t="shared" si="6"/>
        <v>0</v>
      </c>
      <c r="W19" s="122">
        <f t="shared" si="7"/>
        <v>0</v>
      </c>
      <c r="X19" s="122"/>
      <c r="Y19" s="136">
        <f t="shared" si="8"/>
        <v>0</v>
      </c>
      <c r="Z19" s="136">
        <f t="shared" si="9"/>
        <v>0</v>
      </c>
      <c r="AA19" s="136">
        <f t="shared" si="10"/>
        <v>0</v>
      </c>
      <c r="AB19" s="136">
        <f t="shared" si="11"/>
        <v>0</v>
      </c>
      <c r="AC19" s="136"/>
      <c r="AD19" s="136" t="str">
        <f t="shared" si="12"/>
        <v>-</v>
      </c>
      <c r="AE19" s="136" t="str">
        <f>IF(C19=1,"G",IF(E19=1,"G",IF(C19&gt;1,"X",IF(E19&gt;1,"X","-"))))</f>
        <v>-</v>
      </c>
      <c r="AF19" s="136" t="str">
        <f>IF(D19=1,"W",IF(F19=1,"W",IF(D19&gt;1,"X",IF(F19&gt;1,"X","-"))))</f>
        <v>-</v>
      </c>
      <c r="AG19" s="136" t="str">
        <f>IF(E19=1,"2",IF(F19=1,"2",IF(E19&gt;1,"X",IF(F19&gt;1,"X","-"))))</f>
        <v>-</v>
      </c>
      <c r="AH19" s="123">
        <f t="shared" si="13"/>
        <v>0</v>
      </c>
      <c r="AI19" s="136" t="str">
        <f t="shared" ref="AI19:AI28" si="18">AD19&amp;AE19&amp;AF19&amp;AG19&amp;AH19</f>
        <v>----0</v>
      </c>
      <c r="AJ19" s="122"/>
      <c r="AK19" s="123">
        <f>VLOOKUP(AI19,Tabellen!$A$4:$C$49,3,FALSE)</f>
        <v>0</v>
      </c>
      <c r="AL19" s="123">
        <f>VLOOKUP(AI19,Tabellen!$A$4:$B$49,2,FALSE)</f>
        <v>0</v>
      </c>
      <c r="AM19" s="124"/>
      <c r="AN19" s="124"/>
    </row>
    <row r="20" spans="1:40" x14ac:dyDescent="0.2">
      <c r="A20" s="322" t="str">
        <f>IF('Algemene Gegevens'!C22="","",'Algemene Gegevens'!C22)</f>
        <v>COLT TELECOM</v>
      </c>
      <c r="B20" s="137"/>
      <c r="C20" s="319"/>
      <c r="D20" s="319"/>
      <c r="E20" s="319"/>
      <c r="F20" s="319"/>
      <c r="G20" s="319"/>
      <c r="H20" s="319"/>
      <c r="I20" s="319"/>
      <c r="J20" s="319"/>
      <c r="K20" s="320"/>
      <c r="L20" s="190" t="str">
        <f t="shared" si="14"/>
        <v/>
      </c>
      <c r="M20" s="336">
        <f t="shared" si="15"/>
        <v>0</v>
      </c>
      <c r="N20" s="337">
        <f t="shared" si="0"/>
        <v>0</v>
      </c>
      <c r="O20" s="338">
        <f t="shared" si="16"/>
        <v>0</v>
      </c>
      <c r="P20" s="104" t="str">
        <f t="shared" si="17"/>
        <v/>
      </c>
      <c r="Q20" s="122">
        <f t="shared" si="1"/>
        <v>0</v>
      </c>
      <c r="R20" s="122">
        <f t="shared" si="2"/>
        <v>0</v>
      </c>
      <c r="S20" s="122">
        <f t="shared" si="3"/>
        <v>0</v>
      </c>
      <c r="T20" s="135">
        <f t="shared" si="4"/>
        <v>0</v>
      </c>
      <c r="U20" s="122">
        <f t="shared" si="5"/>
        <v>0</v>
      </c>
      <c r="V20" s="122">
        <f t="shared" si="6"/>
        <v>0</v>
      </c>
      <c r="W20" s="122">
        <f t="shared" si="7"/>
        <v>0</v>
      </c>
      <c r="X20" s="122"/>
      <c r="Y20" s="136">
        <f t="shared" si="8"/>
        <v>0</v>
      </c>
      <c r="Z20" s="136">
        <f t="shared" si="9"/>
        <v>0</v>
      </c>
      <c r="AA20" s="136">
        <f t="shared" si="10"/>
        <v>0</v>
      </c>
      <c r="AB20" s="136">
        <f t="shared" si="11"/>
        <v>0</v>
      </c>
      <c r="AC20" s="136"/>
      <c r="AD20" s="136" t="str">
        <f t="shared" si="12"/>
        <v>-</v>
      </c>
      <c r="AE20" s="136" t="str">
        <f t="shared" ref="AE20:AE28" si="19">IF(C20=1,"G",IF(E20=1,"G",IF(C20&gt;1,"X",IF(E20&gt;1,"X","-"))))</f>
        <v>-</v>
      </c>
      <c r="AF20" s="136" t="str">
        <f t="shared" ref="AF20:AF28" si="20">IF(D20=1,"W",IF(F20=1,"W",IF(D20&gt;1,"X",IF(F20&gt;1,"X","-"))))</f>
        <v>-</v>
      </c>
      <c r="AG20" s="136" t="str">
        <f t="shared" ref="AG20:AG28" si="21">IF(E20=1,"2",IF(F20=1,"2",IF(E20&gt;1,"X",IF(F20&gt;1,"X","-"))))</f>
        <v>-</v>
      </c>
      <c r="AH20" s="123">
        <f t="shared" si="13"/>
        <v>0</v>
      </c>
      <c r="AI20" s="136" t="str">
        <f t="shared" si="18"/>
        <v>----0</v>
      </c>
      <c r="AJ20" s="122"/>
      <c r="AK20" s="123">
        <f>VLOOKUP(AI20,Tabellen!$A$4:$C$49,3,FALSE)</f>
        <v>0</v>
      </c>
      <c r="AL20" s="123">
        <f>VLOOKUP(AI20,Tabellen!$A$4:$B$49,2,FALSE)</f>
        <v>0</v>
      </c>
      <c r="AM20" s="124"/>
      <c r="AN20" s="124"/>
    </row>
    <row r="21" spans="1:40" x14ac:dyDescent="0.2">
      <c r="A21" s="322" t="str">
        <f>IF('Algemene Gegevens'!C23="","",'Algemene Gegevens'!C23)</f>
        <v/>
      </c>
      <c r="B21" s="137"/>
      <c r="C21" s="319"/>
      <c r="D21" s="319"/>
      <c r="E21" s="319"/>
      <c r="F21" s="319"/>
      <c r="G21" s="319"/>
      <c r="H21" s="319"/>
      <c r="I21" s="319"/>
      <c r="J21" s="319"/>
      <c r="K21" s="320"/>
      <c r="L21" s="190" t="str">
        <f t="shared" si="14"/>
        <v/>
      </c>
      <c r="M21" s="336">
        <f t="shared" si="15"/>
        <v>0</v>
      </c>
      <c r="N21" s="337">
        <f t="shared" si="0"/>
        <v>0</v>
      </c>
      <c r="O21" s="338">
        <f t="shared" si="16"/>
        <v>0</v>
      </c>
      <c r="P21" s="104" t="str">
        <f t="shared" si="17"/>
        <v/>
      </c>
      <c r="Q21" s="122">
        <f t="shared" si="1"/>
        <v>0</v>
      </c>
      <c r="R21" s="122">
        <f t="shared" si="2"/>
        <v>0</v>
      </c>
      <c r="S21" s="122">
        <f t="shared" si="3"/>
        <v>0</v>
      </c>
      <c r="T21" s="135">
        <f t="shared" si="4"/>
        <v>0</v>
      </c>
      <c r="U21" s="122">
        <f t="shared" si="5"/>
        <v>0</v>
      </c>
      <c r="V21" s="122">
        <f t="shared" si="6"/>
        <v>0</v>
      </c>
      <c r="W21" s="122">
        <f t="shared" si="7"/>
        <v>0</v>
      </c>
      <c r="X21" s="122"/>
      <c r="Y21" s="136">
        <f t="shared" si="8"/>
        <v>0</v>
      </c>
      <c r="Z21" s="136">
        <f t="shared" si="9"/>
        <v>0</v>
      </c>
      <c r="AA21" s="136">
        <f t="shared" si="10"/>
        <v>0</v>
      </c>
      <c r="AB21" s="136">
        <f t="shared" si="11"/>
        <v>0</v>
      </c>
      <c r="AC21" s="136"/>
      <c r="AD21" s="136" t="str">
        <f t="shared" si="12"/>
        <v>-</v>
      </c>
      <c r="AE21" s="136" t="str">
        <f t="shared" si="19"/>
        <v>-</v>
      </c>
      <c r="AF21" s="136" t="str">
        <f t="shared" si="20"/>
        <v>-</v>
      </c>
      <c r="AG21" s="136" t="str">
        <f t="shared" si="21"/>
        <v>-</v>
      </c>
      <c r="AH21" s="123">
        <f t="shared" si="13"/>
        <v>0</v>
      </c>
      <c r="AI21" s="136" t="str">
        <f t="shared" si="18"/>
        <v>----0</v>
      </c>
      <c r="AJ21" s="122"/>
      <c r="AK21" s="123">
        <f>VLOOKUP(AI21,Tabellen!$A$4:$C$49,3,FALSE)</f>
        <v>0</v>
      </c>
      <c r="AL21" s="123">
        <f>VLOOKUP(AI21,Tabellen!$A$4:$B$49,2,FALSE)</f>
        <v>0</v>
      </c>
      <c r="AM21" s="124"/>
      <c r="AN21" s="124"/>
    </row>
    <row r="22" spans="1:40" ht="12.75" customHeight="1" x14ac:dyDescent="0.2">
      <c r="A22" s="322" t="str">
        <f>IF('Algemene Gegevens'!C24="","",'Algemene Gegevens'!C24)</f>
        <v/>
      </c>
      <c r="B22" s="137"/>
      <c r="C22" s="319"/>
      <c r="D22" s="319"/>
      <c r="E22" s="319"/>
      <c r="F22" s="319"/>
      <c r="G22" s="319"/>
      <c r="H22" s="319"/>
      <c r="I22" s="319"/>
      <c r="J22" s="319"/>
      <c r="K22" s="320"/>
      <c r="L22" s="190" t="str">
        <f t="shared" si="14"/>
        <v/>
      </c>
      <c r="M22" s="336">
        <f t="shared" si="15"/>
        <v>0</v>
      </c>
      <c r="N22" s="337">
        <f t="shared" si="0"/>
        <v>0</v>
      </c>
      <c r="O22" s="338">
        <f t="shared" si="16"/>
        <v>0</v>
      </c>
      <c r="P22" s="104" t="str">
        <f t="shared" si="17"/>
        <v/>
      </c>
      <c r="Q22" s="122">
        <f t="shared" si="1"/>
        <v>0</v>
      </c>
      <c r="R22" s="122">
        <f t="shared" si="2"/>
        <v>0</v>
      </c>
      <c r="S22" s="122">
        <f t="shared" si="3"/>
        <v>0</v>
      </c>
      <c r="T22" s="135">
        <f t="shared" si="4"/>
        <v>0</v>
      </c>
      <c r="U22" s="122">
        <f t="shared" si="5"/>
        <v>0</v>
      </c>
      <c r="V22" s="122">
        <f t="shared" si="6"/>
        <v>0</v>
      </c>
      <c r="W22" s="122">
        <f t="shared" si="7"/>
        <v>0</v>
      </c>
      <c r="X22" s="122"/>
      <c r="Y22" s="136">
        <f t="shared" si="8"/>
        <v>0</v>
      </c>
      <c r="Z22" s="136">
        <f t="shared" si="9"/>
        <v>0</v>
      </c>
      <c r="AA22" s="136">
        <f t="shared" si="10"/>
        <v>0</v>
      </c>
      <c r="AB22" s="136">
        <f t="shared" si="11"/>
        <v>0</v>
      </c>
      <c r="AC22" s="136"/>
      <c r="AD22" s="136" t="str">
        <f t="shared" si="12"/>
        <v>-</v>
      </c>
      <c r="AE22" s="136" t="str">
        <f t="shared" si="19"/>
        <v>-</v>
      </c>
      <c r="AF22" s="136" t="str">
        <f t="shared" si="20"/>
        <v>-</v>
      </c>
      <c r="AG22" s="136" t="str">
        <f t="shared" si="21"/>
        <v>-</v>
      </c>
      <c r="AH22" s="123">
        <f t="shared" si="13"/>
        <v>0</v>
      </c>
      <c r="AI22" s="136" t="str">
        <f t="shared" si="18"/>
        <v>----0</v>
      </c>
      <c r="AJ22" s="122"/>
      <c r="AK22" s="123">
        <f>VLOOKUP(AI22,Tabellen!$A$4:$C$49,3,FALSE)</f>
        <v>0</v>
      </c>
      <c r="AL22" s="123">
        <f>VLOOKUP(AI22,Tabellen!$A$4:$B$49,2,FALSE)</f>
        <v>0</v>
      </c>
      <c r="AM22" s="124"/>
      <c r="AN22" s="124"/>
    </row>
    <row r="23" spans="1:40" x14ac:dyDescent="0.2">
      <c r="A23" s="322" t="str">
        <f>IF('Algemene Gegevens'!C25="","",'Algemene Gegevens'!C25)</f>
        <v/>
      </c>
      <c r="B23" s="137"/>
      <c r="C23" s="319"/>
      <c r="D23" s="319"/>
      <c r="E23" s="319"/>
      <c r="F23" s="319"/>
      <c r="G23" s="319"/>
      <c r="H23" s="319"/>
      <c r="I23" s="319"/>
      <c r="J23" s="319"/>
      <c r="K23" s="320"/>
      <c r="L23" s="190" t="str">
        <f t="shared" si="14"/>
        <v/>
      </c>
      <c r="M23" s="336">
        <f t="shared" si="15"/>
        <v>0</v>
      </c>
      <c r="N23" s="337">
        <f t="shared" si="0"/>
        <v>0</v>
      </c>
      <c r="O23" s="338">
        <f t="shared" si="16"/>
        <v>0</v>
      </c>
      <c r="P23" s="104" t="str">
        <f t="shared" si="17"/>
        <v/>
      </c>
      <c r="Q23" s="122">
        <f t="shared" si="1"/>
        <v>0</v>
      </c>
      <c r="R23" s="122">
        <f t="shared" si="2"/>
        <v>0</v>
      </c>
      <c r="S23" s="122">
        <f t="shared" si="3"/>
        <v>0</v>
      </c>
      <c r="T23" s="135">
        <f t="shared" si="4"/>
        <v>0</v>
      </c>
      <c r="U23" s="122">
        <f t="shared" si="5"/>
        <v>0</v>
      </c>
      <c r="V23" s="122">
        <f t="shared" si="6"/>
        <v>0</v>
      </c>
      <c r="W23" s="122">
        <f t="shared" si="7"/>
        <v>0</v>
      </c>
      <c r="X23" s="122"/>
      <c r="Y23" s="136">
        <f t="shared" si="8"/>
        <v>0</v>
      </c>
      <c r="Z23" s="136">
        <f t="shared" si="9"/>
        <v>0</v>
      </c>
      <c r="AA23" s="136">
        <f t="shared" si="10"/>
        <v>0</v>
      </c>
      <c r="AB23" s="136">
        <f t="shared" si="11"/>
        <v>0</v>
      </c>
      <c r="AC23" s="136"/>
      <c r="AD23" s="136" t="str">
        <f t="shared" si="12"/>
        <v>-</v>
      </c>
      <c r="AE23" s="136" t="str">
        <f t="shared" si="19"/>
        <v>-</v>
      </c>
      <c r="AF23" s="136" t="str">
        <f t="shared" si="20"/>
        <v>-</v>
      </c>
      <c r="AG23" s="136" t="str">
        <f t="shared" si="21"/>
        <v>-</v>
      </c>
      <c r="AH23" s="123">
        <f t="shared" si="13"/>
        <v>0</v>
      </c>
      <c r="AI23" s="136" t="str">
        <f t="shared" si="18"/>
        <v>----0</v>
      </c>
      <c r="AJ23" s="122"/>
      <c r="AK23" s="123">
        <f>VLOOKUP(AI23,Tabellen!$A$4:$C$49,3,FALSE)</f>
        <v>0</v>
      </c>
      <c r="AL23" s="123">
        <f>VLOOKUP(AI23,Tabellen!$A$4:$B$49,2,FALSE)</f>
        <v>0</v>
      </c>
      <c r="AM23" s="124"/>
      <c r="AN23" s="124"/>
    </row>
    <row r="24" spans="1:40" x14ac:dyDescent="0.2">
      <c r="A24" s="322" t="str">
        <f>IF('Algemene Gegevens'!C26="","",'Algemene Gegevens'!C26)</f>
        <v/>
      </c>
      <c r="B24" s="137"/>
      <c r="C24" s="319"/>
      <c r="D24" s="319"/>
      <c r="E24" s="319"/>
      <c r="F24" s="319"/>
      <c r="G24" s="319"/>
      <c r="H24" s="319"/>
      <c r="I24" s="319"/>
      <c r="J24" s="319"/>
      <c r="K24" s="320"/>
      <c r="L24" s="190" t="str">
        <f t="shared" si="14"/>
        <v/>
      </c>
      <c r="M24" s="336">
        <f t="shared" si="15"/>
        <v>0</v>
      </c>
      <c r="N24" s="337">
        <f t="shared" si="0"/>
        <v>0</v>
      </c>
      <c r="O24" s="338">
        <f t="shared" si="16"/>
        <v>0</v>
      </c>
      <c r="P24" s="104" t="str">
        <f t="shared" si="17"/>
        <v/>
      </c>
      <c r="Q24" s="122">
        <f t="shared" si="1"/>
        <v>0</v>
      </c>
      <c r="R24" s="122">
        <f t="shared" si="2"/>
        <v>0</v>
      </c>
      <c r="S24" s="122">
        <f t="shared" si="3"/>
        <v>0</v>
      </c>
      <c r="T24" s="135">
        <f t="shared" si="4"/>
        <v>0</v>
      </c>
      <c r="U24" s="122">
        <f t="shared" si="5"/>
        <v>0</v>
      </c>
      <c r="V24" s="122">
        <f t="shared" si="6"/>
        <v>0</v>
      </c>
      <c r="W24" s="122">
        <f t="shared" si="7"/>
        <v>0</v>
      </c>
      <c r="X24" s="122"/>
      <c r="Y24" s="136">
        <f t="shared" si="8"/>
        <v>0</v>
      </c>
      <c r="Z24" s="136">
        <f t="shared" si="9"/>
        <v>0</v>
      </c>
      <c r="AA24" s="136">
        <f t="shared" si="10"/>
        <v>0</v>
      </c>
      <c r="AB24" s="136">
        <f t="shared" si="11"/>
        <v>0</v>
      </c>
      <c r="AC24" s="136"/>
      <c r="AD24" s="136" t="str">
        <f t="shared" si="12"/>
        <v>-</v>
      </c>
      <c r="AE24" s="136" t="str">
        <f t="shared" si="19"/>
        <v>-</v>
      </c>
      <c r="AF24" s="136" t="str">
        <f t="shared" si="20"/>
        <v>-</v>
      </c>
      <c r="AG24" s="136" t="str">
        <f t="shared" si="21"/>
        <v>-</v>
      </c>
      <c r="AH24" s="123">
        <f t="shared" si="13"/>
        <v>0</v>
      </c>
      <c r="AI24" s="136" t="str">
        <f t="shared" si="18"/>
        <v>----0</v>
      </c>
      <c r="AJ24" s="122"/>
      <c r="AK24" s="123">
        <f>VLOOKUP(AI24,Tabellen!$A$4:$C$49,3,FALSE)</f>
        <v>0</v>
      </c>
      <c r="AL24" s="123">
        <f>VLOOKUP(AI24,Tabellen!$A$4:$B$49,2,FALSE)</f>
        <v>0</v>
      </c>
      <c r="AM24" s="124"/>
      <c r="AN24" s="124"/>
    </row>
    <row r="25" spans="1:40" x14ac:dyDescent="0.2">
      <c r="A25" s="322" t="str">
        <f>IF('Algemene Gegevens'!C27="","",'Algemene Gegevens'!C27)</f>
        <v/>
      </c>
      <c r="B25" s="137"/>
      <c r="C25" s="319"/>
      <c r="D25" s="319"/>
      <c r="E25" s="319"/>
      <c r="F25" s="319"/>
      <c r="G25" s="319"/>
      <c r="H25" s="319"/>
      <c r="I25" s="319"/>
      <c r="J25" s="319"/>
      <c r="K25" s="320"/>
      <c r="L25" s="190" t="str">
        <f t="shared" si="14"/>
        <v/>
      </c>
      <c r="M25" s="336">
        <f t="shared" si="15"/>
        <v>0</v>
      </c>
      <c r="N25" s="337">
        <f t="shared" si="0"/>
        <v>0</v>
      </c>
      <c r="O25" s="338">
        <f t="shared" si="16"/>
        <v>0</v>
      </c>
      <c r="P25" s="104" t="str">
        <f t="shared" si="17"/>
        <v/>
      </c>
      <c r="Q25" s="122">
        <f t="shared" si="1"/>
        <v>0</v>
      </c>
      <c r="R25" s="122">
        <f t="shared" si="2"/>
        <v>0</v>
      </c>
      <c r="S25" s="122">
        <f t="shared" si="3"/>
        <v>0</v>
      </c>
      <c r="T25" s="135">
        <f t="shared" si="4"/>
        <v>0</v>
      </c>
      <c r="U25" s="122">
        <f t="shared" si="5"/>
        <v>0</v>
      </c>
      <c r="V25" s="122">
        <f t="shared" si="6"/>
        <v>0</v>
      </c>
      <c r="W25" s="122">
        <f t="shared" si="7"/>
        <v>0</v>
      </c>
      <c r="X25" s="122"/>
      <c r="Y25" s="136">
        <f t="shared" si="8"/>
        <v>0</v>
      </c>
      <c r="Z25" s="136">
        <f t="shared" si="9"/>
        <v>0</v>
      </c>
      <c r="AA25" s="136">
        <f t="shared" si="10"/>
        <v>0</v>
      </c>
      <c r="AB25" s="136">
        <f t="shared" si="11"/>
        <v>0</v>
      </c>
      <c r="AC25" s="136"/>
      <c r="AD25" s="136" t="str">
        <f t="shared" si="12"/>
        <v>-</v>
      </c>
      <c r="AE25" s="136" t="str">
        <f t="shared" si="19"/>
        <v>-</v>
      </c>
      <c r="AF25" s="136" t="str">
        <f t="shared" si="20"/>
        <v>-</v>
      </c>
      <c r="AG25" s="136" t="str">
        <f t="shared" si="21"/>
        <v>-</v>
      </c>
      <c r="AH25" s="123">
        <f t="shared" si="13"/>
        <v>0</v>
      </c>
      <c r="AI25" s="136" t="str">
        <f t="shared" si="18"/>
        <v>----0</v>
      </c>
      <c r="AJ25" s="122"/>
      <c r="AK25" s="123">
        <f>VLOOKUP(AI25,Tabellen!$A$4:$C$49,3,FALSE)</f>
        <v>0</v>
      </c>
      <c r="AL25" s="123">
        <f>VLOOKUP(AI25,Tabellen!$A$4:$B$49,2,FALSE)</f>
        <v>0</v>
      </c>
      <c r="AM25" s="124"/>
      <c r="AN25" s="124"/>
    </row>
    <row r="26" spans="1:40" x14ac:dyDescent="0.2">
      <c r="A26" s="322" t="str">
        <f>IF('Algemene Gegevens'!C28="","",'Algemene Gegevens'!C28)</f>
        <v/>
      </c>
      <c r="B26" s="137"/>
      <c r="C26" s="319"/>
      <c r="D26" s="319"/>
      <c r="E26" s="319"/>
      <c r="F26" s="319"/>
      <c r="G26" s="319"/>
      <c r="H26" s="319"/>
      <c r="I26" s="319"/>
      <c r="J26" s="319"/>
      <c r="K26" s="320"/>
      <c r="L26" s="190" t="str">
        <f t="shared" si="14"/>
        <v/>
      </c>
      <c r="M26" s="336">
        <f t="shared" si="15"/>
        <v>0</v>
      </c>
      <c r="N26" s="337">
        <f t="shared" si="0"/>
        <v>0</v>
      </c>
      <c r="O26" s="338">
        <f t="shared" si="16"/>
        <v>0</v>
      </c>
      <c r="P26" s="104" t="str">
        <f t="shared" si="17"/>
        <v/>
      </c>
      <c r="Q26" s="122">
        <f t="shared" si="1"/>
        <v>0</v>
      </c>
      <c r="R26" s="122">
        <f t="shared" si="2"/>
        <v>0</v>
      </c>
      <c r="S26" s="122">
        <f t="shared" si="3"/>
        <v>0</v>
      </c>
      <c r="T26" s="135">
        <f t="shared" si="4"/>
        <v>0</v>
      </c>
      <c r="U26" s="122">
        <f t="shared" si="5"/>
        <v>0</v>
      </c>
      <c r="V26" s="122">
        <f t="shared" si="6"/>
        <v>0</v>
      </c>
      <c r="W26" s="122">
        <f t="shared" si="7"/>
        <v>0</v>
      </c>
      <c r="X26" s="122"/>
      <c r="Y26" s="136">
        <f t="shared" si="8"/>
        <v>0</v>
      </c>
      <c r="Z26" s="136">
        <f t="shared" si="9"/>
        <v>0</v>
      </c>
      <c r="AA26" s="136">
        <f t="shared" si="10"/>
        <v>0</v>
      </c>
      <c r="AB26" s="136">
        <f t="shared" si="11"/>
        <v>0</v>
      </c>
      <c r="AC26" s="136"/>
      <c r="AD26" s="136" t="str">
        <f t="shared" si="12"/>
        <v>-</v>
      </c>
      <c r="AE26" s="136" t="str">
        <f t="shared" si="19"/>
        <v>-</v>
      </c>
      <c r="AF26" s="136" t="str">
        <f t="shared" si="20"/>
        <v>-</v>
      </c>
      <c r="AG26" s="136" t="str">
        <f t="shared" si="21"/>
        <v>-</v>
      </c>
      <c r="AH26" s="123">
        <f t="shared" si="13"/>
        <v>0</v>
      </c>
      <c r="AI26" s="136" t="str">
        <f t="shared" si="18"/>
        <v>----0</v>
      </c>
      <c r="AJ26" s="122"/>
      <c r="AK26" s="123">
        <f>VLOOKUP(AI26,Tabellen!$A$4:$C$49,3,FALSE)</f>
        <v>0</v>
      </c>
      <c r="AL26" s="123">
        <f>VLOOKUP(AI26,Tabellen!$A$4:$B$49,2,FALSE)</f>
        <v>0</v>
      </c>
      <c r="AM26" s="124"/>
      <c r="AN26" s="124"/>
    </row>
    <row r="27" spans="1:40" x14ac:dyDescent="0.2">
      <c r="A27" s="322" t="str">
        <f>IF('Algemene Gegevens'!C29="","",'Algemene Gegevens'!C29)</f>
        <v>WATERLINK</v>
      </c>
      <c r="B27" s="137"/>
      <c r="C27" s="319"/>
      <c r="D27" s="319"/>
      <c r="E27" s="319"/>
      <c r="F27" s="319"/>
      <c r="G27" s="319"/>
      <c r="H27" s="319"/>
      <c r="I27" s="319"/>
      <c r="J27" s="319"/>
      <c r="K27" s="320"/>
      <c r="L27" s="190" t="str">
        <f t="shared" si="14"/>
        <v/>
      </c>
      <c r="M27" s="336">
        <f t="shared" si="15"/>
        <v>0</v>
      </c>
      <c r="N27" s="337">
        <f t="shared" si="0"/>
        <v>0</v>
      </c>
      <c r="O27" s="338">
        <f t="shared" si="16"/>
        <v>0</v>
      </c>
      <c r="P27" s="104" t="str">
        <f t="shared" si="17"/>
        <v/>
      </c>
      <c r="Q27" s="122">
        <f t="shared" si="1"/>
        <v>0</v>
      </c>
      <c r="R27" s="122">
        <f t="shared" si="2"/>
        <v>0</v>
      </c>
      <c r="S27" s="122">
        <f t="shared" si="3"/>
        <v>0</v>
      </c>
      <c r="T27" s="135">
        <f t="shared" si="4"/>
        <v>0</v>
      </c>
      <c r="U27" s="122">
        <f t="shared" si="5"/>
        <v>0</v>
      </c>
      <c r="V27" s="122">
        <f t="shared" si="6"/>
        <v>0</v>
      </c>
      <c r="W27" s="122">
        <f t="shared" si="7"/>
        <v>0</v>
      </c>
      <c r="X27" s="122"/>
      <c r="Y27" s="136">
        <f t="shared" si="8"/>
        <v>0</v>
      </c>
      <c r="Z27" s="136">
        <f t="shared" si="9"/>
        <v>0</v>
      </c>
      <c r="AA27" s="136">
        <f t="shared" si="10"/>
        <v>0</v>
      </c>
      <c r="AB27" s="136">
        <f t="shared" si="11"/>
        <v>0</v>
      </c>
      <c r="AC27" s="136"/>
      <c r="AD27" s="136" t="str">
        <f t="shared" si="12"/>
        <v>-</v>
      </c>
      <c r="AE27" s="136" t="str">
        <f t="shared" si="19"/>
        <v>-</v>
      </c>
      <c r="AF27" s="136" t="str">
        <f t="shared" si="20"/>
        <v>-</v>
      </c>
      <c r="AG27" s="136" t="str">
        <f t="shared" si="21"/>
        <v>-</v>
      </c>
      <c r="AH27" s="123">
        <f t="shared" si="13"/>
        <v>0</v>
      </c>
      <c r="AI27" s="136" t="str">
        <f t="shared" si="18"/>
        <v>----0</v>
      </c>
      <c r="AJ27" s="122"/>
      <c r="AK27" s="123">
        <f>VLOOKUP(AI27,Tabellen!$A$4:$C$49,3,FALSE)</f>
        <v>0</v>
      </c>
      <c r="AL27" s="123">
        <f>VLOOKUP(AI27,Tabellen!$A$4:$B$49,2,FALSE)</f>
        <v>0</v>
      </c>
      <c r="AM27" s="124"/>
      <c r="AN27" s="124"/>
    </row>
    <row r="28" spans="1:40" ht="13.5" thickBot="1" x14ac:dyDescent="0.25">
      <c r="A28" s="321" t="str">
        <f>IF('Algemene Gegevens'!C30="","",'Algemene Gegevens'!C30)</f>
        <v/>
      </c>
      <c r="C28" s="317"/>
      <c r="D28" s="317"/>
      <c r="E28" s="317"/>
      <c r="F28" s="317"/>
      <c r="G28" s="317"/>
      <c r="H28" s="317"/>
      <c r="I28" s="317"/>
      <c r="J28" s="317"/>
      <c r="K28" s="318"/>
      <c r="L28" s="96" t="str">
        <f t="shared" si="14"/>
        <v/>
      </c>
      <c r="M28" s="333">
        <f t="shared" si="15"/>
        <v>0</v>
      </c>
      <c r="N28" s="334">
        <f t="shared" si="0"/>
        <v>0</v>
      </c>
      <c r="O28" s="335">
        <f t="shared" si="16"/>
        <v>0</v>
      </c>
      <c r="P28" s="104" t="str">
        <f t="shared" si="17"/>
        <v/>
      </c>
      <c r="Q28" s="122">
        <f t="shared" si="1"/>
        <v>0</v>
      </c>
      <c r="R28" s="122">
        <f t="shared" si="2"/>
        <v>0</v>
      </c>
      <c r="S28" s="122">
        <f t="shared" si="3"/>
        <v>0</v>
      </c>
      <c r="T28" s="135">
        <f t="shared" si="4"/>
        <v>0</v>
      </c>
      <c r="U28" s="122">
        <f t="shared" si="5"/>
        <v>0</v>
      </c>
      <c r="V28" s="122">
        <f t="shared" si="6"/>
        <v>0</v>
      </c>
      <c r="W28" s="122">
        <f t="shared" si="7"/>
        <v>0</v>
      </c>
      <c r="X28" s="122"/>
      <c r="Y28" s="136">
        <f t="shared" si="8"/>
        <v>0</v>
      </c>
      <c r="Z28" s="136">
        <f t="shared" si="9"/>
        <v>0</v>
      </c>
      <c r="AA28" s="136">
        <f t="shared" si="10"/>
        <v>0</v>
      </c>
      <c r="AB28" s="136">
        <f t="shared" si="11"/>
        <v>0</v>
      </c>
      <c r="AC28" s="136"/>
      <c r="AD28" s="136" t="str">
        <f t="shared" si="12"/>
        <v>-</v>
      </c>
      <c r="AE28" s="136" t="str">
        <f t="shared" si="19"/>
        <v>-</v>
      </c>
      <c r="AF28" s="136" t="str">
        <f t="shared" si="20"/>
        <v>-</v>
      </c>
      <c r="AG28" s="136" t="str">
        <f t="shared" si="21"/>
        <v>-</v>
      </c>
      <c r="AH28" s="123">
        <f t="shared" si="13"/>
        <v>0</v>
      </c>
      <c r="AI28" s="136" t="str">
        <f t="shared" si="18"/>
        <v>----0</v>
      </c>
      <c r="AJ28" s="122"/>
      <c r="AK28" s="123">
        <f>VLOOKUP(AI28,Tabellen!$A$4:$C$49,3,FALSE)</f>
        <v>0</v>
      </c>
      <c r="AL28" s="123">
        <f>VLOOKUP(AI28,Tabellen!$A$4:$B$49,2,FALSE)</f>
        <v>0</v>
      </c>
      <c r="AM28" s="124"/>
      <c r="AN28" s="124"/>
    </row>
    <row r="29" spans="1:40" ht="13.5" thickBot="1" x14ac:dyDescent="0.25">
      <c r="A29" s="23" t="s">
        <v>310</v>
      </c>
      <c r="B29" s="139"/>
      <c r="C29" s="326">
        <f t="shared" ref="C29:K29" si="22">SUM(C18:C28)</f>
        <v>0</v>
      </c>
      <c r="D29" s="326">
        <f t="shared" si="22"/>
        <v>0</v>
      </c>
      <c r="E29" s="326">
        <f>SUM(E18:E28)</f>
        <v>0</v>
      </c>
      <c r="F29" s="326">
        <f>SUM(F18:F28)</f>
        <v>0</v>
      </c>
      <c r="G29" s="326">
        <f t="shared" si="22"/>
        <v>0</v>
      </c>
      <c r="H29" s="326">
        <f t="shared" si="22"/>
        <v>0</v>
      </c>
      <c r="I29" s="326">
        <f t="shared" si="22"/>
        <v>0</v>
      </c>
      <c r="J29" s="326">
        <f t="shared" si="22"/>
        <v>0</v>
      </c>
      <c r="K29" s="326">
        <f t="shared" si="22"/>
        <v>0</v>
      </c>
      <c r="L29" s="139"/>
      <c r="M29" s="323">
        <f>SUM(M18:M28)</f>
        <v>0</v>
      </c>
      <c r="N29" s="324" t="str">
        <f>IF(SUM(N18:N28)=0,"",SUM(N18:N28))</f>
        <v/>
      </c>
      <c r="O29" s="325" t="str">
        <f>IF(SUM(O18:O28)=0,"",SUM(O18:O28))</f>
        <v/>
      </c>
      <c r="P29" s="104" t="str">
        <f>IF(O29="","",1)</f>
        <v/>
      </c>
      <c r="Q29" s="122"/>
      <c r="R29" s="122"/>
      <c r="S29" s="122"/>
      <c r="T29" s="123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3"/>
      <c r="AK29" s="123"/>
      <c r="AL29" s="122"/>
      <c r="AM29" s="124"/>
      <c r="AN29" s="124"/>
    </row>
    <row r="30" spans="1:40" x14ac:dyDescent="0.2">
      <c r="A30" s="140"/>
      <c r="C30" s="141"/>
      <c r="K30" s="142" t="s">
        <v>344</v>
      </c>
      <c r="O30" s="105"/>
      <c r="P30" s="104" t="str">
        <f>IF(O29="","",1)</f>
        <v/>
      </c>
      <c r="Q30" s="122"/>
      <c r="R30" s="122"/>
      <c r="S30" s="122"/>
      <c r="T30" s="123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3"/>
      <c r="AK30" s="123"/>
      <c r="AL30" s="122"/>
      <c r="AM30" s="124"/>
      <c r="AN30" s="124"/>
    </row>
    <row r="31" spans="1:40" ht="13.5" thickBot="1" x14ac:dyDescent="0.25">
      <c r="A31" s="108"/>
      <c r="O31" s="105"/>
      <c r="P31" s="124" t="str">
        <f>IF(O45="","",1)</f>
        <v/>
      </c>
      <c r="Q31" s="122"/>
      <c r="R31" s="122"/>
      <c r="S31" s="122"/>
      <c r="T31" s="123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3"/>
      <c r="AK31" s="123"/>
      <c r="AL31" s="122"/>
      <c r="AM31" s="124"/>
      <c r="AN31" s="124"/>
    </row>
    <row r="32" spans="1:40" ht="13.5" thickBot="1" x14ac:dyDescent="0.25">
      <c r="A32" s="143" t="s">
        <v>345</v>
      </c>
      <c r="B32" s="119"/>
      <c r="C32" s="514" t="s">
        <v>346</v>
      </c>
      <c r="D32" s="514"/>
      <c r="E32" s="514"/>
      <c r="F32" s="514"/>
      <c r="G32" s="514"/>
      <c r="H32" s="514"/>
      <c r="I32" s="514"/>
      <c r="J32" s="514"/>
      <c r="K32" s="120"/>
      <c r="L32" s="121"/>
      <c r="M32" s="528" t="s">
        <v>347</v>
      </c>
      <c r="N32" s="528"/>
      <c r="O32" s="528"/>
      <c r="P32" s="124" t="str">
        <f>IF(O45="","",1)</f>
        <v/>
      </c>
      <c r="Q32" s="122"/>
      <c r="R32" s="122"/>
      <c r="S32" s="122"/>
      <c r="T32" s="123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  <c r="AK32" s="123"/>
      <c r="AL32" s="122"/>
      <c r="AM32" s="124"/>
      <c r="AN32" s="124"/>
    </row>
    <row r="33" spans="1:40" ht="42" customHeight="1" thickBot="1" x14ac:dyDescent="0.25">
      <c r="A33" s="125" t="s">
        <v>348</v>
      </c>
      <c r="B33" s="126"/>
      <c r="C33" s="144" t="s">
        <v>349</v>
      </c>
      <c r="D33" s="145" t="s">
        <v>350</v>
      </c>
      <c r="E33" s="144" t="s">
        <v>349</v>
      </c>
      <c r="F33" s="145" t="s">
        <v>350</v>
      </c>
      <c r="G33" s="146" t="s">
        <v>349</v>
      </c>
      <c r="H33" s="145" t="s">
        <v>350</v>
      </c>
      <c r="I33" s="146" t="s">
        <v>351</v>
      </c>
      <c r="J33" s="145" t="s">
        <v>515</v>
      </c>
      <c r="K33" s="33"/>
      <c r="L33" s="126"/>
      <c r="M33" s="125" t="s">
        <v>325</v>
      </c>
      <c r="N33" s="125" t="s">
        <v>326</v>
      </c>
      <c r="O33" s="125" t="s">
        <v>327</v>
      </c>
      <c r="P33" s="124" t="str">
        <f>IF(O45="","",1)</f>
        <v/>
      </c>
      <c r="Q33" s="122"/>
      <c r="R33" s="122"/>
      <c r="S33" s="122"/>
      <c r="T33" s="123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3"/>
      <c r="AK33" s="123"/>
      <c r="AL33" s="122"/>
      <c r="AM33" s="124"/>
      <c r="AN33" s="124"/>
    </row>
    <row r="34" spans="1:40" x14ac:dyDescent="0.2">
      <c r="A34" s="321" t="str">
        <f t="shared" ref="A34:A44" si="23">IF(A18="","",A18)</f>
        <v>EUROFIBER</v>
      </c>
      <c r="C34" s="352"/>
      <c r="D34" s="353"/>
      <c r="E34" s="352"/>
      <c r="F34" s="353"/>
      <c r="G34" s="354"/>
      <c r="H34" s="353"/>
      <c r="I34" s="354"/>
      <c r="J34" s="353"/>
      <c r="K34" s="355"/>
      <c r="M34" s="360">
        <f>(C34*Q34)+(E34*S34)+(G34*U34)+(I34*V34)+(J34*W34)</f>
        <v>0</v>
      </c>
      <c r="N34" s="334">
        <f t="shared" ref="N34:N44" si="24">IF($M$45=0,0,M34/M$45)</f>
        <v>0</v>
      </c>
      <c r="O34" s="335">
        <f>IF($C$13=0,0,IF(AND($C$13&lt;&gt;0,$C$12=0,$C$45=0,$E$45=0,$G$45=0,$I$45=0,$J$45=0,$K$45=0),0,IF(AND(N34&gt;0,$M$29&gt;0),"Fout: Sleuven ingevuld",N34*$C$13)))</f>
        <v>0</v>
      </c>
      <c r="P34" s="104" t="str">
        <f>IF(O34=0,"",1)</f>
        <v/>
      </c>
      <c r="Q34" s="122">
        <f t="shared" ref="Q34:Q44" si="25">3.141592*D34*D34/4</f>
        <v>0</v>
      </c>
      <c r="R34" s="122"/>
      <c r="S34" s="122">
        <f t="shared" ref="S34:S44" si="26">3.141592*F34*F34/4</f>
        <v>0</v>
      </c>
      <c r="T34" s="123"/>
      <c r="U34" s="122">
        <f t="shared" ref="U34:U44" si="27">3.141592*H34*H34/4</f>
        <v>0</v>
      </c>
      <c r="V34" s="122">
        <f t="shared" ref="V34:V44" si="28">3.141592*160*160/4</f>
        <v>20106.1888</v>
      </c>
      <c r="W34" s="122">
        <f>3.141592*200*200/4</f>
        <v>31415.919999999998</v>
      </c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3"/>
      <c r="AK34" s="123"/>
      <c r="AL34" s="122"/>
      <c r="AM34" s="124"/>
      <c r="AN34" s="124"/>
    </row>
    <row r="35" spans="1:40" x14ac:dyDescent="0.2">
      <c r="A35" s="327" t="str">
        <f t="shared" si="23"/>
        <v>EUROFIBER</v>
      </c>
      <c r="B35" s="137"/>
      <c r="C35" s="356"/>
      <c r="D35" s="357"/>
      <c r="E35" s="356"/>
      <c r="F35" s="357"/>
      <c r="G35" s="358"/>
      <c r="H35" s="357"/>
      <c r="I35" s="358"/>
      <c r="J35" s="357"/>
      <c r="K35" s="359"/>
      <c r="L35" s="137"/>
      <c r="M35" s="336">
        <f t="shared" ref="M35:M44" si="29">(C35*Q35)+(E35*S35)+(G35*U35)+(I35*V35)+(J35*W35)</f>
        <v>0</v>
      </c>
      <c r="N35" s="337">
        <f t="shared" si="24"/>
        <v>0</v>
      </c>
      <c r="O35" s="338">
        <f t="shared" ref="O35:O44" si="30">IF($C$13=0,0,IF(AND($C$13&lt;&gt;0,$C$12=0,$C$45=0,$E$45=0,$G$45=0,$I$45=0,$J$45=0,$K$45=0),0,IF(AND(N35&gt;0,$M$29&gt;0),"Fout: Sleuven ingevuld",N35*$C$13)))</f>
        <v>0</v>
      </c>
      <c r="P35" s="104" t="str">
        <f t="shared" ref="P35:P44" si="31">IF(O35=0,"",1)</f>
        <v/>
      </c>
      <c r="Q35" s="122">
        <f t="shared" si="25"/>
        <v>0</v>
      </c>
      <c r="R35" s="122"/>
      <c r="S35" s="122">
        <f t="shared" si="26"/>
        <v>0</v>
      </c>
      <c r="T35" s="123"/>
      <c r="U35" s="122">
        <f t="shared" si="27"/>
        <v>0</v>
      </c>
      <c r="V35" s="122">
        <f t="shared" si="28"/>
        <v>20106.1888</v>
      </c>
      <c r="W35" s="122">
        <f t="shared" ref="W35:W44" si="32">3.141592*200*200/4</f>
        <v>31415.919999999998</v>
      </c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3"/>
      <c r="AK35" s="123"/>
      <c r="AL35" s="122"/>
      <c r="AM35" s="124"/>
      <c r="AN35" s="124"/>
    </row>
    <row r="36" spans="1:40" x14ac:dyDescent="0.2">
      <c r="A36" s="327" t="str">
        <f t="shared" si="23"/>
        <v>COLT TELECOM</v>
      </c>
      <c r="B36" s="137"/>
      <c r="C36" s="356"/>
      <c r="D36" s="357"/>
      <c r="E36" s="356"/>
      <c r="F36" s="357"/>
      <c r="G36" s="358"/>
      <c r="H36" s="357"/>
      <c r="I36" s="358"/>
      <c r="J36" s="357"/>
      <c r="K36" s="359"/>
      <c r="L36" s="137"/>
      <c r="M36" s="336">
        <f t="shared" si="29"/>
        <v>0</v>
      </c>
      <c r="N36" s="337">
        <f t="shared" si="24"/>
        <v>0</v>
      </c>
      <c r="O36" s="338">
        <f t="shared" si="30"/>
        <v>0</v>
      </c>
      <c r="P36" s="104" t="str">
        <f t="shared" si="31"/>
        <v/>
      </c>
      <c r="Q36" s="122">
        <f t="shared" si="25"/>
        <v>0</v>
      </c>
      <c r="R36" s="122"/>
      <c r="S36" s="122">
        <f t="shared" si="26"/>
        <v>0</v>
      </c>
      <c r="T36" s="123"/>
      <c r="U36" s="122">
        <f t="shared" si="27"/>
        <v>0</v>
      </c>
      <c r="V36" s="122">
        <f t="shared" si="28"/>
        <v>20106.1888</v>
      </c>
      <c r="W36" s="122">
        <f t="shared" si="32"/>
        <v>31415.919999999998</v>
      </c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K36" s="123"/>
      <c r="AL36" s="122"/>
      <c r="AM36" s="124"/>
      <c r="AN36" s="124"/>
    </row>
    <row r="37" spans="1:40" x14ac:dyDescent="0.2">
      <c r="A37" s="327" t="str">
        <f t="shared" si="23"/>
        <v/>
      </c>
      <c r="B37" s="137"/>
      <c r="C37" s="356"/>
      <c r="D37" s="357"/>
      <c r="E37" s="356"/>
      <c r="F37" s="357"/>
      <c r="G37" s="358"/>
      <c r="H37" s="357"/>
      <c r="I37" s="358"/>
      <c r="J37" s="357"/>
      <c r="K37" s="359"/>
      <c r="L37" s="137"/>
      <c r="M37" s="336">
        <f t="shared" si="29"/>
        <v>0</v>
      </c>
      <c r="N37" s="337">
        <f t="shared" si="24"/>
        <v>0</v>
      </c>
      <c r="O37" s="338">
        <f t="shared" si="30"/>
        <v>0</v>
      </c>
      <c r="P37" s="104" t="str">
        <f t="shared" si="31"/>
        <v/>
      </c>
      <c r="Q37" s="122">
        <f t="shared" si="25"/>
        <v>0</v>
      </c>
      <c r="R37" s="122"/>
      <c r="S37" s="122">
        <f t="shared" si="26"/>
        <v>0</v>
      </c>
      <c r="T37" s="123"/>
      <c r="U37" s="122">
        <f t="shared" si="27"/>
        <v>0</v>
      </c>
      <c r="V37" s="122">
        <f t="shared" si="28"/>
        <v>20106.1888</v>
      </c>
      <c r="W37" s="122">
        <f t="shared" si="32"/>
        <v>31415.919999999998</v>
      </c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3"/>
      <c r="AK37" s="123"/>
      <c r="AL37" s="122"/>
      <c r="AM37" s="124"/>
      <c r="AN37" s="124"/>
    </row>
    <row r="38" spans="1:40" ht="12.75" customHeight="1" x14ac:dyDescent="0.2">
      <c r="A38" s="327" t="str">
        <f t="shared" si="23"/>
        <v/>
      </c>
      <c r="B38" s="137"/>
      <c r="C38" s="356"/>
      <c r="D38" s="357"/>
      <c r="E38" s="356"/>
      <c r="F38" s="357"/>
      <c r="G38" s="358"/>
      <c r="H38" s="357"/>
      <c r="I38" s="358"/>
      <c r="J38" s="357"/>
      <c r="K38" s="359"/>
      <c r="L38" s="137"/>
      <c r="M38" s="336">
        <f t="shared" si="29"/>
        <v>0</v>
      </c>
      <c r="N38" s="337">
        <f t="shared" si="24"/>
        <v>0</v>
      </c>
      <c r="O38" s="338">
        <f t="shared" si="30"/>
        <v>0</v>
      </c>
      <c r="P38" s="104" t="str">
        <f t="shared" si="31"/>
        <v/>
      </c>
      <c r="Q38" s="122">
        <f t="shared" si="25"/>
        <v>0</v>
      </c>
      <c r="R38" s="122"/>
      <c r="S38" s="122">
        <f t="shared" si="26"/>
        <v>0</v>
      </c>
      <c r="T38" s="123"/>
      <c r="U38" s="122">
        <f t="shared" si="27"/>
        <v>0</v>
      </c>
      <c r="V38" s="122">
        <f t="shared" si="28"/>
        <v>20106.1888</v>
      </c>
      <c r="W38" s="122">
        <f t="shared" si="32"/>
        <v>31415.919999999998</v>
      </c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3"/>
      <c r="AK38" s="123"/>
      <c r="AL38" s="122"/>
      <c r="AM38" s="124"/>
      <c r="AN38" s="124"/>
    </row>
    <row r="39" spans="1:40" x14ac:dyDescent="0.2">
      <c r="A39" s="327" t="str">
        <f t="shared" si="23"/>
        <v/>
      </c>
      <c r="B39" s="137"/>
      <c r="C39" s="356"/>
      <c r="D39" s="357"/>
      <c r="E39" s="356"/>
      <c r="F39" s="357"/>
      <c r="G39" s="358"/>
      <c r="H39" s="357"/>
      <c r="I39" s="358"/>
      <c r="J39" s="357"/>
      <c r="K39" s="359"/>
      <c r="L39" s="137"/>
      <c r="M39" s="336">
        <f t="shared" si="29"/>
        <v>0</v>
      </c>
      <c r="N39" s="337">
        <f t="shared" si="24"/>
        <v>0</v>
      </c>
      <c r="O39" s="338">
        <f t="shared" si="30"/>
        <v>0</v>
      </c>
      <c r="P39" s="104" t="str">
        <f t="shared" si="31"/>
        <v/>
      </c>
      <c r="Q39" s="122">
        <f t="shared" si="25"/>
        <v>0</v>
      </c>
      <c r="R39" s="122"/>
      <c r="S39" s="122">
        <f t="shared" si="26"/>
        <v>0</v>
      </c>
      <c r="T39" s="123"/>
      <c r="U39" s="122">
        <f t="shared" si="27"/>
        <v>0</v>
      </c>
      <c r="V39" s="122">
        <f t="shared" si="28"/>
        <v>20106.1888</v>
      </c>
      <c r="W39" s="122">
        <f t="shared" si="32"/>
        <v>31415.919999999998</v>
      </c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3"/>
      <c r="AK39" s="123"/>
      <c r="AL39" s="122"/>
      <c r="AM39" s="124"/>
      <c r="AN39" s="124"/>
    </row>
    <row r="40" spans="1:40" x14ac:dyDescent="0.2">
      <c r="A40" s="327" t="str">
        <f t="shared" si="23"/>
        <v/>
      </c>
      <c r="B40" s="137"/>
      <c r="C40" s="356"/>
      <c r="D40" s="357"/>
      <c r="E40" s="356"/>
      <c r="F40" s="357"/>
      <c r="G40" s="358"/>
      <c r="H40" s="357"/>
      <c r="I40" s="358"/>
      <c r="J40" s="357"/>
      <c r="K40" s="359"/>
      <c r="L40" s="137"/>
      <c r="M40" s="336">
        <f t="shared" si="29"/>
        <v>0</v>
      </c>
      <c r="N40" s="337">
        <f t="shared" si="24"/>
        <v>0</v>
      </c>
      <c r="O40" s="338">
        <f t="shared" si="30"/>
        <v>0</v>
      </c>
      <c r="P40" s="104" t="str">
        <f t="shared" si="31"/>
        <v/>
      </c>
      <c r="Q40" s="122">
        <f t="shared" si="25"/>
        <v>0</v>
      </c>
      <c r="R40" s="122"/>
      <c r="S40" s="122">
        <f t="shared" si="26"/>
        <v>0</v>
      </c>
      <c r="T40" s="123"/>
      <c r="U40" s="122">
        <f t="shared" si="27"/>
        <v>0</v>
      </c>
      <c r="V40" s="122">
        <f t="shared" si="28"/>
        <v>20106.1888</v>
      </c>
      <c r="W40" s="122">
        <f t="shared" si="32"/>
        <v>31415.919999999998</v>
      </c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3"/>
      <c r="AK40" s="123"/>
      <c r="AL40" s="122"/>
      <c r="AM40" s="124"/>
      <c r="AN40" s="124"/>
    </row>
    <row r="41" spans="1:40" x14ac:dyDescent="0.2">
      <c r="A41" s="327" t="str">
        <f t="shared" si="23"/>
        <v/>
      </c>
      <c r="B41" s="137"/>
      <c r="C41" s="356"/>
      <c r="D41" s="357"/>
      <c r="E41" s="356"/>
      <c r="F41" s="357"/>
      <c r="G41" s="358"/>
      <c r="H41" s="357"/>
      <c r="I41" s="358"/>
      <c r="J41" s="357"/>
      <c r="K41" s="359"/>
      <c r="L41" s="137"/>
      <c r="M41" s="336">
        <f t="shared" si="29"/>
        <v>0</v>
      </c>
      <c r="N41" s="337">
        <f t="shared" si="24"/>
        <v>0</v>
      </c>
      <c r="O41" s="338">
        <f t="shared" si="30"/>
        <v>0</v>
      </c>
      <c r="P41" s="104" t="str">
        <f t="shared" si="31"/>
        <v/>
      </c>
      <c r="Q41" s="122">
        <f t="shared" si="25"/>
        <v>0</v>
      </c>
      <c r="R41" s="122"/>
      <c r="S41" s="122">
        <f t="shared" si="26"/>
        <v>0</v>
      </c>
      <c r="T41" s="123"/>
      <c r="U41" s="122">
        <f t="shared" si="27"/>
        <v>0</v>
      </c>
      <c r="V41" s="122">
        <f t="shared" si="28"/>
        <v>20106.1888</v>
      </c>
      <c r="W41" s="122">
        <f t="shared" si="32"/>
        <v>31415.919999999998</v>
      </c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3"/>
      <c r="AK41" s="123"/>
      <c r="AL41" s="122"/>
      <c r="AM41" s="124"/>
      <c r="AN41" s="124"/>
    </row>
    <row r="42" spans="1:40" x14ac:dyDescent="0.2">
      <c r="A42" s="327" t="str">
        <f t="shared" si="23"/>
        <v/>
      </c>
      <c r="B42" s="137"/>
      <c r="C42" s="356"/>
      <c r="D42" s="357"/>
      <c r="E42" s="356"/>
      <c r="F42" s="357"/>
      <c r="G42" s="358"/>
      <c r="H42" s="357"/>
      <c r="I42" s="358"/>
      <c r="J42" s="357"/>
      <c r="K42" s="359"/>
      <c r="L42" s="137"/>
      <c r="M42" s="336">
        <f t="shared" si="29"/>
        <v>0</v>
      </c>
      <c r="N42" s="337">
        <f t="shared" si="24"/>
        <v>0</v>
      </c>
      <c r="O42" s="338">
        <f t="shared" si="30"/>
        <v>0</v>
      </c>
      <c r="P42" s="104" t="str">
        <f t="shared" si="31"/>
        <v/>
      </c>
      <c r="Q42" s="122">
        <f t="shared" si="25"/>
        <v>0</v>
      </c>
      <c r="R42" s="122"/>
      <c r="S42" s="122">
        <f t="shared" si="26"/>
        <v>0</v>
      </c>
      <c r="T42" s="123"/>
      <c r="U42" s="122">
        <f t="shared" si="27"/>
        <v>0</v>
      </c>
      <c r="V42" s="122">
        <f t="shared" si="28"/>
        <v>20106.1888</v>
      </c>
      <c r="W42" s="122">
        <f t="shared" si="32"/>
        <v>31415.919999999998</v>
      </c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3"/>
      <c r="AK42" s="123"/>
      <c r="AL42" s="122"/>
      <c r="AM42" s="124"/>
      <c r="AN42" s="124"/>
    </row>
    <row r="43" spans="1:40" x14ac:dyDescent="0.2">
      <c r="A43" s="327" t="str">
        <f t="shared" si="23"/>
        <v>WATERLINK</v>
      </c>
      <c r="B43" s="137"/>
      <c r="C43" s="356"/>
      <c r="D43" s="357"/>
      <c r="E43" s="356"/>
      <c r="F43" s="357"/>
      <c r="G43" s="358"/>
      <c r="H43" s="357"/>
      <c r="I43" s="358"/>
      <c r="J43" s="357"/>
      <c r="K43" s="359"/>
      <c r="L43" s="137"/>
      <c r="M43" s="336">
        <f t="shared" si="29"/>
        <v>0</v>
      </c>
      <c r="N43" s="337">
        <f t="shared" si="24"/>
        <v>0</v>
      </c>
      <c r="O43" s="338">
        <f t="shared" si="30"/>
        <v>0</v>
      </c>
      <c r="P43" s="104" t="str">
        <f t="shared" si="31"/>
        <v/>
      </c>
      <c r="Q43" s="122">
        <f t="shared" si="25"/>
        <v>0</v>
      </c>
      <c r="R43" s="122"/>
      <c r="S43" s="122">
        <f t="shared" si="26"/>
        <v>0</v>
      </c>
      <c r="T43" s="123"/>
      <c r="U43" s="122">
        <f t="shared" si="27"/>
        <v>0</v>
      </c>
      <c r="V43" s="122">
        <f t="shared" si="28"/>
        <v>20106.1888</v>
      </c>
      <c r="W43" s="122">
        <f t="shared" si="32"/>
        <v>31415.919999999998</v>
      </c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3"/>
      <c r="AK43" s="123"/>
      <c r="AL43" s="122"/>
      <c r="AM43" s="124"/>
      <c r="AN43" s="124"/>
    </row>
    <row r="44" spans="1:40" ht="13.5" thickBot="1" x14ac:dyDescent="0.25">
      <c r="A44" s="328" t="str">
        <f t="shared" si="23"/>
        <v/>
      </c>
      <c r="C44" s="352"/>
      <c r="D44" s="353"/>
      <c r="E44" s="352"/>
      <c r="F44" s="353"/>
      <c r="G44" s="354"/>
      <c r="H44" s="353"/>
      <c r="I44" s="354"/>
      <c r="J44" s="353"/>
      <c r="K44" s="355"/>
      <c r="M44" s="361">
        <f t="shared" si="29"/>
        <v>0</v>
      </c>
      <c r="N44" s="337">
        <f t="shared" si="24"/>
        <v>0</v>
      </c>
      <c r="O44" s="335">
        <f t="shared" si="30"/>
        <v>0</v>
      </c>
      <c r="P44" s="104" t="str">
        <f t="shared" si="31"/>
        <v/>
      </c>
      <c r="Q44" s="122">
        <f t="shared" si="25"/>
        <v>0</v>
      </c>
      <c r="R44" s="122"/>
      <c r="S44" s="122">
        <f t="shared" si="26"/>
        <v>0</v>
      </c>
      <c r="T44" s="123"/>
      <c r="U44" s="122">
        <f t="shared" si="27"/>
        <v>0</v>
      </c>
      <c r="V44" s="122">
        <f t="shared" si="28"/>
        <v>20106.1888</v>
      </c>
      <c r="W44" s="122">
        <f t="shared" si="32"/>
        <v>31415.919999999998</v>
      </c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3"/>
      <c r="AK44" s="123"/>
      <c r="AL44" s="122"/>
      <c r="AM44" s="124"/>
      <c r="AN44" s="124"/>
    </row>
    <row r="45" spans="1:40" ht="13.5" thickBot="1" x14ac:dyDescent="0.25">
      <c r="A45" s="23" t="s">
        <v>310</v>
      </c>
      <c r="B45" s="139"/>
      <c r="C45" s="330">
        <f t="shared" ref="C45:K45" si="33">SUM(C34:C44)</f>
        <v>0</v>
      </c>
      <c r="D45" s="331"/>
      <c r="E45" s="330">
        <f>SUM(E34:E44)</f>
        <v>0</v>
      </c>
      <c r="F45" s="331"/>
      <c r="G45" s="332">
        <f t="shared" si="33"/>
        <v>0</v>
      </c>
      <c r="H45" s="331"/>
      <c r="I45" s="332">
        <f t="shared" si="33"/>
        <v>0</v>
      </c>
      <c r="J45" s="331">
        <f t="shared" si="33"/>
        <v>0</v>
      </c>
      <c r="K45" s="323">
        <f t="shared" si="33"/>
        <v>0</v>
      </c>
      <c r="L45" s="139"/>
      <c r="M45" s="323">
        <f>SUM(M34:M44)</f>
        <v>0</v>
      </c>
      <c r="N45" s="324" t="str">
        <f>IF(SUM(N34:N44)=0,"",SUM(N34:N44))</f>
        <v/>
      </c>
      <c r="O45" s="325" t="str">
        <f>IF(SUM(O34:O44)=0,"",SUM(O34:O44))</f>
        <v/>
      </c>
      <c r="P45" s="124" t="str">
        <f>IF(O45="","",1)</f>
        <v/>
      </c>
      <c r="Q45" s="122"/>
      <c r="R45" s="122"/>
      <c r="S45" s="122"/>
      <c r="T45" s="123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3"/>
      <c r="AK45" s="123"/>
      <c r="AL45" s="122"/>
      <c r="AM45" s="124"/>
      <c r="AN45" s="124"/>
    </row>
    <row r="46" spans="1:40" x14ac:dyDescent="0.2">
      <c r="A46" s="108"/>
      <c r="O46" s="147"/>
      <c r="P46" s="124" t="str">
        <f>IF(L61=0,"",1)</f>
        <v/>
      </c>
      <c r="Q46" s="122"/>
      <c r="R46" s="122"/>
      <c r="S46" s="122"/>
      <c r="T46" s="123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3"/>
      <c r="AK46" s="123"/>
      <c r="AL46" s="122"/>
      <c r="AM46" s="124"/>
      <c r="AN46" s="124"/>
    </row>
    <row r="47" spans="1:40" ht="13.5" thickBot="1" x14ac:dyDescent="0.25">
      <c r="A47" s="108"/>
      <c r="O47" s="105"/>
      <c r="P47" s="124" t="str">
        <f>IF(L61=0,"",1)</f>
        <v/>
      </c>
      <c r="T47" s="103"/>
      <c r="AJ47" s="103"/>
      <c r="AK47" s="103"/>
    </row>
    <row r="48" spans="1:40" ht="45" customHeight="1" thickBot="1" x14ac:dyDescent="0.25">
      <c r="A48" s="143"/>
      <c r="H48" s="540" t="s">
        <v>446</v>
      </c>
      <c r="I48" s="541"/>
      <c r="J48" s="532" t="s">
        <v>459</v>
      </c>
      <c r="K48" s="533"/>
      <c r="L48" s="534" t="s">
        <v>567</v>
      </c>
      <c r="M48" s="535"/>
      <c r="N48" s="536"/>
      <c r="O48" s="105"/>
      <c r="P48" s="124" t="str">
        <f>IF(L61=0,"",1)</f>
        <v/>
      </c>
      <c r="T48" s="103"/>
      <c r="AJ48" s="103"/>
      <c r="AK48" s="103"/>
    </row>
    <row r="49" spans="1:37" ht="18.75" customHeight="1" x14ac:dyDescent="0.2">
      <c r="A49" s="529" t="s">
        <v>353</v>
      </c>
      <c r="B49" s="530"/>
      <c r="C49" s="530"/>
      <c r="D49" s="530"/>
      <c r="E49" s="530"/>
      <c r="F49" s="530"/>
      <c r="G49" s="531"/>
      <c r="H49" s="537"/>
      <c r="I49" s="538"/>
      <c r="J49" s="539"/>
      <c r="K49" s="539"/>
      <c r="L49" s="539"/>
      <c r="M49" s="539"/>
      <c r="N49" s="539"/>
      <c r="O49" s="105"/>
      <c r="P49" s="124" t="str">
        <f>IF(L61=0,"",1)</f>
        <v/>
      </c>
      <c r="T49" s="103"/>
      <c r="AJ49" s="103"/>
      <c r="AK49" s="103"/>
    </row>
    <row r="50" spans="1:37" x14ac:dyDescent="0.2">
      <c r="A50" s="502" t="str">
        <f t="shared" ref="A50:A60" si="34">IF(A18="","",A18)</f>
        <v>EUROFIBER</v>
      </c>
      <c r="B50" s="503"/>
      <c r="C50" s="503"/>
      <c r="D50" s="503"/>
      <c r="E50" s="503"/>
      <c r="F50" s="503"/>
      <c r="G50" s="503"/>
      <c r="H50" s="511">
        <f>IF(AND(O18="",O34=""),0,IF(ISERROR(O18+O34)=TRUE,"Fout",O18+O34))</f>
        <v>0</v>
      </c>
      <c r="I50" s="512"/>
      <c r="J50" s="496"/>
      <c r="K50" s="496"/>
      <c r="L50" s="495">
        <f>SUM(H50:K50)</f>
        <v>0</v>
      </c>
      <c r="M50" s="495"/>
      <c r="N50" s="495"/>
      <c r="O50" s="105"/>
      <c r="P50" s="104" t="str">
        <f>IF(L50=0,"",1)</f>
        <v/>
      </c>
      <c r="T50" s="103"/>
      <c r="AJ50" s="103"/>
      <c r="AK50" s="103"/>
    </row>
    <row r="51" spans="1:37" x14ac:dyDescent="0.2">
      <c r="A51" s="502" t="str">
        <f t="shared" si="34"/>
        <v>EUROFIBER</v>
      </c>
      <c r="B51" s="503"/>
      <c r="C51" s="503"/>
      <c r="D51" s="503"/>
      <c r="E51" s="503"/>
      <c r="F51" s="503"/>
      <c r="G51" s="503"/>
      <c r="H51" s="511">
        <f t="shared" ref="H51:H60" si="35">IF(AND(O19="",O35=""),0,IF(ISERROR(O19+O35)=TRUE,"Fout",O19+O35))</f>
        <v>0</v>
      </c>
      <c r="I51" s="512"/>
      <c r="J51" s="496" t="str">
        <f>IF($C$13=0,"",IF(A51="","",IF(OR(H51=0,H51="Fout"),"",('Sleuftype 20'!$K$31+'Sleuftype 20'!$K$83)*'Algemene Gegevens'!$L$15)))</f>
        <v/>
      </c>
      <c r="K51" s="496"/>
      <c r="L51" s="495">
        <f t="shared" ref="L51:L60" si="36">SUM(H51:K51)</f>
        <v>0</v>
      </c>
      <c r="M51" s="495"/>
      <c r="N51" s="495"/>
      <c r="O51" s="105"/>
      <c r="P51" s="104" t="str">
        <f t="shared" ref="P51:P61" si="37">IF(L51=0,"",1)</f>
        <v/>
      </c>
      <c r="T51" s="103"/>
      <c r="AJ51" s="103"/>
      <c r="AK51" s="103"/>
    </row>
    <row r="52" spans="1:37" x14ac:dyDescent="0.2">
      <c r="A52" s="502" t="str">
        <f t="shared" si="34"/>
        <v>COLT TELECOM</v>
      </c>
      <c r="B52" s="503"/>
      <c r="C52" s="503"/>
      <c r="D52" s="503"/>
      <c r="E52" s="503"/>
      <c r="F52" s="503"/>
      <c r="G52" s="503"/>
      <c r="H52" s="511">
        <f t="shared" si="35"/>
        <v>0</v>
      </c>
      <c r="I52" s="512"/>
      <c r="J52" s="496" t="str">
        <f>IF($C$13=0,"",IF(A52="","",IF(OR(H52=0,H52="Fout"),"",('Sleuftype 20'!$K$31+'Sleuftype 20'!$K$83)*'Algemene Gegevens'!$L$15)))</f>
        <v/>
      </c>
      <c r="K52" s="496"/>
      <c r="L52" s="495">
        <f t="shared" si="36"/>
        <v>0</v>
      </c>
      <c r="M52" s="495"/>
      <c r="N52" s="495"/>
      <c r="O52" s="105"/>
      <c r="P52" s="104" t="str">
        <f t="shared" si="37"/>
        <v/>
      </c>
      <c r="T52" s="103"/>
      <c r="AJ52" s="103"/>
      <c r="AK52" s="103"/>
    </row>
    <row r="53" spans="1:37" x14ac:dyDescent="0.2">
      <c r="A53" s="502" t="str">
        <f t="shared" si="34"/>
        <v/>
      </c>
      <c r="B53" s="503"/>
      <c r="C53" s="503"/>
      <c r="D53" s="503"/>
      <c r="E53" s="503"/>
      <c r="F53" s="503"/>
      <c r="G53" s="503"/>
      <c r="H53" s="511">
        <f t="shared" si="35"/>
        <v>0</v>
      </c>
      <c r="I53" s="512"/>
      <c r="J53" s="496" t="str">
        <f>IF($C$13=0,"",IF(A53="","",IF(OR(H53=0,H53="Fout"),"",('Sleuftype 20'!$K$31+'Sleuftype 20'!$K$83)*'Algemene Gegevens'!$L$15)))</f>
        <v/>
      </c>
      <c r="K53" s="496"/>
      <c r="L53" s="495">
        <f t="shared" si="36"/>
        <v>0</v>
      </c>
      <c r="M53" s="495"/>
      <c r="N53" s="495"/>
      <c r="O53" s="105"/>
      <c r="P53" s="104" t="str">
        <f t="shared" si="37"/>
        <v/>
      </c>
      <c r="T53" s="103"/>
      <c r="AJ53" s="103"/>
      <c r="AK53" s="103"/>
    </row>
    <row r="54" spans="1:37" x14ac:dyDescent="0.2">
      <c r="A54" s="502" t="str">
        <f t="shared" si="34"/>
        <v/>
      </c>
      <c r="B54" s="503"/>
      <c r="C54" s="503"/>
      <c r="D54" s="503"/>
      <c r="E54" s="503"/>
      <c r="F54" s="503"/>
      <c r="G54" s="503"/>
      <c r="H54" s="511">
        <f t="shared" si="35"/>
        <v>0</v>
      </c>
      <c r="I54" s="512"/>
      <c r="J54" s="496" t="str">
        <f>IF($C$13=0,"",IF(A54="","",IF(OR(H54=0,H54="Fout"),"",('Sleuftype 20'!$K$31+'Sleuftype 20'!$K$83)*'Algemene Gegevens'!$L$15)))</f>
        <v/>
      </c>
      <c r="K54" s="496"/>
      <c r="L54" s="495">
        <f t="shared" si="36"/>
        <v>0</v>
      </c>
      <c r="M54" s="495"/>
      <c r="N54" s="495"/>
      <c r="O54" s="105"/>
      <c r="P54" s="104" t="str">
        <f t="shared" si="37"/>
        <v/>
      </c>
      <c r="T54" s="103"/>
      <c r="AJ54" s="103"/>
      <c r="AK54" s="103"/>
    </row>
    <row r="55" spans="1:37" x14ac:dyDescent="0.2">
      <c r="A55" s="502" t="str">
        <f t="shared" si="34"/>
        <v/>
      </c>
      <c r="B55" s="503"/>
      <c r="C55" s="503"/>
      <c r="D55" s="503"/>
      <c r="E55" s="503"/>
      <c r="F55" s="503"/>
      <c r="G55" s="503"/>
      <c r="H55" s="511">
        <f t="shared" si="35"/>
        <v>0</v>
      </c>
      <c r="I55" s="512"/>
      <c r="J55" s="496" t="str">
        <f>IF($C$13=0,"",IF(A55="","",IF(OR(H55=0,H55="Fout"),"",('Sleuftype 20'!$K$31+'Sleuftype 20'!$K$83)*'Algemene Gegevens'!$L$15)))</f>
        <v/>
      </c>
      <c r="K55" s="496"/>
      <c r="L55" s="495">
        <f t="shared" si="36"/>
        <v>0</v>
      </c>
      <c r="M55" s="495"/>
      <c r="N55" s="495"/>
      <c r="O55" s="105"/>
      <c r="P55" s="104" t="str">
        <f t="shared" si="37"/>
        <v/>
      </c>
      <c r="T55" s="103"/>
      <c r="AJ55" s="103"/>
      <c r="AK55" s="103"/>
    </row>
    <row r="56" spans="1:37" x14ac:dyDescent="0.2">
      <c r="A56" s="502" t="str">
        <f t="shared" si="34"/>
        <v/>
      </c>
      <c r="B56" s="503"/>
      <c r="C56" s="503"/>
      <c r="D56" s="503"/>
      <c r="E56" s="503"/>
      <c r="F56" s="503"/>
      <c r="G56" s="503"/>
      <c r="H56" s="511">
        <f t="shared" si="35"/>
        <v>0</v>
      </c>
      <c r="I56" s="512"/>
      <c r="J56" s="496" t="str">
        <f>IF($C$13=0,"",IF(A56="","",IF(OR(H56=0,H56="Fout"),"",('Sleuftype 20'!$K$31+'Sleuftype 20'!$K$83)*'Algemene Gegevens'!$L$15)))</f>
        <v/>
      </c>
      <c r="K56" s="496"/>
      <c r="L56" s="495">
        <f t="shared" si="36"/>
        <v>0</v>
      </c>
      <c r="M56" s="495"/>
      <c r="N56" s="495"/>
      <c r="O56" s="105"/>
      <c r="P56" s="104" t="str">
        <f t="shared" si="37"/>
        <v/>
      </c>
      <c r="T56" s="103"/>
      <c r="AJ56" s="103"/>
      <c r="AK56" s="103"/>
    </row>
    <row r="57" spans="1:37" x14ac:dyDescent="0.2">
      <c r="A57" s="502" t="str">
        <f t="shared" si="34"/>
        <v/>
      </c>
      <c r="B57" s="503"/>
      <c r="C57" s="503"/>
      <c r="D57" s="503"/>
      <c r="E57" s="503"/>
      <c r="F57" s="503"/>
      <c r="G57" s="503"/>
      <c r="H57" s="511">
        <f t="shared" si="35"/>
        <v>0</v>
      </c>
      <c r="I57" s="512"/>
      <c r="J57" s="496" t="str">
        <f>IF($C$13=0,"",IF(A57="","",IF(OR(H57=0,H57="Fout"),"",('Sleuftype 20'!$K$31+'Sleuftype 20'!$K$83)*'Algemene Gegevens'!$L$15)))</f>
        <v/>
      </c>
      <c r="K57" s="496"/>
      <c r="L57" s="495">
        <f t="shared" si="36"/>
        <v>0</v>
      </c>
      <c r="M57" s="495"/>
      <c r="N57" s="495"/>
      <c r="O57" s="105"/>
      <c r="P57" s="104" t="str">
        <f t="shared" si="37"/>
        <v/>
      </c>
      <c r="T57" s="103"/>
      <c r="AJ57" s="103"/>
      <c r="AK57" s="103"/>
    </row>
    <row r="58" spans="1:37" x14ac:dyDescent="0.2">
      <c r="A58" s="502" t="str">
        <f t="shared" si="34"/>
        <v/>
      </c>
      <c r="B58" s="503"/>
      <c r="C58" s="503"/>
      <c r="D58" s="503"/>
      <c r="E58" s="503"/>
      <c r="F58" s="503"/>
      <c r="G58" s="503"/>
      <c r="H58" s="511">
        <f t="shared" si="35"/>
        <v>0</v>
      </c>
      <c r="I58" s="512"/>
      <c r="J58" s="496" t="str">
        <f>IF($C$13=0,"",IF(A58="","",IF(OR(H58=0,H58="Fout"),"",('Sleuftype 20'!$K$31+'Sleuftype 20'!$K$83)*'Algemene Gegevens'!$L$15)))</f>
        <v/>
      </c>
      <c r="K58" s="496"/>
      <c r="L58" s="495">
        <f t="shared" si="36"/>
        <v>0</v>
      </c>
      <c r="M58" s="495"/>
      <c r="N58" s="495"/>
      <c r="O58" s="105"/>
      <c r="P58" s="104" t="str">
        <f t="shared" si="37"/>
        <v/>
      </c>
      <c r="T58" s="103"/>
      <c r="AJ58" s="103"/>
      <c r="AK58" s="103"/>
    </row>
    <row r="59" spans="1:37" x14ac:dyDescent="0.2">
      <c r="A59" s="502" t="str">
        <f t="shared" si="34"/>
        <v>WATERLINK</v>
      </c>
      <c r="B59" s="503"/>
      <c r="C59" s="503"/>
      <c r="D59" s="503"/>
      <c r="E59" s="503"/>
      <c r="F59" s="503"/>
      <c r="G59" s="503"/>
      <c r="H59" s="511">
        <f t="shared" si="35"/>
        <v>0</v>
      </c>
      <c r="I59" s="512"/>
      <c r="J59" s="496" t="str">
        <f>IF($C$13=0,"",IF(A59="","",IF(OR(H59=0,H59="Fout"),"",('Sleuftype 20'!$K$31+'Sleuftype 20'!$K$83)*'Algemene Gegevens'!$L$15)))</f>
        <v/>
      </c>
      <c r="K59" s="496"/>
      <c r="L59" s="495">
        <f t="shared" si="36"/>
        <v>0</v>
      </c>
      <c r="M59" s="495"/>
      <c r="N59" s="495"/>
      <c r="O59" s="105"/>
      <c r="P59" s="104" t="str">
        <f t="shared" si="37"/>
        <v/>
      </c>
      <c r="T59" s="103"/>
      <c r="AJ59" s="103"/>
      <c r="AK59" s="103"/>
    </row>
    <row r="60" spans="1:37" ht="13.5" thickBot="1" x14ac:dyDescent="0.25">
      <c r="A60" s="502" t="str">
        <f t="shared" si="34"/>
        <v/>
      </c>
      <c r="B60" s="503"/>
      <c r="C60" s="503"/>
      <c r="D60" s="503"/>
      <c r="E60" s="503"/>
      <c r="F60" s="503"/>
      <c r="G60" s="503"/>
      <c r="H60" s="504">
        <f t="shared" si="35"/>
        <v>0</v>
      </c>
      <c r="I60" s="505"/>
      <c r="J60" s="496" t="str">
        <f>IF($C$13=0,"",IF(A60="","",IF(OR(H60=0,H60="Fout"),"",('Sleuftype 20'!$K$31+'Sleuftype 20'!$K$83)*'Algemene Gegevens'!$L$15)))</f>
        <v/>
      </c>
      <c r="K60" s="496"/>
      <c r="L60" s="506">
        <f t="shared" si="36"/>
        <v>0</v>
      </c>
      <c r="M60" s="506"/>
      <c r="N60" s="506"/>
      <c r="O60" s="105"/>
      <c r="P60" s="104" t="str">
        <f t="shared" si="37"/>
        <v/>
      </c>
      <c r="T60" s="103"/>
      <c r="AJ60" s="103"/>
      <c r="AK60" s="103"/>
    </row>
    <row r="61" spans="1:37" ht="13.5" thickBot="1" x14ac:dyDescent="0.25">
      <c r="A61" s="497" t="s">
        <v>310</v>
      </c>
      <c r="B61" s="498"/>
      <c r="C61" s="498"/>
      <c r="D61" s="498"/>
      <c r="E61" s="498"/>
      <c r="F61" s="498"/>
      <c r="G61" s="499"/>
      <c r="H61" s="500">
        <f>SUM(H50:H60)</f>
        <v>0</v>
      </c>
      <c r="I61" s="501"/>
      <c r="J61" s="500">
        <f>SUM(J50:J60)</f>
        <v>0</v>
      </c>
      <c r="K61" s="507"/>
      <c r="L61" s="508">
        <f>SUM(L50:N60)</f>
        <v>0</v>
      </c>
      <c r="M61" s="509"/>
      <c r="N61" s="510"/>
      <c r="O61" s="105"/>
      <c r="P61" s="104" t="str">
        <f t="shared" si="37"/>
        <v/>
      </c>
      <c r="T61" s="103"/>
      <c r="AJ61" s="103"/>
      <c r="AK61" s="103"/>
    </row>
    <row r="62" spans="1:37" x14ac:dyDescent="0.2">
      <c r="A62" s="108"/>
      <c r="O62" s="105"/>
      <c r="P62" s="2" t="str">
        <f>IF(L61=0,"",1)</f>
        <v/>
      </c>
      <c r="T62" s="103"/>
      <c r="AJ62" s="103"/>
      <c r="AK62" s="103"/>
    </row>
    <row r="63" spans="1:37" x14ac:dyDescent="0.2">
      <c r="A63" s="108"/>
      <c r="O63" s="148"/>
      <c r="P63" s="2" t="str">
        <f>IF(L61=0,"",1)</f>
        <v/>
      </c>
      <c r="T63" s="103"/>
      <c r="AJ63" s="103"/>
      <c r="AK63" s="103"/>
    </row>
    <row r="64" spans="1:37" x14ac:dyDescent="0.2">
      <c r="A64" s="108"/>
      <c r="O64" s="105"/>
      <c r="P64" s="2" t="str">
        <f>IF(L61=0,"",1)</f>
        <v/>
      </c>
      <c r="T64" s="103"/>
      <c r="AJ64" s="103"/>
      <c r="AK64" s="103"/>
    </row>
    <row r="65" spans="1:37" ht="15" thickBot="1" x14ac:dyDescent="0.25">
      <c r="A65" s="542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4"/>
      <c r="P65" s="2" t="str">
        <f>IF(L61=0,"",1)</f>
        <v/>
      </c>
      <c r="T65" s="103"/>
      <c r="AJ65" s="103"/>
      <c r="AK65" s="103"/>
    </row>
    <row r="66" spans="1:37" x14ac:dyDescent="0.2">
      <c r="T66" s="103"/>
      <c r="AJ66" s="103"/>
      <c r="AK66" s="103"/>
    </row>
  </sheetData>
  <sheetProtection algorithmName="SHA-512" hashValue="VvlM9cO9b9f/UUe/dqabsTBkC+ipby3VkYZJU4zkQuRAi5eJikSfatqYY3A5ny2QZU7b1H0/sXsUX74amffGFw==" saltValue="hKHBCsLF4VrBWpfSwMBuvA==" spinCount="100000" sheet="1" objects="1" scenarios="1"/>
  <mergeCells count="72">
    <mergeCell ref="B5:I5"/>
    <mergeCell ref="B6:I6"/>
    <mergeCell ref="B7:I7"/>
    <mergeCell ref="B8:I8"/>
    <mergeCell ref="B9:I9"/>
    <mergeCell ref="A11:A13"/>
    <mergeCell ref="C11:D11"/>
    <mergeCell ref="C12:D12"/>
    <mergeCell ref="C13:D13"/>
    <mergeCell ref="G11:I13"/>
    <mergeCell ref="AJ16:AL16"/>
    <mergeCell ref="C32:J32"/>
    <mergeCell ref="M32:O32"/>
    <mergeCell ref="C16:J16"/>
    <mergeCell ref="M16:O16"/>
    <mergeCell ref="U16:W16"/>
    <mergeCell ref="A54:G54"/>
    <mergeCell ref="A55:G55"/>
    <mergeCell ref="H54:I54"/>
    <mergeCell ref="H55:I55"/>
    <mergeCell ref="A52:G52"/>
    <mergeCell ref="A53:G53"/>
    <mergeCell ref="H52:I52"/>
    <mergeCell ref="H53:I53"/>
    <mergeCell ref="L58:N58"/>
    <mergeCell ref="J59:K59"/>
    <mergeCell ref="L59:N59"/>
    <mergeCell ref="A56:G56"/>
    <mergeCell ref="A57:G57"/>
    <mergeCell ref="H56:I56"/>
    <mergeCell ref="H57:I57"/>
    <mergeCell ref="A58:G58"/>
    <mergeCell ref="A59:G59"/>
    <mergeCell ref="H58:I58"/>
    <mergeCell ref="H59:I59"/>
    <mergeCell ref="J58:K58"/>
    <mergeCell ref="A65:O65"/>
    <mergeCell ref="H61:I61"/>
    <mergeCell ref="A61:G61"/>
    <mergeCell ref="A60:G60"/>
    <mergeCell ref="H60:I60"/>
    <mergeCell ref="J60:K60"/>
    <mergeCell ref="L60:N60"/>
    <mergeCell ref="J61:K61"/>
    <mergeCell ref="L61:N61"/>
    <mergeCell ref="A50:G50"/>
    <mergeCell ref="A49:G49"/>
    <mergeCell ref="J50:K50"/>
    <mergeCell ref="L50:N50"/>
    <mergeCell ref="A51:G51"/>
    <mergeCell ref="H50:I50"/>
    <mergeCell ref="H51:I51"/>
    <mergeCell ref="H49:I49"/>
    <mergeCell ref="J49:K49"/>
    <mergeCell ref="L49:N49"/>
    <mergeCell ref="J53:K53"/>
    <mergeCell ref="L53:N53"/>
    <mergeCell ref="H48:I48"/>
    <mergeCell ref="J52:K52"/>
    <mergeCell ref="L52:N52"/>
    <mergeCell ref="J51:K51"/>
    <mergeCell ref="L51:N51"/>
    <mergeCell ref="J48:K48"/>
    <mergeCell ref="L48:N48"/>
    <mergeCell ref="L54:N54"/>
    <mergeCell ref="J57:K57"/>
    <mergeCell ref="L57:N57"/>
    <mergeCell ref="J55:K55"/>
    <mergeCell ref="L55:N55"/>
    <mergeCell ref="J56:K56"/>
    <mergeCell ref="L56:N56"/>
    <mergeCell ref="J54:K54"/>
  </mergeCells>
  <phoneticPr fontId="12" type="noConversion"/>
  <conditionalFormatting sqref="C45:K45 C29:K29 M18:O29 M34:O45 H50:H61 J50:N61">
    <cfRule type="cellIs" dxfId="5" priority="1" stopIfTrue="1" operator="equal">
      <formula>0</formula>
    </cfRule>
  </conditionalFormatting>
  <pageMargins left="0.78740157480314965" right="0.39370078740157483" top="0.78740157480314965" bottom="0.59055118110236227" header="0.51181102362204722" footer="0.31496062992125984"/>
  <pageSetup paperSize="9" scale="62" orientation="portrait" r:id="rId1"/>
  <headerFooter alignWithMargins="0">
    <oddHeader>&amp;C&amp;"Arial,Bold Italic"&amp;14Gemeenschappelijke werken &amp;A&amp;R&amp;D</oddHeader>
    <oddFooter>&amp;L&amp;F / &amp;A</oddFooter>
  </headerFooter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Blad68"/>
  <dimension ref="A1:AE110"/>
  <sheetViews>
    <sheetView showGridLines="0" zoomScaleNormal="100" workbookViewId="0">
      <pane xSplit="8" ySplit="2" topLeftCell="I3" activePane="bottomRight" state="frozen"/>
      <selection pane="topRight"/>
      <selection pane="bottomLeft"/>
      <selection pane="bottomRight" activeCell="K1" sqref="K1:L1"/>
    </sheetView>
  </sheetViews>
  <sheetFormatPr defaultColWidth="9.140625" defaultRowHeight="16.5" customHeight="1" x14ac:dyDescent="0.2"/>
  <cols>
    <col min="1" max="1" width="7.28515625" style="94" customWidth="1"/>
    <col min="2" max="2" width="14" style="44" customWidth="1"/>
    <col min="3" max="3" width="16.7109375" style="44" customWidth="1"/>
    <col min="4" max="4" width="11.85546875" style="44" customWidth="1"/>
    <col min="5" max="5" width="13.7109375" style="44" customWidth="1"/>
    <col min="6" max="6" width="15.5703125" style="44" customWidth="1"/>
    <col min="7" max="7" width="9" style="67" customWidth="1"/>
    <col min="8" max="8" width="11.7109375" style="95" bestFit="1" customWidth="1"/>
    <col min="9" max="9" width="10.42578125" style="96" customWidth="1"/>
    <col min="10" max="10" width="10.42578125" style="97" customWidth="1"/>
    <col min="11" max="11" width="10.42578125" style="96" customWidth="1"/>
    <col min="12" max="12" width="10.42578125" style="97" customWidth="1"/>
    <col min="13" max="13" width="10.42578125" style="96" customWidth="1"/>
    <col min="14" max="14" width="10.42578125" style="97" customWidth="1"/>
    <col min="15" max="15" width="10.42578125" style="96" customWidth="1"/>
    <col min="16" max="16" width="10.42578125" style="97" customWidth="1"/>
    <col min="17" max="17" width="10.42578125" style="96" customWidth="1"/>
    <col min="18" max="18" width="10.42578125" style="97" customWidth="1"/>
    <col min="19" max="19" width="10.42578125" style="96" customWidth="1"/>
    <col min="20" max="20" width="10.42578125" style="97" customWidth="1"/>
    <col min="21" max="21" width="10.42578125" style="96" customWidth="1"/>
    <col min="22" max="22" width="10.42578125" style="97" customWidth="1"/>
    <col min="23" max="23" width="10.42578125" style="96" customWidth="1"/>
    <col min="24" max="24" width="10.42578125" style="97" customWidth="1"/>
    <col min="25" max="25" width="10.42578125" style="96" customWidth="1"/>
    <col min="26" max="26" width="10.42578125" style="97" customWidth="1"/>
    <col min="27" max="27" width="10.42578125" style="96" customWidth="1"/>
    <col min="28" max="28" width="10.42578125" style="97" customWidth="1"/>
    <col min="29" max="30" width="10.42578125" style="44" customWidth="1"/>
    <col min="31" max="31" width="0" style="44" hidden="1" customWidth="1"/>
    <col min="32" max="16384" width="9.140625" style="44"/>
  </cols>
  <sheetData>
    <row r="1" spans="1:31" ht="26.25" customHeight="1" thickBot="1" x14ac:dyDescent="0.25">
      <c r="A1" s="38" t="s">
        <v>121</v>
      </c>
      <c r="B1" s="39" t="s">
        <v>0</v>
      </c>
      <c r="C1" s="40"/>
      <c r="D1" s="40"/>
      <c r="E1" s="40"/>
      <c r="F1" s="41"/>
      <c r="G1" s="42" t="s">
        <v>1</v>
      </c>
      <c r="H1" s="43"/>
      <c r="I1" s="549" t="str">
        <f>IF('Algemene Gegevens'!C19="","",'Algemene Gegevens'!C19)</f>
        <v>EUROFIBER</v>
      </c>
      <c r="J1" s="550"/>
      <c r="K1" s="549" t="str">
        <f>IF('Algemene Gegevens'!C21="","",'Algemene Gegevens'!C21)</f>
        <v>EUROFIBER</v>
      </c>
      <c r="L1" s="550"/>
      <c r="M1" s="549" t="str">
        <f>IF('Algemene Gegevens'!C22="","",'Algemene Gegevens'!C22)</f>
        <v>COLT TELECOM</v>
      </c>
      <c r="N1" s="554"/>
      <c r="O1" s="549" t="str">
        <f>IF('Algemene Gegevens'!C23="","",'Algemene Gegevens'!C23)</f>
        <v/>
      </c>
      <c r="P1" s="550"/>
      <c r="Q1" s="549" t="str">
        <f>IF('Algemene Gegevens'!C24="","",'Algemene Gegevens'!C24)</f>
        <v/>
      </c>
      <c r="R1" s="550"/>
      <c r="S1" s="549" t="str">
        <f>IF('Algemene Gegevens'!C25="","",'Algemene Gegevens'!C25)</f>
        <v/>
      </c>
      <c r="T1" s="550"/>
      <c r="U1" s="549" t="str">
        <f>IF('Algemene Gegevens'!C26="","",'Algemene Gegevens'!C26)</f>
        <v/>
      </c>
      <c r="V1" s="550"/>
      <c r="W1" s="549" t="str">
        <f>IF('Algemene Gegevens'!C27="","",'Algemene Gegevens'!C27)</f>
        <v/>
      </c>
      <c r="X1" s="550"/>
      <c r="Y1" s="549" t="str">
        <f>IF('Algemene Gegevens'!C28="","",'Algemene Gegevens'!C28)</f>
        <v/>
      </c>
      <c r="Z1" s="550"/>
      <c r="AA1" s="549" t="str">
        <f>IF('Algemene Gegevens'!C29="","",'Algemene Gegevens'!C29)</f>
        <v>WATERLINK</v>
      </c>
      <c r="AB1" s="550"/>
      <c r="AC1" s="549" t="str">
        <f>IF('Algemene Gegevens'!C30="","",'Algemene Gegevens'!C30)</f>
        <v/>
      </c>
      <c r="AD1" s="550"/>
    </row>
    <row r="2" spans="1:31" ht="16.5" customHeight="1" x14ac:dyDescent="0.2">
      <c r="A2" s="45" t="s">
        <v>122</v>
      </c>
      <c r="B2" s="46"/>
      <c r="C2" s="47"/>
      <c r="D2" s="47"/>
      <c r="E2" s="47"/>
      <c r="F2" s="48"/>
      <c r="G2" s="49"/>
      <c r="H2" s="50" t="s">
        <v>296</v>
      </c>
      <c r="I2" s="51" t="s">
        <v>303</v>
      </c>
      <c r="J2" s="52" t="s">
        <v>297</v>
      </c>
      <c r="K2" s="51" t="s">
        <v>303</v>
      </c>
      <c r="L2" s="52" t="s">
        <v>297</v>
      </c>
      <c r="M2" s="51" t="s">
        <v>303</v>
      </c>
      <c r="N2" s="52" t="s">
        <v>297</v>
      </c>
      <c r="O2" s="51" t="s">
        <v>303</v>
      </c>
      <c r="P2" s="52" t="s">
        <v>297</v>
      </c>
      <c r="Q2" s="51" t="s">
        <v>303</v>
      </c>
      <c r="R2" s="52" t="s">
        <v>297</v>
      </c>
      <c r="S2" s="51" t="s">
        <v>303</v>
      </c>
      <c r="T2" s="52" t="s">
        <v>297</v>
      </c>
      <c r="U2" s="51" t="s">
        <v>303</v>
      </c>
      <c r="V2" s="52" t="s">
        <v>297</v>
      </c>
      <c r="W2" s="51" t="s">
        <v>303</v>
      </c>
      <c r="X2" s="52" t="s">
        <v>297</v>
      </c>
      <c r="Y2" s="51" t="s">
        <v>303</v>
      </c>
      <c r="Z2" s="52" t="s">
        <v>297</v>
      </c>
      <c r="AA2" s="51" t="s">
        <v>303</v>
      </c>
      <c r="AB2" s="52" t="s">
        <v>297</v>
      </c>
      <c r="AC2" s="51" t="s">
        <v>303</v>
      </c>
      <c r="AD2" s="52" t="s">
        <v>297</v>
      </c>
      <c r="AE2" s="67" t="s">
        <v>572</v>
      </c>
    </row>
    <row r="3" spans="1:31" ht="20.25" customHeight="1" x14ac:dyDescent="0.2">
      <c r="A3" s="53"/>
      <c r="B3" s="54"/>
      <c r="C3" s="54"/>
      <c r="D3" s="54"/>
      <c r="E3" s="54"/>
      <c r="F3" s="54"/>
      <c r="G3" s="55"/>
      <c r="H3" s="56"/>
      <c r="I3" s="552" t="s">
        <v>304</v>
      </c>
      <c r="J3" s="57"/>
      <c r="K3" s="551" t="s">
        <v>304</v>
      </c>
      <c r="L3" s="57"/>
      <c r="M3" s="551" t="s">
        <v>304</v>
      </c>
      <c r="N3" s="57"/>
      <c r="O3" s="551" t="s">
        <v>304</v>
      </c>
      <c r="P3" s="57"/>
      <c r="Q3" s="551" t="s">
        <v>304</v>
      </c>
      <c r="R3" s="57"/>
      <c r="S3" s="551" t="s">
        <v>304</v>
      </c>
      <c r="T3" s="57"/>
      <c r="U3" s="551" t="s">
        <v>304</v>
      </c>
      <c r="V3" s="57"/>
      <c r="W3" s="551" t="s">
        <v>304</v>
      </c>
      <c r="X3" s="57"/>
      <c r="Y3" s="551" t="s">
        <v>304</v>
      </c>
      <c r="Z3" s="57"/>
      <c r="AA3" s="551" t="s">
        <v>304</v>
      </c>
      <c r="AB3" s="57"/>
      <c r="AC3" s="551" t="s">
        <v>304</v>
      </c>
      <c r="AD3" s="58"/>
      <c r="AE3" s="44">
        <v>1</v>
      </c>
    </row>
    <row r="4" spans="1:31" ht="16.5" customHeight="1" x14ac:dyDescent="0.2">
      <c r="A4" s="2"/>
      <c r="B4" s="2"/>
      <c r="C4" s="2"/>
      <c r="D4" s="2"/>
      <c r="E4" s="2"/>
      <c r="G4" s="44"/>
      <c r="H4" s="2"/>
      <c r="I4" s="553"/>
      <c r="J4" s="59"/>
      <c r="K4" s="479"/>
      <c r="L4" s="59"/>
      <c r="M4" s="479"/>
      <c r="N4" s="59"/>
      <c r="O4" s="479"/>
      <c r="P4" s="59"/>
      <c r="Q4" s="479"/>
      <c r="R4" s="59"/>
      <c r="S4" s="479"/>
      <c r="T4" s="59"/>
      <c r="U4" s="479"/>
      <c r="V4" s="59"/>
      <c r="W4" s="479"/>
      <c r="X4" s="59"/>
      <c r="Y4" s="479"/>
      <c r="Z4" s="59"/>
      <c r="AA4" s="479"/>
      <c r="AB4" s="59"/>
      <c r="AC4" s="479"/>
      <c r="AD4" s="60"/>
      <c r="AE4" s="44">
        <v>1</v>
      </c>
    </row>
    <row r="5" spans="1:31" ht="16.5" customHeight="1" x14ac:dyDescent="0.2">
      <c r="A5" s="2"/>
      <c r="B5" s="2"/>
      <c r="C5" s="2"/>
      <c r="D5" s="2"/>
      <c r="E5" s="2"/>
      <c r="G5" s="44"/>
      <c r="H5" s="2"/>
      <c r="I5" s="553"/>
      <c r="J5" s="59"/>
      <c r="K5" s="479"/>
      <c r="L5" s="59"/>
      <c r="M5" s="479"/>
      <c r="N5" s="59"/>
      <c r="O5" s="479"/>
      <c r="P5" s="59"/>
      <c r="Q5" s="479"/>
      <c r="R5" s="59"/>
      <c r="S5" s="479"/>
      <c r="T5" s="59"/>
      <c r="U5" s="479"/>
      <c r="V5" s="59"/>
      <c r="W5" s="479"/>
      <c r="X5" s="59"/>
      <c r="Y5" s="479"/>
      <c r="Z5" s="59"/>
      <c r="AA5" s="479"/>
      <c r="AB5" s="59"/>
      <c r="AC5" s="479"/>
      <c r="AD5" s="60"/>
      <c r="AE5" s="44">
        <v>1</v>
      </c>
    </row>
    <row r="6" spans="1:31" ht="16.5" customHeight="1" x14ac:dyDescent="0.2">
      <c r="A6" s="61"/>
      <c r="B6" s="62"/>
      <c r="G6" s="44"/>
      <c r="H6" s="2"/>
      <c r="I6" s="553"/>
      <c r="J6" s="59"/>
      <c r="K6" s="479"/>
      <c r="L6" s="59"/>
      <c r="M6" s="479"/>
      <c r="N6" s="59"/>
      <c r="O6" s="479"/>
      <c r="P6" s="59"/>
      <c r="Q6" s="479"/>
      <c r="R6" s="59"/>
      <c r="S6" s="479"/>
      <c r="T6" s="59"/>
      <c r="U6" s="479"/>
      <c r="V6" s="59"/>
      <c r="W6" s="479"/>
      <c r="X6" s="59"/>
      <c r="Y6" s="479"/>
      <c r="Z6" s="59"/>
      <c r="AA6" s="479"/>
      <c r="AB6" s="59"/>
      <c r="AC6" s="479"/>
      <c r="AD6" s="60"/>
      <c r="AE6" s="44">
        <v>1</v>
      </c>
    </row>
    <row r="7" spans="1:31" ht="16.5" customHeight="1" x14ac:dyDescent="0.2">
      <c r="A7" s="547" t="str">
        <f>'Algemene Gegevens'!A10</f>
        <v>PROJECTNAAM</v>
      </c>
      <c r="B7" s="481"/>
      <c r="C7" s="482"/>
      <c r="D7" s="491" t="str">
        <f>IF('Algemene Gegevens'!C10="","",'Algemene Gegevens'!C10)</f>
        <v>123456.001 Blanco</v>
      </c>
      <c r="E7" s="484"/>
      <c r="F7" s="484"/>
      <c r="G7" s="485"/>
      <c r="H7" s="2"/>
      <c r="I7" s="553"/>
      <c r="J7" s="59"/>
      <c r="K7" s="479"/>
      <c r="L7" s="59"/>
      <c r="M7" s="479"/>
      <c r="N7" s="59"/>
      <c r="O7" s="479"/>
      <c r="P7" s="59"/>
      <c r="Q7" s="479"/>
      <c r="R7" s="59"/>
      <c r="S7" s="479"/>
      <c r="T7" s="59"/>
      <c r="U7" s="479"/>
      <c r="V7" s="59"/>
      <c r="W7" s="479"/>
      <c r="X7" s="59"/>
      <c r="Y7" s="479"/>
      <c r="Z7" s="59"/>
      <c r="AA7" s="479"/>
      <c r="AB7" s="59"/>
      <c r="AC7" s="479"/>
      <c r="AD7" s="60"/>
      <c r="AE7" s="44">
        <v>1</v>
      </c>
    </row>
    <row r="8" spans="1:31" ht="20.25" customHeight="1" x14ac:dyDescent="0.2">
      <c r="A8" s="547" t="str">
        <f>'Algemene Gegevens'!A11</f>
        <v>GEMEENTE</v>
      </c>
      <c r="B8" s="481"/>
      <c r="C8" s="482"/>
      <c r="D8" s="483" t="str">
        <f>IF('Algemene Gegevens'!C11="","",'Algemene Gegevens'!C11)</f>
        <v>GEMEENTE</v>
      </c>
      <c r="E8" s="484"/>
      <c r="F8" s="484"/>
      <c r="G8" s="485"/>
      <c r="H8" s="2"/>
      <c r="I8" s="553"/>
      <c r="J8" s="59"/>
      <c r="K8" s="479"/>
      <c r="L8" s="59"/>
      <c r="M8" s="479"/>
      <c r="N8" s="59"/>
      <c r="O8" s="479"/>
      <c r="P8" s="59"/>
      <c r="Q8" s="479"/>
      <c r="R8" s="59"/>
      <c r="S8" s="479"/>
      <c r="T8" s="59"/>
      <c r="U8" s="479"/>
      <c r="V8" s="59"/>
      <c r="W8" s="479"/>
      <c r="X8" s="59"/>
      <c r="Y8" s="479"/>
      <c r="Z8" s="59"/>
      <c r="AA8" s="479"/>
      <c r="AB8" s="59"/>
      <c r="AC8" s="479"/>
      <c r="AD8" s="60"/>
      <c r="AE8" s="44">
        <v>1</v>
      </c>
    </row>
    <row r="9" spans="1:31" ht="18.75" customHeight="1" x14ac:dyDescent="0.2">
      <c r="A9" s="547" t="str">
        <f>'Algemene Gegevens'!A16</f>
        <v>AANNEMER</v>
      </c>
      <c r="B9" s="481"/>
      <c r="C9" s="482"/>
      <c r="D9" s="483" t="str">
        <f>IF('Algemene Gegevens'!C16="","",'Algemene Gegevens'!C16)</f>
        <v>Aanemer</v>
      </c>
      <c r="E9" s="484"/>
      <c r="F9" s="484"/>
      <c r="G9" s="485"/>
      <c r="H9" s="2"/>
      <c r="I9" s="553"/>
      <c r="J9" s="59"/>
      <c r="K9" s="479"/>
      <c r="L9" s="59"/>
      <c r="M9" s="479"/>
      <c r="N9" s="59"/>
      <c r="O9" s="479"/>
      <c r="P9" s="59"/>
      <c r="Q9" s="479"/>
      <c r="R9" s="59"/>
      <c r="S9" s="479"/>
      <c r="T9" s="59"/>
      <c r="U9" s="479"/>
      <c r="V9" s="59"/>
      <c r="W9" s="479"/>
      <c r="X9" s="59"/>
      <c r="Y9" s="479"/>
      <c r="Z9" s="59"/>
      <c r="AA9" s="479"/>
      <c r="AB9" s="59"/>
      <c r="AC9" s="479"/>
      <c r="AD9" s="60"/>
      <c r="AE9" s="44">
        <v>1</v>
      </c>
    </row>
    <row r="10" spans="1:31" s="65" customFormat="1" ht="18.75" customHeight="1" x14ac:dyDescent="0.2">
      <c r="A10" s="547" t="str">
        <f>'Algemene Gegevens'!A19</f>
        <v>PILOOTMAATSCHAPPIJ</v>
      </c>
      <c r="B10" s="481"/>
      <c r="C10" s="482"/>
      <c r="D10" s="483" t="str">
        <f>IF('Algemene Gegevens'!C19="","",'Algemene Gegevens'!C19)</f>
        <v>EUROFIBER</v>
      </c>
      <c r="E10" s="484"/>
      <c r="F10" s="484"/>
      <c r="G10" s="485"/>
      <c r="H10" s="2"/>
      <c r="I10" s="545">
        <v>6</v>
      </c>
      <c r="J10" s="63"/>
      <c r="K10" s="545">
        <v>6</v>
      </c>
      <c r="L10" s="63"/>
      <c r="M10" s="545">
        <v>6</v>
      </c>
      <c r="N10" s="63"/>
      <c r="O10" s="545">
        <v>6</v>
      </c>
      <c r="P10" s="63"/>
      <c r="Q10" s="545">
        <v>6</v>
      </c>
      <c r="R10" s="63"/>
      <c r="S10" s="545">
        <v>6</v>
      </c>
      <c r="T10" s="63"/>
      <c r="U10" s="545">
        <v>6</v>
      </c>
      <c r="V10" s="63"/>
      <c r="W10" s="545">
        <v>6</v>
      </c>
      <c r="X10" s="63"/>
      <c r="Y10" s="545">
        <v>6</v>
      </c>
      <c r="Z10" s="63"/>
      <c r="AA10" s="545">
        <v>6</v>
      </c>
      <c r="AB10" s="63"/>
      <c r="AC10" s="545">
        <v>6</v>
      </c>
      <c r="AD10" s="64"/>
      <c r="AE10" s="65">
        <v>1</v>
      </c>
    </row>
    <row r="11" spans="1:31" s="65" customFormat="1" ht="18.75" customHeight="1" x14ac:dyDescent="0.2">
      <c r="A11" s="548" t="s">
        <v>534</v>
      </c>
      <c r="B11" s="486"/>
      <c r="C11" s="486"/>
      <c r="D11" s="503" t="str">
        <f>IF('Sleuftype 20'!D11="","",'Sleuftype 20'!D11)</f>
        <v/>
      </c>
      <c r="E11" s="503"/>
      <c r="F11" s="503"/>
      <c r="G11" s="503"/>
      <c r="H11" s="2"/>
      <c r="I11" s="546"/>
      <c r="J11" s="63"/>
      <c r="K11" s="546"/>
      <c r="L11" s="63"/>
      <c r="M11" s="546"/>
      <c r="N11" s="63"/>
      <c r="O11" s="546"/>
      <c r="P11" s="63"/>
      <c r="Q11" s="546"/>
      <c r="R11" s="63"/>
      <c r="S11" s="546"/>
      <c r="T11" s="63"/>
      <c r="U11" s="546"/>
      <c r="V11" s="63"/>
      <c r="W11" s="546"/>
      <c r="X11" s="63"/>
      <c r="Y11" s="546"/>
      <c r="Z11" s="63"/>
      <c r="AA11" s="546"/>
      <c r="AB11" s="63"/>
      <c r="AC11" s="546"/>
      <c r="AD11" s="64"/>
      <c r="AE11" s="65">
        <v>1</v>
      </c>
    </row>
    <row r="12" spans="1:31" s="65" customFormat="1" ht="15" customHeight="1" x14ac:dyDescent="0.2">
      <c r="A12" s="108"/>
      <c r="B12" s="2"/>
      <c r="C12" s="2"/>
      <c r="D12" s="2"/>
      <c r="E12" s="2"/>
      <c r="F12" s="2"/>
      <c r="G12" s="2"/>
      <c r="H12" s="2"/>
      <c r="I12" s="546"/>
      <c r="J12" s="63"/>
      <c r="K12" s="546"/>
      <c r="L12" s="63"/>
      <c r="M12" s="546"/>
      <c r="N12" s="63"/>
      <c r="O12" s="546"/>
      <c r="P12" s="63"/>
      <c r="Q12" s="546"/>
      <c r="R12" s="63"/>
      <c r="S12" s="546"/>
      <c r="T12" s="63"/>
      <c r="U12" s="546"/>
      <c r="V12" s="63"/>
      <c r="W12" s="546"/>
      <c r="X12" s="63"/>
      <c r="Y12" s="546"/>
      <c r="Z12" s="63"/>
      <c r="AA12" s="546"/>
      <c r="AB12" s="63"/>
      <c r="AC12" s="546"/>
      <c r="AD12" s="64"/>
      <c r="AE12" s="65">
        <v>1</v>
      </c>
    </row>
    <row r="13" spans="1:31" s="65" customFormat="1" ht="15" customHeight="1" x14ac:dyDescent="0.2">
      <c r="A13" s="108"/>
      <c r="B13" s="2"/>
      <c r="C13" s="2"/>
      <c r="D13" s="2"/>
      <c r="E13" s="2"/>
      <c r="F13" s="2"/>
      <c r="G13" s="2"/>
      <c r="H13" s="2"/>
      <c r="I13" s="262"/>
      <c r="J13" s="63"/>
      <c r="K13"/>
      <c r="L13" s="63"/>
      <c r="M13"/>
      <c r="N13" s="63"/>
      <c r="O13"/>
      <c r="P13" s="63"/>
      <c r="Q13"/>
      <c r="R13" s="63"/>
      <c r="S13"/>
      <c r="T13" s="63"/>
      <c r="U13"/>
      <c r="V13" s="63"/>
      <c r="W13"/>
      <c r="X13" s="63"/>
      <c r="Y13"/>
      <c r="Z13" s="63"/>
      <c r="AA13"/>
      <c r="AB13" s="63"/>
      <c r="AC13"/>
      <c r="AD13" s="64"/>
      <c r="AE13" s="65">
        <v>1</v>
      </c>
    </row>
    <row r="14" spans="1:31" s="65" customFormat="1" ht="15" customHeight="1" x14ac:dyDescent="0.2">
      <c r="A14" s="68" t="str">
        <f>Prijzentabel!A89</f>
        <v>1.5</v>
      </c>
      <c r="B14" s="69" t="str">
        <f>Prijzentabel!B89</f>
        <v>LEVERING MATERIALEN (MET LEVERINGSBON) - INCLUSIEF VERVOER</v>
      </c>
      <c r="C14" s="2"/>
      <c r="D14" s="2"/>
      <c r="E14" s="2"/>
      <c r="F14" s="2"/>
      <c r="G14" s="2"/>
      <c r="H14" s="2"/>
      <c r="I14" s="262"/>
      <c r="J14" s="63"/>
      <c r="K14"/>
      <c r="L14" s="63"/>
      <c r="M14"/>
      <c r="N14" s="63"/>
      <c r="O14"/>
      <c r="P14" s="63"/>
      <c r="Q14"/>
      <c r="R14" s="63"/>
      <c r="S14"/>
      <c r="T14" s="63"/>
      <c r="U14"/>
      <c r="V14" s="63"/>
      <c r="W14"/>
      <c r="X14" s="63"/>
      <c r="Y14"/>
      <c r="Z14" s="63"/>
      <c r="AA14"/>
      <c r="AB14" s="63"/>
      <c r="AC14"/>
      <c r="AD14" s="64"/>
      <c r="AE14" s="65" t="str">
        <f>IF(SUM(AE15:AE26)=0,"",1)</f>
        <v/>
      </c>
    </row>
    <row r="15" spans="1:31" s="65" customFormat="1" ht="15" customHeight="1" x14ac:dyDescent="0.2">
      <c r="A15" s="70" t="str">
        <f>Prijzentabel!A101</f>
        <v>1.5.11</v>
      </c>
      <c r="B15" s="71" t="str">
        <f>Prijzentabel!B101</f>
        <v xml:space="preserve"> Levering stalen afdekplaten 3 mm  1 m lang</v>
      </c>
      <c r="C15" s="72"/>
      <c r="D15" s="72"/>
      <c r="E15" s="72"/>
      <c r="F15" s="73"/>
      <c r="G15" s="74" t="str">
        <f>Prijzentabel!H101</f>
        <v>per stuk</v>
      </c>
      <c r="H15" s="75">
        <f>Prijzentabel!J101</f>
        <v>31.358903999999995</v>
      </c>
      <c r="I15" s="294"/>
      <c r="J15" s="308" t="str">
        <f>IF(OR($H15="",I15=""),"",I15*$H15)</f>
        <v/>
      </c>
      <c r="K15" s="294"/>
      <c r="L15" s="308" t="str">
        <f>IF(OR($H15="",K15=""),"",K15*$H15)</f>
        <v/>
      </c>
      <c r="M15" s="294"/>
      <c r="N15" s="308" t="str">
        <f>IF(OR($H15="",M15=""),"",M15*$H15)</f>
        <v/>
      </c>
      <c r="O15" s="294"/>
      <c r="P15" s="308" t="str">
        <f>IF(OR($H15="",O15=""),"",O15*$H15)</f>
        <v/>
      </c>
      <c r="Q15" s="294"/>
      <c r="R15" s="308" t="str">
        <f>IF(OR($H15="",Q15=""),"",Q15*$H15)</f>
        <v/>
      </c>
      <c r="S15" s="294"/>
      <c r="T15" s="308" t="str">
        <f>IF(OR($H15="",S15=""),"",S15*$H15)</f>
        <v/>
      </c>
      <c r="U15" s="294"/>
      <c r="V15" s="308" t="str">
        <f>IF(OR($H15="",U15=""),"",U15*$H15)</f>
        <v/>
      </c>
      <c r="W15" s="294"/>
      <c r="X15" s="308" t="str">
        <f>IF(OR($H15="",W15=""),"",W15*$H15)</f>
        <v/>
      </c>
      <c r="Y15" s="294"/>
      <c r="Z15" s="308" t="str">
        <f>IF(OR($H15="",Y15=""),"",Y15*$H15)</f>
        <v/>
      </c>
      <c r="AA15" s="294"/>
      <c r="AB15" s="308" t="str">
        <f>IF(OR($H15="",AA15=""),"",AA15*$H15)</f>
        <v/>
      </c>
      <c r="AC15" s="365"/>
      <c r="AD15" s="371" t="str">
        <f>IF(OR($H15="",AC15=""),"",AC15*$H15)</f>
        <v/>
      </c>
      <c r="AE15" s="65" t="str">
        <f>IF(SUM(AD15,AB15,Z15,X15,V15,T15,R15,P15,N15,L15,J15)=0,"",1)</f>
        <v/>
      </c>
    </row>
    <row r="16" spans="1:31" s="65" customFormat="1" ht="15" customHeight="1" x14ac:dyDescent="0.2">
      <c r="A16" s="70" t="str">
        <f>Prijzentabel!A102</f>
        <v>1.5.12</v>
      </c>
      <c r="B16" s="71" t="str">
        <f>Prijzentabel!B102</f>
        <v xml:space="preserve"> Levering stalen mantelbuis 100mm ( offerte 110%)</v>
      </c>
      <c r="C16" s="72"/>
      <c r="D16" s="72"/>
      <c r="E16" s="72"/>
      <c r="F16" s="73"/>
      <c r="G16" s="74" t="str">
        <f>Prijzentabel!H102</f>
        <v>offerte</v>
      </c>
      <c r="H16" s="75">
        <f>Prijzentabel!J102</f>
        <v>1.18052</v>
      </c>
      <c r="I16" s="294"/>
      <c r="J16" s="308" t="str">
        <f>IF(OR($H16="",I16=""),"",I16*$H16)</f>
        <v/>
      </c>
      <c r="K16" s="294"/>
      <c r="L16" s="308" t="str">
        <f>IF(OR($H16="",K16=""),"",K16*$H16)</f>
        <v/>
      </c>
      <c r="M16" s="294"/>
      <c r="N16" s="308" t="str">
        <f>IF(OR($H16="",M16=""),"",M16*$H16)</f>
        <v/>
      </c>
      <c r="O16" s="294"/>
      <c r="P16" s="308" t="str">
        <f>IF(OR($H16="",O16=""),"",O16*$H16)</f>
        <v/>
      </c>
      <c r="Q16" s="294"/>
      <c r="R16" s="308" t="str">
        <f>IF(OR($H16="",Q16=""),"",Q16*$H16)</f>
        <v/>
      </c>
      <c r="S16" s="294"/>
      <c r="T16" s="308" t="str">
        <f>IF(OR($H16="",S16=""),"",S16*$H16)</f>
        <v/>
      </c>
      <c r="U16" s="294"/>
      <c r="V16" s="308" t="str">
        <f>IF(OR($H16="",U16=""),"",U16*$H16)</f>
        <v/>
      </c>
      <c r="W16" s="294"/>
      <c r="X16" s="308" t="str">
        <f>IF(OR($H16="",W16=""),"",W16*$H16)</f>
        <v/>
      </c>
      <c r="Y16" s="294"/>
      <c r="Z16" s="308" t="str">
        <f>IF(OR($H16="",Y16=""),"",Y16*$H16)</f>
        <v/>
      </c>
      <c r="AA16" s="294"/>
      <c r="AB16" s="308" t="str">
        <f>IF(OR($H16="",AA16=""),"",AA16*$H16)</f>
        <v/>
      </c>
      <c r="AC16" s="365"/>
      <c r="AD16" s="371" t="str">
        <f>IF(OR($H16="",AC16=""),"",AC16*$H16)</f>
        <v/>
      </c>
      <c r="AE16" s="65" t="str">
        <f t="shared" ref="AE16:AE26" si="0">IF(SUM(AD16,AB16,Z16,X16,V16,T16,R16,P16,N16,L16,J16)=0,"",1)</f>
        <v/>
      </c>
    </row>
    <row r="17" spans="1:31" s="65" customFormat="1" ht="15" customHeight="1" x14ac:dyDescent="0.2">
      <c r="A17" s="70" t="str">
        <f>Prijzentabel!A103</f>
        <v>1.5.13</v>
      </c>
      <c r="B17" s="71" t="str">
        <f>Prijzentabel!B103</f>
        <v xml:space="preserve"> Levering stalen mantelbuis 150mm ( offerte 110%)</v>
      </c>
      <c r="C17" s="72"/>
      <c r="D17" s="72"/>
      <c r="E17" s="72"/>
      <c r="F17" s="73"/>
      <c r="G17" s="74" t="str">
        <f>Prijzentabel!H103</f>
        <v>offerte</v>
      </c>
      <c r="H17" s="75">
        <f>Prijzentabel!J103</f>
        <v>1.18052</v>
      </c>
      <c r="I17" s="294"/>
      <c r="J17" s="308" t="str">
        <f>IF(OR($H17="",I17=""),"",I17*$H17)</f>
        <v/>
      </c>
      <c r="K17" s="294"/>
      <c r="L17" s="308" t="str">
        <f>IF(OR($H17="",K17=""),"",K17*$H17)</f>
        <v/>
      </c>
      <c r="M17" s="294"/>
      <c r="N17" s="308" t="str">
        <f>IF(OR($H17="",M17=""),"",M17*$H17)</f>
        <v/>
      </c>
      <c r="O17" s="294"/>
      <c r="P17" s="308" t="str">
        <f>IF(OR($H17="",O17=""),"",O17*$H17)</f>
        <v/>
      </c>
      <c r="Q17" s="294"/>
      <c r="R17" s="308" t="str">
        <f>IF(OR($H17="",Q17=""),"",Q17*$H17)</f>
        <v/>
      </c>
      <c r="S17" s="294"/>
      <c r="T17" s="308" t="str">
        <f>IF(OR($H17="",S17=""),"",S17*$H17)</f>
        <v/>
      </c>
      <c r="U17" s="294"/>
      <c r="V17" s="308" t="str">
        <f>IF(OR($H17="",U17=""),"",U17*$H17)</f>
        <v/>
      </c>
      <c r="W17" s="294"/>
      <c r="X17" s="308" t="str">
        <f>IF(OR($H17="",W17=""),"",W17*$H17)</f>
        <v/>
      </c>
      <c r="Y17" s="294"/>
      <c r="Z17" s="308" t="str">
        <f>IF(OR($H17="",Y17=""),"",Y17*$H17)</f>
        <v/>
      </c>
      <c r="AA17" s="294"/>
      <c r="AB17" s="308" t="str">
        <f>IF(OR($H17="",AA17=""),"",AA17*$H17)</f>
        <v/>
      </c>
      <c r="AC17" s="365"/>
      <c r="AD17" s="371" t="str">
        <f>IF(OR($H17="",AC17=""),"",AC17*$H17)</f>
        <v/>
      </c>
      <c r="AE17" s="65" t="str">
        <f t="shared" si="0"/>
        <v/>
      </c>
    </row>
    <row r="18" spans="1:31" s="65" customFormat="1" ht="15" customHeight="1" x14ac:dyDescent="0.2">
      <c r="A18" s="70" t="str">
        <f>Prijzentabel!A104</f>
        <v>1.5.14</v>
      </c>
      <c r="B18" s="71" t="str">
        <f>Prijzentabel!B104</f>
        <v xml:space="preserve"> Levering stalen mantelbuis 200mm ( offerte 110%)</v>
      </c>
      <c r="C18" s="72"/>
      <c r="D18" s="72"/>
      <c r="E18" s="72"/>
      <c r="F18" s="73"/>
      <c r="G18" s="74" t="str">
        <f>Prijzentabel!H104</f>
        <v>offerte</v>
      </c>
      <c r="H18" s="75">
        <f>Prijzentabel!J104</f>
        <v>1.18052</v>
      </c>
      <c r="I18" s="294"/>
      <c r="J18" s="308" t="str">
        <f>IF(OR($H18="",I18=""),"",I18*$H18)</f>
        <v/>
      </c>
      <c r="K18" s="294"/>
      <c r="L18" s="308" t="str">
        <f>IF(OR($H18="",K18=""),"",K18*$H18)</f>
        <v/>
      </c>
      <c r="M18" s="294"/>
      <c r="N18" s="308" t="str">
        <f>IF(OR($H18="",M18=""),"",M18*$H18)</f>
        <v/>
      </c>
      <c r="O18" s="294"/>
      <c r="P18" s="308" t="str">
        <f>IF(OR($H18="",O18=""),"",O18*$H18)</f>
        <v/>
      </c>
      <c r="Q18" s="294"/>
      <c r="R18" s="308" t="str">
        <f>IF(OR($H18="",Q18=""),"",Q18*$H18)</f>
        <v/>
      </c>
      <c r="S18" s="294"/>
      <c r="T18" s="308" t="str">
        <f>IF(OR($H18="",S18=""),"",S18*$H18)</f>
        <v/>
      </c>
      <c r="U18" s="294"/>
      <c r="V18" s="308" t="str">
        <f>IF(OR($H18="",U18=""),"",U18*$H18)</f>
        <v/>
      </c>
      <c r="W18" s="294"/>
      <c r="X18" s="308" t="str">
        <f>IF(OR($H18="",W18=""),"",W18*$H18)</f>
        <v/>
      </c>
      <c r="Y18" s="294"/>
      <c r="Z18" s="308" t="str">
        <f>IF(OR($H18="",Y18=""),"",Y18*$H18)</f>
        <v/>
      </c>
      <c r="AA18" s="294"/>
      <c r="AB18" s="308" t="str">
        <f>IF(OR($H18="",AA18=""),"",AA18*$H18)</f>
        <v/>
      </c>
      <c r="AC18" s="365"/>
      <c r="AD18" s="371" t="str">
        <f>IF(OR($H18="",AC18=""),"",AC18*$H18)</f>
        <v/>
      </c>
      <c r="AE18" s="65" t="str">
        <f t="shared" si="0"/>
        <v/>
      </c>
    </row>
    <row r="19" spans="1:31" s="65" customFormat="1" ht="15" customHeight="1" x14ac:dyDescent="0.2">
      <c r="A19" s="70" t="str">
        <f>Prijzentabel!A105</f>
        <v>1.5.15</v>
      </c>
      <c r="B19" s="71" t="str">
        <f>Prijzentabel!B105</f>
        <v xml:space="preserve"> Levering stalen mantelbuis 250mm ( offerte 110%)</v>
      </c>
      <c r="C19" s="72"/>
      <c r="D19" s="72"/>
      <c r="E19" s="72"/>
      <c r="F19" s="73"/>
      <c r="G19" s="74" t="str">
        <f>Prijzentabel!H105</f>
        <v>offerte</v>
      </c>
      <c r="H19" s="75">
        <f>Prijzentabel!J105</f>
        <v>1.18052</v>
      </c>
      <c r="I19" s="294"/>
      <c r="J19" s="308" t="str">
        <f>IF(OR($H19="",I19=""),"",I19*$H19)</f>
        <v/>
      </c>
      <c r="K19" s="294"/>
      <c r="L19" s="308" t="str">
        <f>IF(OR($H19="",K19=""),"",K19*$H19)</f>
        <v/>
      </c>
      <c r="M19" s="294"/>
      <c r="N19" s="308" t="str">
        <f>IF(OR($H19="",M19=""),"",M19*$H19)</f>
        <v/>
      </c>
      <c r="O19" s="294"/>
      <c r="P19" s="308" t="str">
        <f>IF(OR($H19="",O19=""),"",O19*$H19)</f>
        <v/>
      </c>
      <c r="Q19" s="294"/>
      <c r="R19" s="308" t="str">
        <f>IF(OR($H19="",Q19=""),"",Q19*$H19)</f>
        <v/>
      </c>
      <c r="S19" s="294"/>
      <c r="T19" s="308" t="str">
        <f>IF(OR($H19="",S19=""),"",S19*$H19)</f>
        <v/>
      </c>
      <c r="U19" s="294"/>
      <c r="V19" s="308" t="str">
        <f>IF(OR($H19="",U19=""),"",U19*$H19)</f>
        <v/>
      </c>
      <c r="W19" s="294"/>
      <c r="X19" s="308" t="str">
        <f>IF(OR($H19="",W19=""),"",W19*$H19)</f>
        <v/>
      </c>
      <c r="Y19" s="294"/>
      <c r="Z19" s="308" t="str">
        <f>IF(OR($H19="",Y19=""),"",Y19*$H19)</f>
        <v/>
      </c>
      <c r="AA19" s="294"/>
      <c r="AB19" s="308" t="str">
        <f>IF(OR($H19="",AA19=""),"",AA19*$H19)</f>
        <v/>
      </c>
      <c r="AC19" s="365"/>
      <c r="AD19" s="371" t="str">
        <f>IF(OR($H19="",AC19=""),"",AC19*$H19)</f>
        <v/>
      </c>
      <c r="AE19" s="65" t="str">
        <f t="shared" si="0"/>
        <v/>
      </c>
    </row>
    <row r="20" spans="1:31" s="65" customFormat="1" ht="15" customHeight="1" x14ac:dyDescent="0.2">
      <c r="A20" s="70" t="str">
        <f>Prijzentabel!A106</f>
        <v>1.5.16</v>
      </c>
      <c r="B20" s="71" t="str">
        <f>Prijzentabel!B106</f>
        <v xml:space="preserve"> Levering PVC-mantelbuis 110mm NBN EN1401 SN4</v>
      </c>
      <c r="C20" s="72"/>
      <c r="D20" s="72"/>
      <c r="E20" s="72"/>
      <c r="F20" s="73"/>
      <c r="G20" s="74" t="str">
        <f>Prijzentabel!H106</f>
        <v>per lm</v>
      </c>
      <c r="H20" s="75">
        <f>Prijzentabel!J106</f>
        <v>5.2050199999999993</v>
      </c>
      <c r="I20" s="294"/>
      <c r="J20" s="308" t="str">
        <f t="shared" ref="J20:J26" si="1">IF(OR($H20="",I20=""),"",I20*$H20)</f>
        <v/>
      </c>
      <c r="K20" s="294"/>
      <c r="L20" s="308" t="str">
        <f t="shared" ref="L20:L26" si="2">IF(OR($H20="",K20=""),"",K20*$H20)</f>
        <v/>
      </c>
      <c r="M20" s="294"/>
      <c r="N20" s="308" t="str">
        <f t="shared" ref="N20:N26" si="3">IF(OR($H20="",M20=""),"",M20*$H20)</f>
        <v/>
      </c>
      <c r="O20" s="294"/>
      <c r="P20" s="308" t="str">
        <f t="shared" ref="P20:P26" si="4">IF(OR($H20="",O20=""),"",O20*$H20)</f>
        <v/>
      </c>
      <c r="Q20" s="294"/>
      <c r="R20" s="308" t="str">
        <f t="shared" ref="R20:R26" si="5">IF(OR($H20="",Q20=""),"",Q20*$H20)</f>
        <v/>
      </c>
      <c r="S20" s="294"/>
      <c r="T20" s="308" t="str">
        <f t="shared" ref="T20:T26" si="6">IF(OR($H20="",S20=""),"",S20*$H20)</f>
        <v/>
      </c>
      <c r="U20" s="294"/>
      <c r="V20" s="308" t="str">
        <f t="shared" ref="V20:V26" si="7">IF(OR($H20="",U20=""),"",U20*$H20)</f>
        <v/>
      </c>
      <c r="W20" s="294"/>
      <c r="X20" s="308" t="str">
        <f t="shared" ref="X20:X26" si="8">IF(OR($H20="",W20=""),"",W20*$H20)</f>
        <v/>
      </c>
      <c r="Y20" s="294"/>
      <c r="Z20" s="308" t="str">
        <f t="shared" ref="Z20:Z26" si="9">IF(OR($H20="",Y20=""),"",Y20*$H20)</f>
        <v/>
      </c>
      <c r="AA20" s="294"/>
      <c r="AB20" s="308" t="str">
        <f t="shared" ref="AB20:AB26" si="10">IF(OR($H20="",AA20=""),"",AA20*$H20)</f>
        <v/>
      </c>
      <c r="AC20" s="365"/>
      <c r="AD20" s="371" t="str">
        <f t="shared" ref="AD20:AD26" si="11">IF(OR($H20="",AC20=""),"",AC20*$H20)</f>
        <v/>
      </c>
      <c r="AE20" s="65" t="str">
        <f t="shared" si="0"/>
        <v/>
      </c>
    </row>
    <row r="21" spans="1:31" s="65" customFormat="1" ht="15" customHeight="1" x14ac:dyDescent="0.2">
      <c r="A21" s="70" t="str">
        <f>Prijzentabel!A107</f>
        <v>1.5.17</v>
      </c>
      <c r="B21" s="71" t="str">
        <f>Prijzentabel!B107</f>
        <v xml:space="preserve"> Levering PVC-mantelbuis 125mm NBN EN1401 SN4</v>
      </c>
      <c r="C21" s="72"/>
      <c r="D21" s="72"/>
      <c r="E21" s="72"/>
      <c r="F21" s="73"/>
      <c r="G21" s="74" t="str">
        <f>Prijzentabel!H107</f>
        <v>per lm</v>
      </c>
      <c r="H21" s="75">
        <f>Prijzentabel!J107</f>
        <v>6.6109119999999999</v>
      </c>
      <c r="I21" s="294"/>
      <c r="J21" s="308" t="str">
        <f t="shared" si="1"/>
        <v/>
      </c>
      <c r="K21" s="294"/>
      <c r="L21" s="308" t="str">
        <f t="shared" si="2"/>
        <v/>
      </c>
      <c r="M21" s="294"/>
      <c r="N21" s="308" t="str">
        <f t="shared" si="3"/>
        <v/>
      </c>
      <c r="O21" s="294"/>
      <c r="P21" s="308" t="str">
        <f t="shared" si="4"/>
        <v/>
      </c>
      <c r="Q21" s="294"/>
      <c r="R21" s="308" t="str">
        <f t="shared" si="5"/>
        <v/>
      </c>
      <c r="S21" s="294"/>
      <c r="T21" s="308" t="str">
        <f t="shared" si="6"/>
        <v/>
      </c>
      <c r="U21" s="294"/>
      <c r="V21" s="308" t="str">
        <f t="shared" si="7"/>
        <v/>
      </c>
      <c r="W21" s="294"/>
      <c r="X21" s="308" t="str">
        <f t="shared" si="8"/>
        <v/>
      </c>
      <c r="Y21" s="294"/>
      <c r="Z21" s="308" t="str">
        <f t="shared" si="9"/>
        <v/>
      </c>
      <c r="AA21" s="294"/>
      <c r="AB21" s="308" t="str">
        <f t="shared" si="10"/>
        <v/>
      </c>
      <c r="AC21" s="365"/>
      <c r="AD21" s="371" t="str">
        <f t="shared" si="11"/>
        <v/>
      </c>
      <c r="AE21" s="65" t="str">
        <f t="shared" si="0"/>
        <v/>
      </c>
    </row>
    <row r="22" spans="1:31" s="65" customFormat="1" ht="15" customHeight="1" x14ac:dyDescent="0.2">
      <c r="A22" s="70" t="str">
        <f>Prijzentabel!A108</f>
        <v>1.5.18</v>
      </c>
      <c r="B22" s="71" t="str">
        <f>Prijzentabel!B108</f>
        <v xml:space="preserve"> Levering PVC-mantelbuis 160mm NBN EN1401 SN4</v>
      </c>
      <c r="C22" s="72"/>
      <c r="D22" s="72"/>
      <c r="E22" s="72"/>
      <c r="F22" s="73"/>
      <c r="G22" s="74" t="str">
        <f>Prijzentabel!H108</f>
        <v>per lm</v>
      </c>
      <c r="H22" s="75">
        <f>Prijzentabel!J108</f>
        <v>8.0275359999999996</v>
      </c>
      <c r="I22" s="294"/>
      <c r="J22" s="308" t="str">
        <f t="shared" si="1"/>
        <v/>
      </c>
      <c r="K22" s="294"/>
      <c r="L22" s="308" t="str">
        <f t="shared" si="2"/>
        <v/>
      </c>
      <c r="M22" s="294"/>
      <c r="N22" s="308" t="str">
        <f t="shared" si="3"/>
        <v/>
      </c>
      <c r="O22" s="294"/>
      <c r="P22" s="308" t="str">
        <f t="shared" si="4"/>
        <v/>
      </c>
      <c r="Q22" s="294"/>
      <c r="R22" s="308" t="str">
        <f t="shared" si="5"/>
        <v/>
      </c>
      <c r="S22" s="294"/>
      <c r="T22" s="308" t="str">
        <f t="shared" si="6"/>
        <v/>
      </c>
      <c r="U22" s="294"/>
      <c r="V22" s="308" t="str">
        <f t="shared" si="7"/>
        <v/>
      </c>
      <c r="W22" s="294"/>
      <c r="X22" s="308" t="str">
        <f t="shared" si="8"/>
        <v/>
      </c>
      <c r="Y22" s="294"/>
      <c r="Z22" s="308" t="str">
        <f t="shared" si="9"/>
        <v/>
      </c>
      <c r="AA22" s="294"/>
      <c r="AB22" s="308" t="str">
        <f t="shared" si="10"/>
        <v/>
      </c>
      <c r="AC22" s="365"/>
      <c r="AD22" s="371" t="str">
        <f t="shared" si="11"/>
        <v/>
      </c>
      <c r="AE22" s="65" t="str">
        <f t="shared" si="0"/>
        <v/>
      </c>
    </row>
    <row r="23" spans="1:31" s="65" customFormat="1" ht="15" customHeight="1" x14ac:dyDescent="0.2">
      <c r="A23" s="70" t="str">
        <f>Prijzentabel!A109</f>
        <v>1.5.19</v>
      </c>
      <c r="B23" s="71" t="str">
        <f>Prijzentabel!B109</f>
        <v xml:space="preserve"> Levering PVC-mantelbuis 200mm NBN EN1401 SN4</v>
      </c>
      <c r="C23" s="72"/>
      <c r="D23" s="72"/>
      <c r="E23" s="72"/>
      <c r="F23" s="73"/>
      <c r="G23" s="74" t="str">
        <f>Prijzentabel!H109</f>
        <v>per lm</v>
      </c>
      <c r="H23" s="75">
        <f>Prijzentabel!J109</f>
        <v>12.481316</v>
      </c>
      <c r="I23" s="294"/>
      <c r="J23" s="308" t="str">
        <f t="shared" si="1"/>
        <v/>
      </c>
      <c r="K23" s="294"/>
      <c r="L23" s="308" t="str">
        <f t="shared" si="2"/>
        <v/>
      </c>
      <c r="M23" s="294"/>
      <c r="N23" s="308" t="str">
        <f t="shared" si="3"/>
        <v/>
      </c>
      <c r="O23" s="294"/>
      <c r="P23" s="308" t="str">
        <f t="shared" si="4"/>
        <v/>
      </c>
      <c r="Q23" s="294"/>
      <c r="R23" s="308" t="str">
        <f t="shared" si="5"/>
        <v/>
      </c>
      <c r="S23" s="294"/>
      <c r="T23" s="308" t="str">
        <f t="shared" si="6"/>
        <v/>
      </c>
      <c r="U23" s="294"/>
      <c r="V23" s="308" t="str">
        <f t="shared" si="7"/>
        <v/>
      </c>
      <c r="W23" s="294"/>
      <c r="X23" s="308" t="str">
        <f t="shared" si="8"/>
        <v/>
      </c>
      <c r="Y23" s="294"/>
      <c r="Z23" s="308" t="str">
        <f t="shared" si="9"/>
        <v/>
      </c>
      <c r="AA23" s="294"/>
      <c r="AB23" s="308" t="str">
        <f t="shared" si="10"/>
        <v/>
      </c>
      <c r="AC23" s="365"/>
      <c r="AD23" s="371" t="str">
        <f t="shared" si="11"/>
        <v/>
      </c>
      <c r="AE23" s="65" t="str">
        <f t="shared" si="0"/>
        <v/>
      </c>
    </row>
    <row r="24" spans="1:31" s="65" customFormat="1" ht="15" customHeight="1" x14ac:dyDescent="0.2">
      <c r="A24" s="70" t="str">
        <f>Prijzentabel!A110</f>
        <v>1.5.20</v>
      </c>
      <c r="B24" s="71" t="str">
        <f>Prijzentabel!B110</f>
        <v xml:space="preserve"> Levering PVC-mantelbuis 250mm NBN EN1401 SN4</v>
      </c>
      <c r="C24" s="72"/>
      <c r="D24" s="72"/>
      <c r="E24" s="72"/>
      <c r="F24" s="73"/>
      <c r="G24" s="74" t="str">
        <f>Prijzentabel!H110</f>
        <v>per lm</v>
      </c>
      <c r="H24" s="75">
        <f>Prijzentabel!J110</f>
        <v>25.692408</v>
      </c>
      <c r="I24" s="294"/>
      <c r="J24" s="308" t="str">
        <f t="shared" si="1"/>
        <v/>
      </c>
      <c r="K24" s="294"/>
      <c r="L24" s="308" t="str">
        <f t="shared" si="2"/>
        <v/>
      </c>
      <c r="M24" s="294"/>
      <c r="N24" s="308" t="str">
        <f t="shared" si="3"/>
        <v/>
      </c>
      <c r="O24" s="294"/>
      <c r="P24" s="308" t="str">
        <f t="shared" si="4"/>
        <v/>
      </c>
      <c r="Q24" s="294"/>
      <c r="R24" s="308" t="str">
        <f t="shared" si="5"/>
        <v/>
      </c>
      <c r="S24" s="294"/>
      <c r="T24" s="308" t="str">
        <f t="shared" si="6"/>
        <v/>
      </c>
      <c r="U24" s="294"/>
      <c r="V24" s="308" t="str">
        <f t="shared" si="7"/>
        <v/>
      </c>
      <c r="W24" s="294"/>
      <c r="X24" s="308" t="str">
        <f t="shared" si="8"/>
        <v/>
      </c>
      <c r="Y24" s="294"/>
      <c r="Z24" s="308" t="str">
        <f t="shared" si="9"/>
        <v/>
      </c>
      <c r="AA24" s="294"/>
      <c r="AB24" s="308" t="str">
        <f t="shared" si="10"/>
        <v/>
      </c>
      <c r="AC24" s="365"/>
      <c r="AD24" s="371" t="str">
        <f t="shared" si="11"/>
        <v/>
      </c>
      <c r="AE24" s="65" t="str">
        <f t="shared" si="0"/>
        <v/>
      </c>
    </row>
    <row r="25" spans="1:31" s="65" customFormat="1" ht="15" customHeight="1" x14ac:dyDescent="0.2">
      <c r="A25" s="70" t="str">
        <f>Prijzentabel!A111</f>
        <v>1.5.21</v>
      </c>
      <c r="B25" s="71" t="str">
        <f>Prijzentabel!B111</f>
        <v xml:space="preserve"> Levering PVC-mantelbuis 315mm NBN EN1401 SN4</v>
      </c>
      <c r="C25" s="72"/>
      <c r="D25" s="72"/>
      <c r="E25" s="72"/>
      <c r="F25" s="73"/>
      <c r="G25" s="74" t="str">
        <f>Prijzentabel!H111</f>
        <v>per lm</v>
      </c>
      <c r="H25" s="75">
        <f>Prijzentabel!J111</f>
        <v>30.446683999999998</v>
      </c>
      <c r="I25" s="294"/>
      <c r="J25" s="308" t="str">
        <f t="shared" si="1"/>
        <v/>
      </c>
      <c r="K25" s="294"/>
      <c r="L25" s="308" t="str">
        <f t="shared" si="2"/>
        <v/>
      </c>
      <c r="M25" s="294"/>
      <c r="N25" s="308" t="str">
        <f t="shared" si="3"/>
        <v/>
      </c>
      <c r="O25" s="294"/>
      <c r="P25" s="308" t="str">
        <f t="shared" si="4"/>
        <v/>
      </c>
      <c r="Q25" s="294"/>
      <c r="R25" s="308" t="str">
        <f t="shared" si="5"/>
        <v/>
      </c>
      <c r="S25" s="294"/>
      <c r="T25" s="308" t="str">
        <f t="shared" si="6"/>
        <v/>
      </c>
      <c r="U25" s="294"/>
      <c r="V25" s="308" t="str">
        <f t="shared" si="7"/>
        <v/>
      </c>
      <c r="W25" s="294"/>
      <c r="X25" s="308" t="str">
        <f t="shared" si="8"/>
        <v/>
      </c>
      <c r="Y25" s="294"/>
      <c r="Z25" s="308" t="str">
        <f t="shared" si="9"/>
        <v/>
      </c>
      <c r="AA25" s="294"/>
      <c r="AB25" s="308" t="str">
        <f t="shared" si="10"/>
        <v/>
      </c>
      <c r="AC25" s="365"/>
      <c r="AD25" s="371" t="str">
        <f t="shared" si="11"/>
        <v/>
      </c>
      <c r="AE25" s="65" t="str">
        <f t="shared" si="0"/>
        <v/>
      </c>
    </row>
    <row r="26" spans="1:31" s="65" customFormat="1" ht="15" customHeight="1" x14ac:dyDescent="0.2">
      <c r="A26" s="70" t="str">
        <f>Prijzentabel!A112</f>
        <v>1.5.22</v>
      </c>
      <c r="B26" s="71" t="str">
        <f>Prijzentabel!B112</f>
        <v xml:space="preserve"> Levering PVC-mantelbuis 400mm NBN EN1401 SN4</v>
      </c>
      <c r="C26" s="72"/>
      <c r="D26" s="72"/>
      <c r="E26" s="72"/>
      <c r="F26" s="73"/>
      <c r="G26" s="74" t="str">
        <f>Prijzentabel!H112</f>
        <v>per lm</v>
      </c>
      <c r="H26" s="75">
        <f>Prijzentabel!J112</f>
        <v>47.274459999999991</v>
      </c>
      <c r="I26" s="294"/>
      <c r="J26" s="308" t="str">
        <f t="shared" si="1"/>
        <v/>
      </c>
      <c r="K26" s="294"/>
      <c r="L26" s="308" t="str">
        <f t="shared" si="2"/>
        <v/>
      </c>
      <c r="M26" s="294"/>
      <c r="N26" s="308" t="str">
        <f t="shared" si="3"/>
        <v/>
      </c>
      <c r="O26" s="294"/>
      <c r="P26" s="308" t="str">
        <f t="shared" si="4"/>
        <v/>
      </c>
      <c r="Q26" s="294"/>
      <c r="R26" s="308" t="str">
        <f t="shared" si="5"/>
        <v/>
      </c>
      <c r="S26" s="294"/>
      <c r="T26" s="308" t="str">
        <f t="shared" si="6"/>
        <v/>
      </c>
      <c r="U26" s="294"/>
      <c r="V26" s="308" t="str">
        <f t="shared" si="7"/>
        <v/>
      </c>
      <c r="W26" s="294"/>
      <c r="X26" s="308" t="str">
        <f t="shared" si="8"/>
        <v/>
      </c>
      <c r="Y26" s="294"/>
      <c r="Z26" s="308" t="str">
        <f t="shared" si="9"/>
        <v/>
      </c>
      <c r="AA26" s="294"/>
      <c r="AB26" s="308" t="str">
        <f t="shared" si="10"/>
        <v/>
      </c>
      <c r="AC26" s="365"/>
      <c r="AD26" s="371" t="str">
        <f t="shared" si="11"/>
        <v/>
      </c>
      <c r="AE26" s="65" t="str">
        <f t="shared" si="0"/>
        <v/>
      </c>
    </row>
    <row r="27" spans="1:31" s="65" customFormat="1" ht="15" customHeight="1" x14ac:dyDescent="0.2">
      <c r="A27" s="264"/>
      <c r="B27" s="263"/>
      <c r="C27" s="2"/>
      <c r="D27" s="2"/>
      <c r="E27" s="2"/>
      <c r="F27" s="2"/>
      <c r="G27" s="2"/>
      <c r="H27" s="2"/>
      <c r="I27" s="262"/>
      <c r="J27" s="63"/>
      <c r="K27"/>
      <c r="L27" s="63"/>
      <c r="M27"/>
      <c r="N27" s="63"/>
      <c r="O27"/>
      <c r="P27" s="63"/>
      <c r="Q27"/>
      <c r="R27" s="63"/>
      <c r="S27"/>
      <c r="T27" s="63"/>
      <c r="U27"/>
      <c r="V27" s="63"/>
      <c r="W27"/>
      <c r="X27" s="63"/>
      <c r="Y27"/>
      <c r="Z27" s="63"/>
      <c r="AA27"/>
      <c r="AB27" s="63"/>
      <c r="AC27"/>
      <c r="AD27" s="64"/>
      <c r="AE27" s="65" t="str">
        <f>IF(SUM(AE29:AE60)=0,"",1)</f>
        <v/>
      </c>
    </row>
    <row r="28" spans="1:31" s="65" customFormat="1" ht="15" customHeight="1" x14ac:dyDescent="0.2">
      <c r="A28" s="68" t="str">
        <f>Prijzentabel!A114</f>
        <v>1.6</v>
      </c>
      <c r="B28" s="69" t="str">
        <f>Prijzentabel!B114</f>
        <v>PLAATSEN PE-HD BUIZEN, KABELS EN WATER- EN GASLEIDINGEN</v>
      </c>
      <c r="C28" s="44"/>
      <c r="D28" s="2"/>
      <c r="E28" s="2"/>
      <c r="F28" s="2"/>
      <c r="G28" s="2"/>
      <c r="H28" s="2"/>
      <c r="I28" s="262"/>
      <c r="J28" s="63"/>
      <c r="K28"/>
      <c r="L28" s="63"/>
      <c r="M28"/>
      <c r="N28" s="63"/>
      <c r="O28"/>
      <c r="P28" s="63"/>
      <c r="Q28"/>
      <c r="R28" s="63"/>
      <c r="S28"/>
      <c r="T28" s="63"/>
      <c r="U28"/>
      <c r="V28" s="63"/>
      <c r="W28"/>
      <c r="X28" s="63"/>
      <c r="Y28"/>
      <c r="Z28" s="63"/>
      <c r="AA28"/>
      <c r="AB28" s="63"/>
      <c r="AC28"/>
      <c r="AD28" s="64"/>
      <c r="AE28" s="65" t="str">
        <f>IF(SUM(AE29:AE60)=0,"",1)</f>
        <v/>
      </c>
    </row>
    <row r="29" spans="1:31" s="65" customFormat="1" ht="15" customHeight="1" x14ac:dyDescent="0.2">
      <c r="A29" s="70" t="str">
        <f>Prijzentabel!A115</f>
        <v>1.6.1</v>
      </c>
      <c r="B29" s="71" t="str">
        <f>Prijzentabel!B115</f>
        <v xml:space="preserve"> Plaatsen van PE-HD buizen (d= 32 - 40 - 50mm)</v>
      </c>
      <c r="C29" s="72"/>
      <c r="D29" s="72"/>
      <c r="E29" s="72"/>
      <c r="F29" s="73"/>
      <c r="G29" s="74" t="str">
        <f>Prijzentabel!H115</f>
        <v>per lm</v>
      </c>
      <c r="H29" s="75">
        <f>Prijzentabel!J115</f>
        <v>3.2195999999999998</v>
      </c>
      <c r="I29" s="294"/>
      <c r="J29" s="308" t="str">
        <f t="shared" ref="J29:J60" si="12">IF(OR($H29="",I29=""),"",I29*$H29)</f>
        <v/>
      </c>
      <c r="K29" s="294"/>
      <c r="L29" s="308" t="str">
        <f t="shared" ref="L29:L60" si="13">IF(OR($H29="",K29=""),"",K29*$H29)</f>
        <v/>
      </c>
      <c r="M29" s="294"/>
      <c r="N29" s="308" t="str">
        <f t="shared" ref="N29:N60" si="14">IF(OR($H29="",M29=""),"",M29*$H29)</f>
        <v/>
      </c>
      <c r="O29" s="294"/>
      <c r="P29" s="308" t="str">
        <f t="shared" ref="P29:P60" si="15">IF(OR($H29="",O29=""),"",O29*$H29)</f>
        <v/>
      </c>
      <c r="Q29" s="294"/>
      <c r="R29" s="308" t="str">
        <f t="shared" ref="R29:R60" si="16">IF(OR($H29="",Q29=""),"",Q29*$H29)</f>
        <v/>
      </c>
      <c r="S29" s="294"/>
      <c r="T29" s="308" t="str">
        <f t="shared" ref="T29:T60" si="17">IF(OR($H29="",S29=""),"",S29*$H29)</f>
        <v/>
      </c>
      <c r="U29" s="294"/>
      <c r="V29" s="308" t="str">
        <f t="shared" ref="V29:V60" si="18">IF(OR($H29="",U29=""),"",U29*$H29)</f>
        <v/>
      </c>
      <c r="W29" s="294"/>
      <c r="X29" s="308" t="str">
        <f t="shared" ref="X29:X60" si="19">IF(OR($H29="",W29=""),"",W29*$H29)</f>
        <v/>
      </c>
      <c r="Y29" s="294"/>
      <c r="Z29" s="308" t="str">
        <f t="shared" ref="Z29:Z60" si="20">IF(OR($H29="",Y29=""),"",Y29*$H29)</f>
        <v/>
      </c>
      <c r="AA29" s="294"/>
      <c r="AB29" s="308" t="str">
        <f t="shared" ref="AB29:AB60" si="21">IF(OR($H29="",AA29=""),"",AA29*$H29)</f>
        <v/>
      </c>
      <c r="AC29" s="365"/>
      <c r="AD29" s="371" t="str">
        <f t="shared" ref="AD29:AD60" si="22">IF(OR($H29="",AC29=""),"",AC29*$H29)</f>
        <v/>
      </c>
      <c r="AE29" s="65" t="str">
        <f t="shared" ref="AE29:AE60" si="23">IF(SUM(AD29,AB29,Z29,X29,V29,T29,R29,P29,N29,L29,J29)=0,"",1)</f>
        <v/>
      </c>
    </row>
    <row r="30" spans="1:31" s="65" customFormat="1" ht="15" customHeight="1" x14ac:dyDescent="0.2">
      <c r="A30" s="70" t="str">
        <f>Prijzentabel!A116</f>
        <v>1.6.2</v>
      </c>
      <c r="B30" s="71" t="str">
        <f>Prijzentabel!B116</f>
        <v xml:space="preserve"> Plaatsen van PE-HD buizen gekoppeld per 2 (d= 50mm)</v>
      </c>
      <c r="C30" s="72"/>
      <c r="D30" s="72"/>
      <c r="E30" s="72"/>
      <c r="F30" s="73"/>
      <c r="G30" s="74" t="str">
        <f>Prijzentabel!H116</f>
        <v>per lm</v>
      </c>
      <c r="H30" s="75">
        <f>Prijzentabel!J116</f>
        <v>4.8293999999999997</v>
      </c>
      <c r="I30" s="294"/>
      <c r="J30" s="308" t="str">
        <f t="shared" si="12"/>
        <v/>
      </c>
      <c r="K30" s="294"/>
      <c r="L30" s="308" t="str">
        <f t="shared" si="13"/>
        <v/>
      </c>
      <c r="M30" s="294"/>
      <c r="N30" s="308" t="str">
        <f t="shared" si="14"/>
        <v/>
      </c>
      <c r="O30" s="294"/>
      <c r="P30" s="308" t="str">
        <f t="shared" si="15"/>
        <v/>
      </c>
      <c r="Q30" s="294"/>
      <c r="R30" s="308" t="str">
        <f t="shared" si="16"/>
        <v/>
      </c>
      <c r="S30" s="294"/>
      <c r="T30" s="308" t="str">
        <f t="shared" si="17"/>
        <v/>
      </c>
      <c r="U30" s="294"/>
      <c r="V30" s="308" t="str">
        <f t="shared" si="18"/>
        <v/>
      </c>
      <c r="W30" s="294"/>
      <c r="X30" s="308" t="str">
        <f t="shared" si="19"/>
        <v/>
      </c>
      <c r="Y30" s="294"/>
      <c r="Z30" s="308" t="str">
        <f t="shared" si="20"/>
        <v/>
      </c>
      <c r="AA30" s="294"/>
      <c r="AB30" s="308" t="str">
        <f t="shared" si="21"/>
        <v/>
      </c>
      <c r="AC30" s="365"/>
      <c r="AD30" s="371" t="str">
        <f t="shared" si="22"/>
        <v/>
      </c>
      <c r="AE30" s="65" t="str">
        <f t="shared" si="23"/>
        <v/>
      </c>
    </row>
    <row r="31" spans="1:31" s="65" customFormat="1" ht="15" customHeight="1" x14ac:dyDescent="0.2">
      <c r="A31" s="70" t="str">
        <f>Prijzentabel!A117</f>
        <v>1.6.3</v>
      </c>
      <c r="B31" s="71" t="str">
        <f>Prijzentabel!B117</f>
        <v xml:space="preserve"> Plaatsen van PE-HD buizen gekoppeld per 3 (d= 50mm)</v>
      </c>
      <c r="C31" s="72"/>
      <c r="D31" s="72"/>
      <c r="E31" s="72"/>
      <c r="F31" s="73"/>
      <c r="G31" s="74" t="str">
        <f>Prijzentabel!H117</f>
        <v>per lm</v>
      </c>
      <c r="H31" s="75">
        <f>Prijzentabel!J117</f>
        <v>4.8293999999999997</v>
      </c>
      <c r="I31" s="294"/>
      <c r="J31" s="308" t="str">
        <f t="shared" si="12"/>
        <v/>
      </c>
      <c r="K31" s="294"/>
      <c r="L31" s="308" t="str">
        <f t="shared" si="13"/>
        <v/>
      </c>
      <c r="M31" s="294"/>
      <c r="N31" s="308" t="str">
        <f t="shared" si="14"/>
        <v/>
      </c>
      <c r="O31" s="294"/>
      <c r="P31" s="308" t="str">
        <f t="shared" si="15"/>
        <v/>
      </c>
      <c r="Q31" s="294"/>
      <c r="R31" s="308" t="str">
        <f t="shared" si="16"/>
        <v/>
      </c>
      <c r="S31" s="294"/>
      <c r="T31" s="308" t="str">
        <f t="shared" si="17"/>
        <v/>
      </c>
      <c r="U31" s="294"/>
      <c r="V31" s="308" t="str">
        <f t="shared" si="18"/>
        <v/>
      </c>
      <c r="W31" s="294"/>
      <c r="X31" s="308" t="str">
        <f t="shared" si="19"/>
        <v/>
      </c>
      <c r="Y31" s="294"/>
      <c r="Z31" s="308" t="str">
        <f t="shared" si="20"/>
        <v/>
      </c>
      <c r="AA31" s="294"/>
      <c r="AB31" s="308" t="str">
        <f t="shared" si="21"/>
        <v/>
      </c>
      <c r="AC31" s="365"/>
      <c r="AD31" s="371" t="str">
        <f t="shared" si="22"/>
        <v/>
      </c>
      <c r="AE31" s="65" t="str">
        <f t="shared" si="23"/>
        <v/>
      </c>
    </row>
    <row r="32" spans="1:31" ht="15" customHeight="1" x14ac:dyDescent="0.2">
      <c r="A32" s="70" t="str">
        <f>Prijzentabel!A118</f>
        <v>1.6.4</v>
      </c>
      <c r="B32" s="71" t="str">
        <f>Prijzentabel!B118</f>
        <v xml:space="preserve"> Plaatsen van PE-HD buizen (d= 32 - 40 - 50mm) in doorsteek of boring</v>
      </c>
      <c r="C32" s="72"/>
      <c r="D32" s="72"/>
      <c r="E32" s="72"/>
      <c r="F32" s="73"/>
      <c r="G32" s="74" t="str">
        <f>Prijzentabel!H118</f>
        <v>per lm</v>
      </c>
      <c r="H32" s="75">
        <f>Prijzentabel!J118</f>
        <v>3.2195999999999998</v>
      </c>
      <c r="I32" s="294"/>
      <c r="J32" s="308" t="str">
        <f t="shared" si="12"/>
        <v/>
      </c>
      <c r="K32" s="294"/>
      <c r="L32" s="308" t="str">
        <f t="shared" si="13"/>
        <v/>
      </c>
      <c r="M32" s="294"/>
      <c r="N32" s="308" t="str">
        <f t="shared" si="14"/>
        <v/>
      </c>
      <c r="O32" s="294"/>
      <c r="P32" s="308" t="str">
        <f t="shared" si="15"/>
        <v/>
      </c>
      <c r="Q32" s="294"/>
      <c r="R32" s="308" t="str">
        <f t="shared" si="16"/>
        <v/>
      </c>
      <c r="S32" s="294"/>
      <c r="T32" s="308" t="str">
        <f t="shared" si="17"/>
        <v/>
      </c>
      <c r="U32" s="294"/>
      <c r="V32" s="308" t="str">
        <f t="shared" si="18"/>
        <v/>
      </c>
      <c r="W32" s="294"/>
      <c r="X32" s="308" t="str">
        <f t="shared" si="19"/>
        <v/>
      </c>
      <c r="Y32" s="294"/>
      <c r="Z32" s="308" t="str">
        <f t="shared" si="20"/>
        <v/>
      </c>
      <c r="AA32" s="294"/>
      <c r="AB32" s="308" t="str">
        <f t="shared" si="21"/>
        <v/>
      </c>
      <c r="AC32" s="365"/>
      <c r="AD32" s="371" t="str">
        <f t="shared" si="22"/>
        <v/>
      </c>
      <c r="AE32" s="65" t="str">
        <f t="shared" si="23"/>
        <v/>
      </c>
    </row>
    <row r="33" spans="1:31" ht="16.5" customHeight="1" x14ac:dyDescent="0.2">
      <c r="A33" s="70" t="str">
        <f>Prijzentabel!A119</f>
        <v>1.6.5</v>
      </c>
      <c r="B33" s="71" t="str">
        <f>Prijzentabel!B119</f>
        <v xml:space="preserve"> Plaatsen van PE-HD buizen (d= 3 x 32mm) in doorsteek of boring</v>
      </c>
      <c r="C33" s="72"/>
      <c r="D33" s="72"/>
      <c r="E33" s="72"/>
      <c r="F33" s="73"/>
      <c r="G33" s="74" t="str">
        <f>Prijzentabel!H119</f>
        <v>per lm</v>
      </c>
      <c r="H33" s="75">
        <f>Prijzentabel!J119</f>
        <v>3.6488799999999997</v>
      </c>
      <c r="I33" s="294"/>
      <c r="J33" s="308" t="str">
        <f t="shared" si="12"/>
        <v/>
      </c>
      <c r="K33" s="294"/>
      <c r="L33" s="308" t="str">
        <f t="shared" si="13"/>
        <v/>
      </c>
      <c r="M33" s="294"/>
      <c r="N33" s="308" t="str">
        <f t="shared" si="14"/>
        <v/>
      </c>
      <c r="O33" s="294"/>
      <c r="P33" s="308" t="str">
        <f t="shared" si="15"/>
        <v/>
      </c>
      <c r="Q33" s="294"/>
      <c r="R33" s="308" t="str">
        <f t="shared" si="16"/>
        <v/>
      </c>
      <c r="S33" s="294"/>
      <c r="T33" s="308" t="str">
        <f t="shared" si="17"/>
        <v/>
      </c>
      <c r="U33" s="294"/>
      <c r="V33" s="308" t="str">
        <f t="shared" si="18"/>
        <v/>
      </c>
      <c r="W33" s="294"/>
      <c r="X33" s="308" t="str">
        <f t="shared" si="19"/>
        <v/>
      </c>
      <c r="Y33" s="294"/>
      <c r="Z33" s="308" t="str">
        <f t="shared" si="20"/>
        <v/>
      </c>
      <c r="AA33" s="294"/>
      <c r="AB33" s="308" t="str">
        <f t="shared" si="21"/>
        <v/>
      </c>
      <c r="AC33" s="365"/>
      <c r="AD33" s="371" t="str">
        <f t="shared" si="22"/>
        <v/>
      </c>
      <c r="AE33" s="65" t="str">
        <f t="shared" si="23"/>
        <v/>
      </c>
    </row>
    <row r="34" spans="1:31" ht="16.5" customHeight="1" x14ac:dyDescent="0.2">
      <c r="A34" s="70" t="str">
        <f>Prijzentabel!A120</f>
        <v>1.6.6</v>
      </c>
      <c r="B34" s="71" t="str">
        <f>Prijzentabel!B120</f>
        <v xml:space="preserve"> Kalibreren van PE-HD buizen (d= 32 - 40 - 50mm)</v>
      </c>
      <c r="C34" s="72"/>
      <c r="D34" s="72"/>
      <c r="E34" s="72"/>
      <c r="F34" s="73"/>
      <c r="G34" s="74" t="str">
        <f>Prijzentabel!H120</f>
        <v>per lm</v>
      </c>
      <c r="H34" s="75">
        <f>Prijzentabel!J120</f>
        <v>0.37561999999999995</v>
      </c>
      <c r="I34" s="294"/>
      <c r="J34" s="308" t="str">
        <f t="shared" si="12"/>
        <v/>
      </c>
      <c r="K34" s="294"/>
      <c r="L34" s="308" t="str">
        <f t="shared" si="13"/>
        <v/>
      </c>
      <c r="M34" s="294"/>
      <c r="N34" s="308" t="str">
        <f t="shared" si="14"/>
        <v/>
      </c>
      <c r="O34" s="294"/>
      <c r="P34" s="308" t="str">
        <f t="shared" si="15"/>
        <v/>
      </c>
      <c r="Q34" s="294"/>
      <c r="R34" s="308" t="str">
        <f t="shared" si="16"/>
        <v/>
      </c>
      <c r="S34" s="294"/>
      <c r="T34" s="308" t="str">
        <f t="shared" si="17"/>
        <v/>
      </c>
      <c r="U34" s="294"/>
      <c r="V34" s="308" t="str">
        <f t="shared" si="18"/>
        <v/>
      </c>
      <c r="W34" s="294"/>
      <c r="X34" s="308" t="str">
        <f t="shared" si="19"/>
        <v/>
      </c>
      <c r="Y34" s="294"/>
      <c r="Z34" s="308" t="str">
        <f t="shared" si="20"/>
        <v/>
      </c>
      <c r="AA34" s="294"/>
      <c r="AB34" s="308" t="str">
        <f t="shared" si="21"/>
        <v/>
      </c>
      <c r="AC34" s="365"/>
      <c r="AD34" s="371" t="str">
        <f t="shared" si="22"/>
        <v/>
      </c>
      <c r="AE34" s="65" t="str">
        <f t="shared" si="23"/>
        <v/>
      </c>
    </row>
    <row r="35" spans="1:31" ht="16.5" customHeight="1" x14ac:dyDescent="0.2">
      <c r="A35" s="70" t="str">
        <f>Prijzentabel!A121</f>
        <v>1.6.7</v>
      </c>
      <c r="B35" s="71" t="str">
        <f>Prijzentabel!B121</f>
        <v xml:space="preserve"> Druktest van PE-HD buis (d= 32 - 40 - 50mm)</v>
      </c>
      <c r="C35" s="72"/>
      <c r="D35" s="72"/>
      <c r="E35" s="72"/>
      <c r="F35" s="73"/>
      <c r="G35" s="74" t="str">
        <f>Prijzentabel!H121</f>
        <v>per sectie</v>
      </c>
      <c r="H35" s="75">
        <f>Prijzentabel!J121</f>
        <v>405.21885599999996</v>
      </c>
      <c r="I35" s="362"/>
      <c r="J35" s="308" t="str">
        <f t="shared" si="12"/>
        <v/>
      </c>
      <c r="K35" s="362"/>
      <c r="L35" s="308" t="str">
        <f t="shared" si="13"/>
        <v/>
      </c>
      <c r="M35" s="362"/>
      <c r="N35" s="308" t="str">
        <f t="shared" si="14"/>
        <v/>
      </c>
      <c r="O35" s="362"/>
      <c r="P35" s="308" t="str">
        <f t="shared" si="15"/>
        <v/>
      </c>
      <c r="Q35" s="362"/>
      <c r="R35" s="308" t="str">
        <f t="shared" si="16"/>
        <v/>
      </c>
      <c r="S35" s="362"/>
      <c r="T35" s="308" t="str">
        <f t="shared" si="17"/>
        <v/>
      </c>
      <c r="U35" s="362"/>
      <c r="V35" s="308" t="str">
        <f t="shared" si="18"/>
        <v/>
      </c>
      <c r="W35" s="362"/>
      <c r="X35" s="308" t="str">
        <f t="shared" si="19"/>
        <v/>
      </c>
      <c r="Y35" s="362"/>
      <c r="Z35" s="308" t="str">
        <f t="shared" si="20"/>
        <v/>
      </c>
      <c r="AA35" s="362"/>
      <c r="AB35" s="308" t="str">
        <f t="shared" si="21"/>
        <v/>
      </c>
      <c r="AC35" s="366"/>
      <c r="AD35" s="371" t="str">
        <f t="shared" si="22"/>
        <v/>
      </c>
      <c r="AE35" s="65" t="str">
        <f t="shared" si="23"/>
        <v/>
      </c>
    </row>
    <row r="36" spans="1:31" ht="16.5" customHeight="1" x14ac:dyDescent="0.2">
      <c r="A36" s="70" t="str">
        <f>Prijzentabel!A122</f>
        <v>1.6.8</v>
      </c>
      <c r="B36" s="71" t="str">
        <f>Prijzentabel!B122</f>
        <v xml:space="preserve"> Plaatsen van telecommunicatiekabel ≤ 3 kg/m onder afdekpan</v>
      </c>
      <c r="C36" s="72"/>
      <c r="D36" s="72"/>
      <c r="E36" s="72"/>
      <c r="F36" s="73"/>
      <c r="G36" s="74" t="str">
        <f>Prijzentabel!H122</f>
        <v>per lm</v>
      </c>
      <c r="H36" s="75">
        <f>Prijzentabel!J122</f>
        <v>3.0049599999999996</v>
      </c>
      <c r="I36" s="294"/>
      <c r="J36" s="308" t="str">
        <f t="shared" si="12"/>
        <v/>
      </c>
      <c r="K36" s="294"/>
      <c r="L36" s="308" t="str">
        <f t="shared" si="13"/>
        <v/>
      </c>
      <c r="M36" s="294"/>
      <c r="N36" s="308" t="str">
        <f t="shared" si="14"/>
        <v/>
      </c>
      <c r="O36" s="294"/>
      <c r="P36" s="308" t="str">
        <f t="shared" si="15"/>
        <v/>
      </c>
      <c r="Q36" s="294"/>
      <c r="R36" s="308" t="str">
        <f t="shared" si="16"/>
        <v/>
      </c>
      <c r="S36" s="294"/>
      <c r="T36" s="308" t="str">
        <f t="shared" si="17"/>
        <v/>
      </c>
      <c r="U36" s="294"/>
      <c r="V36" s="308" t="str">
        <f t="shared" si="18"/>
        <v/>
      </c>
      <c r="W36" s="294"/>
      <c r="X36" s="308" t="str">
        <f t="shared" si="19"/>
        <v/>
      </c>
      <c r="Y36" s="294"/>
      <c r="Z36" s="308" t="str">
        <f t="shared" si="20"/>
        <v/>
      </c>
      <c r="AA36" s="294"/>
      <c r="AB36" s="308" t="str">
        <f t="shared" si="21"/>
        <v/>
      </c>
      <c r="AC36" s="365"/>
      <c r="AD36" s="371" t="str">
        <f t="shared" si="22"/>
        <v/>
      </c>
      <c r="AE36" s="65" t="str">
        <f t="shared" si="23"/>
        <v/>
      </c>
    </row>
    <row r="37" spans="1:31" s="65" customFormat="1" ht="16.5" customHeight="1" x14ac:dyDescent="0.2">
      <c r="A37" s="70" t="str">
        <f>Prijzentabel!A123</f>
        <v>1.6.9</v>
      </c>
      <c r="B37" s="71" t="str">
        <f>Prijzentabel!B123</f>
        <v xml:space="preserve"> Plaatsen bijkomende telecommunicatiekabel ≤ 3 kg/m onder afdekpan </v>
      </c>
      <c r="C37" s="72"/>
      <c r="D37" s="72"/>
      <c r="E37" s="72"/>
      <c r="F37" s="73"/>
      <c r="G37" s="74" t="str">
        <f>Prijzentabel!H123</f>
        <v>per lm</v>
      </c>
      <c r="H37" s="75">
        <f>Prijzentabel!J123</f>
        <v>3.0049599999999996</v>
      </c>
      <c r="I37" s="294"/>
      <c r="J37" s="308" t="str">
        <f t="shared" si="12"/>
        <v/>
      </c>
      <c r="K37" s="294"/>
      <c r="L37" s="308" t="str">
        <f t="shared" si="13"/>
        <v/>
      </c>
      <c r="M37" s="294"/>
      <c r="N37" s="308" t="str">
        <f t="shared" si="14"/>
        <v/>
      </c>
      <c r="O37" s="294"/>
      <c r="P37" s="308" t="str">
        <f t="shared" si="15"/>
        <v/>
      </c>
      <c r="Q37" s="294"/>
      <c r="R37" s="308" t="str">
        <f t="shared" si="16"/>
        <v/>
      </c>
      <c r="S37" s="294"/>
      <c r="T37" s="308" t="str">
        <f t="shared" si="17"/>
        <v/>
      </c>
      <c r="U37" s="294"/>
      <c r="V37" s="308" t="str">
        <f t="shared" si="18"/>
        <v/>
      </c>
      <c r="W37" s="294"/>
      <c r="X37" s="308" t="str">
        <f t="shared" si="19"/>
        <v/>
      </c>
      <c r="Y37" s="294"/>
      <c r="Z37" s="308" t="str">
        <f t="shared" si="20"/>
        <v/>
      </c>
      <c r="AA37" s="294"/>
      <c r="AB37" s="308" t="str">
        <f t="shared" si="21"/>
        <v/>
      </c>
      <c r="AC37" s="365"/>
      <c r="AD37" s="371" t="str">
        <f t="shared" si="22"/>
        <v/>
      </c>
      <c r="AE37" s="65" t="str">
        <f t="shared" si="23"/>
        <v/>
      </c>
    </row>
    <row r="38" spans="1:31" s="65" customFormat="1" ht="16.5" customHeight="1" x14ac:dyDescent="0.2">
      <c r="A38" s="70" t="str">
        <f>Prijzentabel!A124</f>
        <v>1.6.10</v>
      </c>
      <c r="B38" s="71" t="str">
        <f>Prijzentabel!B124</f>
        <v xml:space="preserve"> Plaatsen van telecommunicatiekabel van 3 tot 10 kg/m onder afdekpan</v>
      </c>
      <c r="C38" s="72"/>
      <c r="D38" s="72"/>
      <c r="E38" s="72"/>
      <c r="F38" s="73"/>
      <c r="G38" s="74" t="str">
        <f>Prijzentabel!H124</f>
        <v>per lm</v>
      </c>
      <c r="H38" s="75">
        <f>Prijzentabel!J124</f>
        <v>8.0489999999999995</v>
      </c>
      <c r="I38" s="294"/>
      <c r="J38" s="308" t="str">
        <f t="shared" si="12"/>
        <v/>
      </c>
      <c r="K38" s="294"/>
      <c r="L38" s="308" t="str">
        <f t="shared" si="13"/>
        <v/>
      </c>
      <c r="M38" s="294"/>
      <c r="N38" s="308" t="str">
        <f t="shared" si="14"/>
        <v/>
      </c>
      <c r="O38" s="294"/>
      <c r="P38" s="308" t="str">
        <f t="shared" si="15"/>
        <v/>
      </c>
      <c r="Q38" s="294"/>
      <c r="R38" s="308" t="str">
        <f t="shared" si="16"/>
        <v/>
      </c>
      <c r="S38" s="294"/>
      <c r="T38" s="308" t="str">
        <f t="shared" si="17"/>
        <v/>
      </c>
      <c r="U38" s="294"/>
      <c r="V38" s="308" t="str">
        <f t="shared" si="18"/>
        <v/>
      </c>
      <c r="W38" s="294"/>
      <c r="X38" s="308" t="str">
        <f t="shared" si="19"/>
        <v/>
      </c>
      <c r="Y38" s="294"/>
      <c r="Z38" s="308" t="str">
        <f t="shared" si="20"/>
        <v/>
      </c>
      <c r="AA38" s="294"/>
      <c r="AB38" s="308" t="str">
        <f t="shared" si="21"/>
        <v/>
      </c>
      <c r="AC38" s="365"/>
      <c r="AD38" s="371" t="str">
        <f t="shared" si="22"/>
        <v/>
      </c>
      <c r="AE38" s="65" t="str">
        <f t="shared" si="23"/>
        <v/>
      </c>
    </row>
    <row r="39" spans="1:31" s="65" customFormat="1" ht="16.5" customHeight="1" x14ac:dyDescent="0.2">
      <c r="A39" s="70" t="str">
        <f>Prijzentabel!A125</f>
        <v>1.6.11</v>
      </c>
      <c r="B39" s="71" t="str">
        <f>Prijzentabel!B125</f>
        <v xml:space="preserve"> Plaatsen van telecommunicatiekabel ≥ 10 kg/m onder afdekpan</v>
      </c>
      <c r="C39" s="72"/>
      <c r="D39" s="72"/>
      <c r="E39" s="72"/>
      <c r="F39" s="72"/>
      <c r="G39" s="74" t="str">
        <f>Prijzentabel!H125</f>
        <v>per lm</v>
      </c>
      <c r="H39" s="75">
        <f>Prijzentabel!J125</f>
        <v>13.414999999999999</v>
      </c>
      <c r="I39" s="294"/>
      <c r="J39" s="308" t="str">
        <f t="shared" si="12"/>
        <v/>
      </c>
      <c r="K39" s="294"/>
      <c r="L39" s="308" t="str">
        <f t="shared" si="13"/>
        <v/>
      </c>
      <c r="M39" s="294"/>
      <c r="N39" s="308" t="str">
        <f t="shared" si="14"/>
        <v/>
      </c>
      <c r="O39" s="294"/>
      <c r="P39" s="308" t="str">
        <f t="shared" si="15"/>
        <v/>
      </c>
      <c r="Q39" s="294"/>
      <c r="R39" s="308" t="str">
        <f t="shared" si="16"/>
        <v/>
      </c>
      <c r="S39" s="294"/>
      <c r="T39" s="308" t="str">
        <f t="shared" si="17"/>
        <v/>
      </c>
      <c r="U39" s="294"/>
      <c r="V39" s="308" t="str">
        <f t="shared" si="18"/>
        <v/>
      </c>
      <c r="W39" s="294"/>
      <c r="X39" s="308" t="str">
        <f t="shared" si="19"/>
        <v/>
      </c>
      <c r="Y39" s="294"/>
      <c r="Z39" s="308" t="str">
        <f t="shared" si="20"/>
        <v/>
      </c>
      <c r="AA39" s="294"/>
      <c r="AB39" s="308" t="str">
        <f t="shared" si="21"/>
        <v/>
      </c>
      <c r="AC39" s="365"/>
      <c r="AD39" s="371" t="str">
        <f t="shared" si="22"/>
        <v/>
      </c>
      <c r="AE39" s="65" t="str">
        <f t="shared" si="23"/>
        <v/>
      </c>
    </row>
    <row r="40" spans="1:31" s="65" customFormat="1" ht="16.5" customHeight="1" x14ac:dyDescent="0.2">
      <c r="A40" s="70" t="str">
        <f>Prijzentabel!A126</f>
        <v>1.6.12</v>
      </c>
      <c r="B40" s="71" t="str">
        <f>Prijzentabel!B126</f>
        <v xml:space="preserve"> Trekken van telecommunicatiekabel in doorsteek</v>
      </c>
      <c r="C40" s="72"/>
      <c r="D40" s="72"/>
      <c r="E40" s="72"/>
      <c r="F40" s="72"/>
      <c r="G40" s="74" t="str">
        <f>Prijzentabel!H126</f>
        <v>per lm</v>
      </c>
      <c r="H40" s="75">
        <f>Prijzentabel!J126</f>
        <v>3.2195999999999998</v>
      </c>
      <c r="I40" s="294"/>
      <c r="J40" s="308" t="str">
        <f t="shared" si="12"/>
        <v/>
      </c>
      <c r="K40" s="294"/>
      <c r="L40" s="308" t="str">
        <f t="shared" si="13"/>
        <v/>
      </c>
      <c r="M40" s="294"/>
      <c r="N40" s="308" t="str">
        <f t="shared" si="14"/>
        <v/>
      </c>
      <c r="O40" s="294"/>
      <c r="P40" s="308" t="str">
        <f t="shared" si="15"/>
        <v/>
      </c>
      <c r="Q40" s="294"/>
      <c r="R40" s="308" t="str">
        <f t="shared" si="16"/>
        <v/>
      </c>
      <c r="S40" s="294"/>
      <c r="T40" s="308" t="str">
        <f t="shared" si="17"/>
        <v/>
      </c>
      <c r="U40" s="294"/>
      <c r="V40" s="308" t="str">
        <f t="shared" si="18"/>
        <v/>
      </c>
      <c r="W40" s="294"/>
      <c r="X40" s="308" t="str">
        <f t="shared" si="19"/>
        <v/>
      </c>
      <c r="Y40" s="294"/>
      <c r="Z40" s="308" t="str">
        <f t="shared" si="20"/>
        <v/>
      </c>
      <c r="AA40" s="294"/>
      <c r="AB40" s="308" t="str">
        <f t="shared" si="21"/>
        <v/>
      </c>
      <c r="AC40" s="365"/>
      <c r="AD40" s="371" t="str">
        <f t="shared" si="22"/>
        <v/>
      </c>
      <c r="AE40" s="65" t="str">
        <f t="shared" si="23"/>
        <v/>
      </c>
    </row>
    <row r="41" spans="1:31" s="65" customFormat="1" ht="16.5" customHeight="1" x14ac:dyDescent="0.2">
      <c r="A41" s="70" t="str">
        <f>Prijzentabel!A127</f>
        <v>1.6.13</v>
      </c>
      <c r="B41" s="71" t="str">
        <f>Prijzentabel!B127</f>
        <v xml:space="preserve"> Plaatsen van LS-kabel ≤ 50 mm onder pannen</v>
      </c>
      <c r="C41" s="72"/>
      <c r="D41" s="72"/>
      <c r="E41" s="72"/>
      <c r="F41" s="72"/>
      <c r="G41" s="74" t="str">
        <f>Prijzentabel!H127</f>
        <v>per lm</v>
      </c>
      <c r="H41" s="75">
        <f>Prijzentabel!J127</f>
        <v>2.8439799999999997</v>
      </c>
      <c r="I41" s="294"/>
      <c r="J41" s="308" t="str">
        <f t="shared" si="12"/>
        <v/>
      </c>
      <c r="K41" s="294"/>
      <c r="L41" s="308" t="str">
        <f t="shared" si="13"/>
        <v/>
      </c>
      <c r="M41" s="294"/>
      <c r="N41" s="308" t="str">
        <f t="shared" si="14"/>
        <v/>
      </c>
      <c r="O41" s="294"/>
      <c r="P41" s="308" t="str">
        <f t="shared" si="15"/>
        <v/>
      </c>
      <c r="Q41" s="294"/>
      <c r="R41" s="308" t="str">
        <f t="shared" si="16"/>
        <v/>
      </c>
      <c r="S41" s="294"/>
      <c r="T41" s="308" t="str">
        <f t="shared" si="17"/>
        <v/>
      </c>
      <c r="U41" s="294"/>
      <c r="V41" s="308" t="str">
        <f t="shared" si="18"/>
        <v/>
      </c>
      <c r="W41" s="294"/>
      <c r="X41" s="308" t="str">
        <f t="shared" si="19"/>
        <v/>
      </c>
      <c r="Y41" s="294"/>
      <c r="Z41" s="308" t="str">
        <f t="shared" si="20"/>
        <v/>
      </c>
      <c r="AA41" s="294"/>
      <c r="AB41" s="308" t="str">
        <f t="shared" si="21"/>
        <v/>
      </c>
      <c r="AC41" s="365"/>
      <c r="AD41" s="371" t="str">
        <f t="shared" si="22"/>
        <v/>
      </c>
      <c r="AE41" s="65" t="str">
        <f t="shared" si="23"/>
        <v/>
      </c>
    </row>
    <row r="42" spans="1:31" s="65" customFormat="1" ht="16.5" customHeight="1" x14ac:dyDescent="0.2">
      <c r="A42" s="70" t="str">
        <f>Prijzentabel!A128</f>
        <v>1.6.14</v>
      </c>
      <c r="B42" s="71" t="str">
        <f>Prijzentabel!B128</f>
        <v xml:space="preserve"> Plaatsen van LS-kabel &gt; 50 mm onder pannen</v>
      </c>
      <c r="C42" s="72"/>
      <c r="D42" s="72"/>
      <c r="E42" s="72"/>
      <c r="F42" s="72"/>
      <c r="G42" s="74" t="str">
        <f>Prijzentabel!H128</f>
        <v>per lm</v>
      </c>
      <c r="H42" s="75">
        <f>Prijzentabel!J128</f>
        <v>3.2195999999999998</v>
      </c>
      <c r="I42" s="294"/>
      <c r="J42" s="308" t="str">
        <f t="shared" si="12"/>
        <v/>
      </c>
      <c r="K42" s="294"/>
      <c r="L42" s="308" t="str">
        <f t="shared" si="13"/>
        <v/>
      </c>
      <c r="M42" s="294"/>
      <c r="N42" s="308" t="str">
        <f t="shared" si="14"/>
        <v/>
      </c>
      <c r="O42" s="294"/>
      <c r="P42" s="308" t="str">
        <f t="shared" si="15"/>
        <v/>
      </c>
      <c r="Q42" s="294"/>
      <c r="R42" s="308" t="str">
        <f t="shared" si="16"/>
        <v/>
      </c>
      <c r="S42" s="294"/>
      <c r="T42" s="308" t="str">
        <f t="shared" si="17"/>
        <v/>
      </c>
      <c r="U42" s="294"/>
      <c r="V42" s="308" t="str">
        <f t="shared" si="18"/>
        <v/>
      </c>
      <c r="W42" s="294"/>
      <c r="X42" s="308" t="str">
        <f t="shared" si="19"/>
        <v/>
      </c>
      <c r="Y42" s="294"/>
      <c r="Z42" s="308" t="str">
        <f t="shared" si="20"/>
        <v/>
      </c>
      <c r="AA42" s="294"/>
      <c r="AB42" s="308" t="str">
        <f t="shared" si="21"/>
        <v/>
      </c>
      <c r="AC42" s="365"/>
      <c r="AD42" s="371" t="str">
        <f t="shared" si="22"/>
        <v/>
      </c>
      <c r="AE42" s="65" t="str">
        <f t="shared" si="23"/>
        <v/>
      </c>
    </row>
    <row r="43" spans="1:31" s="65" customFormat="1" ht="16.5" customHeight="1" x14ac:dyDescent="0.2">
      <c r="A43" s="70" t="str">
        <f>Prijzentabel!A129</f>
        <v>1.6.15</v>
      </c>
      <c r="B43" s="71" t="str">
        <f>Prijzentabel!B129</f>
        <v xml:space="preserve"> Plaatsen van HS-kabel voorgebundelde PRC ≤ 150 mm onder pannen</v>
      </c>
      <c r="C43" s="72"/>
      <c r="D43" s="72"/>
      <c r="E43" s="72"/>
      <c r="F43" s="72"/>
      <c r="G43" s="74" t="str">
        <f>Prijzentabel!H129</f>
        <v>per lm</v>
      </c>
      <c r="H43" s="75">
        <f>Prijzentabel!J129</f>
        <v>4.9581840000000001</v>
      </c>
      <c r="I43" s="294"/>
      <c r="J43" s="308" t="str">
        <f t="shared" si="12"/>
        <v/>
      </c>
      <c r="K43" s="294"/>
      <c r="L43" s="308" t="str">
        <f t="shared" si="13"/>
        <v/>
      </c>
      <c r="M43" s="294"/>
      <c r="N43" s="308" t="str">
        <f t="shared" si="14"/>
        <v/>
      </c>
      <c r="O43" s="294"/>
      <c r="P43" s="308" t="str">
        <f t="shared" si="15"/>
        <v/>
      </c>
      <c r="Q43" s="294"/>
      <c r="R43" s="308" t="str">
        <f t="shared" si="16"/>
        <v/>
      </c>
      <c r="S43" s="294"/>
      <c r="T43" s="308" t="str">
        <f t="shared" si="17"/>
        <v/>
      </c>
      <c r="U43" s="294"/>
      <c r="V43" s="308" t="str">
        <f t="shared" si="18"/>
        <v/>
      </c>
      <c r="W43" s="294"/>
      <c r="X43" s="308" t="str">
        <f t="shared" si="19"/>
        <v/>
      </c>
      <c r="Y43" s="294"/>
      <c r="Z43" s="308" t="str">
        <f t="shared" si="20"/>
        <v/>
      </c>
      <c r="AA43" s="294"/>
      <c r="AB43" s="308" t="str">
        <f t="shared" si="21"/>
        <v/>
      </c>
      <c r="AC43" s="365"/>
      <c r="AD43" s="371" t="str">
        <f t="shared" si="22"/>
        <v/>
      </c>
      <c r="AE43" s="65" t="str">
        <f t="shared" si="23"/>
        <v/>
      </c>
    </row>
    <row r="44" spans="1:31" s="65" customFormat="1" ht="16.5" customHeight="1" x14ac:dyDescent="0.2">
      <c r="A44" s="70" t="str">
        <f>Prijzentabel!A130</f>
        <v>1.6.16</v>
      </c>
      <c r="B44" s="71" t="str">
        <f>Prijzentabel!B130</f>
        <v xml:space="preserve"> Plaatsen van HS-kabel PRC &gt; 150 mm onder pannen</v>
      </c>
      <c r="C44" s="72"/>
      <c r="D44" s="72"/>
      <c r="E44" s="72"/>
      <c r="F44" s="72"/>
      <c r="G44" s="74" t="str">
        <f>Prijzentabel!H130</f>
        <v>per lm</v>
      </c>
      <c r="H44" s="75">
        <f>Prijzentabel!J130</f>
        <v>9.8841719999999995</v>
      </c>
      <c r="I44" s="294"/>
      <c r="J44" s="308" t="str">
        <f t="shared" si="12"/>
        <v/>
      </c>
      <c r="K44" s="294"/>
      <c r="L44" s="308" t="str">
        <f t="shared" si="13"/>
        <v/>
      </c>
      <c r="M44" s="294"/>
      <c r="N44" s="308" t="str">
        <f t="shared" si="14"/>
        <v/>
      </c>
      <c r="O44" s="294"/>
      <c r="P44" s="308" t="str">
        <f t="shared" si="15"/>
        <v/>
      </c>
      <c r="Q44" s="294"/>
      <c r="R44" s="308" t="str">
        <f t="shared" si="16"/>
        <v/>
      </c>
      <c r="S44" s="294"/>
      <c r="T44" s="308" t="str">
        <f t="shared" si="17"/>
        <v/>
      </c>
      <c r="U44" s="294"/>
      <c r="V44" s="308" t="str">
        <f t="shared" si="18"/>
        <v/>
      </c>
      <c r="W44" s="294"/>
      <c r="X44" s="308" t="str">
        <f t="shared" si="19"/>
        <v/>
      </c>
      <c r="Y44" s="294"/>
      <c r="Z44" s="308" t="str">
        <f t="shared" si="20"/>
        <v/>
      </c>
      <c r="AA44" s="294"/>
      <c r="AB44" s="308" t="str">
        <f t="shared" si="21"/>
        <v/>
      </c>
      <c r="AC44" s="365"/>
      <c r="AD44" s="371" t="str">
        <f t="shared" si="22"/>
        <v/>
      </c>
      <c r="AE44" s="65" t="str">
        <f t="shared" si="23"/>
        <v/>
      </c>
    </row>
    <row r="45" spans="1:31" s="65" customFormat="1" ht="16.5" customHeight="1" x14ac:dyDescent="0.2">
      <c r="A45" s="70" t="str">
        <f>Prijzentabel!A131</f>
        <v>1.6.17</v>
      </c>
      <c r="B45" s="71" t="str">
        <f>Prijzentabel!B131</f>
        <v xml:space="preserve"> Plaatsen van polyethyleen leidingen op rol met uitwendige Ø ≤ 63 mm</v>
      </c>
      <c r="C45" s="72"/>
      <c r="D45" s="72"/>
      <c r="E45" s="72"/>
      <c r="F45" s="72"/>
      <c r="G45" s="74" t="str">
        <f>Prijzentabel!H131</f>
        <v>per lm</v>
      </c>
      <c r="H45" s="75">
        <f>Prijzentabel!J131</f>
        <v>5.4947840000000001</v>
      </c>
      <c r="I45" s="294"/>
      <c r="J45" s="308" t="str">
        <f t="shared" si="12"/>
        <v/>
      </c>
      <c r="K45" s="294"/>
      <c r="L45" s="308" t="str">
        <f t="shared" si="13"/>
        <v/>
      </c>
      <c r="M45" s="294"/>
      <c r="N45" s="308" t="str">
        <f t="shared" si="14"/>
        <v/>
      </c>
      <c r="O45" s="294"/>
      <c r="P45" s="308" t="str">
        <f t="shared" si="15"/>
        <v/>
      </c>
      <c r="Q45" s="294"/>
      <c r="R45" s="308" t="str">
        <f t="shared" si="16"/>
        <v/>
      </c>
      <c r="S45" s="294"/>
      <c r="T45" s="308" t="str">
        <f t="shared" si="17"/>
        <v/>
      </c>
      <c r="U45" s="294"/>
      <c r="V45" s="308" t="str">
        <f t="shared" si="18"/>
        <v/>
      </c>
      <c r="W45" s="294"/>
      <c r="X45" s="308" t="str">
        <f t="shared" si="19"/>
        <v/>
      </c>
      <c r="Y45" s="294"/>
      <c r="Z45" s="308" t="str">
        <f t="shared" si="20"/>
        <v/>
      </c>
      <c r="AA45" s="294"/>
      <c r="AB45" s="308" t="str">
        <f t="shared" si="21"/>
        <v/>
      </c>
      <c r="AC45" s="365"/>
      <c r="AD45" s="371" t="str">
        <f t="shared" si="22"/>
        <v/>
      </c>
      <c r="AE45" s="65" t="str">
        <f t="shared" si="23"/>
        <v/>
      </c>
    </row>
    <row r="46" spans="1:31" s="65" customFormat="1" ht="16.5" customHeight="1" x14ac:dyDescent="0.2">
      <c r="A46" s="70" t="str">
        <f>Prijzentabel!A132</f>
        <v>1.6.18</v>
      </c>
      <c r="B46" s="71" t="str">
        <f>Prijzentabel!B132</f>
        <v xml:space="preserve"> Plaatsen van polyethyleen leidingen op rol met uitwendige Ø &gt; 63 mm en ≤ 110 mm</v>
      </c>
      <c r="C46" s="72"/>
      <c r="D46" s="72"/>
      <c r="E46" s="72"/>
      <c r="F46" s="72"/>
      <c r="G46" s="74" t="str">
        <f>Prijzentabel!H132</f>
        <v>per lm</v>
      </c>
      <c r="H46" s="75">
        <f>Prijzentabel!J132</f>
        <v>6.3962719999999997</v>
      </c>
      <c r="I46" s="294"/>
      <c r="J46" s="308" t="str">
        <f t="shared" si="12"/>
        <v/>
      </c>
      <c r="K46" s="294"/>
      <c r="L46" s="308" t="str">
        <f t="shared" si="13"/>
        <v/>
      </c>
      <c r="M46" s="294"/>
      <c r="N46" s="308" t="str">
        <f t="shared" si="14"/>
        <v/>
      </c>
      <c r="O46" s="294"/>
      <c r="P46" s="308" t="str">
        <f t="shared" si="15"/>
        <v/>
      </c>
      <c r="Q46" s="294"/>
      <c r="R46" s="308" t="str">
        <f t="shared" si="16"/>
        <v/>
      </c>
      <c r="S46" s="294"/>
      <c r="T46" s="308" t="str">
        <f t="shared" si="17"/>
        <v/>
      </c>
      <c r="U46" s="294"/>
      <c r="V46" s="308" t="str">
        <f t="shared" si="18"/>
        <v/>
      </c>
      <c r="W46" s="294"/>
      <c r="X46" s="308" t="str">
        <f t="shared" si="19"/>
        <v/>
      </c>
      <c r="Y46" s="294"/>
      <c r="Z46" s="308" t="str">
        <f t="shared" si="20"/>
        <v/>
      </c>
      <c r="AA46" s="294"/>
      <c r="AB46" s="308" t="str">
        <f t="shared" si="21"/>
        <v/>
      </c>
      <c r="AC46" s="365"/>
      <c r="AD46" s="371" t="str">
        <f t="shared" si="22"/>
        <v/>
      </c>
      <c r="AE46" s="65" t="str">
        <f t="shared" si="23"/>
        <v/>
      </c>
    </row>
    <row r="47" spans="1:31" s="65" customFormat="1" ht="16.5" customHeight="1" x14ac:dyDescent="0.2">
      <c r="A47" s="70" t="str">
        <f>Prijzentabel!A133</f>
        <v>1.6.19</v>
      </c>
      <c r="B47" s="71" t="str">
        <f>Prijzentabel!B133</f>
        <v xml:space="preserve"> Plaatsen van polyethyleen leidingen in lengten (max. 14 m) met uitwendige Ø ≤ 110 mm</v>
      </c>
      <c r="C47" s="72"/>
      <c r="D47" s="72"/>
      <c r="E47" s="72"/>
      <c r="F47" s="72"/>
      <c r="G47" s="74" t="str">
        <f>Prijzentabel!H133</f>
        <v>per lm</v>
      </c>
      <c r="H47" s="75">
        <f>Prijzentabel!J133</f>
        <v>9.9700279999999992</v>
      </c>
      <c r="I47" s="294"/>
      <c r="J47" s="308" t="str">
        <f t="shared" si="12"/>
        <v/>
      </c>
      <c r="K47" s="294"/>
      <c r="L47" s="308" t="str">
        <f t="shared" si="13"/>
        <v/>
      </c>
      <c r="M47" s="294"/>
      <c r="N47" s="308" t="str">
        <f t="shared" si="14"/>
        <v/>
      </c>
      <c r="O47" s="294"/>
      <c r="P47" s="308" t="str">
        <f t="shared" si="15"/>
        <v/>
      </c>
      <c r="Q47" s="294"/>
      <c r="R47" s="308" t="str">
        <f t="shared" si="16"/>
        <v/>
      </c>
      <c r="S47" s="294"/>
      <c r="T47" s="308" t="str">
        <f t="shared" si="17"/>
        <v/>
      </c>
      <c r="U47" s="294"/>
      <c r="V47" s="308" t="str">
        <f t="shared" si="18"/>
        <v/>
      </c>
      <c r="W47" s="294"/>
      <c r="X47" s="308" t="str">
        <f t="shared" si="19"/>
        <v/>
      </c>
      <c r="Y47" s="294"/>
      <c r="Z47" s="308" t="str">
        <f t="shared" si="20"/>
        <v/>
      </c>
      <c r="AA47" s="294"/>
      <c r="AB47" s="308" t="str">
        <f t="shared" si="21"/>
        <v/>
      </c>
      <c r="AC47" s="365"/>
      <c r="AD47" s="371" t="str">
        <f t="shared" si="22"/>
        <v/>
      </c>
      <c r="AE47" s="65" t="str">
        <f t="shared" si="23"/>
        <v/>
      </c>
    </row>
    <row r="48" spans="1:31" s="65" customFormat="1" ht="16.5" customHeight="1" x14ac:dyDescent="0.2">
      <c r="A48" s="70" t="str">
        <f>Prijzentabel!A134</f>
        <v>1.6.20</v>
      </c>
      <c r="B48" s="71" t="str">
        <f>Prijzentabel!B134</f>
        <v xml:space="preserve"> Plaatsen van polyethyleen leidingen in lengten (max. 14 m) met uitwendige Ø &gt;110 mm en ≤ 200 mm</v>
      </c>
      <c r="C48" s="72"/>
      <c r="D48" s="72"/>
      <c r="E48" s="72"/>
      <c r="F48" s="72"/>
      <c r="G48" s="74" t="str">
        <f>Prijzentabel!H134</f>
        <v>per lm</v>
      </c>
      <c r="H48" s="75">
        <f>Prijzentabel!J134</f>
        <v>12.642295999999998</v>
      </c>
      <c r="I48" s="294"/>
      <c r="J48" s="308" t="str">
        <f t="shared" si="12"/>
        <v/>
      </c>
      <c r="K48" s="294"/>
      <c r="L48" s="308" t="str">
        <f t="shared" si="13"/>
        <v/>
      </c>
      <c r="M48" s="294"/>
      <c r="N48" s="308" t="str">
        <f t="shared" si="14"/>
        <v/>
      </c>
      <c r="O48" s="294"/>
      <c r="P48" s="308" t="str">
        <f t="shared" si="15"/>
        <v/>
      </c>
      <c r="Q48" s="294"/>
      <c r="R48" s="308" t="str">
        <f t="shared" si="16"/>
        <v/>
      </c>
      <c r="S48" s="294"/>
      <c r="T48" s="308" t="str">
        <f t="shared" si="17"/>
        <v/>
      </c>
      <c r="U48" s="294"/>
      <c r="V48" s="308" t="str">
        <f t="shared" si="18"/>
        <v/>
      </c>
      <c r="W48" s="294"/>
      <c r="X48" s="308" t="str">
        <f t="shared" si="19"/>
        <v/>
      </c>
      <c r="Y48" s="294"/>
      <c r="Z48" s="308" t="str">
        <f t="shared" si="20"/>
        <v/>
      </c>
      <c r="AA48" s="294"/>
      <c r="AB48" s="308" t="str">
        <f t="shared" si="21"/>
        <v/>
      </c>
      <c r="AC48" s="365"/>
      <c r="AD48" s="371" t="str">
        <f t="shared" si="22"/>
        <v/>
      </c>
      <c r="AE48" s="65" t="str">
        <f t="shared" si="23"/>
        <v/>
      </c>
    </row>
    <row r="49" spans="1:31" s="65" customFormat="1" ht="16.5" customHeight="1" x14ac:dyDescent="0.2">
      <c r="A49" s="70" t="str">
        <f>Prijzentabel!A135</f>
        <v>1.6.21</v>
      </c>
      <c r="B49" s="71" t="str">
        <f>Prijzentabel!B135</f>
        <v xml:space="preserve"> Plaatsen van polyethyleen leidingen in lengten (max. 14 m) met uitwendige Ø &gt; 200 mm</v>
      </c>
      <c r="C49" s="72"/>
      <c r="D49" s="72"/>
      <c r="E49" s="72"/>
      <c r="F49" s="72"/>
      <c r="G49" s="74" t="str">
        <f>Prijzentabel!H135</f>
        <v>per lm</v>
      </c>
      <c r="H49" s="75">
        <f>Prijzentabel!J135</f>
        <v>34.481915999999998</v>
      </c>
      <c r="I49" s="294"/>
      <c r="J49" s="308" t="str">
        <f t="shared" si="12"/>
        <v/>
      </c>
      <c r="K49" s="294"/>
      <c r="L49" s="308" t="str">
        <f t="shared" si="13"/>
        <v/>
      </c>
      <c r="M49" s="294"/>
      <c r="N49" s="308" t="str">
        <f t="shared" si="14"/>
        <v/>
      </c>
      <c r="O49" s="294"/>
      <c r="P49" s="308" t="str">
        <f t="shared" si="15"/>
        <v/>
      </c>
      <c r="Q49" s="294"/>
      <c r="R49" s="308" t="str">
        <f t="shared" si="16"/>
        <v/>
      </c>
      <c r="S49" s="294"/>
      <c r="T49" s="308" t="str">
        <f t="shared" si="17"/>
        <v/>
      </c>
      <c r="U49" s="294"/>
      <c r="V49" s="308" t="str">
        <f t="shared" si="18"/>
        <v/>
      </c>
      <c r="W49" s="294"/>
      <c r="X49" s="308" t="str">
        <f t="shared" si="19"/>
        <v/>
      </c>
      <c r="Y49" s="294"/>
      <c r="Z49" s="308" t="str">
        <f t="shared" si="20"/>
        <v/>
      </c>
      <c r="AA49" s="294"/>
      <c r="AB49" s="308" t="str">
        <f t="shared" si="21"/>
        <v/>
      </c>
      <c r="AC49" s="365"/>
      <c r="AD49" s="371" t="str">
        <f t="shared" si="22"/>
        <v/>
      </c>
      <c r="AE49" s="65" t="str">
        <f t="shared" si="23"/>
        <v/>
      </c>
    </row>
    <row r="50" spans="1:31" s="65" customFormat="1" ht="16.5" customHeight="1" x14ac:dyDescent="0.2">
      <c r="A50" s="70" t="str">
        <f>Prijzentabel!A136</f>
        <v>1.6.22</v>
      </c>
      <c r="B50" s="71" t="str">
        <f>Prijzentabel!B136</f>
        <v xml:space="preserve"> Plaatsen stalen leidingen (lengte max. 14 m) met nominale Ø ≤ 80 mm</v>
      </c>
      <c r="C50" s="72"/>
      <c r="D50" s="72"/>
      <c r="E50" s="72"/>
      <c r="F50" s="72"/>
      <c r="G50" s="74" t="str">
        <f>Prijzentabel!H136</f>
        <v>per lm</v>
      </c>
      <c r="H50" s="75">
        <f>Prijzentabel!J136</f>
        <v>21.410339999999998</v>
      </c>
      <c r="I50" s="294"/>
      <c r="J50" s="308" t="str">
        <f t="shared" si="12"/>
        <v/>
      </c>
      <c r="K50" s="294"/>
      <c r="L50" s="308" t="str">
        <f t="shared" si="13"/>
        <v/>
      </c>
      <c r="M50" s="294"/>
      <c r="N50" s="308" t="str">
        <f t="shared" si="14"/>
        <v/>
      </c>
      <c r="O50" s="294"/>
      <c r="P50" s="308" t="str">
        <f t="shared" si="15"/>
        <v/>
      </c>
      <c r="Q50" s="294"/>
      <c r="R50" s="308" t="str">
        <f t="shared" si="16"/>
        <v/>
      </c>
      <c r="S50" s="294"/>
      <c r="T50" s="308" t="str">
        <f t="shared" si="17"/>
        <v/>
      </c>
      <c r="U50" s="294"/>
      <c r="V50" s="308" t="str">
        <f t="shared" si="18"/>
        <v/>
      </c>
      <c r="W50" s="294"/>
      <c r="X50" s="308" t="str">
        <f t="shared" si="19"/>
        <v/>
      </c>
      <c r="Y50" s="294"/>
      <c r="Z50" s="308" t="str">
        <f t="shared" si="20"/>
        <v/>
      </c>
      <c r="AA50" s="294"/>
      <c r="AB50" s="308" t="str">
        <f t="shared" si="21"/>
        <v/>
      </c>
      <c r="AC50" s="365"/>
      <c r="AD50" s="371" t="str">
        <f t="shared" si="22"/>
        <v/>
      </c>
      <c r="AE50" s="65" t="str">
        <f t="shared" si="23"/>
        <v/>
      </c>
    </row>
    <row r="51" spans="1:31" s="65" customFormat="1" ht="16.5" customHeight="1" x14ac:dyDescent="0.2">
      <c r="A51" s="70" t="str">
        <f>Prijzentabel!A137</f>
        <v>1.6.23</v>
      </c>
      <c r="B51" s="71" t="str">
        <f>Prijzentabel!B137</f>
        <v xml:space="preserve"> Plaatsen stalen leidingen (lengte max. 14 m) met nominale Ø 100 mm</v>
      </c>
      <c r="C51" s="72"/>
      <c r="D51" s="72"/>
      <c r="E51" s="72"/>
      <c r="F51" s="72"/>
      <c r="G51" s="74" t="str">
        <f>Prijzentabel!H137</f>
        <v>per lm</v>
      </c>
      <c r="H51" s="75">
        <f>Prijzentabel!J137</f>
        <v>31.047675999999999</v>
      </c>
      <c r="I51" s="294"/>
      <c r="J51" s="308" t="str">
        <f t="shared" si="12"/>
        <v/>
      </c>
      <c r="K51" s="294"/>
      <c r="L51" s="308" t="str">
        <f t="shared" si="13"/>
        <v/>
      </c>
      <c r="M51" s="294"/>
      <c r="N51" s="308" t="str">
        <f t="shared" si="14"/>
        <v/>
      </c>
      <c r="O51" s="294"/>
      <c r="P51" s="308" t="str">
        <f t="shared" si="15"/>
        <v/>
      </c>
      <c r="Q51" s="294"/>
      <c r="R51" s="308" t="str">
        <f t="shared" si="16"/>
        <v/>
      </c>
      <c r="S51" s="294"/>
      <c r="T51" s="308" t="str">
        <f t="shared" si="17"/>
        <v/>
      </c>
      <c r="U51" s="294"/>
      <c r="V51" s="308" t="str">
        <f t="shared" si="18"/>
        <v/>
      </c>
      <c r="W51" s="294"/>
      <c r="X51" s="308" t="str">
        <f t="shared" si="19"/>
        <v/>
      </c>
      <c r="Y51" s="294"/>
      <c r="Z51" s="308" t="str">
        <f t="shared" si="20"/>
        <v/>
      </c>
      <c r="AA51" s="294"/>
      <c r="AB51" s="308" t="str">
        <f t="shared" si="21"/>
        <v/>
      </c>
      <c r="AC51" s="365"/>
      <c r="AD51" s="371" t="str">
        <f t="shared" si="22"/>
        <v/>
      </c>
      <c r="AE51" s="65" t="str">
        <f t="shared" si="23"/>
        <v/>
      </c>
    </row>
    <row r="52" spans="1:31" s="65" customFormat="1" ht="16.5" customHeight="1" x14ac:dyDescent="0.2">
      <c r="A52" s="70" t="str">
        <f>Prijzentabel!A138</f>
        <v>1.6.24</v>
      </c>
      <c r="B52" s="71" t="str">
        <f>Prijzentabel!B138</f>
        <v xml:space="preserve"> Plaatsen stalen leidingen (lengte max. 14 m) met nominale Ø 150 mm</v>
      </c>
      <c r="C52" s="72"/>
      <c r="D52" s="72"/>
      <c r="E52" s="72"/>
      <c r="F52" s="72"/>
      <c r="G52" s="74" t="str">
        <f>Prijzentabel!H138</f>
        <v>per lm</v>
      </c>
      <c r="H52" s="75">
        <f>Prijzentabel!J138</f>
        <v>41.854799999999997</v>
      </c>
      <c r="I52" s="294"/>
      <c r="J52" s="308" t="str">
        <f t="shared" si="12"/>
        <v/>
      </c>
      <c r="K52" s="294"/>
      <c r="L52" s="308" t="str">
        <f t="shared" si="13"/>
        <v/>
      </c>
      <c r="M52" s="294"/>
      <c r="N52" s="308" t="str">
        <f t="shared" si="14"/>
        <v/>
      </c>
      <c r="O52" s="294"/>
      <c r="P52" s="308" t="str">
        <f t="shared" si="15"/>
        <v/>
      </c>
      <c r="Q52" s="294"/>
      <c r="R52" s="308" t="str">
        <f t="shared" si="16"/>
        <v/>
      </c>
      <c r="S52" s="294"/>
      <c r="T52" s="308" t="str">
        <f t="shared" si="17"/>
        <v/>
      </c>
      <c r="U52" s="294"/>
      <c r="V52" s="308" t="str">
        <f t="shared" si="18"/>
        <v/>
      </c>
      <c r="W52" s="294"/>
      <c r="X52" s="308" t="str">
        <f t="shared" si="19"/>
        <v/>
      </c>
      <c r="Y52" s="294"/>
      <c r="Z52" s="308" t="str">
        <f t="shared" si="20"/>
        <v/>
      </c>
      <c r="AA52" s="294"/>
      <c r="AB52" s="308" t="str">
        <f t="shared" si="21"/>
        <v/>
      </c>
      <c r="AC52" s="365"/>
      <c r="AD52" s="371" t="str">
        <f t="shared" si="22"/>
        <v/>
      </c>
      <c r="AE52" s="65" t="str">
        <f t="shared" si="23"/>
        <v/>
      </c>
    </row>
    <row r="53" spans="1:31" s="65" customFormat="1" ht="16.5" customHeight="1" x14ac:dyDescent="0.2">
      <c r="A53" s="70" t="str">
        <f>Prijzentabel!A139</f>
        <v>1.6.25</v>
      </c>
      <c r="B53" s="71" t="str">
        <f>Prijzentabel!B139</f>
        <v xml:space="preserve"> Plaatsen stalen leidingen (lengte max. 14 m) met nominale Ø 200 mm</v>
      </c>
      <c r="C53" s="72"/>
      <c r="D53" s="72"/>
      <c r="E53" s="72"/>
      <c r="F53" s="72"/>
      <c r="G53" s="74" t="str">
        <f>Prijzentabel!H139</f>
        <v>per lm</v>
      </c>
      <c r="H53" s="75">
        <f>Prijzentabel!J139</f>
        <v>51.513599999999997</v>
      </c>
      <c r="I53" s="294"/>
      <c r="J53" s="308" t="str">
        <f t="shared" si="12"/>
        <v/>
      </c>
      <c r="K53" s="294"/>
      <c r="L53" s="308" t="str">
        <f t="shared" si="13"/>
        <v/>
      </c>
      <c r="M53" s="294"/>
      <c r="N53" s="308" t="str">
        <f t="shared" si="14"/>
        <v/>
      </c>
      <c r="O53" s="294"/>
      <c r="P53" s="308" t="str">
        <f t="shared" si="15"/>
        <v/>
      </c>
      <c r="Q53" s="294"/>
      <c r="R53" s="308" t="str">
        <f t="shared" si="16"/>
        <v/>
      </c>
      <c r="S53" s="294"/>
      <c r="T53" s="308" t="str">
        <f t="shared" si="17"/>
        <v/>
      </c>
      <c r="U53" s="294"/>
      <c r="V53" s="308" t="str">
        <f t="shared" si="18"/>
        <v/>
      </c>
      <c r="W53" s="294"/>
      <c r="X53" s="308" t="str">
        <f t="shared" si="19"/>
        <v/>
      </c>
      <c r="Y53" s="294"/>
      <c r="Z53" s="308" t="str">
        <f t="shared" si="20"/>
        <v/>
      </c>
      <c r="AA53" s="294"/>
      <c r="AB53" s="308" t="str">
        <f t="shared" si="21"/>
        <v/>
      </c>
      <c r="AC53" s="365"/>
      <c r="AD53" s="371" t="str">
        <f t="shared" si="22"/>
        <v/>
      </c>
      <c r="AE53" s="65" t="str">
        <f t="shared" si="23"/>
        <v/>
      </c>
    </row>
    <row r="54" spans="1:31" s="65" customFormat="1" ht="16.5" customHeight="1" x14ac:dyDescent="0.2">
      <c r="A54" s="70" t="str">
        <f>Prijzentabel!A140</f>
        <v>1.6.26</v>
      </c>
      <c r="B54" s="71" t="str">
        <f>Prijzentabel!B140</f>
        <v xml:space="preserve"> Plaatsen stalen leidingen (lengte max. 14 m) met nominale Ø 250 mm</v>
      </c>
      <c r="C54" s="72"/>
      <c r="D54" s="72"/>
      <c r="E54" s="72"/>
      <c r="F54" s="72"/>
      <c r="G54" s="74" t="str">
        <f>Prijzentabel!H140</f>
        <v>per lm</v>
      </c>
      <c r="H54" s="75">
        <f>Prijzentabel!J140</f>
        <v>72.977599999999995</v>
      </c>
      <c r="I54" s="294"/>
      <c r="J54" s="308" t="str">
        <f t="shared" si="12"/>
        <v/>
      </c>
      <c r="K54" s="294"/>
      <c r="L54" s="308" t="str">
        <f t="shared" si="13"/>
        <v/>
      </c>
      <c r="M54" s="294"/>
      <c r="N54" s="308" t="str">
        <f t="shared" si="14"/>
        <v/>
      </c>
      <c r="O54" s="294"/>
      <c r="P54" s="308" t="str">
        <f t="shared" si="15"/>
        <v/>
      </c>
      <c r="Q54" s="294"/>
      <c r="R54" s="308" t="str">
        <f t="shared" si="16"/>
        <v/>
      </c>
      <c r="S54" s="294"/>
      <c r="T54" s="308" t="str">
        <f t="shared" si="17"/>
        <v/>
      </c>
      <c r="U54" s="294"/>
      <c r="V54" s="308" t="str">
        <f t="shared" si="18"/>
        <v/>
      </c>
      <c r="W54" s="294"/>
      <c r="X54" s="308" t="str">
        <f t="shared" si="19"/>
        <v/>
      </c>
      <c r="Y54" s="294"/>
      <c r="Z54" s="308" t="str">
        <f t="shared" si="20"/>
        <v/>
      </c>
      <c r="AA54" s="294"/>
      <c r="AB54" s="308" t="str">
        <f t="shared" si="21"/>
        <v/>
      </c>
      <c r="AC54" s="365"/>
      <c r="AD54" s="371" t="str">
        <f t="shared" si="22"/>
        <v/>
      </c>
      <c r="AE54" s="65" t="str">
        <f t="shared" si="23"/>
        <v/>
      </c>
    </row>
    <row r="55" spans="1:31" s="65" customFormat="1" ht="16.5" customHeight="1" x14ac:dyDescent="0.2">
      <c r="A55" s="70" t="str">
        <f>Prijzentabel!A141</f>
        <v>1.6.27</v>
      </c>
      <c r="B55" s="71" t="str">
        <f>Prijzentabel!B141</f>
        <v xml:space="preserve"> Plaatsen stalen leidingen (lengte max. 14 m) met nominale Ø 300 mm</v>
      </c>
      <c r="C55" s="72"/>
      <c r="D55" s="72"/>
      <c r="E55" s="72"/>
      <c r="F55" s="72"/>
      <c r="G55" s="74" t="str">
        <f>Prijzentabel!H141</f>
        <v>per lm</v>
      </c>
      <c r="H55" s="75">
        <f>Prijzentabel!J141</f>
        <v>91.221999999999994</v>
      </c>
      <c r="I55" s="294"/>
      <c r="J55" s="308" t="str">
        <f t="shared" si="12"/>
        <v/>
      </c>
      <c r="K55" s="294"/>
      <c r="L55" s="308" t="str">
        <f t="shared" si="13"/>
        <v/>
      </c>
      <c r="M55" s="294"/>
      <c r="N55" s="308" t="str">
        <f t="shared" si="14"/>
        <v/>
      </c>
      <c r="O55" s="294"/>
      <c r="P55" s="308" t="str">
        <f t="shared" si="15"/>
        <v/>
      </c>
      <c r="Q55" s="294"/>
      <c r="R55" s="308" t="str">
        <f t="shared" si="16"/>
        <v/>
      </c>
      <c r="S55" s="294"/>
      <c r="T55" s="308" t="str">
        <f t="shared" si="17"/>
        <v/>
      </c>
      <c r="U55" s="294"/>
      <c r="V55" s="308" t="str">
        <f t="shared" si="18"/>
        <v/>
      </c>
      <c r="W55" s="294"/>
      <c r="X55" s="308" t="str">
        <f t="shared" si="19"/>
        <v/>
      </c>
      <c r="Y55" s="294"/>
      <c r="Z55" s="308" t="str">
        <f t="shared" si="20"/>
        <v/>
      </c>
      <c r="AA55" s="294"/>
      <c r="AB55" s="308" t="str">
        <f t="shared" si="21"/>
        <v/>
      </c>
      <c r="AC55" s="365"/>
      <c r="AD55" s="371" t="str">
        <f t="shared" si="22"/>
        <v/>
      </c>
      <c r="AE55" s="65" t="str">
        <f t="shared" si="23"/>
        <v/>
      </c>
    </row>
    <row r="56" spans="1:31" s="65" customFormat="1" ht="16.5" customHeight="1" x14ac:dyDescent="0.2">
      <c r="A56" s="70" t="str">
        <f>Prijzentabel!A142</f>
        <v>1.6.28</v>
      </c>
      <c r="B56" s="71" t="str">
        <f>Prijzentabel!B142</f>
        <v xml:space="preserve"> Plaatsen nodulair gietijzeren leiding (lengte max. 6 m) met nominale Ø ≤ 100 mm</v>
      </c>
      <c r="C56" s="72"/>
      <c r="D56" s="72"/>
      <c r="E56" s="72"/>
      <c r="F56" s="72"/>
      <c r="G56" s="74" t="str">
        <f>Prijzentabel!H142</f>
        <v>per lm</v>
      </c>
      <c r="H56" s="75">
        <f>Prijzentabel!J142</f>
        <v>32.195999999999998</v>
      </c>
      <c r="I56" s="294"/>
      <c r="J56" s="308" t="str">
        <f t="shared" si="12"/>
        <v/>
      </c>
      <c r="K56" s="294"/>
      <c r="L56" s="308" t="str">
        <f t="shared" si="13"/>
        <v/>
      </c>
      <c r="M56" s="294"/>
      <c r="N56" s="308" t="str">
        <f t="shared" si="14"/>
        <v/>
      </c>
      <c r="O56" s="294"/>
      <c r="P56" s="308" t="str">
        <f t="shared" si="15"/>
        <v/>
      </c>
      <c r="Q56" s="294"/>
      <c r="R56" s="308" t="str">
        <f t="shared" si="16"/>
        <v/>
      </c>
      <c r="S56" s="294"/>
      <c r="T56" s="308" t="str">
        <f t="shared" si="17"/>
        <v/>
      </c>
      <c r="U56" s="294"/>
      <c r="V56" s="308" t="str">
        <f t="shared" si="18"/>
        <v/>
      </c>
      <c r="W56" s="294"/>
      <c r="X56" s="308" t="str">
        <f t="shared" si="19"/>
        <v/>
      </c>
      <c r="Y56" s="294"/>
      <c r="Z56" s="308" t="str">
        <f t="shared" si="20"/>
        <v/>
      </c>
      <c r="AA56" s="294"/>
      <c r="AB56" s="308" t="str">
        <f t="shared" si="21"/>
        <v/>
      </c>
      <c r="AC56" s="365"/>
      <c r="AD56" s="371" t="str">
        <f t="shared" si="22"/>
        <v/>
      </c>
      <c r="AE56" s="65" t="str">
        <f t="shared" si="23"/>
        <v/>
      </c>
    </row>
    <row r="57" spans="1:31" s="65" customFormat="1" ht="16.5" customHeight="1" x14ac:dyDescent="0.2">
      <c r="A57" s="70" t="str">
        <f>Prijzentabel!A143</f>
        <v>1.6.29</v>
      </c>
      <c r="B57" s="71" t="str">
        <f>Prijzentabel!B143</f>
        <v xml:space="preserve"> Plaatsen nodulair gietijzeren leiding (lengte max. 6 m) met nominale Ø &gt; 100 mm en &lt; 200 mm</v>
      </c>
      <c r="C57" s="72"/>
      <c r="D57" s="72"/>
      <c r="E57" s="72"/>
      <c r="F57" s="72"/>
      <c r="G57" s="74" t="str">
        <f>Prijzentabel!H143</f>
        <v>per lm</v>
      </c>
      <c r="H57" s="75">
        <f>Prijzentabel!J143</f>
        <v>48.293999999999997</v>
      </c>
      <c r="I57" s="294"/>
      <c r="J57" s="308" t="str">
        <f t="shared" si="12"/>
        <v/>
      </c>
      <c r="K57" s="294"/>
      <c r="L57" s="308" t="str">
        <f t="shared" si="13"/>
        <v/>
      </c>
      <c r="M57" s="294"/>
      <c r="N57" s="308" t="str">
        <f t="shared" si="14"/>
        <v/>
      </c>
      <c r="O57" s="294"/>
      <c r="P57" s="308" t="str">
        <f t="shared" si="15"/>
        <v/>
      </c>
      <c r="Q57" s="294"/>
      <c r="R57" s="308" t="str">
        <f t="shared" si="16"/>
        <v/>
      </c>
      <c r="S57" s="294"/>
      <c r="T57" s="308" t="str">
        <f t="shared" si="17"/>
        <v/>
      </c>
      <c r="U57" s="294"/>
      <c r="V57" s="308" t="str">
        <f t="shared" si="18"/>
        <v/>
      </c>
      <c r="W57" s="294"/>
      <c r="X57" s="308" t="str">
        <f t="shared" si="19"/>
        <v/>
      </c>
      <c r="Y57" s="294"/>
      <c r="Z57" s="308" t="str">
        <f t="shared" si="20"/>
        <v/>
      </c>
      <c r="AA57" s="294"/>
      <c r="AB57" s="308" t="str">
        <f t="shared" si="21"/>
        <v/>
      </c>
      <c r="AC57" s="365"/>
      <c r="AD57" s="371" t="str">
        <f t="shared" si="22"/>
        <v/>
      </c>
      <c r="AE57" s="65" t="str">
        <f t="shared" si="23"/>
        <v/>
      </c>
    </row>
    <row r="58" spans="1:31" s="65" customFormat="1" ht="16.5" customHeight="1" x14ac:dyDescent="0.2">
      <c r="A58" s="70" t="str">
        <f>Prijzentabel!A144</f>
        <v>1.6.30</v>
      </c>
      <c r="B58" s="71" t="str">
        <f>Prijzentabel!B144</f>
        <v xml:space="preserve"> Plaatsen nodulair gietijzeren leiding (lengte max. 6 m) met nominale Ø ≥ 200 mm</v>
      </c>
      <c r="C58" s="72"/>
      <c r="D58" s="72"/>
      <c r="E58" s="72"/>
      <c r="F58" s="72"/>
      <c r="G58" s="74" t="str">
        <f>Prijzentabel!H144</f>
        <v>per lm</v>
      </c>
      <c r="H58" s="75">
        <f>Prijzentabel!J144</f>
        <v>80.489999999999995</v>
      </c>
      <c r="I58" s="294"/>
      <c r="J58" s="308" t="str">
        <f t="shared" si="12"/>
        <v/>
      </c>
      <c r="K58" s="294"/>
      <c r="L58" s="308" t="str">
        <f t="shared" si="13"/>
        <v/>
      </c>
      <c r="M58" s="294"/>
      <c r="N58" s="308" t="str">
        <f t="shared" si="14"/>
        <v/>
      </c>
      <c r="O58" s="294"/>
      <c r="P58" s="308" t="str">
        <f t="shared" si="15"/>
        <v/>
      </c>
      <c r="Q58" s="294"/>
      <c r="R58" s="308" t="str">
        <f t="shared" si="16"/>
        <v/>
      </c>
      <c r="S58" s="294"/>
      <c r="T58" s="308" t="str">
        <f t="shared" si="17"/>
        <v/>
      </c>
      <c r="U58" s="294"/>
      <c r="V58" s="308" t="str">
        <f t="shared" si="18"/>
        <v/>
      </c>
      <c r="W58" s="294"/>
      <c r="X58" s="308" t="str">
        <f t="shared" si="19"/>
        <v/>
      </c>
      <c r="Y58" s="294"/>
      <c r="Z58" s="308" t="str">
        <f t="shared" si="20"/>
        <v/>
      </c>
      <c r="AA58" s="294"/>
      <c r="AB58" s="308" t="str">
        <f t="shared" si="21"/>
        <v/>
      </c>
      <c r="AC58" s="365"/>
      <c r="AD58" s="371" t="str">
        <f t="shared" si="22"/>
        <v/>
      </c>
      <c r="AE58" s="65" t="str">
        <f t="shared" si="23"/>
        <v/>
      </c>
    </row>
    <row r="59" spans="1:31" s="65" customFormat="1" ht="16.5" customHeight="1" x14ac:dyDescent="0.2">
      <c r="A59" s="70" t="str">
        <f>Prijzentabel!A145</f>
        <v>1.6.31</v>
      </c>
      <c r="B59" s="71" t="str">
        <f>Prijzentabel!B145</f>
        <v xml:space="preserve"> Plaatsen OV-kabel in beschermbuis</v>
      </c>
      <c r="C59" s="72"/>
      <c r="D59" s="72"/>
      <c r="E59" s="72"/>
      <c r="F59" s="72"/>
      <c r="G59" s="74" t="str">
        <f>Prijzentabel!H145</f>
        <v>per lm</v>
      </c>
      <c r="H59" s="75">
        <f>Prijzentabel!J145</f>
        <v>2.9512999999999998</v>
      </c>
      <c r="I59" s="294"/>
      <c r="J59" s="308" t="str">
        <f t="shared" si="12"/>
        <v/>
      </c>
      <c r="K59" s="294"/>
      <c r="L59" s="308" t="str">
        <f t="shared" si="13"/>
        <v/>
      </c>
      <c r="M59" s="294"/>
      <c r="N59" s="308" t="str">
        <f t="shared" si="14"/>
        <v/>
      </c>
      <c r="O59" s="294"/>
      <c r="P59" s="308" t="str">
        <f t="shared" si="15"/>
        <v/>
      </c>
      <c r="Q59" s="294"/>
      <c r="R59" s="308" t="str">
        <f t="shared" si="16"/>
        <v/>
      </c>
      <c r="S59" s="294"/>
      <c r="T59" s="308" t="str">
        <f t="shared" si="17"/>
        <v/>
      </c>
      <c r="U59" s="294"/>
      <c r="V59" s="308" t="str">
        <f t="shared" si="18"/>
        <v/>
      </c>
      <c r="W59" s="294"/>
      <c r="X59" s="308" t="str">
        <f t="shared" si="19"/>
        <v/>
      </c>
      <c r="Y59" s="294"/>
      <c r="Z59" s="308" t="str">
        <f t="shared" si="20"/>
        <v/>
      </c>
      <c r="AA59" s="294"/>
      <c r="AB59" s="308" t="str">
        <f t="shared" si="21"/>
        <v/>
      </c>
      <c r="AC59" s="365"/>
      <c r="AD59" s="371" t="str">
        <f t="shared" si="22"/>
        <v/>
      </c>
      <c r="AE59" s="65" t="str">
        <f t="shared" si="23"/>
        <v/>
      </c>
    </row>
    <row r="60" spans="1:31" s="65" customFormat="1" ht="16.5" customHeight="1" x14ac:dyDescent="0.2">
      <c r="A60" s="70" t="str">
        <f>Prijzentabel!A146</f>
        <v>1.6.32</v>
      </c>
      <c r="B60" s="71" t="str">
        <f>Prijzentabel!B146</f>
        <v xml:space="preserve"> Plaatsen PVC-buizen ≥ 110 mm</v>
      </c>
      <c r="C60" s="72"/>
      <c r="D60" s="72"/>
      <c r="E60" s="72"/>
      <c r="F60" s="72"/>
      <c r="G60" s="74" t="str">
        <f>Prijzentabel!H146</f>
        <v>per lm</v>
      </c>
      <c r="H60" s="75">
        <f>Prijzentabel!J146</f>
        <v>11.268599999999999</v>
      </c>
      <c r="I60" s="294"/>
      <c r="J60" s="308" t="str">
        <f t="shared" si="12"/>
        <v/>
      </c>
      <c r="K60" s="294"/>
      <c r="L60" s="308" t="str">
        <f t="shared" si="13"/>
        <v/>
      </c>
      <c r="M60" s="294"/>
      <c r="N60" s="308" t="str">
        <f t="shared" si="14"/>
        <v/>
      </c>
      <c r="O60" s="294"/>
      <c r="P60" s="308" t="str">
        <f t="shared" si="15"/>
        <v/>
      </c>
      <c r="Q60" s="294"/>
      <c r="R60" s="308" t="str">
        <f t="shared" si="16"/>
        <v/>
      </c>
      <c r="S60" s="294"/>
      <c r="T60" s="308" t="str">
        <f t="shared" si="17"/>
        <v/>
      </c>
      <c r="U60" s="294"/>
      <c r="V60" s="308" t="str">
        <f t="shared" si="18"/>
        <v/>
      </c>
      <c r="W60" s="294"/>
      <c r="X60" s="308" t="str">
        <f t="shared" si="19"/>
        <v/>
      </c>
      <c r="Y60" s="294"/>
      <c r="Z60" s="308" t="str">
        <f t="shared" si="20"/>
        <v/>
      </c>
      <c r="AA60" s="294"/>
      <c r="AB60" s="308" t="str">
        <f t="shared" si="21"/>
        <v/>
      </c>
      <c r="AC60" s="365"/>
      <c r="AD60" s="371" t="str">
        <f t="shared" si="22"/>
        <v/>
      </c>
      <c r="AE60" s="65" t="str">
        <f t="shared" si="23"/>
        <v/>
      </c>
    </row>
    <row r="61" spans="1:31" s="65" customFormat="1" ht="16.5" customHeight="1" x14ac:dyDescent="0.2">
      <c r="A61" s="68"/>
      <c r="B61" s="69"/>
      <c r="C61" s="44"/>
      <c r="D61" s="44"/>
      <c r="E61" s="44"/>
      <c r="F61" s="44"/>
      <c r="G61" s="67"/>
      <c r="H61" s="78"/>
      <c r="I61" s="79"/>
      <c r="J61" s="80"/>
      <c r="K61" s="79"/>
      <c r="L61" s="80"/>
      <c r="M61" s="79"/>
      <c r="N61" s="80"/>
      <c r="O61" s="79"/>
      <c r="P61" s="80"/>
      <c r="Q61" s="79"/>
      <c r="R61" s="80"/>
      <c r="S61" s="79"/>
      <c r="T61" s="80"/>
      <c r="U61" s="79"/>
      <c r="V61" s="80"/>
      <c r="W61" s="79"/>
      <c r="X61" s="80"/>
      <c r="Y61" s="79"/>
      <c r="Z61" s="80"/>
      <c r="AA61" s="79"/>
      <c r="AB61" s="80"/>
      <c r="AC61" s="79"/>
      <c r="AD61" s="64"/>
      <c r="AE61" s="65" t="str">
        <f>IF(SUM(AE63:AE89)=0,"",1)</f>
        <v/>
      </c>
    </row>
    <row r="62" spans="1:31" s="65" customFormat="1" ht="16.5" customHeight="1" x14ac:dyDescent="0.2">
      <c r="A62" s="68" t="str">
        <f>Prijzentabel!A148</f>
        <v>1.7</v>
      </c>
      <c r="B62" s="69" t="str">
        <f>Prijzentabel!B148</f>
        <v>UITZONDERLIJKE WERKEN (EXCLUSIEF LEVERINGEN)</v>
      </c>
      <c r="C62" s="44"/>
      <c r="D62" s="44"/>
      <c r="E62" s="44"/>
      <c r="F62" s="44"/>
      <c r="G62" s="67"/>
      <c r="H62" s="81"/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83"/>
      <c r="W62" s="82"/>
      <c r="X62" s="83"/>
      <c r="Y62" s="82"/>
      <c r="Z62" s="83"/>
      <c r="AA62" s="82"/>
      <c r="AB62" s="83"/>
      <c r="AC62" s="82"/>
      <c r="AD62" s="64"/>
      <c r="AE62" s="65" t="str">
        <f>IF(SUM(AE63:AE89)=0,"",1)</f>
        <v/>
      </c>
    </row>
    <row r="63" spans="1:31" s="65" customFormat="1" ht="16.5" customHeight="1" x14ac:dyDescent="0.2">
      <c r="A63" s="70" t="str">
        <f>Prijzentabel!A149</f>
        <v>1.7.1</v>
      </c>
      <c r="B63" s="84" t="str">
        <f>Prijzentabel!B149</f>
        <v xml:space="preserve"> Plaatsen niet-modulaire kunststof controleput + aanwerken PE buizen</v>
      </c>
      <c r="C63" s="72"/>
      <c r="D63" s="72"/>
      <c r="E63" s="72"/>
      <c r="F63" s="72"/>
      <c r="G63" s="74" t="str">
        <f>Prijzentabel!H149</f>
        <v>per stuk</v>
      </c>
      <c r="H63" s="75">
        <f>Prijzentabel!J149</f>
        <v>531.23399999999992</v>
      </c>
      <c r="I63" s="296"/>
      <c r="J63" s="308" t="str">
        <f t="shared" ref="J63:J89" si="24">IF(OR($H63="",I63=""),"",I63*$H63)</f>
        <v/>
      </c>
      <c r="K63" s="296"/>
      <c r="L63" s="308" t="str">
        <f t="shared" ref="L63:L89" si="25">IF(OR($H63="",K63=""),"",K63*$H63)</f>
        <v/>
      </c>
      <c r="M63" s="296"/>
      <c r="N63" s="308" t="str">
        <f t="shared" ref="N63:N89" si="26">IF(OR($H63="",M63=""),"",M63*$H63)</f>
        <v/>
      </c>
      <c r="O63" s="296"/>
      <c r="P63" s="308" t="str">
        <f t="shared" ref="P63:P89" si="27">IF(OR($H63="",O63=""),"",O63*$H63)</f>
        <v/>
      </c>
      <c r="Q63" s="296"/>
      <c r="R63" s="308" t="str">
        <f t="shared" ref="R63:R89" si="28">IF(OR($H63="",Q63=""),"",Q63*$H63)</f>
        <v/>
      </c>
      <c r="S63" s="296"/>
      <c r="T63" s="308" t="str">
        <f t="shared" ref="T63:T89" si="29">IF(OR($H63="",S63=""),"",S63*$H63)</f>
        <v/>
      </c>
      <c r="U63" s="296"/>
      <c r="V63" s="308" t="str">
        <f t="shared" ref="V63:V89" si="30">IF(OR($H63="",U63=""),"",U63*$H63)</f>
        <v/>
      </c>
      <c r="W63" s="296"/>
      <c r="X63" s="308" t="str">
        <f t="shared" ref="X63:X89" si="31">IF(OR($H63="",W63=""),"",W63*$H63)</f>
        <v/>
      </c>
      <c r="Y63" s="296"/>
      <c r="Z63" s="308" t="str">
        <f t="shared" ref="Z63:Z89" si="32">IF(OR($H63="",Y63=""),"",Y63*$H63)</f>
        <v/>
      </c>
      <c r="AA63" s="296"/>
      <c r="AB63" s="308" t="str">
        <f t="shared" ref="AB63:AB89" si="33">IF(OR($H63="",AA63=""),"",AA63*$H63)</f>
        <v/>
      </c>
      <c r="AC63" s="367"/>
      <c r="AD63" s="371" t="str">
        <f t="shared" ref="AD63:AD89" si="34">IF(OR($H63="",AC63=""),"",AC63*$H63)</f>
        <v/>
      </c>
      <c r="AE63" s="65" t="str">
        <f t="shared" ref="AE63:AE89" si="35">IF(SUM(AD63,AB63,Z63,X63,V63,T63,R63,P63,N63,L63,J63)=0,"",1)</f>
        <v/>
      </c>
    </row>
    <row r="64" spans="1:31" s="65" customFormat="1" ht="16.5" customHeight="1" x14ac:dyDescent="0.2">
      <c r="A64" s="70" t="str">
        <f>Prijzentabel!A150</f>
        <v>1.7.2</v>
      </c>
      <c r="B64" s="84" t="str">
        <f>Prijzentabel!B150</f>
        <v xml:space="preserve"> Plaatsen modulaire kunststof controleput + aanwerken PE buizen</v>
      </c>
      <c r="C64" s="72"/>
      <c r="D64" s="72"/>
      <c r="E64" s="72"/>
      <c r="F64" s="72"/>
      <c r="G64" s="74" t="str">
        <f>Prijzentabel!H150</f>
        <v>per stuk</v>
      </c>
      <c r="H64" s="75">
        <f>Prijzentabel!J150</f>
        <v>531.23399999999992</v>
      </c>
      <c r="I64" s="296"/>
      <c r="J64" s="308" t="str">
        <f t="shared" si="24"/>
        <v/>
      </c>
      <c r="K64" s="296"/>
      <c r="L64" s="308" t="str">
        <f t="shared" si="25"/>
        <v/>
      </c>
      <c r="M64" s="296"/>
      <c r="N64" s="308" t="str">
        <f t="shared" si="26"/>
        <v/>
      </c>
      <c r="O64" s="296"/>
      <c r="P64" s="308" t="str">
        <f t="shared" si="27"/>
        <v/>
      </c>
      <c r="Q64" s="296"/>
      <c r="R64" s="308" t="str">
        <f t="shared" si="28"/>
        <v/>
      </c>
      <c r="S64" s="296"/>
      <c r="T64" s="308" t="str">
        <f t="shared" si="29"/>
        <v/>
      </c>
      <c r="U64" s="296"/>
      <c r="V64" s="308" t="str">
        <f t="shared" si="30"/>
        <v/>
      </c>
      <c r="W64" s="296"/>
      <c r="X64" s="308" t="str">
        <f t="shared" si="31"/>
        <v/>
      </c>
      <c r="Y64" s="296"/>
      <c r="Z64" s="308" t="str">
        <f t="shared" si="32"/>
        <v/>
      </c>
      <c r="AA64" s="296"/>
      <c r="AB64" s="308" t="str">
        <f t="shared" si="33"/>
        <v/>
      </c>
      <c r="AC64" s="367"/>
      <c r="AD64" s="371" t="str">
        <f t="shared" si="34"/>
        <v/>
      </c>
      <c r="AE64" s="65" t="str">
        <f t="shared" si="35"/>
        <v/>
      </c>
    </row>
    <row r="65" spans="1:31" s="65" customFormat="1" ht="16.5" customHeight="1" x14ac:dyDescent="0.2">
      <c r="A65" s="70" t="str">
        <f>Prijzentabel!A151</f>
        <v>1.7.3</v>
      </c>
      <c r="B65" s="84" t="str">
        <f>Prijzentabel!B151</f>
        <v xml:space="preserve"> Plaatsen kunststof controleput : toeslag voor plaatsing op bestaande leiding</v>
      </c>
      <c r="C65" s="72"/>
      <c r="D65" s="72"/>
      <c r="E65" s="72"/>
      <c r="F65" s="72"/>
      <c r="G65" s="74" t="str">
        <f>Prijzentabel!H151</f>
        <v>per stuk</v>
      </c>
      <c r="H65" s="75">
        <f>Prijzentabel!J151</f>
        <v>273.666</v>
      </c>
      <c r="I65" s="296"/>
      <c r="J65" s="308" t="str">
        <f t="shared" si="24"/>
        <v/>
      </c>
      <c r="K65" s="296"/>
      <c r="L65" s="308" t="str">
        <f t="shared" si="25"/>
        <v/>
      </c>
      <c r="M65" s="296"/>
      <c r="N65" s="308" t="str">
        <f t="shared" si="26"/>
        <v/>
      </c>
      <c r="O65" s="296"/>
      <c r="P65" s="308" t="str">
        <f t="shared" si="27"/>
        <v/>
      </c>
      <c r="Q65" s="296"/>
      <c r="R65" s="308" t="str">
        <f t="shared" si="28"/>
        <v/>
      </c>
      <c r="S65" s="296"/>
      <c r="T65" s="308" t="str">
        <f t="shared" si="29"/>
        <v/>
      </c>
      <c r="U65" s="296"/>
      <c r="V65" s="308" t="str">
        <f t="shared" si="30"/>
        <v/>
      </c>
      <c r="W65" s="296"/>
      <c r="X65" s="308" t="str">
        <f t="shared" si="31"/>
        <v/>
      </c>
      <c r="Y65" s="296"/>
      <c r="Z65" s="308" t="str">
        <f t="shared" si="32"/>
        <v/>
      </c>
      <c r="AA65" s="296"/>
      <c r="AB65" s="308" t="str">
        <f t="shared" si="33"/>
        <v/>
      </c>
      <c r="AC65" s="367"/>
      <c r="AD65" s="371" t="str">
        <f t="shared" si="34"/>
        <v/>
      </c>
      <c r="AE65" s="65" t="str">
        <f t="shared" si="35"/>
        <v/>
      </c>
    </row>
    <row r="66" spans="1:31" s="65" customFormat="1" ht="16.5" customHeight="1" x14ac:dyDescent="0.2">
      <c r="A66" s="70" t="str">
        <f>Prijzentabel!A152</f>
        <v>1.7.4</v>
      </c>
      <c r="B66" s="84" t="str">
        <f>Prijzentabel!B152</f>
        <v xml:space="preserve"> Plaatsen niet-modulaire beton controleput + aanwerken PE buizen</v>
      </c>
      <c r="C66" s="72"/>
      <c r="D66" s="72"/>
      <c r="E66" s="72"/>
      <c r="F66" s="72"/>
      <c r="G66" s="74" t="str">
        <f>Prijzentabel!H152</f>
        <v>per stuk</v>
      </c>
      <c r="H66" s="75">
        <f>Prijzentabel!J152</f>
        <v>957.8309999999999</v>
      </c>
      <c r="I66" s="296"/>
      <c r="J66" s="308" t="str">
        <f t="shared" si="24"/>
        <v/>
      </c>
      <c r="K66" s="296"/>
      <c r="L66" s="308" t="str">
        <f t="shared" si="25"/>
        <v/>
      </c>
      <c r="M66" s="296"/>
      <c r="N66" s="308" t="str">
        <f t="shared" si="26"/>
        <v/>
      </c>
      <c r="O66" s="296"/>
      <c r="P66" s="308" t="str">
        <f t="shared" si="27"/>
        <v/>
      </c>
      <c r="Q66" s="296"/>
      <c r="R66" s="308" t="str">
        <f t="shared" si="28"/>
        <v/>
      </c>
      <c r="S66" s="296"/>
      <c r="T66" s="308" t="str">
        <f t="shared" si="29"/>
        <v/>
      </c>
      <c r="U66" s="296"/>
      <c r="V66" s="308" t="str">
        <f t="shared" si="30"/>
        <v/>
      </c>
      <c r="W66" s="296"/>
      <c r="X66" s="308" t="str">
        <f t="shared" si="31"/>
        <v/>
      </c>
      <c r="Y66" s="296"/>
      <c r="Z66" s="308" t="str">
        <f t="shared" si="32"/>
        <v/>
      </c>
      <c r="AA66" s="296"/>
      <c r="AB66" s="308" t="str">
        <f t="shared" si="33"/>
        <v/>
      </c>
      <c r="AC66" s="367"/>
      <c r="AD66" s="371" t="str">
        <f t="shared" si="34"/>
        <v/>
      </c>
      <c r="AE66" s="65" t="str">
        <f t="shared" si="35"/>
        <v/>
      </c>
    </row>
    <row r="67" spans="1:31" ht="16.5" customHeight="1" x14ac:dyDescent="0.2">
      <c r="A67" s="70" t="str">
        <f>Prijzentabel!A153</f>
        <v>1.7.5</v>
      </c>
      <c r="B67" s="84" t="str">
        <f>Prijzentabel!B153</f>
        <v xml:space="preserve"> Plaatsen modulaire beton controleput + aanwerken PE buizen</v>
      </c>
      <c r="C67" s="72"/>
      <c r="D67" s="72"/>
      <c r="E67" s="72"/>
      <c r="F67" s="72"/>
      <c r="G67" s="74" t="str">
        <f>Prijzentabel!H153</f>
        <v>per stuk</v>
      </c>
      <c r="H67" s="75">
        <f>Prijzentabel!J153</f>
        <v>957.8309999999999</v>
      </c>
      <c r="I67" s="296"/>
      <c r="J67" s="308" t="str">
        <f t="shared" si="24"/>
        <v/>
      </c>
      <c r="K67" s="296"/>
      <c r="L67" s="308" t="str">
        <f t="shared" si="25"/>
        <v/>
      </c>
      <c r="M67" s="296"/>
      <c r="N67" s="308" t="str">
        <f t="shared" si="26"/>
        <v/>
      </c>
      <c r="O67" s="296"/>
      <c r="P67" s="308" t="str">
        <f t="shared" si="27"/>
        <v/>
      </c>
      <c r="Q67" s="296"/>
      <c r="R67" s="308" t="str">
        <f t="shared" si="28"/>
        <v/>
      </c>
      <c r="S67" s="296"/>
      <c r="T67" s="308" t="str">
        <f t="shared" si="29"/>
        <v/>
      </c>
      <c r="U67" s="296"/>
      <c r="V67" s="308" t="str">
        <f t="shared" si="30"/>
        <v/>
      </c>
      <c r="W67" s="296"/>
      <c r="X67" s="308" t="str">
        <f t="shared" si="31"/>
        <v/>
      </c>
      <c r="Y67" s="296"/>
      <c r="Z67" s="308" t="str">
        <f t="shared" si="32"/>
        <v/>
      </c>
      <c r="AA67" s="296"/>
      <c r="AB67" s="308" t="str">
        <f t="shared" si="33"/>
        <v/>
      </c>
      <c r="AC67" s="367"/>
      <c r="AD67" s="371" t="str">
        <f t="shared" si="34"/>
        <v/>
      </c>
      <c r="AE67" s="65" t="str">
        <f t="shared" si="35"/>
        <v/>
      </c>
    </row>
    <row r="68" spans="1:31" ht="16.5" customHeight="1" x14ac:dyDescent="0.2">
      <c r="A68" s="70" t="str">
        <f>Prijzentabel!A154</f>
        <v>1.7.6</v>
      </c>
      <c r="B68" s="84" t="str">
        <f>Prijzentabel!B154</f>
        <v xml:space="preserve"> Plaatsen van een electrolasmof 40 mm of 50 mm (waar nodig met detectiedraad)</v>
      </c>
      <c r="C68" s="72"/>
      <c r="D68" s="72"/>
      <c r="E68" s="72"/>
      <c r="F68" s="73"/>
      <c r="G68" s="74" t="str">
        <f>Prijzentabel!H154</f>
        <v>per stuk</v>
      </c>
      <c r="H68" s="75">
        <f>Prijzentabel!J154</f>
        <v>59.025999999999996</v>
      </c>
      <c r="I68" s="296"/>
      <c r="J68" s="308" t="str">
        <f t="shared" si="24"/>
        <v/>
      </c>
      <c r="K68" s="296"/>
      <c r="L68" s="308" t="str">
        <f t="shared" si="25"/>
        <v/>
      </c>
      <c r="M68" s="296"/>
      <c r="N68" s="308" t="str">
        <f t="shared" si="26"/>
        <v/>
      </c>
      <c r="O68" s="296"/>
      <c r="P68" s="308" t="str">
        <f t="shared" si="27"/>
        <v/>
      </c>
      <c r="Q68" s="296"/>
      <c r="R68" s="308" t="str">
        <f t="shared" si="28"/>
        <v/>
      </c>
      <c r="S68" s="296"/>
      <c r="T68" s="308" t="str">
        <f t="shared" si="29"/>
        <v/>
      </c>
      <c r="U68" s="296"/>
      <c r="V68" s="308" t="str">
        <f t="shared" si="30"/>
        <v/>
      </c>
      <c r="W68" s="296"/>
      <c r="X68" s="308" t="str">
        <f t="shared" si="31"/>
        <v/>
      </c>
      <c r="Y68" s="296"/>
      <c r="Z68" s="308" t="str">
        <f t="shared" si="32"/>
        <v/>
      </c>
      <c r="AA68" s="296"/>
      <c r="AB68" s="308" t="str">
        <f t="shared" si="33"/>
        <v/>
      </c>
      <c r="AC68" s="367"/>
      <c r="AD68" s="371" t="str">
        <f t="shared" si="34"/>
        <v/>
      </c>
      <c r="AE68" s="65" t="str">
        <f t="shared" si="35"/>
        <v/>
      </c>
    </row>
    <row r="69" spans="1:31" s="65" customFormat="1" ht="16.5" customHeight="1" x14ac:dyDescent="0.2">
      <c r="A69" s="70" t="str">
        <f>Prijzentabel!A155</f>
        <v>1.7.7</v>
      </c>
      <c r="B69" s="84" t="str">
        <f>Prijzentabel!B155</f>
        <v xml:space="preserve"> Plaatsen van een schroefmof 40 mm of 50 mm</v>
      </c>
      <c r="C69" s="72"/>
      <c r="D69" s="72"/>
      <c r="E69" s="72"/>
      <c r="F69" s="72"/>
      <c r="G69" s="74" t="str">
        <f>Prijzentabel!H155</f>
        <v>per stuk</v>
      </c>
      <c r="H69" s="75">
        <f>Prijzentabel!J155</f>
        <v>46.147599999999997</v>
      </c>
      <c r="I69" s="296"/>
      <c r="J69" s="308" t="str">
        <f t="shared" si="24"/>
        <v/>
      </c>
      <c r="K69" s="296"/>
      <c r="L69" s="308" t="str">
        <f t="shared" si="25"/>
        <v/>
      </c>
      <c r="M69" s="296"/>
      <c r="N69" s="308" t="str">
        <f t="shared" si="26"/>
        <v/>
      </c>
      <c r="O69" s="296"/>
      <c r="P69" s="308" t="str">
        <f t="shared" si="27"/>
        <v/>
      </c>
      <c r="Q69" s="296"/>
      <c r="R69" s="308" t="str">
        <f t="shared" si="28"/>
        <v/>
      </c>
      <c r="S69" s="296"/>
      <c r="T69" s="308" t="str">
        <f t="shared" si="29"/>
        <v/>
      </c>
      <c r="U69" s="296"/>
      <c r="V69" s="308" t="str">
        <f t="shared" si="30"/>
        <v/>
      </c>
      <c r="W69" s="296"/>
      <c r="X69" s="308" t="str">
        <f t="shared" si="31"/>
        <v/>
      </c>
      <c r="Y69" s="296"/>
      <c r="Z69" s="308" t="str">
        <f t="shared" si="32"/>
        <v/>
      </c>
      <c r="AA69" s="296"/>
      <c r="AB69" s="308" t="str">
        <f t="shared" si="33"/>
        <v/>
      </c>
      <c r="AC69" s="367"/>
      <c r="AD69" s="371" t="str">
        <f t="shared" si="34"/>
        <v/>
      </c>
      <c r="AE69" s="65" t="str">
        <f t="shared" si="35"/>
        <v/>
      </c>
    </row>
    <row r="70" spans="1:31" s="65" customFormat="1" ht="16.5" customHeight="1" x14ac:dyDescent="0.2">
      <c r="A70" s="70" t="str">
        <f>Prijzentabel!A156</f>
        <v>1.7.8</v>
      </c>
      <c r="B70" s="84" t="str">
        <f>Prijzentabel!B156</f>
        <v xml:space="preserve"> Plaatsen van een schroefmof 32 mm</v>
      </c>
      <c r="C70" s="72"/>
      <c r="D70" s="72"/>
      <c r="E70" s="72"/>
      <c r="F70" s="72"/>
      <c r="G70" s="74" t="str">
        <f>Prijzentabel!H156</f>
        <v>per stuk</v>
      </c>
      <c r="H70" s="75">
        <f>Prijzentabel!J156</f>
        <v>46.147599999999997</v>
      </c>
      <c r="I70" s="296"/>
      <c r="J70" s="308" t="str">
        <f t="shared" si="24"/>
        <v/>
      </c>
      <c r="K70" s="296"/>
      <c r="L70" s="308" t="str">
        <f t="shared" si="25"/>
        <v/>
      </c>
      <c r="M70" s="296"/>
      <c r="N70" s="308" t="str">
        <f t="shared" si="26"/>
        <v/>
      </c>
      <c r="O70" s="296"/>
      <c r="P70" s="308" t="str">
        <f t="shared" si="27"/>
        <v/>
      </c>
      <c r="Q70" s="296"/>
      <c r="R70" s="308" t="str">
        <f t="shared" si="28"/>
        <v/>
      </c>
      <c r="S70" s="296"/>
      <c r="T70" s="308" t="str">
        <f t="shared" si="29"/>
        <v/>
      </c>
      <c r="U70" s="296"/>
      <c r="V70" s="308" t="str">
        <f t="shared" si="30"/>
        <v/>
      </c>
      <c r="W70" s="296"/>
      <c r="X70" s="308" t="str">
        <f t="shared" si="31"/>
        <v/>
      </c>
      <c r="Y70" s="296"/>
      <c r="Z70" s="308" t="str">
        <f t="shared" si="32"/>
        <v/>
      </c>
      <c r="AA70" s="296"/>
      <c r="AB70" s="308" t="str">
        <f t="shared" si="33"/>
        <v/>
      </c>
      <c r="AC70" s="367"/>
      <c r="AD70" s="371" t="str">
        <f t="shared" si="34"/>
        <v/>
      </c>
      <c r="AE70" s="65" t="str">
        <f t="shared" si="35"/>
        <v/>
      </c>
    </row>
    <row r="71" spans="1:31" s="65" customFormat="1" ht="16.5" customHeight="1" x14ac:dyDescent="0.2">
      <c r="A71" s="70" t="str">
        <f>Prijzentabel!A157</f>
        <v>1.7.9</v>
      </c>
      <c r="B71" s="84" t="str">
        <f>Prijzentabel!B157</f>
        <v xml:space="preserve"> Plaatsen van een klikmof 50 mm</v>
      </c>
      <c r="C71" s="72"/>
      <c r="D71" s="72"/>
      <c r="E71" s="72"/>
      <c r="F71" s="72"/>
      <c r="G71" s="74" t="str">
        <f>Prijzentabel!H157</f>
        <v>per stuk</v>
      </c>
      <c r="H71" s="75">
        <f>Prijzentabel!J157</f>
        <v>46.147599999999997</v>
      </c>
      <c r="I71" s="296"/>
      <c r="J71" s="308" t="str">
        <f t="shared" si="24"/>
        <v/>
      </c>
      <c r="K71" s="296"/>
      <c r="L71" s="308" t="str">
        <f t="shared" si="25"/>
        <v/>
      </c>
      <c r="M71" s="296"/>
      <c r="N71" s="308" t="str">
        <f t="shared" si="26"/>
        <v/>
      </c>
      <c r="O71" s="296"/>
      <c r="P71" s="308" t="str">
        <f t="shared" si="27"/>
        <v/>
      </c>
      <c r="Q71" s="296"/>
      <c r="R71" s="308" t="str">
        <f t="shared" si="28"/>
        <v/>
      </c>
      <c r="S71" s="296"/>
      <c r="T71" s="308" t="str">
        <f t="shared" si="29"/>
        <v/>
      </c>
      <c r="U71" s="296"/>
      <c r="V71" s="308" t="str">
        <f t="shared" si="30"/>
        <v/>
      </c>
      <c r="W71" s="296"/>
      <c r="X71" s="308" t="str">
        <f t="shared" si="31"/>
        <v/>
      </c>
      <c r="Y71" s="296"/>
      <c r="Z71" s="308" t="str">
        <f t="shared" si="32"/>
        <v/>
      </c>
      <c r="AA71" s="296"/>
      <c r="AB71" s="308" t="str">
        <f t="shared" si="33"/>
        <v/>
      </c>
      <c r="AC71" s="367"/>
      <c r="AD71" s="371" t="str">
        <f t="shared" si="34"/>
        <v/>
      </c>
      <c r="AE71" s="65" t="str">
        <f t="shared" si="35"/>
        <v/>
      </c>
    </row>
    <row r="72" spans="1:31" s="65" customFormat="1" ht="16.5" customHeight="1" x14ac:dyDescent="0.2">
      <c r="A72" s="70" t="str">
        <f>Prijzentabel!A158</f>
        <v>1.7.10</v>
      </c>
      <c r="B72" s="84" t="str">
        <f>Prijzentabel!B158</f>
        <v xml:space="preserve"> Plaatsen van herkenningsstrips / identificatiebandjes</v>
      </c>
      <c r="C72" s="72"/>
      <c r="D72" s="72"/>
      <c r="E72" s="72"/>
      <c r="F72" s="72"/>
      <c r="G72" s="74" t="str">
        <f>Prijzentabel!H158</f>
        <v>per stuk</v>
      </c>
      <c r="H72" s="75">
        <f>Prijzentabel!J158</f>
        <v>0.21464</v>
      </c>
      <c r="I72" s="296"/>
      <c r="J72" s="308" t="str">
        <f t="shared" si="24"/>
        <v/>
      </c>
      <c r="K72" s="296"/>
      <c r="L72" s="308" t="str">
        <f t="shared" si="25"/>
        <v/>
      </c>
      <c r="M72" s="296"/>
      <c r="N72" s="308" t="str">
        <f t="shared" si="26"/>
        <v/>
      </c>
      <c r="O72" s="296"/>
      <c r="P72" s="308" t="str">
        <f t="shared" si="27"/>
        <v/>
      </c>
      <c r="Q72" s="296"/>
      <c r="R72" s="308" t="str">
        <f t="shared" si="28"/>
        <v/>
      </c>
      <c r="S72" s="296"/>
      <c r="T72" s="308" t="str">
        <f t="shared" si="29"/>
        <v/>
      </c>
      <c r="U72" s="296"/>
      <c r="V72" s="308" t="str">
        <f t="shared" si="30"/>
        <v/>
      </c>
      <c r="W72" s="296"/>
      <c r="X72" s="308" t="str">
        <f t="shared" si="31"/>
        <v/>
      </c>
      <c r="Y72" s="296"/>
      <c r="Z72" s="308" t="str">
        <f t="shared" si="32"/>
        <v/>
      </c>
      <c r="AA72" s="296"/>
      <c r="AB72" s="308" t="str">
        <f t="shared" si="33"/>
        <v/>
      </c>
      <c r="AC72" s="367"/>
      <c r="AD72" s="371" t="str">
        <f t="shared" si="34"/>
        <v/>
      </c>
      <c r="AE72" s="65" t="str">
        <f t="shared" si="35"/>
        <v/>
      </c>
    </row>
    <row r="73" spans="1:31" s="65" customFormat="1" ht="16.5" customHeight="1" x14ac:dyDescent="0.2">
      <c r="A73" s="70" t="str">
        <f>Prijzentabel!A159</f>
        <v>1.7.11</v>
      </c>
      <c r="B73" s="84" t="str">
        <f>Prijzentabel!B159</f>
        <v xml:space="preserve"> Plaatsen van waarschuwingslint</v>
      </c>
      <c r="C73" s="72"/>
      <c r="D73" s="72"/>
      <c r="E73" s="72"/>
      <c r="F73" s="72"/>
      <c r="G73" s="74" t="str">
        <f>Prijzentabel!H159</f>
        <v>per lm</v>
      </c>
      <c r="H73" s="75">
        <f>Prijzentabel!J159</f>
        <v>0.32195999999999997</v>
      </c>
      <c r="I73" s="294"/>
      <c r="J73" s="308" t="str">
        <f t="shared" si="24"/>
        <v/>
      </c>
      <c r="K73" s="294"/>
      <c r="L73" s="308" t="str">
        <f t="shared" si="25"/>
        <v/>
      </c>
      <c r="M73" s="294"/>
      <c r="N73" s="308" t="str">
        <f t="shared" si="26"/>
        <v/>
      </c>
      <c r="O73" s="294"/>
      <c r="P73" s="308" t="str">
        <f t="shared" si="27"/>
        <v/>
      </c>
      <c r="Q73" s="294"/>
      <c r="R73" s="308" t="str">
        <f t="shared" si="28"/>
        <v/>
      </c>
      <c r="S73" s="294"/>
      <c r="T73" s="308" t="str">
        <f t="shared" si="29"/>
        <v/>
      </c>
      <c r="U73" s="294"/>
      <c r="V73" s="308" t="str">
        <f t="shared" si="30"/>
        <v/>
      </c>
      <c r="W73" s="294"/>
      <c r="X73" s="308" t="str">
        <f t="shared" si="31"/>
        <v/>
      </c>
      <c r="Y73" s="294"/>
      <c r="Z73" s="308" t="str">
        <f t="shared" si="32"/>
        <v/>
      </c>
      <c r="AA73" s="294"/>
      <c r="AB73" s="308" t="str">
        <f t="shared" si="33"/>
        <v/>
      </c>
      <c r="AC73" s="365"/>
      <c r="AD73" s="371" t="str">
        <f t="shared" si="34"/>
        <v/>
      </c>
      <c r="AE73" s="65" t="str">
        <f t="shared" si="35"/>
        <v/>
      </c>
    </row>
    <row r="74" spans="1:31" s="65" customFormat="1" ht="16.5" customHeight="1" x14ac:dyDescent="0.2">
      <c r="A74" s="70" t="str">
        <f>Prijzentabel!A160</f>
        <v>1.7.12</v>
      </c>
      <c r="B74" s="84" t="str">
        <f>Prijzentabel!B160</f>
        <v xml:space="preserve"> Plaatsen van Protectieplaten  - exclusief levering</v>
      </c>
      <c r="C74" s="72"/>
      <c r="D74" s="72"/>
      <c r="E74" s="72"/>
      <c r="F74" s="72"/>
      <c r="G74" s="74" t="str">
        <f>Prijzentabel!H160</f>
        <v>per lm</v>
      </c>
      <c r="H74" s="75">
        <f>Prijzentabel!J160</f>
        <v>3.0586199999999999</v>
      </c>
      <c r="I74" s="294"/>
      <c r="J74" s="308" t="str">
        <f t="shared" si="24"/>
        <v/>
      </c>
      <c r="K74" s="294"/>
      <c r="L74" s="308" t="str">
        <f t="shared" si="25"/>
        <v/>
      </c>
      <c r="M74" s="294"/>
      <c r="N74" s="308" t="str">
        <f t="shared" si="26"/>
        <v/>
      </c>
      <c r="O74" s="294"/>
      <c r="P74" s="308" t="str">
        <f t="shared" si="27"/>
        <v/>
      </c>
      <c r="Q74" s="294"/>
      <c r="R74" s="308" t="str">
        <f t="shared" si="28"/>
        <v/>
      </c>
      <c r="S74" s="294"/>
      <c r="T74" s="308" t="str">
        <f t="shared" si="29"/>
        <v/>
      </c>
      <c r="U74" s="294"/>
      <c r="V74" s="308" t="str">
        <f t="shared" si="30"/>
        <v/>
      </c>
      <c r="W74" s="294"/>
      <c r="X74" s="308" t="str">
        <f t="shared" si="31"/>
        <v/>
      </c>
      <c r="Y74" s="294"/>
      <c r="Z74" s="308" t="str">
        <f t="shared" si="32"/>
        <v/>
      </c>
      <c r="AA74" s="294"/>
      <c r="AB74" s="308" t="str">
        <f t="shared" si="33"/>
        <v/>
      </c>
      <c r="AC74" s="365"/>
      <c r="AD74" s="371" t="str">
        <f t="shared" si="34"/>
        <v/>
      </c>
      <c r="AE74" s="65" t="str">
        <f t="shared" si="35"/>
        <v/>
      </c>
    </row>
    <row r="75" spans="1:31" s="65" customFormat="1" ht="16.5" customHeight="1" x14ac:dyDescent="0.2">
      <c r="A75" s="70" t="str">
        <f>Prijzentabel!A161</f>
        <v>1.7.13</v>
      </c>
      <c r="B75" s="84" t="str">
        <f>Prijzentabel!B161</f>
        <v xml:space="preserve"> Inblazen van koord</v>
      </c>
      <c r="C75" s="72"/>
      <c r="D75" s="72"/>
      <c r="E75" s="72"/>
      <c r="F75" s="72"/>
      <c r="G75" s="74" t="str">
        <f>Prijzentabel!H161</f>
        <v>per lm</v>
      </c>
      <c r="H75" s="75">
        <f>Prijzentabel!J161</f>
        <v>0.96587999999999996</v>
      </c>
      <c r="I75" s="294"/>
      <c r="J75" s="308" t="str">
        <f t="shared" si="24"/>
        <v/>
      </c>
      <c r="K75" s="294"/>
      <c r="L75" s="308" t="str">
        <f t="shared" si="25"/>
        <v/>
      </c>
      <c r="M75" s="294"/>
      <c r="N75" s="308" t="str">
        <f t="shared" si="26"/>
        <v/>
      </c>
      <c r="O75" s="294"/>
      <c r="P75" s="308" t="str">
        <f t="shared" si="27"/>
        <v/>
      </c>
      <c r="Q75" s="294"/>
      <c r="R75" s="308" t="str">
        <f t="shared" si="28"/>
        <v/>
      </c>
      <c r="S75" s="294"/>
      <c r="T75" s="308" t="str">
        <f t="shared" si="29"/>
        <v/>
      </c>
      <c r="U75" s="294"/>
      <c r="V75" s="308" t="str">
        <f t="shared" si="30"/>
        <v/>
      </c>
      <c r="W75" s="294"/>
      <c r="X75" s="308" t="str">
        <f t="shared" si="31"/>
        <v/>
      </c>
      <c r="Y75" s="294"/>
      <c r="Z75" s="308" t="str">
        <f t="shared" si="32"/>
        <v/>
      </c>
      <c r="AA75" s="294"/>
      <c r="AB75" s="308" t="str">
        <f t="shared" si="33"/>
        <v/>
      </c>
      <c r="AC75" s="365"/>
      <c r="AD75" s="371" t="str">
        <f t="shared" si="34"/>
        <v/>
      </c>
      <c r="AE75" s="65" t="str">
        <f t="shared" si="35"/>
        <v/>
      </c>
    </row>
    <row r="76" spans="1:31" s="65" customFormat="1" ht="16.5" customHeight="1" x14ac:dyDescent="0.2">
      <c r="A76" s="70" t="str">
        <f>Prijzentabel!A162</f>
        <v>1.7.14</v>
      </c>
      <c r="B76" s="85" t="str">
        <f>Prijzentabel!B162</f>
        <v xml:space="preserve"> Werken in regie</v>
      </c>
      <c r="C76" s="62"/>
      <c r="D76" s="62"/>
      <c r="E76" s="62"/>
      <c r="F76" s="62"/>
      <c r="G76" s="86" t="str">
        <f>Prijzentabel!H162</f>
        <v>per manuur</v>
      </c>
      <c r="H76" s="87">
        <f>Prijzentabel!J162</f>
        <v>52.050199999999997</v>
      </c>
      <c r="I76" s="363"/>
      <c r="J76" s="308" t="str">
        <f t="shared" si="24"/>
        <v/>
      </c>
      <c r="K76" s="363"/>
      <c r="L76" s="308" t="str">
        <f t="shared" si="25"/>
        <v/>
      </c>
      <c r="M76" s="363"/>
      <c r="N76" s="308" t="str">
        <f t="shared" si="26"/>
        <v/>
      </c>
      <c r="O76" s="363"/>
      <c r="P76" s="308" t="str">
        <f t="shared" si="27"/>
        <v/>
      </c>
      <c r="Q76" s="363"/>
      <c r="R76" s="308" t="str">
        <f t="shared" si="28"/>
        <v/>
      </c>
      <c r="S76" s="363"/>
      <c r="T76" s="308" t="str">
        <f t="shared" si="29"/>
        <v/>
      </c>
      <c r="U76" s="363"/>
      <c r="V76" s="308" t="str">
        <f t="shared" si="30"/>
        <v/>
      </c>
      <c r="W76" s="363"/>
      <c r="X76" s="308" t="str">
        <f t="shared" si="31"/>
        <v/>
      </c>
      <c r="Y76" s="363"/>
      <c r="Z76" s="308" t="str">
        <f t="shared" si="32"/>
        <v/>
      </c>
      <c r="AA76" s="363"/>
      <c r="AB76" s="308" t="str">
        <f t="shared" si="33"/>
        <v/>
      </c>
      <c r="AC76" s="368"/>
      <c r="AD76" s="371" t="str">
        <f t="shared" si="34"/>
        <v/>
      </c>
      <c r="AE76" s="65" t="str">
        <f t="shared" si="35"/>
        <v/>
      </c>
    </row>
    <row r="77" spans="1:31" s="65" customFormat="1" ht="16.5" customHeight="1" x14ac:dyDescent="0.2">
      <c r="A77" s="70" t="str">
        <f>Prijzentabel!A163</f>
        <v>1.7.15</v>
      </c>
      <c r="B77" s="84" t="str">
        <f>Prijzentabel!B163</f>
        <v xml:space="preserve"> Werken tijdens nacht en op zaterdag</v>
      </c>
      <c r="C77" s="72"/>
      <c r="D77" s="72"/>
      <c r="E77" s="72"/>
      <c r="F77" s="72"/>
      <c r="G77" s="74" t="str">
        <f>Prijzentabel!H163</f>
        <v>per manuur</v>
      </c>
      <c r="H77" s="75">
        <f>Prijzentabel!J163</f>
        <v>74.587400000000002</v>
      </c>
      <c r="I77" s="363"/>
      <c r="J77" s="308" t="str">
        <f t="shared" si="24"/>
        <v/>
      </c>
      <c r="K77" s="363"/>
      <c r="L77" s="308" t="str">
        <f t="shared" si="25"/>
        <v/>
      </c>
      <c r="M77" s="363"/>
      <c r="N77" s="308" t="str">
        <f t="shared" si="26"/>
        <v/>
      </c>
      <c r="O77" s="363"/>
      <c r="P77" s="308" t="str">
        <f t="shared" si="27"/>
        <v/>
      </c>
      <c r="Q77" s="363"/>
      <c r="R77" s="308" t="str">
        <f t="shared" si="28"/>
        <v/>
      </c>
      <c r="S77" s="363"/>
      <c r="T77" s="308" t="str">
        <f t="shared" si="29"/>
        <v/>
      </c>
      <c r="U77" s="363"/>
      <c r="V77" s="308" t="str">
        <f t="shared" si="30"/>
        <v/>
      </c>
      <c r="W77" s="363"/>
      <c r="X77" s="308" t="str">
        <f t="shared" si="31"/>
        <v/>
      </c>
      <c r="Y77" s="363"/>
      <c r="Z77" s="308" t="str">
        <f t="shared" si="32"/>
        <v/>
      </c>
      <c r="AA77" s="363"/>
      <c r="AB77" s="308" t="str">
        <f t="shared" si="33"/>
        <v/>
      </c>
      <c r="AC77" s="368"/>
      <c r="AD77" s="371" t="str">
        <f t="shared" si="34"/>
        <v/>
      </c>
      <c r="AE77" s="65" t="str">
        <f t="shared" si="35"/>
        <v/>
      </c>
    </row>
    <row r="78" spans="1:31" s="65" customFormat="1" ht="16.5" customHeight="1" x14ac:dyDescent="0.2">
      <c r="A78" s="70" t="str">
        <f>Prijzentabel!A164</f>
        <v>1.7.16</v>
      </c>
      <c r="B78" s="84" t="str">
        <f>Prijzentabel!B164</f>
        <v xml:space="preserve"> Werken op zon- en feestdagen</v>
      </c>
      <c r="C78" s="72"/>
      <c r="D78" s="72"/>
      <c r="E78" s="72"/>
      <c r="F78" s="72"/>
      <c r="G78" s="74" t="str">
        <f>Prijzentabel!H164</f>
        <v>per manuur</v>
      </c>
      <c r="H78" s="75">
        <f>Prijzentabel!J164</f>
        <v>96.587999999999994</v>
      </c>
      <c r="I78" s="363"/>
      <c r="J78" s="308" t="str">
        <f t="shared" si="24"/>
        <v/>
      </c>
      <c r="K78" s="363"/>
      <c r="L78" s="308" t="str">
        <f t="shared" si="25"/>
        <v/>
      </c>
      <c r="M78" s="363"/>
      <c r="N78" s="308" t="str">
        <f t="shared" si="26"/>
        <v/>
      </c>
      <c r="O78" s="363"/>
      <c r="P78" s="308" t="str">
        <f t="shared" si="27"/>
        <v/>
      </c>
      <c r="Q78" s="363"/>
      <c r="R78" s="308" t="str">
        <f t="shared" si="28"/>
        <v/>
      </c>
      <c r="S78" s="363"/>
      <c r="T78" s="308" t="str">
        <f t="shared" si="29"/>
        <v/>
      </c>
      <c r="U78" s="363"/>
      <c r="V78" s="308" t="str">
        <f t="shared" si="30"/>
        <v/>
      </c>
      <c r="W78" s="363"/>
      <c r="X78" s="308" t="str">
        <f t="shared" si="31"/>
        <v/>
      </c>
      <c r="Y78" s="363"/>
      <c r="Z78" s="308" t="str">
        <f t="shared" si="32"/>
        <v/>
      </c>
      <c r="AA78" s="363"/>
      <c r="AB78" s="308" t="str">
        <f t="shared" si="33"/>
        <v/>
      </c>
      <c r="AC78" s="368"/>
      <c r="AD78" s="371" t="str">
        <f t="shared" si="34"/>
        <v/>
      </c>
      <c r="AE78" s="65" t="str">
        <f t="shared" si="35"/>
        <v/>
      </c>
    </row>
    <row r="79" spans="1:31" s="65" customFormat="1" ht="16.5" customHeight="1" x14ac:dyDescent="0.2">
      <c r="A79" s="70" t="str">
        <f>Prijzentabel!A165</f>
        <v>1.7.17</v>
      </c>
      <c r="B79" s="84" t="str">
        <f>Prijzentabel!B165</f>
        <v xml:space="preserve"> Doorboring betonbak of muur</v>
      </c>
      <c r="C79" s="72"/>
      <c r="D79" s="72"/>
      <c r="E79" s="72"/>
      <c r="F79" s="72"/>
      <c r="G79" s="74" t="str">
        <f>Prijzentabel!H165</f>
        <v>per stuk</v>
      </c>
      <c r="H79" s="75">
        <f>Prijzentabel!J165</f>
        <v>85.855999999999995</v>
      </c>
      <c r="I79" s="296"/>
      <c r="J79" s="308" t="str">
        <f t="shared" si="24"/>
        <v/>
      </c>
      <c r="K79" s="296"/>
      <c r="L79" s="308" t="str">
        <f t="shared" si="25"/>
        <v/>
      </c>
      <c r="M79" s="296"/>
      <c r="N79" s="308" t="str">
        <f t="shared" si="26"/>
        <v/>
      </c>
      <c r="O79" s="296"/>
      <c r="P79" s="308" t="str">
        <f t="shared" si="27"/>
        <v/>
      </c>
      <c r="Q79" s="296"/>
      <c r="R79" s="308" t="str">
        <f t="shared" si="28"/>
        <v/>
      </c>
      <c r="S79" s="296"/>
      <c r="T79" s="308" t="str">
        <f t="shared" si="29"/>
        <v/>
      </c>
      <c r="U79" s="296"/>
      <c r="V79" s="308" t="str">
        <f t="shared" si="30"/>
        <v/>
      </c>
      <c r="W79" s="296"/>
      <c r="X79" s="308" t="str">
        <f t="shared" si="31"/>
        <v/>
      </c>
      <c r="Y79" s="296"/>
      <c r="Z79" s="308" t="str">
        <f t="shared" si="32"/>
        <v/>
      </c>
      <c r="AA79" s="296"/>
      <c r="AB79" s="308" t="str">
        <f t="shared" si="33"/>
        <v/>
      </c>
      <c r="AC79" s="367"/>
      <c r="AD79" s="371" t="str">
        <f t="shared" si="34"/>
        <v/>
      </c>
      <c r="AE79" s="65" t="str">
        <f t="shared" si="35"/>
        <v/>
      </c>
    </row>
    <row r="80" spans="1:31" s="65" customFormat="1" ht="16.5" customHeight="1" x14ac:dyDescent="0.2">
      <c r="A80" s="70" t="str">
        <f>Prijzentabel!A166</f>
        <v>1.7.18</v>
      </c>
      <c r="B80" s="84" t="str">
        <f>Prijzentabel!B166</f>
        <v xml:space="preserve"> Graafwerk buiten de gemeenschappelijke sleuf</v>
      </c>
      <c r="C80" s="72"/>
      <c r="D80" s="72"/>
      <c r="E80" s="72"/>
      <c r="F80" s="72"/>
      <c r="G80" s="74" t="str">
        <f>Prijzentabel!H166</f>
        <v>per m3</v>
      </c>
      <c r="H80" s="75">
        <f>Prijzentabel!J166</f>
        <v>59.025999999999996</v>
      </c>
      <c r="I80" s="295"/>
      <c r="J80" s="308" t="str">
        <f t="shared" si="24"/>
        <v/>
      </c>
      <c r="K80" s="295"/>
      <c r="L80" s="308" t="str">
        <f t="shared" si="25"/>
        <v/>
      </c>
      <c r="M80" s="295"/>
      <c r="N80" s="308" t="str">
        <f t="shared" si="26"/>
        <v/>
      </c>
      <c r="O80" s="295"/>
      <c r="P80" s="308" t="str">
        <f t="shared" si="27"/>
        <v/>
      </c>
      <c r="Q80" s="295"/>
      <c r="R80" s="308" t="str">
        <f t="shared" si="28"/>
        <v/>
      </c>
      <c r="S80" s="295"/>
      <c r="T80" s="308" t="str">
        <f t="shared" si="29"/>
        <v/>
      </c>
      <c r="U80" s="295"/>
      <c r="V80" s="308" t="str">
        <f t="shared" si="30"/>
        <v/>
      </c>
      <c r="W80" s="295"/>
      <c r="X80" s="308" t="str">
        <f t="shared" si="31"/>
        <v/>
      </c>
      <c r="Y80" s="295"/>
      <c r="Z80" s="308" t="str">
        <f t="shared" si="32"/>
        <v/>
      </c>
      <c r="AA80" s="295"/>
      <c r="AB80" s="308" t="str">
        <f t="shared" si="33"/>
        <v/>
      </c>
      <c r="AC80" s="369"/>
      <c r="AD80" s="371" t="str">
        <f t="shared" si="34"/>
        <v/>
      </c>
      <c r="AE80" s="65" t="str">
        <f t="shared" si="35"/>
        <v/>
      </c>
    </row>
    <row r="81" spans="1:31" s="65" customFormat="1" ht="16.5" customHeight="1" x14ac:dyDescent="0.2">
      <c r="A81" s="70" t="str">
        <f>Prijzentabel!A167</f>
        <v>1.7.19</v>
      </c>
      <c r="B81" s="84" t="str">
        <f>Prijzentabel!B167</f>
        <v xml:space="preserve"> Huren compressor (1 man inbegrepen)</v>
      </c>
      <c r="C81" s="72"/>
      <c r="D81" s="72"/>
      <c r="E81" s="72"/>
      <c r="F81" s="72"/>
      <c r="G81" s="74" t="str">
        <f>Prijzentabel!H167</f>
        <v>per uur</v>
      </c>
      <c r="H81" s="75">
        <f>Prijzentabel!J167</f>
        <v>46.147599999999997</v>
      </c>
      <c r="I81" s="363"/>
      <c r="J81" s="308" t="str">
        <f t="shared" si="24"/>
        <v/>
      </c>
      <c r="K81" s="363"/>
      <c r="L81" s="308" t="str">
        <f t="shared" si="25"/>
        <v/>
      </c>
      <c r="M81" s="363"/>
      <c r="N81" s="308" t="str">
        <f t="shared" si="26"/>
        <v/>
      </c>
      <c r="O81" s="363"/>
      <c r="P81" s="308" t="str">
        <f t="shared" si="27"/>
        <v/>
      </c>
      <c r="Q81" s="363"/>
      <c r="R81" s="308" t="str">
        <f t="shared" si="28"/>
        <v/>
      </c>
      <c r="S81" s="363"/>
      <c r="T81" s="308" t="str">
        <f t="shared" si="29"/>
        <v/>
      </c>
      <c r="U81" s="363"/>
      <c r="V81" s="308" t="str">
        <f t="shared" si="30"/>
        <v/>
      </c>
      <c r="W81" s="363"/>
      <c r="X81" s="308" t="str">
        <f t="shared" si="31"/>
        <v/>
      </c>
      <c r="Y81" s="363"/>
      <c r="Z81" s="308" t="str">
        <f t="shared" si="32"/>
        <v/>
      </c>
      <c r="AA81" s="363"/>
      <c r="AB81" s="308" t="str">
        <f t="shared" si="33"/>
        <v/>
      </c>
      <c r="AC81" s="368"/>
      <c r="AD81" s="371" t="str">
        <f t="shared" si="34"/>
        <v/>
      </c>
      <c r="AE81" s="65" t="str">
        <f t="shared" si="35"/>
        <v/>
      </c>
    </row>
    <row r="82" spans="1:31" s="65" customFormat="1" ht="16.5" customHeight="1" x14ac:dyDescent="0.2">
      <c r="A82" s="70" t="str">
        <f>Prijzentabel!A168</f>
        <v>1.7.20</v>
      </c>
      <c r="B82" s="84" t="str">
        <f>Prijzentabel!B168</f>
        <v xml:space="preserve"> Opname as-built plan per meter sleuf per plan</v>
      </c>
      <c r="C82" s="72"/>
      <c r="D82" s="72"/>
      <c r="E82" s="72"/>
      <c r="F82" s="73"/>
      <c r="G82" s="74" t="str">
        <f>Prijzentabel!H168</f>
        <v>per lm</v>
      </c>
      <c r="H82" s="75">
        <f>Prijzentabel!J168</f>
        <v>1.3414999999999999</v>
      </c>
      <c r="I82" s="294"/>
      <c r="J82" s="308" t="str">
        <f t="shared" si="24"/>
        <v/>
      </c>
      <c r="K82" s="294"/>
      <c r="L82" s="308" t="str">
        <f t="shared" si="25"/>
        <v/>
      </c>
      <c r="M82" s="294"/>
      <c r="N82" s="308" t="str">
        <f t="shared" si="26"/>
        <v/>
      </c>
      <c r="O82" s="294"/>
      <c r="P82" s="308" t="str">
        <f t="shared" si="27"/>
        <v/>
      </c>
      <c r="Q82" s="294"/>
      <c r="R82" s="308" t="str">
        <f t="shared" si="28"/>
        <v/>
      </c>
      <c r="S82" s="294"/>
      <c r="T82" s="308" t="str">
        <f t="shared" si="29"/>
        <v/>
      </c>
      <c r="U82" s="294"/>
      <c r="V82" s="308" t="str">
        <f t="shared" si="30"/>
        <v/>
      </c>
      <c r="W82" s="294"/>
      <c r="X82" s="308" t="str">
        <f t="shared" si="31"/>
        <v/>
      </c>
      <c r="Y82" s="294"/>
      <c r="Z82" s="308" t="str">
        <f t="shared" si="32"/>
        <v/>
      </c>
      <c r="AA82" s="294"/>
      <c r="AB82" s="308" t="str">
        <f t="shared" si="33"/>
        <v/>
      </c>
      <c r="AC82" s="365"/>
      <c r="AD82" s="371" t="str">
        <f t="shared" si="34"/>
        <v/>
      </c>
      <c r="AE82" s="65" t="str">
        <f t="shared" si="35"/>
        <v/>
      </c>
    </row>
    <row r="83" spans="1:31" s="65" customFormat="1" ht="16.5" customHeight="1" x14ac:dyDescent="0.2">
      <c r="A83" s="70" t="str">
        <f>Prijzentabel!A169</f>
        <v>1.7.21</v>
      </c>
      <c r="B83" s="84" t="str">
        <f>Prijzentabel!B169</f>
        <v xml:space="preserve"> Bronbemaling</v>
      </c>
      <c r="C83" s="72"/>
      <c r="D83" s="72"/>
      <c r="E83" s="72"/>
      <c r="F83" s="73"/>
      <c r="G83" s="74" t="str">
        <f>Prijzentabel!H169</f>
        <v>per lm</v>
      </c>
      <c r="H83" s="75">
        <f>Prijzentabel!J169</f>
        <v>27.141227999999998</v>
      </c>
      <c r="I83" s="294"/>
      <c r="J83" s="308" t="str">
        <f t="shared" si="24"/>
        <v/>
      </c>
      <c r="K83" s="294"/>
      <c r="L83" s="308" t="str">
        <f t="shared" si="25"/>
        <v/>
      </c>
      <c r="M83" s="294"/>
      <c r="N83" s="308" t="str">
        <f t="shared" si="26"/>
        <v/>
      </c>
      <c r="O83" s="294"/>
      <c r="P83" s="308" t="str">
        <f t="shared" si="27"/>
        <v/>
      </c>
      <c r="Q83" s="294"/>
      <c r="R83" s="308" t="str">
        <f t="shared" si="28"/>
        <v/>
      </c>
      <c r="S83" s="294"/>
      <c r="T83" s="308" t="str">
        <f t="shared" si="29"/>
        <v/>
      </c>
      <c r="U83" s="294"/>
      <c r="V83" s="308" t="str">
        <f t="shared" si="30"/>
        <v/>
      </c>
      <c r="W83" s="294"/>
      <c r="X83" s="308" t="str">
        <f t="shared" si="31"/>
        <v/>
      </c>
      <c r="Y83" s="294"/>
      <c r="Z83" s="308" t="str">
        <f t="shared" si="32"/>
        <v/>
      </c>
      <c r="AA83" s="294"/>
      <c r="AB83" s="308" t="str">
        <f t="shared" si="33"/>
        <v/>
      </c>
      <c r="AC83" s="365"/>
      <c r="AD83" s="371" t="str">
        <f t="shared" si="34"/>
        <v/>
      </c>
      <c r="AE83" s="65" t="str">
        <f t="shared" si="35"/>
        <v/>
      </c>
    </row>
    <row r="84" spans="1:31" s="65" customFormat="1" ht="16.5" customHeight="1" x14ac:dyDescent="0.2">
      <c r="A84" s="70" t="str">
        <f>Prijzentabel!A170</f>
        <v>1.7.22</v>
      </c>
      <c r="B84" s="84" t="str">
        <f>Prijzentabel!B170</f>
        <v xml:space="preserve"> Bronbemaling voor werk- en boorputten</v>
      </c>
      <c r="C84" s="72"/>
      <c r="D84" s="72"/>
      <c r="E84" s="72"/>
      <c r="F84" s="73"/>
      <c r="G84" s="74" t="str">
        <f>Prijzentabel!H170</f>
        <v>per stuk</v>
      </c>
      <c r="H84" s="75">
        <f>Prijzentabel!J170</f>
        <v>1483.5487519999997</v>
      </c>
      <c r="I84" s="296"/>
      <c r="J84" s="308" t="str">
        <f t="shared" si="24"/>
        <v/>
      </c>
      <c r="K84" s="296"/>
      <c r="L84" s="308" t="str">
        <f t="shared" si="25"/>
        <v/>
      </c>
      <c r="M84" s="296"/>
      <c r="N84" s="308" t="str">
        <f t="shared" si="26"/>
        <v/>
      </c>
      <c r="O84" s="296"/>
      <c r="P84" s="308" t="str">
        <f t="shared" si="27"/>
        <v/>
      </c>
      <c r="Q84" s="296"/>
      <c r="R84" s="308" t="str">
        <f t="shared" si="28"/>
        <v/>
      </c>
      <c r="S84" s="296"/>
      <c r="T84" s="308" t="str">
        <f t="shared" si="29"/>
        <v/>
      </c>
      <c r="U84" s="296"/>
      <c r="V84" s="308" t="str">
        <f t="shared" si="30"/>
        <v/>
      </c>
      <c r="W84" s="296"/>
      <c r="X84" s="308" t="str">
        <f t="shared" si="31"/>
        <v/>
      </c>
      <c r="Y84" s="296"/>
      <c r="Z84" s="308" t="str">
        <f t="shared" si="32"/>
        <v/>
      </c>
      <c r="AA84" s="296"/>
      <c r="AB84" s="308" t="str">
        <f t="shared" si="33"/>
        <v/>
      </c>
      <c r="AC84" s="367"/>
      <c r="AD84" s="371" t="str">
        <f t="shared" si="34"/>
        <v/>
      </c>
      <c r="AE84" s="65" t="str">
        <f t="shared" si="35"/>
        <v/>
      </c>
    </row>
    <row r="85" spans="1:31" s="65" customFormat="1" ht="16.5" customHeight="1" x14ac:dyDescent="0.2">
      <c r="A85" s="70" t="str">
        <f>Prijzentabel!A171</f>
        <v>1.7.23</v>
      </c>
      <c r="B85" s="85" t="str">
        <f>Prijzentabel!B171</f>
        <v xml:space="preserve"> Graafmachine in regie (inclusief bestuurder)</v>
      </c>
      <c r="C85" s="62"/>
      <c r="D85" s="62"/>
      <c r="E85" s="62"/>
      <c r="F85" s="88"/>
      <c r="G85" s="86" t="str">
        <f>Prijzentabel!H171</f>
        <v>per uur</v>
      </c>
      <c r="H85" s="87">
        <f>Prijzentabel!J171</f>
        <v>68.792119999999983</v>
      </c>
      <c r="I85" s="363"/>
      <c r="J85" s="308" t="str">
        <f t="shared" si="24"/>
        <v/>
      </c>
      <c r="K85" s="363"/>
      <c r="L85" s="308" t="str">
        <f t="shared" si="25"/>
        <v/>
      </c>
      <c r="M85" s="363"/>
      <c r="N85" s="308" t="str">
        <f t="shared" si="26"/>
        <v/>
      </c>
      <c r="O85" s="363"/>
      <c r="P85" s="308" t="str">
        <f t="shared" si="27"/>
        <v/>
      </c>
      <c r="Q85" s="363"/>
      <c r="R85" s="308" t="str">
        <f t="shared" si="28"/>
        <v/>
      </c>
      <c r="S85" s="363"/>
      <c r="T85" s="308" t="str">
        <f t="shared" si="29"/>
        <v/>
      </c>
      <c r="U85" s="363"/>
      <c r="V85" s="308" t="str">
        <f t="shared" si="30"/>
        <v/>
      </c>
      <c r="W85" s="363"/>
      <c r="X85" s="308" t="str">
        <f t="shared" si="31"/>
        <v/>
      </c>
      <c r="Y85" s="363"/>
      <c r="Z85" s="308" t="str">
        <f t="shared" si="32"/>
        <v/>
      </c>
      <c r="AA85" s="363"/>
      <c r="AB85" s="308" t="str">
        <f t="shared" si="33"/>
        <v/>
      </c>
      <c r="AC85" s="368"/>
      <c r="AD85" s="371" t="str">
        <f t="shared" si="34"/>
        <v/>
      </c>
      <c r="AE85" s="65" t="str">
        <f t="shared" si="35"/>
        <v/>
      </c>
    </row>
    <row r="86" spans="1:31" s="65" customFormat="1" ht="16.5" customHeight="1" x14ac:dyDescent="0.2">
      <c r="A86" s="70" t="str">
        <f>Prijzentabel!A172</f>
        <v>1.7.24</v>
      </c>
      <c r="B86" s="84" t="str">
        <f>Prijzentabel!B172</f>
        <v xml:space="preserve"> Vrachtwagen in regie (inclusief bestuurder)</v>
      </c>
      <c r="C86" s="72"/>
      <c r="D86" s="72"/>
      <c r="E86" s="72"/>
      <c r="F86" s="73"/>
      <c r="G86" s="74" t="str">
        <f>Prijzentabel!H172</f>
        <v>per uur</v>
      </c>
      <c r="H86" s="75">
        <f>Prijzentabel!J172</f>
        <v>101.95399999999999</v>
      </c>
      <c r="I86" s="363"/>
      <c r="J86" s="308" t="str">
        <f t="shared" si="24"/>
        <v/>
      </c>
      <c r="K86" s="363"/>
      <c r="L86" s="308" t="str">
        <f t="shared" si="25"/>
        <v/>
      </c>
      <c r="M86" s="363"/>
      <c r="N86" s="308" t="str">
        <f t="shared" si="26"/>
        <v/>
      </c>
      <c r="O86" s="363"/>
      <c r="P86" s="308" t="str">
        <f t="shared" si="27"/>
        <v/>
      </c>
      <c r="Q86" s="363"/>
      <c r="R86" s="308" t="str">
        <f t="shared" si="28"/>
        <v/>
      </c>
      <c r="S86" s="363"/>
      <c r="T86" s="308" t="str">
        <f t="shared" si="29"/>
        <v/>
      </c>
      <c r="U86" s="363"/>
      <c r="V86" s="308" t="str">
        <f t="shared" si="30"/>
        <v/>
      </c>
      <c r="W86" s="363"/>
      <c r="X86" s="308" t="str">
        <f t="shared" si="31"/>
        <v/>
      </c>
      <c r="Y86" s="363"/>
      <c r="Z86" s="308" t="str">
        <f t="shared" si="32"/>
        <v/>
      </c>
      <c r="AA86" s="363"/>
      <c r="AB86" s="308" t="str">
        <f t="shared" si="33"/>
        <v/>
      </c>
      <c r="AC86" s="368"/>
      <c r="AD86" s="371" t="str">
        <f t="shared" si="34"/>
        <v/>
      </c>
      <c r="AE86" s="65" t="str">
        <f t="shared" si="35"/>
        <v/>
      </c>
    </row>
    <row r="87" spans="1:31" s="65" customFormat="1" ht="16.5" customHeight="1" x14ac:dyDescent="0.2">
      <c r="A87" s="70" t="str">
        <f>Prijzentabel!A173</f>
        <v>1.7.25</v>
      </c>
      <c r="B87" s="84" t="str">
        <f>Prijzentabel!B173</f>
        <v xml:space="preserve"> Lasser PE of staal (in regie)</v>
      </c>
      <c r="C87" s="72"/>
      <c r="D87" s="72"/>
      <c r="E87" s="72"/>
      <c r="F87" s="73"/>
      <c r="G87" s="74" t="str">
        <f>Prijzentabel!H173</f>
        <v>per manuur</v>
      </c>
      <c r="H87" s="75">
        <f>Prijzentabel!J173</f>
        <v>83.709599999999995</v>
      </c>
      <c r="I87" s="363"/>
      <c r="J87" s="308" t="str">
        <f t="shared" si="24"/>
        <v/>
      </c>
      <c r="K87" s="363"/>
      <c r="L87" s="308" t="str">
        <f t="shared" si="25"/>
        <v/>
      </c>
      <c r="M87" s="363"/>
      <c r="N87" s="308" t="str">
        <f t="shared" si="26"/>
        <v/>
      </c>
      <c r="O87" s="363"/>
      <c r="P87" s="308" t="str">
        <f t="shared" si="27"/>
        <v/>
      </c>
      <c r="Q87" s="363"/>
      <c r="R87" s="308" t="str">
        <f t="shared" si="28"/>
        <v/>
      </c>
      <c r="S87" s="363"/>
      <c r="T87" s="308" t="str">
        <f t="shared" si="29"/>
        <v/>
      </c>
      <c r="U87" s="363"/>
      <c r="V87" s="308" t="str">
        <f t="shared" si="30"/>
        <v/>
      </c>
      <c r="W87" s="363"/>
      <c r="X87" s="308" t="str">
        <f t="shared" si="31"/>
        <v/>
      </c>
      <c r="Y87" s="363"/>
      <c r="Z87" s="308" t="str">
        <f t="shared" si="32"/>
        <v/>
      </c>
      <c r="AA87" s="363"/>
      <c r="AB87" s="308" t="str">
        <f t="shared" si="33"/>
        <v/>
      </c>
      <c r="AC87" s="368"/>
      <c r="AD87" s="371" t="str">
        <f t="shared" si="34"/>
        <v/>
      </c>
      <c r="AE87" s="65" t="str">
        <f t="shared" si="35"/>
        <v/>
      </c>
    </row>
    <row r="88" spans="1:31" s="65" customFormat="1" ht="16.5" customHeight="1" x14ac:dyDescent="0.2">
      <c r="A88" s="70" t="str">
        <f>Prijzentabel!A174</f>
        <v>1.7.26</v>
      </c>
      <c r="B88" s="84" t="str">
        <f>Prijzentabel!B174</f>
        <v xml:space="preserve"> Lasser PE of staal (nacht of zaterdag)</v>
      </c>
      <c r="C88" s="72"/>
      <c r="D88" s="72"/>
      <c r="E88" s="72"/>
      <c r="F88" s="73"/>
      <c r="G88" s="74" t="str">
        <f>Prijzentabel!H174</f>
        <v>per manuur</v>
      </c>
      <c r="H88" s="75">
        <f>Prijzentabel!J174</f>
        <v>101.95399999999999</v>
      </c>
      <c r="I88" s="363"/>
      <c r="J88" s="308" t="str">
        <f t="shared" si="24"/>
        <v/>
      </c>
      <c r="K88" s="363"/>
      <c r="L88" s="308" t="str">
        <f t="shared" si="25"/>
        <v/>
      </c>
      <c r="M88" s="363"/>
      <c r="N88" s="308" t="str">
        <f t="shared" si="26"/>
        <v/>
      </c>
      <c r="O88" s="363"/>
      <c r="P88" s="308" t="str">
        <f t="shared" si="27"/>
        <v/>
      </c>
      <c r="Q88" s="363"/>
      <c r="R88" s="308" t="str">
        <f t="shared" si="28"/>
        <v/>
      </c>
      <c r="S88" s="363"/>
      <c r="T88" s="308" t="str">
        <f t="shared" si="29"/>
        <v/>
      </c>
      <c r="U88" s="363"/>
      <c r="V88" s="308" t="str">
        <f t="shared" si="30"/>
        <v/>
      </c>
      <c r="W88" s="363"/>
      <c r="X88" s="308" t="str">
        <f t="shared" si="31"/>
        <v/>
      </c>
      <c r="Y88" s="363"/>
      <c r="Z88" s="308" t="str">
        <f t="shared" si="32"/>
        <v/>
      </c>
      <c r="AA88" s="363"/>
      <c r="AB88" s="308" t="str">
        <f t="shared" si="33"/>
        <v/>
      </c>
      <c r="AC88" s="368"/>
      <c r="AD88" s="371" t="str">
        <f t="shared" si="34"/>
        <v/>
      </c>
      <c r="AE88" s="65" t="str">
        <f t="shared" si="35"/>
        <v/>
      </c>
    </row>
    <row r="89" spans="1:31" s="65" customFormat="1" ht="16.5" customHeight="1" x14ac:dyDescent="0.2">
      <c r="A89" s="70" t="str">
        <f>Prijzentabel!A175</f>
        <v>1.7.27</v>
      </c>
      <c r="B89" s="84" t="str">
        <f>Prijzentabel!B175</f>
        <v xml:space="preserve"> Lasser PE of staal (zondag)</v>
      </c>
      <c r="C89" s="72"/>
      <c r="D89" s="72"/>
      <c r="E89" s="72"/>
      <c r="F89" s="73"/>
      <c r="G89" s="74" t="str">
        <f>Prijzentabel!H175</f>
        <v>per manuur</v>
      </c>
      <c r="H89" s="75">
        <f>Prijzentabel!J175</f>
        <v>134.14999999999998</v>
      </c>
      <c r="I89" s="363"/>
      <c r="J89" s="308" t="str">
        <f t="shared" si="24"/>
        <v/>
      </c>
      <c r="K89" s="363"/>
      <c r="L89" s="308" t="str">
        <f t="shared" si="25"/>
        <v/>
      </c>
      <c r="M89" s="363"/>
      <c r="N89" s="308" t="str">
        <f t="shared" si="26"/>
        <v/>
      </c>
      <c r="O89" s="363"/>
      <c r="P89" s="308" t="str">
        <f t="shared" si="27"/>
        <v/>
      </c>
      <c r="Q89" s="363"/>
      <c r="R89" s="308" t="str">
        <f t="shared" si="28"/>
        <v/>
      </c>
      <c r="S89" s="363"/>
      <c r="T89" s="308" t="str">
        <f t="shared" si="29"/>
        <v/>
      </c>
      <c r="U89" s="363"/>
      <c r="V89" s="308" t="str">
        <f t="shared" si="30"/>
        <v/>
      </c>
      <c r="W89" s="363"/>
      <c r="X89" s="308" t="str">
        <f t="shared" si="31"/>
        <v/>
      </c>
      <c r="Y89" s="363"/>
      <c r="Z89" s="308" t="str">
        <f t="shared" si="32"/>
        <v/>
      </c>
      <c r="AA89" s="363"/>
      <c r="AB89" s="308" t="str">
        <f t="shared" si="33"/>
        <v/>
      </c>
      <c r="AC89" s="368"/>
      <c r="AD89" s="371" t="str">
        <f t="shared" si="34"/>
        <v/>
      </c>
      <c r="AE89" s="65" t="str">
        <f t="shared" si="35"/>
        <v/>
      </c>
    </row>
    <row r="90" spans="1:31" s="65" customFormat="1" ht="16.5" customHeight="1" x14ac:dyDescent="0.2">
      <c r="A90" s="68"/>
      <c r="B90" s="44"/>
      <c r="C90" s="44"/>
      <c r="D90" s="44"/>
      <c r="E90" s="44"/>
      <c r="F90" s="89"/>
      <c r="G90" s="67"/>
      <c r="H90" s="78"/>
      <c r="I90" s="79"/>
      <c r="J90" s="80"/>
      <c r="K90" s="79"/>
      <c r="L90" s="80"/>
      <c r="M90" s="79"/>
      <c r="N90" s="80"/>
      <c r="O90" s="79"/>
      <c r="P90" s="80"/>
      <c r="Q90" s="79"/>
      <c r="R90" s="80"/>
      <c r="S90" s="79"/>
      <c r="T90" s="80"/>
      <c r="U90" s="79"/>
      <c r="V90" s="80"/>
      <c r="W90" s="79"/>
      <c r="X90" s="80"/>
      <c r="Y90" s="79"/>
      <c r="Z90" s="80"/>
      <c r="AA90" s="79"/>
      <c r="AB90" s="80"/>
      <c r="AC90" s="79"/>
      <c r="AD90" s="64"/>
      <c r="AE90" s="65" t="str">
        <f>IF(SUM(AE92:AE102)=0,"",1)</f>
        <v/>
      </c>
    </row>
    <row r="91" spans="1:31" s="65" customFormat="1" ht="16.5" customHeight="1" x14ac:dyDescent="0.2">
      <c r="A91" s="77" t="str">
        <f>Prijzentabel!A177</f>
        <v>1.8</v>
      </c>
      <c r="B91" s="90" t="str">
        <f>Prijzentabel!B177</f>
        <v>LEVERING MATERIALEN VOOR UITZONDERLIJKE WERKEN (MET LEVERINGSBON) - INCLUSIEF VERVOER</v>
      </c>
      <c r="C91" s="44"/>
      <c r="D91" s="44"/>
      <c r="E91" s="44"/>
      <c r="F91" s="44"/>
      <c r="G91" s="67"/>
      <c r="H91" s="81"/>
      <c r="I91" s="82"/>
      <c r="J91" s="83"/>
      <c r="K91" s="82"/>
      <c r="L91" s="83"/>
      <c r="M91" s="82"/>
      <c r="N91" s="83"/>
      <c r="O91" s="82"/>
      <c r="P91" s="83"/>
      <c r="Q91" s="82"/>
      <c r="R91" s="83"/>
      <c r="S91" s="82"/>
      <c r="T91" s="83"/>
      <c r="U91" s="82"/>
      <c r="V91" s="83"/>
      <c r="W91" s="82"/>
      <c r="X91" s="83"/>
      <c r="Y91" s="82"/>
      <c r="Z91" s="83"/>
      <c r="AA91" s="82"/>
      <c r="AB91" s="83"/>
      <c r="AC91" s="82"/>
      <c r="AD91" s="64"/>
      <c r="AE91" s="65" t="str">
        <f>IF(SUM(AE92:AE102)=0,"",1)</f>
        <v/>
      </c>
    </row>
    <row r="92" spans="1:31" s="65" customFormat="1" ht="16.5" customHeight="1" x14ac:dyDescent="0.2">
      <c r="A92" s="70" t="str">
        <f>Prijzentabel!A178</f>
        <v>1.8.1</v>
      </c>
      <c r="B92" s="71" t="str">
        <f>Prijzentabel!B178</f>
        <v xml:space="preserve"> Levering electrolasmof (waar nodig met detectiedraad)</v>
      </c>
      <c r="C92" s="72"/>
      <c r="D92" s="72"/>
      <c r="E92" s="72"/>
      <c r="F92" s="72"/>
      <c r="G92" s="74" t="str">
        <f>Prijzentabel!H178</f>
        <v>per stuk</v>
      </c>
      <c r="H92" s="75">
        <f>Prijzentabel!J178</f>
        <v>21.850351999999997</v>
      </c>
      <c r="I92" s="296"/>
      <c r="J92" s="308" t="str">
        <f t="shared" ref="J92:J102" si="36">IF(OR($H92="",I92=""),"",I92*$H92)</f>
        <v/>
      </c>
      <c r="K92" s="296"/>
      <c r="L92" s="308" t="str">
        <f t="shared" ref="L92:L102" si="37">IF(OR($H92="",K92=""),"",K92*$H92)</f>
        <v/>
      </c>
      <c r="M92" s="296"/>
      <c r="N92" s="308" t="str">
        <f t="shared" ref="N92:N102" si="38">IF(OR($H92="",M92=""),"",M92*$H92)</f>
        <v/>
      </c>
      <c r="O92" s="296"/>
      <c r="P92" s="308" t="str">
        <f t="shared" ref="P92:P102" si="39">IF(OR($H92="",O92=""),"",O92*$H92)</f>
        <v/>
      </c>
      <c r="Q92" s="296"/>
      <c r="R92" s="308" t="str">
        <f t="shared" ref="R92:R102" si="40">IF(OR($H92="",Q92=""),"",Q92*$H92)</f>
        <v/>
      </c>
      <c r="S92" s="296"/>
      <c r="T92" s="308" t="str">
        <f t="shared" ref="T92:T102" si="41">IF(OR($H92="",S92=""),"",S92*$H92)</f>
        <v/>
      </c>
      <c r="U92" s="296"/>
      <c r="V92" s="308" t="str">
        <f t="shared" ref="V92:V102" si="42">IF(OR($H92="",U92=""),"",U92*$H92)</f>
        <v/>
      </c>
      <c r="W92" s="296"/>
      <c r="X92" s="308" t="str">
        <f t="shared" ref="X92:X102" si="43">IF(OR($H92="",W92=""),"",W92*$H92)</f>
        <v/>
      </c>
      <c r="Y92" s="296"/>
      <c r="Z92" s="308" t="str">
        <f t="shared" ref="Z92:Z102" si="44">IF(OR($H92="",Y92=""),"",Y92*$H92)</f>
        <v/>
      </c>
      <c r="AA92" s="296"/>
      <c r="AB92" s="308" t="str">
        <f t="shared" ref="AB92:AB102" si="45">IF(OR($H92="",AA92=""),"",AA92*$H92)</f>
        <v/>
      </c>
      <c r="AC92" s="367"/>
      <c r="AD92" s="371" t="str">
        <f t="shared" ref="AD92:AD102" si="46">IF(OR($H92="",AC92=""),"",AC92*$H92)</f>
        <v/>
      </c>
      <c r="AE92" s="65" t="str">
        <f t="shared" ref="AE92:AE102" si="47">IF(SUM(AD92,AB92,Z92,X92,V92,T92,R92,P92,N92,L92,J92)=0,"",1)</f>
        <v/>
      </c>
    </row>
    <row r="93" spans="1:31" ht="16.5" customHeight="1" x14ac:dyDescent="0.2">
      <c r="A93" s="70" t="str">
        <f>Prijzentabel!A179</f>
        <v>1.8.2</v>
      </c>
      <c r="B93" s="71" t="str">
        <f>Prijzentabel!B179</f>
        <v xml:space="preserve"> Levering schroefmof 32 mm</v>
      </c>
      <c r="C93" s="72"/>
      <c r="D93" s="72"/>
      <c r="E93" s="72"/>
      <c r="F93" s="72"/>
      <c r="G93" s="74" t="str">
        <f>Prijzentabel!H179</f>
        <v>per stuk</v>
      </c>
      <c r="H93" s="75">
        <f>Prijzentabel!J179</f>
        <v>23.610399999999998</v>
      </c>
      <c r="I93" s="296"/>
      <c r="J93" s="308" t="str">
        <f t="shared" si="36"/>
        <v/>
      </c>
      <c r="K93" s="296"/>
      <c r="L93" s="308" t="str">
        <f t="shared" si="37"/>
        <v/>
      </c>
      <c r="M93" s="296"/>
      <c r="N93" s="308" t="str">
        <f t="shared" si="38"/>
        <v/>
      </c>
      <c r="O93" s="296"/>
      <c r="P93" s="308" t="str">
        <f t="shared" si="39"/>
        <v/>
      </c>
      <c r="Q93" s="296"/>
      <c r="R93" s="308" t="str">
        <f t="shared" si="40"/>
        <v/>
      </c>
      <c r="S93" s="296"/>
      <c r="T93" s="308" t="str">
        <f t="shared" si="41"/>
        <v/>
      </c>
      <c r="U93" s="296"/>
      <c r="V93" s="308" t="str">
        <f t="shared" si="42"/>
        <v/>
      </c>
      <c r="W93" s="296"/>
      <c r="X93" s="308" t="str">
        <f t="shared" si="43"/>
        <v/>
      </c>
      <c r="Y93" s="296"/>
      <c r="Z93" s="308" t="str">
        <f t="shared" si="44"/>
        <v/>
      </c>
      <c r="AA93" s="296"/>
      <c r="AB93" s="308" t="str">
        <f t="shared" si="45"/>
        <v/>
      </c>
      <c r="AC93" s="367"/>
      <c r="AD93" s="371" t="str">
        <f t="shared" si="46"/>
        <v/>
      </c>
      <c r="AE93" s="65" t="str">
        <f t="shared" si="47"/>
        <v/>
      </c>
    </row>
    <row r="94" spans="1:31" ht="16.5" customHeight="1" x14ac:dyDescent="0.2">
      <c r="A94" s="70" t="str">
        <f>Prijzentabel!A180</f>
        <v>1.8.3</v>
      </c>
      <c r="B94" s="71" t="str">
        <f>Prijzentabel!B180</f>
        <v xml:space="preserve"> Levering schroefmof 40 mm</v>
      </c>
      <c r="C94" s="72"/>
      <c r="D94" s="72"/>
      <c r="E94" s="72"/>
      <c r="F94" s="72"/>
      <c r="G94" s="74" t="str">
        <f>Prijzentabel!H180</f>
        <v>per stuk</v>
      </c>
      <c r="H94" s="75">
        <f>Prijzentabel!J180</f>
        <v>23.610399999999998</v>
      </c>
      <c r="I94" s="296"/>
      <c r="J94" s="308" t="str">
        <f t="shared" si="36"/>
        <v/>
      </c>
      <c r="K94" s="296"/>
      <c r="L94" s="308" t="str">
        <f t="shared" si="37"/>
        <v/>
      </c>
      <c r="M94" s="296"/>
      <c r="N94" s="308" t="str">
        <f t="shared" si="38"/>
        <v/>
      </c>
      <c r="O94" s="296"/>
      <c r="P94" s="308" t="str">
        <f t="shared" si="39"/>
        <v/>
      </c>
      <c r="Q94" s="296"/>
      <c r="R94" s="308" t="str">
        <f t="shared" si="40"/>
        <v/>
      </c>
      <c r="S94" s="296"/>
      <c r="T94" s="308" t="str">
        <f t="shared" si="41"/>
        <v/>
      </c>
      <c r="U94" s="296"/>
      <c r="V94" s="308" t="str">
        <f t="shared" si="42"/>
        <v/>
      </c>
      <c r="W94" s="296"/>
      <c r="X94" s="308" t="str">
        <f t="shared" si="43"/>
        <v/>
      </c>
      <c r="Y94" s="296"/>
      <c r="Z94" s="308" t="str">
        <f t="shared" si="44"/>
        <v/>
      </c>
      <c r="AA94" s="296"/>
      <c r="AB94" s="308" t="str">
        <f t="shared" si="45"/>
        <v/>
      </c>
      <c r="AC94" s="367"/>
      <c r="AD94" s="371" t="str">
        <f t="shared" si="46"/>
        <v/>
      </c>
      <c r="AE94" s="65" t="str">
        <f t="shared" si="47"/>
        <v/>
      </c>
    </row>
    <row r="95" spans="1:31" ht="16.5" customHeight="1" x14ac:dyDescent="0.2">
      <c r="A95" s="70" t="str">
        <f>Prijzentabel!A181</f>
        <v>1.8.4</v>
      </c>
      <c r="B95" s="71" t="str">
        <f>Prijzentabel!B181</f>
        <v xml:space="preserve"> Levering schroefmof 50 mm</v>
      </c>
      <c r="C95" s="72"/>
      <c r="D95" s="72"/>
      <c r="E95" s="72"/>
      <c r="F95" s="72"/>
      <c r="G95" s="74" t="str">
        <f>Prijzentabel!H181</f>
        <v>per stuk</v>
      </c>
      <c r="H95" s="75">
        <f>Prijzentabel!J181</f>
        <v>23.610399999999998</v>
      </c>
      <c r="I95" s="296"/>
      <c r="J95" s="308" t="str">
        <f t="shared" si="36"/>
        <v/>
      </c>
      <c r="K95" s="296"/>
      <c r="L95" s="308" t="str">
        <f t="shared" si="37"/>
        <v/>
      </c>
      <c r="M95" s="296"/>
      <c r="N95" s="308" t="str">
        <f t="shared" si="38"/>
        <v/>
      </c>
      <c r="O95" s="296"/>
      <c r="P95" s="308" t="str">
        <f t="shared" si="39"/>
        <v/>
      </c>
      <c r="Q95" s="296"/>
      <c r="R95" s="308" t="str">
        <f t="shared" si="40"/>
        <v/>
      </c>
      <c r="S95" s="296"/>
      <c r="T95" s="308" t="str">
        <f t="shared" si="41"/>
        <v/>
      </c>
      <c r="U95" s="296"/>
      <c r="V95" s="308" t="str">
        <f t="shared" si="42"/>
        <v/>
      </c>
      <c r="W95" s="296"/>
      <c r="X95" s="308" t="str">
        <f t="shared" si="43"/>
        <v/>
      </c>
      <c r="Y95" s="296"/>
      <c r="Z95" s="308" t="str">
        <f t="shared" si="44"/>
        <v/>
      </c>
      <c r="AA95" s="296"/>
      <c r="AB95" s="308" t="str">
        <f t="shared" si="45"/>
        <v/>
      </c>
      <c r="AC95" s="367"/>
      <c r="AD95" s="371" t="str">
        <f t="shared" si="46"/>
        <v/>
      </c>
      <c r="AE95" s="65" t="str">
        <f t="shared" si="47"/>
        <v/>
      </c>
    </row>
    <row r="96" spans="1:31" ht="16.5" customHeight="1" x14ac:dyDescent="0.2">
      <c r="A96" s="70" t="str">
        <f>Prijzentabel!A182</f>
        <v>1.8.5</v>
      </c>
      <c r="B96" s="71" t="str">
        <f>Prijzentabel!B182</f>
        <v xml:space="preserve"> Levering klikmof 50 mm</v>
      </c>
      <c r="C96" s="72"/>
      <c r="D96" s="72"/>
      <c r="E96" s="72"/>
      <c r="F96" s="72"/>
      <c r="G96" s="74" t="str">
        <f>Prijzentabel!H182</f>
        <v>per stuk</v>
      </c>
      <c r="H96" s="75">
        <f>Prijzentabel!J182</f>
        <v>48.293999999999997</v>
      </c>
      <c r="I96" s="296"/>
      <c r="J96" s="308" t="str">
        <f t="shared" si="36"/>
        <v/>
      </c>
      <c r="K96" s="296"/>
      <c r="L96" s="308" t="str">
        <f t="shared" si="37"/>
        <v/>
      </c>
      <c r="M96" s="296"/>
      <c r="N96" s="308" t="str">
        <f t="shared" si="38"/>
        <v/>
      </c>
      <c r="O96" s="296"/>
      <c r="P96" s="308" t="str">
        <f t="shared" si="39"/>
        <v/>
      </c>
      <c r="Q96" s="296"/>
      <c r="R96" s="308" t="str">
        <f t="shared" si="40"/>
        <v/>
      </c>
      <c r="S96" s="296"/>
      <c r="T96" s="308" t="str">
        <f t="shared" si="41"/>
        <v/>
      </c>
      <c r="U96" s="296"/>
      <c r="V96" s="308" t="str">
        <f t="shared" si="42"/>
        <v/>
      </c>
      <c r="W96" s="296"/>
      <c r="X96" s="308" t="str">
        <f t="shared" si="43"/>
        <v/>
      </c>
      <c r="Y96" s="296"/>
      <c r="Z96" s="308" t="str">
        <f t="shared" si="44"/>
        <v/>
      </c>
      <c r="AA96" s="296"/>
      <c r="AB96" s="308" t="str">
        <f t="shared" si="45"/>
        <v/>
      </c>
      <c r="AC96" s="367"/>
      <c r="AD96" s="371" t="str">
        <f t="shared" si="46"/>
        <v/>
      </c>
      <c r="AE96" s="65" t="str">
        <f t="shared" si="47"/>
        <v/>
      </c>
    </row>
    <row r="97" spans="1:31" ht="16.5" customHeight="1" x14ac:dyDescent="0.2">
      <c r="A97" s="70" t="str">
        <f>Prijzentabel!A183</f>
        <v>1.8.6</v>
      </c>
      <c r="B97" s="71" t="str">
        <f>Prijzentabel!B183</f>
        <v xml:space="preserve"> Levering van kunststofplaat ( offerte 110%)</v>
      </c>
      <c r="C97" s="72"/>
      <c r="D97" s="72"/>
      <c r="E97" s="72"/>
      <c r="F97" s="72"/>
      <c r="G97" s="74" t="str">
        <f>Prijzentabel!H183</f>
        <v>offerte</v>
      </c>
      <c r="H97" s="75">
        <f>Prijzentabel!J183</f>
        <v>1.18052</v>
      </c>
      <c r="I97" s="296"/>
      <c r="J97" s="308" t="str">
        <f t="shared" ref="J97" si="48">IF(OR($H97="",I97=""),"",I97*$H97)</f>
        <v/>
      </c>
      <c r="K97" s="296"/>
      <c r="L97" s="308" t="str">
        <f t="shared" ref="L97" si="49">IF(OR($H97="",K97=""),"",K97*$H97)</f>
        <v/>
      </c>
      <c r="M97" s="296"/>
      <c r="N97" s="308" t="str">
        <f t="shared" ref="N97" si="50">IF(OR($H97="",M97=""),"",M97*$H97)</f>
        <v/>
      </c>
      <c r="O97" s="296"/>
      <c r="P97" s="308" t="str">
        <f t="shared" ref="P97" si="51">IF(OR($H97="",O97=""),"",O97*$H97)</f>
        <v/>
      </c>
      <c r="Q97" s="296"/>
      <c r="R97" s="308" t="str">
        <f t="shared" ref="R97" si="52">IF(OR($H97="",Q97=""),"",Q97*$H97)</f>
        <v/>
      </c>
      <c r="S97" s="296"/>
      <c r="T97" s="308" t="str">
        <f t="shared" ref="T97" si="53">IF(OR($H97="",S97=""),"",S97*$H97)</f>
        <v/>
      </c>
      <c r="U97" s="296"/>
      <c r="V97" s="308" t="str">
        <f t="shared" ref="V97" si="54">IF(OR($H97="",U97=""),"",U97*$H97)</f>
        <v/>
      </c>
      <c r="W97" s="296"/>
      <c r="X97" s="308" t="str">
        <f t="shared" ref="X97" si="55">IF(OR($H97="",W97=""),"",W97*$H97)</f>
        <v/>
      </c>
      <c r="Y97" s="296"/>
      <c r="Z97" s="308" t="str">
        <f t="shared" ref="Z97" si="56">IF(OR($H97="",Y97=""),"",Y97*$H97)</f>
        <v/>
      </c>
      <c r="AA97" s="296"/>
      <c r="AB97" s="308" t="str">
        <f t="shared" ref="AB97" si="57">IF(OR($H97="",AA97=""),"",AA97*$H97)</f>
        <v/>
      </c>
      <c r="AC97" s="367"/>
      <c r="AD97" s="371" t="str">
        <f t="shared" ref="AD97" si="58">IF(OR($H97="",AC97=""),"",AC97*$H97)</f>
        <v/>
      </c>
      <c r="AE97" s="65" t="str">
        <f t="shared" ref="AE97" si="59">IF(SUM(AD97,AB97,Z97,X97,V97,T97,R97,P97,N97,L97,J97)=0,"",1)</f>
        <v/>
      </c>
    </row>
    <row r="98" spans="1:31" ht="16.5" customHeight="1" x14ac:dyDescent="0.2">
      <c r="A98" s="70" t="str">
        <f>Prijzentabel!A184</f>
        <v>1.8.7</v>
      </c>
      <c r="B98" s="71" t="str">
        <f>Prijzentabel!B184</f>
        <v xml:space="preserve"> Levering van kunststof pannetjes</v>
      </c>
      <c r="C98" s="72"/>
      <c r="D98" s="72" t="str">
        <f>Prijzentabel!D184</f>
        <v>15x30</v>
      </c>
      <c r="E98" s="72"/>
      <c r="F98" s="72"/>
      <c r="G98" s="74" t="str">
        <f>Prijzentabel!H184</f>
        <v>per lm</v>
      </c>
      <c r="H98" s="75">
        <f>Prijzentabel!J184</f>
        <v>1.2341799999999998</v>
      </c>
      <c r="I98" s="294"/>
      <c r="J98" s="308" t="str">
        <f t="shared" si="36"/>
        <v/>
      </c>
      <c r="K98" s="294"/>
      <c r="L98" s="308" t="str">
        <f t="shared" si="37"/>
        <v/>
      </c>
      <c r="M98" s="294"/>
      <c r="N98" s="308" t="str">
        <f t="shared" si="38"/>
        <v/>
      </c>
      <c r="O98" s="294"/>
      <c r="P98" s="308" t="str">
        <f t="shared" si="39"/>
        <v/>
      </c>
      <c r="Q98" s="294"/>
      <c r="R98" s="308" t="str">
        <f t="shared" si="40"/>
        <v/>
      </c>
      <c r="S98" s="294"/>
      <c r="T98" s="308" t="str">
        <f t="shared" si="41"/>
        <v/>
      </c>
      <c r="U98" s="294"/>
      <c r="V98" s="308" t="str">
        <f t="shared" si="42"/>
        <v/>
      </c>
      <c r="W98" s="294"/>
      <c r="X98" s="308" t="str">
        <f t="shared" si="43"/>
        <v/>
      </c>
      <c r="Y98" s="294"/>
      <c r="Z98" s="308" t="str">
        <f t="shared" si="44"/>
        <v/>
      </c>
      <c r="AA98" s="294"/>
      <c r="AB98" s="308" t="str">
        <f t="shared" si="45"/>
        <v/>
      </c>
      <c r="AC98" s="365"/>
      <c r="AD98" s="371" t="str">
        <f t="shared" si="46"/>
        <v/>
      </c>
      <c r="AE98" s="65" t="str">
        <f t="shared" si="47"/>
        <v/>
      </c>
    </row>
    <row r="99" spans="1:31" ht="16.5" customHeight="1" x14ac:dyDescent="0.2">
      <c r="A99" s="70" t="str">
        <f>Prijzentabel!A185</f>
        <v>1.8.8</v>
      </c>
      <c r="B99" s="71" t="str">
        <f>Prijzentabel!B185</f>
        <v xml:space="preserve"> Levering van kunststof pannetjes</v>
      </c>
      <c r="C99" s="72"/>
      <c r="D99" s="72" t="str">
        <f>Prijzentabel!D185</f>
        <v>20x30</v>
      </c>
      <c r="E99" s="72"/>
      <c r="F99" s="72"/>
      <c r="G99" s="74" t="str">
        <f>Prijzentabel!H185</f>
        <v>per lm</v>
      </c>
      <c r="H99" s="75">
        <f>Prijzentabel!J185</f>
        <v>1.5454079999999999</v>
      </c>
      <c r="I99" s="294"/>
      <c r="J99" s="308" t="str">
        <f t="shared" si="36"/>
        <v/>
      </c>
      <c r="K99" s="294"/>
      <c r="L99" s="308" t="str">
        <f t="shared" si="37"/>
        <v/>
      </c>
      <c r="M99" s="294"/>
      <c r="N99" s="308" t="str">
        <f t="shared" si="38"/>
        <v/>
      </c>
      <c r="O99" s="294"/>
      <c r="P99" s="308" t="str">
        <f t="shared" si="39"/>
        <v/>
      </c>
      <c r="Q99" s="294"/>
      <c r="R99" s="308" t="str">
        <f t="shared" si="40"/>
        <v/>
      </c>
      <c r="S99" s="294"/>
      <c r="T99" s="308" t="str">
        <f t="shared" si="41"/>
        <v/>
      </c>
      <c r="U99" s="294"/>
      <c r="V99" s="308" t="str">
        <f t="shared" si="42"/>
        <v/>
      </c>
      <c r="W99" s="294"/>
      <c r="X99" s="308" t="str">
        <f t="shared" si="43"/>
        <v/>
      </c>
      <c r="Y99" s="294"/>
      <c r="Z99" s="308" t="str">
        <f t="shared" si="44"/>
        <v/>
      </c>
      <c r="AA99" s="294"/>
      <c r="AB99" s="308" t="str">
        <f t="shared" si="45"/>
        <v/>
      </c>
      <c r="AC99" s="365"/>
      <c r="AD99" s="371" t="str">
        <f t="shared" si="46"/>
        <v/>
      </c>
      <c r="AE99" s="65" t="str">
        <f t="shared" si="47"/>
        <v/>
      </c>
    </row>
    <row r="100" spans="1:31" ht="16.5" customHeight="1" x14ac:dyDescent="0.2">
      <c r="A100" s="70" t="str">
        <f>Prijzentabel!A186</f>
        <v>1.8.9</v>
      </c>
      <c r="B100" s="71" t="str">
        <f>Prijzentabel!B186</f>
        <v xml:space="preserve"> Levering afdichting voor kabeldoorgang type ROXTEC voor 1 buis</v>
      </c>
      <c r="C100" s="72"/>
      <c r="D100" s="72"/>
      <c r="E100" s="72"/>
      <c r="F100" s="72"/>
      <c r="G100" s="74" t="str">
        <f>Prijzentabel!H186</f>
        <v>per stuk</v>
      </c>
      <c r="H100" s="75">
        <f>Prijzentabel!J186</f>
        <v>101.95399999999999</v>
      </c>
      <c r="I100" s="296"/>
      <c r="J100" s="308" t="str">
        <f t="shared" si="36"/>
        <v/>
      </c>
      <c r="K100" s="296"/>
      <c r="L100" s="308" t="str">
        <f t="shared" si="37"/>
        <v/>
      </c>
      <c r="M100" s="296"/>
      <c r="N100" s="308" t="str">
        <f t="shared" si="38"/>
        <v/>
      </c>
      <c r="O100" s="296"/>
      <c r="P100" s="308" t="str">
        <f t="shared" si="39"/>
        <v/>
      </c>
      <c r="Q100" s="296"/>
      <c r="R100" s="308" t="str">
        <f t="shared" si="40"/>
        <v/>
      </c>
      <c r="S100" s="296"/>
      <c r="T100" s="308" t="str">
        <f t="shared" si="41"/>
        <v/>
      </c>
      <c r="U100" s="296"/>
      <c r="V100" s="308" t="str">
        <f t="shared" si="42"/>
        <v/>
      </c>
      <c r="W100" s="296"/>
      <c r="X100" s="308" t="str">
        <f t="shared" si="43"/>
        <v/>
      </c>
      <c r="Y100" s="296"/>
      <c r="Z100" s="308" t="str">
        <f t="shared" si="44"/>
        <v/>
      </c>
      <c r="AA100" s="296"/>
      <c r="AB100" s="308" t="str">
        <f t="shared" si="45"/>
        <v/>
      </c>
      <c r="AC100" s="367"/>
      <c r="AD100" s="371" t="str">
        <f t="shared" si="46"/>
        <v/>
      </c>
      <c r="AE100" s="65" t="str">
        <f t="shared" si="47"/>
        <v/>
      </c>
    </row>
    <row r="101" spans="1:31" ht="16.5" customHeight="1" x14ac:dyDescent="0.2">
      <c r="A101" s="70" t="str">
        <f>Prijzentabel!A187</f>
        <v>1.8.10</v>
      </c>
      <c r="B101" s="71" t="str">
        <f>Prijzentabel!B187</f>
        <v xml:space="preserve"> Levering afdichting voor kabeldoorgang type T-DUX</v>
      </c>
      <c r="C101" s="72"/>
      <c r="D101" s="72"/>
      <c r="E101" s="72"/>
      <c r="F101" s="72"/>
      <c r="G101" s="74" t="str">
        <f>Prijzentabel!H187</f>
        <v>per stuk</v>
      </c>
      <c r="H101" s="75">
        <f>Prijzentabel!J187</f>
        <v>26.83</v>
      </c>
      <c r="I101" s="296"/>
      <c r="J101" s="308" t="str">
        <f t="shared" si="36"/>
        <v/>
      </c>
      <c r="K101" s="296"/>
      <c r="L101" s="308" t="str">
        <f t="shared" si="37"/>
        <v/>
      </c>
      <c r="M101" s="296"/>
      <c r="N101" s="308" t="str">
        <f t="shared" si="38"/>
        <v/>
      </c>
      <c r="O101" s="296"/>
      <c r="P101" s="308" t="str">
        <f t="shared" si="39"/>
        <v/>
      </c>
      <c r="Q101" s="296"/>
      <c r="R101" s="308" t="str">
        <f t="shared" si="40"/>
        <v/>
      </c>
      <c r="S101" s="296"/>
      <c r="T101" s="308" t="str">
        <f t="shared" si="41"/>
        <v/>
      </c>
      <c r="U101" s="296"/>
      <c r="V101" s="308" t="str">
        <f t="shared" si="42"/>
        <v/>
      </c>
      <c r="W101" s="296"/>
      <c r="X101" s="308" t="str">
        <f t="shared" si="43"/>
        <v/>
      </c>
      <c r="Y101" s="296"/>
      <c r="Z101" s="308" t="str">
        <f t="shared" si="44"/>
        <v/>
      </c>
      <c r="AA101" s="296"/>
      <c r="AB101" s="308" t="str">
        <f t="shared" si="45"/>
        <v/>
      </c>
      <c r="AC101" s="367"/>
      <c r="AD101" s="371" t="str">
        <f t="shared" si="46"/>
        <v/>
      </c>
      <c r="AE101" s="65" t="str">
        <f t="shared" si="47"/>
        <v/>
      </c>
    </row>
    <row r="102" spans="1:31" ht="16.5" customHeight="1" x14ac:dyDescent="0.2">
      <c r="A102" s="70" t="str">
        <f>Prijzentabel!A188</f>
        <v>1.8.11</v>
      </c>
      <c r="B102" s="71" t="str">
        <f>Prijzentabel!B188</f>
        <v xml:space="preserve"> Levering afdichting voor beschermbuis type JACK MOON</v>
      </c>
      <c r="C102" s="72"/>
      <c r="D102" s="72"/>
      <c r="E102" s="72"/>
      <c r="F102" s="72"/>
      <c r="G102" s="74" t="str">
        <f>Prijzentabel!H188</f>
        <v>per stuk</v>
      </c>
      <c r="H102" s="75">
        <f>Prijzentabel!J188</f>
        <v>6.7289639999999995</v>
      </c>
      <c r="I102" s="296"/>
      <c r="J102" s="308" t="str">
        <f t="shared" si="36"/>
        <v/>
      </c>
      <c r="K102" s="296"/>
      <c r="L102" s="308" t="str">
        <f t="shared" si="37"/>
        <v/>
      </c>
      <c r="M102" s="296"/>
      <c r="N102" s="308" t="str">
        <f t="shared" si="38"/>
        <v/>
      </c>
      <c r="O102" s="296"/>
      <c r="P102" s="308" t="str">
        <f t="shared" si="39"/>
        <v/>
      </c>
      <c r="Q102" s="296"/>
      <c r="R102" s="308" t="str">
        <f t="shared" si="40"/>
        <v/>
      </c>
      <c r="S102" s="296"/>
      <c r="T102" s="308" t="str">
        <f t="shared" si="41"/>
        <v/>
      </c>
      <c r="U102" s="296"/>
      <c r="V102" s="308" t="str">
        <f t="shared" si="42"/>
        <v/>
      </c>
      <c r="W102" s="296"/>
      <c r="X102" s="308" t="str">
        <f t="shared" si="43"/>
        <v/>
      </c>
      <c r="Y102" s="296"/>
      <c r="Z102" s="308" t="str">
        <f t="shared" si="44"/>
        <v/>
      </c>
      <c r="AA102" s="296"/>
      <c r="AB102" s="308" t="str">
        <f t="shared" si="45"/>
        <v/>
      </c>
      <c r="AC102" s="367"/>
      <c r="AD102" s="371" t="str">
        <f t="shared" si="46"/>
        <v/>
      </c>
      <c r="AE102" s="65" t="str">
        <f t="shared" si="47"/>
        <v/>
      </c>
    </row>
    <row r="103" spans="1:31" customFormat="1" ht="16.5" customHeight="1" x14ac:dyDescent="0.2">
      <c r="A103" s="246"/>
      <c r="AD103" s="245"/>
      <c r="AE103" t="str">
        <f>IF(SUM(AE105:AE109)=0,"",1)</f>
        <v/>
      </c>
    </row>
    <row r="104" spans="1:31" s="65" customFormat="1" ht="16.5" customHeight="1" x14ac:dyDescent="0.2">
      <c r="A104" s="244" t="s">
        <v>527</v>
      </c>
      <c r="B104" s="90" t="s">
        <v>528</v>
      </c>
      <c r="C104" s="44"/>
      <c r="D104" s="44"/>
      <c r="E104" s="44"/>
      <c r="F104" s="44"/>
      <c r="G104" s="67"/>
      <c r="H104" s="81"/>
      <c r="I104" s="82"/>
      <c r="J104" s="83"/>
      <c r="K104" s="82"/>
      <c r="L104" s="83"/>
      <c r="M104" s="82"/>
      <c r="N104" s="83"/>
      <c r="O104" s="82"/>
      <c r="P104" s="83"/>
      <c r="Q104" s="82"/>
      <c r="R104" s="83"/>
      <c r="S104" s="82"/>
      <c r="T104" s="83"/>
      <c r="U104" s="82"/>
      <c r="V104" s="83"/>
      <c r="W104" s="82"/>
      <c r="X104" s="83"/>
      <c r="Y104" s="82"/>
      <c r="Z104" s="83"/>
      <c r="AA104" s="82"/>
      <c r="AB104" s="83"/>
      <c r="AC104" s="82"/>
      <c r="AD104" s="64"/>
      <c r="AE104" s="65" t="str">
        <f>IF(SUM(AE105:AE109)=0,"",1)</f>
        <v/>
      </c>
    </row>
    <row r="105" spans="1:31" s="65" customFormat="1" ht="16.5" customHeight="1" x14ac:dyDescent="0.2">
      <c r="A105" s="70" t="s">
        <v>529</v>
      </c>
      <c r="B105" s="489"/>
      <c r="C105" s="555"/>
      <c r="D105" s="555"/>
      <c r="E105" s="555"/>
      <c r="F105" s="556"/>
      <c r="G105" s="375"/>
      <c r="H105" s="376"/>
      <c r="I105" s="364"/>
      <c r="J105" s="308" t="str">
        <f>IF(OR($H105="",I105=""),"",(I105*$H105)*'Algemene Gegevens'!$C$18)</f>
        <v/>
      </c>
      <c r="K105" s="364"/>
      <c r="L105" s="308" t="str">
        <f>IF(OR($H105="",K105=""),"",(K105*$H105)*'Algemene Gegevens'!$C$18)</f>
        <v/>
      </c>
      <c r="M105" s="364"/>
      <c r="N105" s="308" t="str">
        <f>IF(OR($H105="",M105=""),"",(M105*$H105)*'Algemene Gegevens'!$C$18)</f>
        <v/>
      </c>
      <c r="O105" s="364"/>
      <c r="P105" s="308" t="str">
        <f>IF(OR($H105="",O105=""),"",(O105*$H105)*'Algemene Gegevens'!$C$18)</f>
        <v/>
      </c>
      <c r="Q105" s="364"/>
      <c r="R105" s="308" t="str">
        <f>IF(OR($H105="",Q105=""),"",(Q105*$H105)*'Algemene Gegevens'!$C$18)</f>
        <v/>
      </c>
      <c r="S105" s="364"/>
      <c r="T105" s="308" t="str">
        <f>IF(OR($H105="",S105=""),"",(S105*$H105)*'Algemene Gegevens'!$C$18)</f>
        <v/>
      </c>
      <c r="U105" s="364"/>
      <c r="V105" s="308" t="str">
        <f>IF(OR($H105="",U105=""),"",(U105*$H105)*'Algemene Gegevens'!$C$18)</f>
        <v/>
      </c>
      <c r="W105" s="364"/>
      <c r="X105" s="308" t="str">
        <f>IF(OR($H105="",W105=""),"",(W105*$H105)*'Algemene Gegevens'!$C$18)</f>
        <v/>
      </c>
      <c r="Y105" s="364"/>
      <c r="Z105" s="308" t="str">
        <f>IF(OR($H105="",Y105=""),"",(Y105*$H105)*'Algemene Gegevens'!$C$18)</f>
        <v/>
      </c>
      <c r="AA105" s="364"/>
      <c r="AB105" s="308" t="str">
        <f>IF(OR($H105="",AA105=""),"",(AA105*$H105)*'Algemene Gegevens'!$C$18)</f>
        <v/>
      </c>
      <c r="AC105" s="370"/>
      <c r="AD105" s="371" t="str">
        <f>IF(OR($H105="",AC105=""),"",(AC105*$H105)*'Algemene Gegevens'!$C$18)</f>
        <v/>
      </c>
      <c r="AE105" s="65" t="str">
        <f t="shared" ref="AE105:AE110" si="60">IF(SUM(AD105,AB105,Z105,X105,V105,T105,R105,P105,N105,L105,J105)=0,"",1)</f>
        <v/>
      </c>
    </row>
    <row r="106" spans="1:31" ht="16.5" customHeight="1" x14ac:dyDescent="0.2">
      <c r="A106" s="70" t="s">
        <v>530</v>
      </c>
      <c r="B106" s="489"/>
      <c r="C106" s="555"/>
      <c r="D106" s="555"/>
      <c r="E106" s="555"/>
      <c r="F106" s="556"/>
      <c r="G106" s="375"/>
      <c r="H106" s="376"/>
      <c r="I106" s="364"/>
      <c r="J106" s="308" t="str">
        <f>IF(OR($H106="",I106=""),"",(I106*$H106)*'Algemene Gegevens'!$C$18)</f>
        <v/>
      </c>
      <c r="K106" s="364"/>
      <c r="L106" s="308" t="str">
        <f>IF(OR($H106="",K106=""),"",(K106*$H106)*'Algemene Gegevens'!$C$18)</f>
        <v/>
      </c>
      <c r="M106" s="364"/>
      <c r="N106" s="308" t="str">
        <f>IF(OR($H106="",M106=""),"",(M106*$H106)*'Algemene Gegevens'!$C$18)</f>
        <v/>
      </c>
      <c r="O106" s="364"/>
      <c r="P106" s="308" t="str">
        <f>IF(OR($H106="",O106=""),"",(O106*$H106)*'Algemene Gegevens'!$C$18)</f>
        <v/>
      </c>
      <c r="Q106" s="364"/>
      <c r="R106" s="308" t="str">
        <f>IF(OR($H106="",Q106=""),"",(Q106*$H106)*'Algemene Gegevens'!$C$18)</f>
        <v/>
      </c>
      <c r="S106" s="364"/>
      <c r="T106" s="308" t="str">
        <f>IF(OR($H106="",S106=""),"",(S106*$H106)*'Algemene Gegevens'!$C$18)</f>
        <v/>
      </c>
      <c r="U106" s="364"/>
      <c r="V106" s="308" t="str">
        <f>IF(OR($H106="",U106=""),"",(U106*$H106)*'Algemene Gegevens'!$C$18)</f>
        <v/>
      </c>
      <c r="W106" s="364"/>
      <c r="X106" s="308" t="str">
        <f>IF(OR($H106="",W106=""),"",(W106*$H106)*'Algemene Gegevens'!$C$18)</f>
        <v/>
      </c>
      <c r="Y106" s="364"/>
      <c r="Z106" s="308" t="str">
        <f>IF(OR($H106="",Y106=""),"",(Y106*$H106)*'Algemene Gegevens'!$C$18)</f>
        <v/>
      </c>
      <c r="AA106" s="364"/>
      <c r="AB106" s="308" t="str">
        <f>IF(OR($H106="",AA106=""),"",(AA106*$H106)*'Algemene Gegevens'!$C$18)</f>
        <v/>
      </c>
      <c r="AC106" s="370"/>
      <c r="AD106" s="371" t="str">
        <f>IF(OR($H106="",AC106=""),"",(AC106*$H106)*'Algemene Gegevens'!$C$18)</f>
        <v/>
      </c>
      <c r="AE106" s="65" t="str">
        <f t="shared" si="60"/>
        <v/>
      </c>
    </row>
    <row r="107" spans="1:31" ht="16.5" customHeight="1" x14ac:dyDescent="0.2">
      <c r="A107" s="70" t="s">
        <v>531</v>
      </c>
      <c r="B107" s="489"/>
      <c r="C107" s="555"/>
      <c r="D107" s="555"/>
      <c r="E107" s="555"/>
      <c r="F107" s="556"/>
      <c r="G107" s="375"/>
      <c r="H107" s="376"/>
      <c r="I107" s="364"/>
      <c r="J107" s="308" t="str">
        <f>IF(OR($H107="",I107=""),"",(I107*$H107)*'Algemene Gegevens'!$C$18)</f>
        <v/>
      </c>
      <c r="K107" s="364"/>
      <c r="L107" s="308" t="str">
        <f>IF(OR($H107="",K107=""),"",(K107*$H107)*'Algemene Gegevens'!$C$18)</f>
        <v/>
      </c>
      <c r="M107" s="364"/>
      <c r="N107" s="308" t="str">
        <f>IF(OR($H107="",M107=""),"",(M107*$H107)*'Algemene Gegevens'!$C$18)</f>
        <v/>
      </c>
      <c r="O107" s="364"/>
      <c r="P107" s="308" t="str">
        <f>IF(OR($H107="",O107=""),"",(O107*$H107)*'Algemene Gegevens'!$C$18)</f>
        <v/>
      </c>
      <c r="Q107" s="364"/>
      <c r="R107" s="308" t="str">
        <f>IF(OR($H107="",Q107=""),"",(Q107*$H107)*'Algemene Gegevens'!$C$18)</f>
        <v/>
      </c>
      <c r="S107" s="364"/>
      <c r="T107" s="308" t="str">
        <f>IF(OR($H107="",S107=""),"",(S107*$H107)*'Algemene Gegevens'!$C$18)</f>
        <v/>
      </c>
      <c r="U107" s="364"/>
      <c r="V107" s="308" t="str">
        <f>IF(OR($H107="",U107=""),"",(U107*$H107)*'Algemene Gegevens'!$C$18)</f>
        <v/>
      </c>
      <c r="W107" s="364"/>
      <c r="X107" s="308" t="str">
        <f>IF(OR($H107="",W107=""),"",(W107*$H107)*'Algemene Gegevens'!$C$18)</f>
        <v/>
      </c>
      <c r="Y107" s="364"/>
      <c r="Z107" s="308" t="str">
        <f>IF(OR($H107="",Y107=""),"",(Y107*$H107)*'Algemene Gegevens'!$C$18)</f>
        <v/>
      </c>
      <c r="AA107" s="364"/>
      <c r="AB107" s="308" t="str">
        <f>IF(OR($H107="",AA107=""),"",(AA107*$H107)*'Algemene Gegevens'!$C$18)</f>
        <v/>
      </c>
      <c r="AC107" s="370"/>
      <c r="AD107" s="371" t="str">
        <f>IF(OR($H107="",AC107=""),"",(AC107*$H107)*'Algemene Gegevens'!$C$18)</f>
        <v/>
      </c>
      <c r="AE107" s="65" t="str">
        <f t="shared" si="60"/>
        <v/>
      </c>
    </row>
    <row r="108" spans="1:31" ht="16.5" customHeight="1" x14ac:dyDescent="0.2">
      <c r="A108" s="70" t="s">
        <v>532</v>
      </c>
      <c r="B108" s="489"/>
      <c r="C108" s="555"/>
      <c r="D108" s="555"/>
      <c r="E108" s="555"/>
      <c r="F108" s="556"/>
      <c r="G108" s="375"/>
      <c r="H108" s="376"/>
      <c r="I108" s="364"/>
      <c r="J108" s="308" t="str">
        <f>IF(OR($H108="",I108=""),"",(I108*$H108)*'Algemene Gegevens'!$C$18)</f>
        <v/>
      </c>
      <c r="K108" s="364"/>
      <c r="L108" s="308" t="str">
        <f>IF(OR($H108="",K108=""),"",(K108*$H108)*'Algemene Gegevens'!$C$18)</f>
        <v/>
      </c>
      <c r="M108" s="364"/>
      <c r="N108" s="308" t="str">
        <f>IF(OR($H108="",M108=""),"",(M108*$H108)*'Algemene Gegevens'!$C$18)</f>
        <v/>
      </c>
      <c r="O108" s="364"/>
      <c r="P108" s="308" t="str">
        <f>IF(OR($H108="",O108=""),"",(O108*$H108)*'Algemene Gegevens'!$C$18)</f>
        <v/>
      </c>
      <c r="Q108" s="364"/>
      <c r="R108" s="308" t="str">
        <f>IF(OR($H108="",Q108=""),"",(Q108*$H108)*'Algemene Gegevens'!$C$18)</f>
        <v/>
      </c>
      <c r="S108" s="364"/>
      <c r="T108" s="308" t="str">
        <f>IF(OR($H108="",S108=""),"",(S108*$H108)*'Algemene Gegevens'!$C$18)</f>
        <v/>
      </c>
      <c r="U108" s="364"/>
      <c r="V108" s="308" t="str">
        <f>IF(OR($H108="",U108=""),"",(U108*$H108)*'Algemene Gegevens'!$C$18)</f>
        <v/>
      </c>
      <c r="W108" s="364"/>
      <c r="X108" s="308" t="str">
        <f>IF(OR($H108="",W108=""),"",(W108*$H108)*'Algemene Gegevens'!$C$18)</f>
        <v/>
      </c>
      <c r="Y108" s="364"/>
      <c r="Z108" s="308" t="str">
        <f>IF(OR($H108="",Y108=""),"",(Y108*$H108)*'Algemene Gegevens'!$C$18)</f>
        <v/>
      </c>
      <c r="AA108" s="364"/>
      <c r="AB108" s="308" t="str">
        <f>IF(OR($H108="",AA108=""),"",(AA108*$H108)*'Algemene Gegevens'!$C$18)</f>
        <v/>
      </c>
      <c r="AC108" s="370"/>
      <c r="AD108" s="371" t="str">
        <f>IF(OR($H108="",AC108=""),"",(AC108*$H108)*'Algemene Gegevens'!$C$18)</f>
        <v/>
      </c>
      <c r="AE108" s="65" t="str">
        <f t="shared" si="60"/>
        <v/>
      </c>
    </row>
    <row r="109" spans="1:31" ht="16.5" customHeight="1" thickBot="1" x14ac:dyDescent="0.25">
      <c r="A109" s="70" t="s">
        <v>533</v>
      </c>
      <c r="B109" s="489"/>
      <c r="C109" s="555"/>
      <c r="D109" s="555"/>
      <c r="E109" s="555"/>
      <c r="F109" s="556"/>
      <c r="G109" s="375"/>
      <c r="H109" s="376"/>
      <c r="I109" s="364"/>
      <c r="J109" s="308" t="str">
        <f>IF(OR($H109="",I109=""),"",(I109*$H109)*'Algemene Gegevens'!$C$18)</f>
        <v/>
      </c>
      <c r="K109" s="364"/>
      <c r="L109" s="308" t="str">
        <f>IF(OR($H109="",K109=""),"",(K109*$H109)*'Algemene Gegevens'!$C$18)</f>
        <v/>
      </c>
      <c r="M109" s="364"/>
      <c r="N109" s="308" t="str">
        <f>IF(OR($H109="",M109=""),"",(M109*$H109)*'Algemene Gegevens'!$C$18)</f>
        <v/>
      </c>
      <c r="O109" s="364"/>
      <c r="P109" s="308" t="str">
        <f>IF(OR($H109="",O109=""),"",(O109*$H109)*'Algemene Gegevens'!$C$18)</f>
        <v/>
      </c>
      <c r="Q109" s="364"/>
      <c r="R109" s="308" t="str">
        <f>IF(OR($H109="",Q109=""),"",(Q109*$H109)*'Algemene Gegevens'!$C$18)</f>
        <v/>
      </c>
      <c r="S109" s="364"/>
      <c r="T109" s="308" t="str">
        <f>IF(OR($H109="",S109=""),"",(S109*$H109)*'Algemene Gegevens'!$C$18)</f>
        <v/>
      </c>
      <c r="U109" s="364"/>
      <c r="V109" s="308" t="str">
        <f>IF(OR($H109="",U109=""),"",(U109*$H109)*'Algemene Gegevens'!$C$18)</f>
        <v/>
      </c>
      <c r="W109" s="364"/>
      <c r="X109" s="308" t="str">
        <f>IF(OR($H109="",W109=""),"",(W109*$H109)*'Algemene Gegevens'!$C$18)</f>
        <v/>
      </c>
      <c r="Y109" s="364"/>
      <c r="Z109" s="308" t="str">
        <f>IF(OR($H109="",Y109=""),"",(Y109*$H109)*'Algemene Gegevens'!$C$18)</f>
        <v/>
      </c>
      <c r="AA109" s="364"/>
      <c r="AB109" s="308" t="str">
        <f>IF(OR($H109="",AA109=""),"",(AA109*$H109)*'Algemene Gegevens'!$C$18)</f>
        <v/>
      </c>
      <c r="AC109" s="370"/>
      <c r="AD109" s="371" t="str">
        <f>IF(OR($H109="",AC109=""),"",(AC109*$H109)*'Algemene Gegevens'!$C$18)</f>
        <v/>
      </c>
      <c r="AE109" s="65" t="str">
        <f t="shared" si="60"/>
        <v/>
      </c>
    </row>
    <row r="110" spans="1:31" ht="16.5" customHeight="1" thickBot="1" x14ac:dyDescent="0.25">
      <c r="A110" s="91"/>
      <c r="B110" s="92"/>
      <c r="C110" s="92"/>
      <c r="D110" s="92"/>
      <c r="E110" s="92"/>
      <c r="F110" s="92"/>
      <c r="G110" s="93"/>
      <c r="H110" s="372" t="s">
        <v>352</v>
      </c>
      <c r="I110" s="373"/>
      <c r="J110" s="374">
        <f>SUM(J15:J109)</f>
        <v>0</v>
      </c>
      <c r="K110" s="373"/>
      <c r="L110" s="374">
        <f>SUM(L15:L109)</f>
        <v>0</v>
      </c>
      <c r="M110" s="373"/>
      <c r="N110" s="374">
        <f>SUM(N15:N109)</f>
        <v>0</v>
      </c>
      <c r="O110" s="373"/>
      <c r="P110" s="374">
        <f>SUM(P15:P109)</f>
        <v>0</v>
      </c>
      <c r="Q110" s="373"/>
      <c r="R110" s="374">
        <f>SUM(R15:R109)</f>
        <v>0</v>
      </c>
      <c r="S110" s="373"/>
      <c r="T110" s="374">
        <f>SUM(T15:T109)</f>
        <v>0</v>
      </c>
      <c r="U110" s="373"/>
      <c r="V110" s="374">
        <f>SUM(V15:V109)</f>
        <v>0</v>
      </c>
      <c r="W110" s="373"/>
      <c r="X110" s="374">
        <f>SUM(X15:X109)</f>
        <v>0</v>
      </c>
      <c r="Y110" s="373"/>
      <c r="Z110" s="374">
        <f>SUM(Z15:Z109)</f>
        <v>0</v>
      </c>
      <c r="AA110" s="373"/>
      <c r="AB110" s="374">
        <f>SUM(AB15:AB109)</f>
        <v>0</v>
      </c>
      <c r="AC110" s="373"/>
      <c r="AD110" s="374">
        <f>SUM(AD15:AD109)</f>
        <v>0</v>
      </c>
      <c r="AE110" s="65" t="str">
        <f t="shared" si="60"/>
        <v/>
      </c>
    </row>
  </sheetData>
  <mergeCells count="48">
    <mergeCell ref="B109:F109"/>
    <mergeCell ref="B105:F105"/>
    <mergeCell ref="B106:F106"/>
    <mergeCell ref="B107:F107"/>
    <mergeCell ref="B108:F108"/>
    <mergeCell ref="S3:S9"/>
    <mergeCell ref="O3:O9"/>
    <mergeCell ref="S10:S12"/>
    <mergeCell ref="Q10:Q12"/>
    <mergeCell ref="O10:O12"/>
    <mergeCell ref="K1:L1"/>
    <mergeCell ref="I3:I9"/>
    <mergeCell ref="Q3:Q9"/>
    <mergeCell ref="Q1:R1"/>
    <mergeCell ref="M1:N1"/>
    <mergeCell ref="O1:P1"/>
    <mergeCell ref="K3:K9"/>
    <mergeCell ref="M3:M9"/>
    <mergeCell ref="A7:C7"/>
    <mergeCell ref="D7:G7"/>
    <mergeCell ref="A8:C8"/>
    <mergeCell ref="A9:C9"/>
    <mergeCell ref="AC1:AD1"/>
    <mergeCell ref="AC3:AC9"/>
    <mergeCell ref="U1:V1"/>
    <mergeCell ref="W1:X1"/>
    <mergeCell ref="Y1:Z1"/>
    <mergeCell ref="U3:U9"/>
    <mergeCell ref="AA1:AB1"/>
    <mergeCell ref="Y3:Y9"/>
    <mergeCell ref="AA3:AA9"/>
    <mergeCell ref="W3:W9"/>
    <mergeCell ref="S1:T1"/>
    <mergeCell ref="I1:J1"/>
    <mergeCell ref="D8:G8"/>
    <mergeCell ref="D9:G9"/>
    <mergeCell ref="D10:G10"/>
    <mergeCell ref="I10:I12"/>
    <mergeCell ref="M10:M12"/>
    <mergeCell ref="K10:K12"/>
    <mergeCell ref="D11:G11"/>
    <mergeCell ref="AC10:AC12"/>
    <mergeCell ref="AA10:AA12"/>
    <mergeCell ref="Y10:Y12"/>
    <mergeCell ref="W10:W12"/>
    <mergeCell ref="A10:C10"/>
    <mergeCell ref="U10:U12"/>
    <mergeCell ref="A11:C11"/>
  </mergeCells>
  <phoneticPr fontId="12" type="noConversion"/>
  <conditionalFormatting sqref="L110 N110 P110 R110 T110 V110 X110 Z110 AB110 J110 AD110">
    <cfRule type="cellIs" dxfId="4" priority="1" stopIfTrue="1" operator="equal">
      <formula>0</formula>
    </cfRule>
  </conditionalFormatting>
  <pageMargins left="0.59055118110236227" right="0.39370078740157483" top="0.59055118110236227" bottom="0.39370078740157483" header="0.43307086614173229" footer="0.23622047244094491"/>
  <pageSetup paperSize="9" scale="38" orientation="landscape" r:id="rId1"/>
  <headerFooter alignWithMargins="0">
    <oddHeader>&amp;C&amp;"Arial,Bold Italic"&amp;14Werken per aannemer - &amp;A
&amp;R&amp;D</oddHeader>
    <oddFooter>&amp;L&amp;8&amp;F / &amp;A&amp;C&amp;8Pag &amp;P van &amp;N</oddFooter>
  </headerFooter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Blad24"/>
  <dimension ref="A1:D49"/>
  <sheetViews>
    <sheetView showGridLines="0" workbookViewId="0"/>
  </sheetViews>
  <sheetFormatPr defaultColWidth="9.140625" defaultRowHeight="12.75" x14ac:dyDescent="0.2"/>
  <cols>
    <col min="1" max="3" width="9.140625" style="2"/>
    <col min="4" max="4" width="13.140625" style="2" customWidth="1"/>
    <col min="5" max="16384" width="9.140625" style="2"/>
  </cols>
  <sheetData>
    <row r="1" spans="1:4" ht="13.5" thickBot="1" x14ac:dyDescent="0.25">
      <c r="A1" s="24" t="s">
        <v>354</v>
      </c>
      <c r="B1" s="25" t="s">
        <v>355</v>
      </c>
      <c r="C1" s="26"/>
      <c r="D1" s="27"/>
    </row>
    <row r="2" spans="1:4" ht="26.25" thickBot="1" x14ac:dyDescent="0.25">
      <c r="A2" s="28" t="s">
        <v>356</v>
      </c>
      <c r="B2" s="29" t="s">
        <v>342</v>
      </c>
      <c r="C2" s="30" t="s">
        <v>341</v>
      </c>
      <c r="D2" s="31" t="s">
        <v>357</v>
      </c>
    </row>
    <row r="3" spans="1:4" ht="13.5" thickBot="1" x14ac:dyDescent="0.25">
      <c r="A3" s="32"/>
      <c r="B3" s="33"/>
      <c r="C3" s="26"/>
      <c r="D3" s="27"/>
    </row>
    <row r="4" spans="1:4" x14ac:dyDescent="0.2">
      <c r="A4" s="34" t="s">
        <v>475</v>
      </c>
      <c r="B4" s="35">
        <v>0</v>
      </c>
      <c r="C4" s="26">
        <v>0</v>
      </c>
      <c r="D4" s="27" t="s">
        <v>358</v>
      </c>
    </row>
    <row r="5" spans="1:4" x14ac:dyDescent="0.2">
      <c r="A5" s="34" t="s">
        <v>476</v>
      </c>
      <c r="B5" s="35">
        <v>18</v>
      </c>
      <c r="C5" s="26">
        <v>3</v>
      </c>
      <c r="D5" s="27"/>
    </row>
    <row r="6" spans="1:4" x14ac:dyDescent="0.2">
      <c r="A6" s="34" t="s">
        <v>477</v>
      </c>
      <c r="B6" s="35">
        <v>24</v>
      </c>
      <c r="C6" s="26">
        <v>4</v>
      </c>
      <c r="D6" s="27"/>
    </row>
    <row r="7" spans="1:4" x14ac:dyDescent="0.2">
      <c r="A7" s="34" t="s">
        <v>478</v>
      </c>
      <c r="B7" s="35">
        <v>24</v>
      </c>
      <c r="C7" s="26">
        <v>5</v>
      </c>
      <c r="D7" s="27"/>
    </row>
    <row r="8" spans="1:4" x14ac:dyDescent="0.2">
      <c r="A8" s="34" t="s">
        <v>479</v>
      </c>
      <c r="B8" s="35">
        <v>27</v>
      </c>
      <c r="C8" s="26">
        <v>6</v>
      </c>
      <c r="D8" s="27"/>
    </row>
    <row r="9" spans="1:4" x14ac:dyDescent="0.2">
      <c r="A9" s="34" t="s">
        <v>480</v>
      </c>
      <c r="B9" s="35">
        <v>36</v>
      </c>
      <c r="C9" s="26">
        <v>7</v>
      </c>
      <c r="D9" s="27"/>
    </row>
    <row r="10" spans="1:4" x14ac:dyDescent="0.2">
      <c r="A10" s="34" t="s">
        <v>481</v>
      </c>
      <c r="B10" s="35">
        <v>36</v>
      </c>
      <c r="C10" s="26">
        <v>2</v>
      </c>
      <c r="D10" s="27" t="s">
        <v>359</v>
      </c>
    </row>
    <row r="11" spans="1:4" x14ac:dyDescent="0.2">
      <c r="A11" s="34" t="s">
        <v>482</v>
      </c>
      <c r="B11" s="35">
        <v>45</v>
      </c>
      <c r="C11" s="26">
        <v>9</v>
      </c>
      <c r="D11" s="36" t="s">
        <v>360</v>
      </c>
    </row>
    <row r="12" spans="1:4" x14ac:dyDescent="0.2">
      <c r="A12" s="34" t="s">
        <v>483</v>
      </c>
      <c r="B12" s="35">
        <v>45</v>
      </c>
      <c r="C12" s="37">
        <v>9</v>
      </c>
      <c r="D12" s="36" t="s">
        <v>361</v>
      </c>
    </row>
    <row r="13" spans="1:4" x14ac:dyDescent="0.2">
      <c r="A13" s="34" t="s">
        <v>484</v>
      </c>
      <c r="B13" s="35">
        <v>55</v>
      </c>
      <c r="C13" s="26">
        <v>10</v>
      </c>
      <c r="D13" s="36" t="s">
        <v>362</v>
      </c>
    </row>
    <row r="14" spans="1:4" x14ac:dyDescent="0.2">
      <c r="A14" s="34" t="s">
        <v>485</v>
      </c>
      <c r="B14" s="35">
        <v>55</v>
      </c>
      <c r="C14" s="26">
        <v>10</v>
      </c>
      <c r="D14" s="36" t="s">
        <v>363</v>
      </c>
    </row>
    <row r="15" spans="1:4" x14ac:dyDescent="0.2">
      <c r="A15" s="34" t="s">
        <v>486</v>
      </c>
      <c r="B15" s="35">
        <v>78</v>
      </c>
      <c r="C15" s="37">
        <v>11</v>
      </c>
      <c r="D15" s="36" t="s">
        <v>364</v>
      </c>
    </row>
    <row r="16" spans="1:4" x14ac:dyDescent="0.2">
      <c r="A16" s="34" t="s">
        <v>466</v>
      </c>
      <c r="B16" s="35">
        <v>40</v>
      </c>
      <c r="C16" s="26">
        <v>23</v>
      </c>
      <c r="D16" s="27" t="s">
        <v>472</v>
      </c>
    </row>
    <row r="17" spans="1:4" x14ac:dyDescent="0.2">
      <c r="A17" s="34" t="s">
        <v>467</v>
      </c>
      <c r="B17" s="35">
        <v>60</v>
      </c>
      <c r="C17" s="26">
        <v>25</v>
      </c>
      <c r="D17" s="36" t="s">
        <v>360</v>
      </c>
    </row>
    <row r="18" spans="1:4" x14ac:dyDescent="0.2">
      <c r="A18" s="34" t="s">
        <v>468</v>
      </c>
      <c r="B18" s="35">
        <v>60</v>
      </c>
      <c r="C18" s="26">
        <v>25</v>
      </c>
      <c r="D18" s="36" t="s">
        <v>361</v>
      </c>
    </row>
    <row r="19" spans="1:4" x14ac:dyDescent="0.2">
      <c r="A19" s="34" t="s">
        <v>469</v>
      </c>
      <c r="B19" s="35">
        <v>72</v>
      </c>
      <c r="C19" s="26">
        <v>26</v>
      </c>
      <c r="D19" s="36" t="s">
        <v>362</v>
      </c>
    </row>
    <row r="20" spans="1:4" x14ac:dyDescent="0.2">
      <c r="A20" s="34" t="s">
        <v>470</v>
      </c>
      <c r="B20" s="35">
        <v>72</v>
      </c>
      <c r="C20" s="26">
        <v>26</v>
      </c>
      <c r="D20" s="36" t="s">
        <v>363</v>
      </c>
    </row>
    <row r="21" spans="1:4" x14ac:dyDescent="0.2">
      <c r="A21" s="34" t="s">
        <v>471</v>
      </c>
      <c r="B21" s="35">
        <v>91</v>
      </c>
      <c r="C21" s="26">
        <v>27</v>
      </c>
      <c r="D21" s="36" t="s">
        <v>364</v>
      </c>
    </row>
    <row r="22" spans="1:4" x14ac:dyDescent="0.2">
      <c r="A22" s="34" t="s">
        <v>473</v>
      </c>
      <c r="B22" s="35">
        <v>44</v>
      </c>
      <c r="C22" s="37">
        <v>1</v>
      </c>
      <c r="D22" s="27" t="s">
        <v>365</v>
      </c>
    </row>
    <row r="23" spans="1:4" x14ac:dyDescent="0.2">
      <c r="A23" s="34" t="s">
        <v>474</v>
      </c>
      <c r="B23" s="35">
        <v>55</v>
      </c>
      <c r="C23" s="37">
        <v>12</v>
      </c>
      <c r="D23" s="36" t="s">
        <v>360</v>
      </c>
    </row>
    <row r="24" spans="1:4" x14ac:dyDescent="0.2">
      <c r="A24" s="34" t="s">
        <v>487</v>
      </c>
      <c r="B24" s="35">
        <v>55</v>
      </c>
      <c r="C24" s="26">
        <v>12</v>
      </c>
      <c r="D24" s="36" t="s">
        <v>361</v>
      </c>
    </row>
    <row r="25" spans="1:4" x14ac:dyDescent="0.2">
      <c r="A25" s="34" t="s">
        <v>488</v>
      </c>
      <c r="B25" s="35">
        <v>66</v>
      </c>
      <c r="C25" s="26">
        <v>13</v>
      </c>
      <c r="D25" s="36" t="s">
        <v>362</v>
      </c>
    </row>
    <row r="26" spans="1:4" x14ac:dyDescent="0.2">
      <c r="A26" s="34" t="s">
        <v>489</v>
      </c>
      <c r="B26" s="35">
        <v>66</v>
      </c>
      <c r="C26" s="26">
        <v>13</v>
      </c>
      <c r="D26" s="36" t="s">
        <v>363</v>
      </c>
    </row>
    <row r="27" spans="1:4" x14ac:dyDescent="0.2">
      <c r="A27" s="34" t="s">
        <v>490</v>
      </c>
      <c r="B27" s="35">
        <v>91</v>
      </c>
      <c r="C27" s="26">
        <v>14</v>
      </c>
      <c r="D27" s="36" t="s">
        <v>364</v>
      </c>
    </row>
    <row r="28" spans="1:4" x14ac:dyDescent="0.2">
      <c r="A28" s="34" t="s">
        <v>491</v>
      </c>
      <c r="B28" s="35">
        <v>48</v>
      </c>
      <c r="C28" s="37">
        <v>22</v>
      </c>
      <c r="D28" s="27" t="s">
        <v>472</v>
      </c>
    </row>
    <row r="29" spans="1:4" x14ac:dyDescent="0.2">
      <c r="A29" s="34" t="s">
        <v>492</v>
      </c>
      <c r="B29" s="35">
        <v>72</v>
      </c>
      <c r="C29" s="37">
        <v>28</v>
      </c>
      <c r="D29" s="36" t="s">
        <v>360</v>
      </c>
    </row>
    <row r="30" spans="1:4" x14ac:dyDescent="0.2">
      <c r="A30" s="34" t="s">
        <v>493</v>
      </c>
      <c r="B30" s="35">
        <v>72</v>
      </c>
      <c r="C30" s="37">
        <v>28</v>
      </c>
      <c r="D30" s="36" t="s">
        <v>361</v>
      </c>
    </row>
    <row r="31" spans="1:4" x14ac:dyDescent="0.2">
      <c r="A31" s="34" t="s">
        <v>494</v>
      </c>
      <c r="B31" s="35">
        <v>84</v>
      </c>
      <c r="C31" s="37">
        <v>29</v>
      </c>
      <c r="D31" s="36" t="s">
        <v>362</v>
      </c>
    </row>
    <row r="32" spans="1:4" x14ac:dyDescent="0.2">
      <c r="A32" s="34" t="s">
        <v>495</v>
      </c>
      <c r="B32" s="35">
        <v>84</v>
      </c>
      <c r="C32" s="37">
        <v>29</v>
      </c>
      <c r="D32" s="36" t="s">
        <v>363</v>
      </c>
    </row>
    <row r="33" spans="1:4" x14ac:dyDescent="0.2">
      <c r="A33" s="34" t="s">
        <v>496</v>
      </c>
      <c r="B33" s="35">
        <v>112</v>
      </c>
      <c r="C33" s="37">
        <v>30</v>
      </c>
      <c r="D33" s="36" t="s">
        <v>364</v>
      </c>
    </row>
    <row r="34" spans="1:4" x14ac:dyDescent="0.2">
      <c r="A34" s="34" t="s">
        <v>497</v>
      </c>
      <c r="B34" s="35">
        <v>66</v>
      </c>
      <c r="C34" s="26">
        <v>8</v>
      </c>
      <c r="D34" s="27" t="s">
        <v>366</v>
      </c>
    </row>
    <row r="35" spans="1:4" x14ac:dyDescent="0.2">
      <c r="A35" s="34" t="s">
        <v>498</v>
      </c>
      <c r="B35" s="35">
        <v>77</v>
      </c>
      <c r="C35" s="26">
        <v>15</v>
      </c>
      <c r="D35" s="36" t="s">
        <v>360</v>
      </c>
    </row>
    <row r="36" spans="1:4" x14ac:dyDescent="0.2">
      <c r="A36" s="34" t="s">
        <v>499</v>
      </c>
      <c r="B36" s="35">
        <v>77</v>
      </c>
      <c r="C36" s="26">
        <v>15</v>
      </c>
      <c r="D36" s="36" t="s">
        <v>361</v>
      </c>
    </row>
    <row r="37" spans="1:4" x14ac:dyDescent="0.2">
      <c r="A37" s="34" t="s">
        <v>500</v>
      </c>
      <c r="B37" s="35">
        <v>88</v>
      </c>
      <c r="C37" s="37">
        <v>16</v>
      </c>
      <c r="D37" s="36" t="s">
        <v>362</v>
      </c>
    </row>
    <row r="38" spans="1:4" x14ac:dyDescent="0.2">
      <c r="A38" s="34" t="s">
        <v>501</v>
      </c>
      <c r="B38" s="35">
        <v>88</v>
      </c>
      <c r="C38" s="37">
        <v>16</v>
      </c>
      <c r="D38" s="36" t="s">
        <v>363</v>
      </c>
    </row>
    <row r="39" spans="1:4" x14ac:dyDescent="0.2">
      <c r="A39" s="34" t="s">
        <v>502</v>
      </c>
      <c r="B39" s="35">
        <v>104</v>
      </c>
      <c r="C39" s="26">
        <v>17</v>
      </c>
      <c r="D39" s="36" t="s">
        <v>364</v>
      </c>
    </row>
    <row r="40" spans="1:4" x14ac:dyDescent="0.2">
      <c r="A40" s="34" t="s">
        <v>503</v>
      </c>
      <c r="B40" s="35">
        <v>84</v>
      </c>
      <c r="C40" s="26">
        <v>24</v>
      </c>
      <c r="D40" s="27" t="s">
        <v>472</v>
      </c>
    </row>
    <row r="41" spans="1:4" x14ac:dyDescent="0.2">
      <c r="A41" s="34" t="s">
        <v>504</v>
      </c>
      <c r="B41" s="35">
        <v>96</v>
      </c>
      <c r="C41" s="26">
        <v>31</v>
      </c>
      <c r="D41" s="36" t="s">
        <v>360</v>
      </c>
    </row>
    <row r="42" spans="1:4" x14ac:dyDescent="0.2">
      <c r="A42" s="34" t="s">
        <v>505</v>
      </c>
      <c r="B42" s="35">
        <v>96</v>
      </c>
      <c r="C42" s="26">
        <v>31</v>
      </c>
      <c r="D42" s="36" t="s">
        <v>361</v>
      </c>
    </row>
    <row r="43" spans="1:4" x14ac:dyDescent="0.2">
      <c r="A43" s="34" t="s">
        <v>506</v>
      </c>
      <c r="B43" s="35">
        <v>108</v>
      </c>
      <c r="C43" s="26">
        <v>32</v>
      </c>
      <c r="D43" s="36" t="s">
        <v>362</v>
      </c>
    </row>
    <row r="44" spans="1:4" x14ac:dyDescent="0.2">
      <c r="A44" s="34" t="s">
        <v>507</v>
      </c>
      <c r="B44" s="35">
        <v>108</v>
      </c>
      <c r="C44" s="26">
        <v>32</v>
      </c>
      <c r="D44" s="36" t="s">
        <v>363</v>
      </c>
    </row>
    <row r="45" spans="1:4" x14ac:dyDescent="0.2">
      <c r="A45" s="34" t="s">
        <v>508</v>
      </c>
      <c r="B45" s="35">
        <v>126</v>
      </c>
      <c r="C45" s="26">
        <v>33</v>
      </c>
      <c r="D45" s="36" t="s">
        <v>364</v>
      </c>
    </row>
    <row r="46" spans="1:4" x14ac:dyDescent="0.2">
      <c r="A46" s="34" t="s">
        <v>509</v>
      </c>
      <c r="B46" s="35">
        <v>48</v>
      </c>
      <c r="C46" s="37">
        <v>18</v>
      </c>
      <c r="D46" s="27" t="s">
        <v>367</v>
      </c>
    </row>
    <row r="47" spans="1:4" x14ac:dyDescent="0.2">
      <c r="A47" s="34" t="s">
        <v>510</v>
      </c>
      <c r="B47" s="35">
        <v>60</v>
      </c>
      <c r="C47" s="26">
        <v>19</v>
      </c>
      <c r="D47" s="27" t="s">
        <v>368</v>
      </c>
    </row>
    <row r="48" spans="1:4" x14ac:dyDescent="0.2">
      <c r="A48" s="34" t="s">
        <v>511</v>
      </c>
      <c r="B48" s="35">
        <v>90</v>
      </c>
      <c r="C48" s="37">
        <v>20</v>
      </c>
      <c r="D48" s="27" t="s">
        <v>369</v>
      </c>
    </row>
    <row r="49" spans="1:4" x14ac:dyDescent="0.2">
      <c r="A49" s="34" t="s">
        <v>512</v>
      </c>
      <c r="B49" s="35">
        <v>112</v>
      </c>
      <c r="C49" s="26">
        <v>21</v>
      </c>
      <c r="D49" s="36" t="s">
        <v>370</v>
      </c>
    </row>
  </sheetData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Blad48">
    <pageSetUpPr fitToPage="1"/>
  </sheetPr>
  <dimension ref="A2:N30"/>
  <sheetViews>
    <sheetView showGridLines="0" workbookViewId="0"/>
  </sheetViews>
  <sheetFormatPr defaultColWidth="9.140625" defaultRowHeight="12.75" x14ac:dyDescent="0.2"/>
  <cols>
    <col min="1" max="1" width="13.5703125" style="2" customWidth="1"/>
    <col min="2" max="13" width="18" style="2" customWidth="1"/>
    <col min="14" max="14" width="9.140625" style="2" hidden="1" customWidth="1"/>
    <col min="15" max="16384" width="9.140625" style="2"/>
  </cols>
  <sheetData>
    <row r="2" spans="1:14" x14ac:dyDescent="0.2">
      <c r="N2" s="2" t="s">
        <v>572</v>
      </c>
    </row>
    <row r="3" spans="1:14" ht="16.5" customHeight="1" x14ac:dyDescent="0.2">
      <c r="A3" s="12" t="str">
        <f>'Algemene Gegevens'!A10</f>
        <v>PROJECTNAAM</v>
      </c>
      <c r="B3" s="13"/>
      <c r="C3" s="491" t="str">
        <f>IF('Algemene Gegevens'!C10="","",'Algemene Gegevens'!C10)</f>
        <v>123456.001 Blanco</v>
      </c>
      <c r="D3" s="484"/>
      <c r="E3" s="484"/>
      <c r="F3" s="485"/>
      <c r="N3" s="103">
        <v>1</v>
      </c>
    </row>
    <row r="4" spans="1:14" ht="16.5" customHeight="1" x14ac:dyDescent="0.2">
      <c r="A4" s="12" t="str">
        <f>'Algemene Gegevens'!A11</f>
        <v>GEMEENTE</v>
      </c>
      <c r="B4" s="13"/>
      <c r="C4" s="483" t="str">
        <f>IF('Algemene Gegevens'!C11="","",'Algemene Gegevens'!C11)</f>
        <v>GEMEENTE</v>
      </c>
      <c r="D4" s="484"/>
      <c r="E4" s="484"/>
      <c r="F4" s="485"/>
      <c r="N4" s="103">
        <v>1</v>
      </c>
    </row>
    <row r="5" spans="1:14" ht="16.5" customHeight="1" x14ac:dyDescent="0.2">
      <c r="A5" s="12" t="str">
        <f>'Algemene Gegevens'!A16</f>
        <v>AANNEMER</v>
      </c>
      <c r="B5" s="13"/>
      <c r="C5" s="483" t="str">
        <f>IF('Algemene Gegevens'!C16="","",'Algemene Gegevens'!C16)</f>
        <v>Aanemer</v>
      </c>
      <c r="D5" s="484"/>
      <c r="E5" s="484"/>
      <c r="F5" s="485"/>
      <c r="N5" s="103">
        <v>1</v>
      </c>
    </row>
    <row r="6" spans="1:14" ht="16.5" customHeight="1" x14ac:dyDescent="0.2">
      <c r="A6" s="12" t="str">
        <f>'Algemene Gegevens'!A19</f>
        <v>PILOOTMAATSCHAPPIJ</v>
      </c>
      <c r="B6" s="13"/>
      <c r="C6" s="483" t="str">
        <f>IF('Algemene Gegevens'!C19="","",'Algemene Gegevens'!C19)</f>
        <v>EUROFIBER</v>
      </c>
      <c r="D6" s="484"/>
      <c r="E6" s="484"/>
      <c r="F6" s="485"/>
      <c r="N6" s="103">
        <v>1</v>
      </c>
    </row>
    <row r="7" spans="1:14" ht="16.5" customHeight="1" thickBot="1" x14ac:dyDescent="0.25">
      <c r="N7" s="103">
        <v>1</v>
      </c>
    </row>
    <row r="8" spans="1:14" ht="23.25" customHeight="1" thickBot="1" x14ac:dyDescent="0.25">
      <c r="A8" s="565" t="s">
        <v>403</v>
      </c>
      <c r="B8" s="566"/>
      <c r="C8" s="566"/>
      <c r="D8" s="566"/>
      <c r="E8" s="566"/>
      <c r="F8" s="566"/>
      <c r="G8" s="566"/>
      <c r="H8" s="566"/>
      <c r="I8" s="566"/>
      <c r="J8" s="566"/>
      <c r="K8" s="566"/>
      <c r="L8" s="566"/>
      <c r="M8" s="567"/>
      <c r="N8" s="103">
        <v>1</v>
      </c>
    </row>
    <row r="9" spans="1:14" s="19" customFormat="1" ht="28.5" customHeight="1" thickBot="1" x14ac:dyDescent="0.25">
      <c r="A9" s="14"/>
      <c r="B9" s="15" t="str">
        <f>IF('Algemene Gegevens'!C19="","",'Algemene Gegevens'!C19)</f>
        <v>EUROFIBER</v>
      </c>
      <c r="C9" s="16" t="str">
        <f>IF('Algemene Gegevens'!C21="","",'Algemene Gegevens'!C21)</f>
        <v>EUROFIBER</v>
      </c>
      <c r="D9" s="16" t="str">
        <f>IF('Algemene Gegevens'!C22="","",'Algemene Gegevens'!C22)</f>
        <v>COLT TELECOM</v>
      </c>
      <c r="E9" s="16" t="str">
        <f>IF('Algemene Gegevens'!C23="","",'Algemene Gegevens'!C23)</f>
        <v/>
      </c>
      <c r="F9" s="16" t="str">
        <f>IF('Algemene Gegevens'!C24="","",'Algemene Gegevens'!C24)</f>
        <v/>
      </c>
      <c r="G9" s="16" t="str">
        <f>IF('Algemene Gegevens'!C25="","",'Algemene Gegevens'!C25)</f>
        <v/>
      </c>
      <c r="H9" s="16" t="str">
        <f>IF('Algemene Gegevens'!C26="","",'Algemene Gegevens'!C26)</f>
        <v/>
      </c>
      <c r="I9" s="16" t="str">
        <f>IF('Algemene Gegevens'!C27="","",'Algemene Gegevens'!C27)</f>
        <v/>
      </c>
      <c r="J9" s="16" t="str">
        <f>IF('Algemene Gegevens'!C28="","",'Algemene Gegevens'!C28)</f>
        <v/>
      </c>
      <c r="K9" s="16" t="str">
        <f>IF('Algemene Gegevens'!C29="","",'Algemene Gegevens'!C29)</f>
        <v>WATERLINK</v>
      </c>
      <c r="L9" s="17" t="str">
        <f>IF('Algemene Gegevens'!C30="","",'Algemene Gegevens'!C30)</f>
        <v/>
      </c>
      <c r="M9" s="18" t="s">
        <v>310</v>
      </c>
      <c r="N9" s="19">
        <f>IF(M30=0,"",1)</f>
        <v>1</v>
      </c>
    </row>
    <row r="10" spans="1:14" ht="21" customHeight="1" x14ac:dyDescent="0.2">
      <c r="A10" s="20" t="s">
        <v>404</v>
      </c>
      <c r="B10" s="284">
        <f>'Verdeelstaat sleuftype 1'!$H$50</f>
        <v>10.302720000000001</v>
      </c>
      <c r="C10" s="285">
        <f>'Verdeelstaat sleuftype 1'!$H$51</f>
        <v>7.7270399999999988</v>
      </c>
      <c r="D10" s="285">
        <f>'Verdeelstaat sleuftype 1'!$H$52</f>
        <v>7.7270399999999988</v>
      </c>
      <c r="E10" s="285">
        <f>'Verdeelstaat sleuftype 1'!$H$53</f>
        <v>0</v>
      </c>
      <c r="F10" s="285">
        <f>'Verdeelstaat sleuftype 1'!$H$54</f>
        <v>0</v>
      </c>
      <c r="G10" s="285">
        <f>'Verdeelstaat sleuftype 1'!$H$55</f>
        <v>0</v>
      </c>
      <c r="H10" s="285">
        <f>'Verdeelstaat sleuftype 1'!$H$56</f>
        <v>0</v>
      </c>
      <c r="I10" s="285">
        <f>'Verdeelstaat sleuftype 1'!$H$57</f>
        <v>0</v>
      </c>
      <c r="J10" s="285">
        <f>'Verdeelstaat sleuftype 1'!$H$58</f>
        <v>0</v>
      </c>
      <c r="K10" s="286">
        <f>'Verdeelstaat sleuftype 1'!$H$59</f>
        <v>0</v>
      </c>
      <c r="L10" s="286">
        <f>'Verdeelstaat sleuftype 1'!$H$60</f>
        <v>0</v>
      </c>
      <c r="M10" s="276">
        <f>SUM(B10:L10)</f>
        <v>25.756799999999998</v>
      </c>
      <c r="N10" s="2">
        <f>IF(M10=0,"",1)</f>
        <v>1</v>
      </c>
    </row>
    <row r="11" spans="1:14" ht="21" customHeight="1" x14ac:dyDescent="0.2">
      <c r="A11" s="21" t="s">
        <v>405</v>
      </c>
      <c r="B11" s="284">
        <f>'Verdeelstaat sleuftype 2'!$H$50</f>
        <v>512.404</v>
      </c>
      <c r="C11" s="285">
        <f>'Verdeelstaat sleuftype 2'!$H$51</f>
        <v>384.303</v>
      </c>
      <c r="D11" s="285">
        <f>'Verdeelstaat sleuftype 2'!$H$52</f>
        <v>0</v>
      </c>
      <c r="E11" s="285">
        <f>'Verdeelstaat sleuftype 2'!$H$53</f>
        <v>0</v>
      </c>
      <c r="F11" s="285">
        <f>'Verdeelstaat sleuftype 2'!$H$54</f>
        <v>0</v>
      </c>
      <c r="G11" s="285">
        <f>'Verdeelstaat sleuftype 2'!$H$55</f>
        <v>0</v>
      </c>
      <c r="H11" s="285">
        <f>'Verdeelstaat sleuftype 2'!$H$56</f>
        <v>0</v>
      </c>
      <c r="I11" s="285">
        <f>'Verdeelstaat sleuftype 2'!$H$57</f>
        <v>0</v>
      </c>
      <c r="J11" s="285">
        <f>'Verdeelstaat sleuftype 2'!$H$58</f>
        <v>0</v>
      </c>
      <c r="K11" s="286">
        <f>'Verdeelstaat sleuftype 2'!$H$59</f>
        <v>0</v>
      </c>
      <c r="L11" s="286">
        <f>'Verdeelstaat sleuftype 2'!$H$60</f>
        <v>0</v>
      </c>
      <c r="M11" s="276">
        <f t="shared" ref="M11:M29" si="0">SUM(B11:L11)</f>
        <v>896.70699999999999</v>
      </c>
      <c r="N11" s="2">
        <f t="shared" ref="N11:N30" si="1">IF(M11=0,"",1)</f>
        <v>1</v>
      </c>
    </row>
    <row r="12" spans="1:14" ht="21" customHeight="1" x14ac:dyDescent="0.2">
      <c r="A12" s="21" t="s">
        <v>406</v>
      </c>
      <c r="B12" s="284">
        <f>'Verdeelstaat sleuftype 3'!$H$50</f>
        <v>0</v>
      </c>
      <c r="C12" s="285">
        <f>'Verdeelstaat sleuftype 3'!$H$51</f>
        <v>0</v>
      </c>
      <c r="D12" s="285">
        <f>'Verdeelstaat sleuftype 3'!$H$52</f>
        <v>3783.0299999999993</v>
      </c>
      <c r="E12" s="285">
        <f>'Verdeelstaat sleuftype 3'!$H$53</f>
        <v>0</v>
      </c>
      <c r="F12" s="285">
        <f>'Verdeelstaat sleuftype 3'!$H$54</f>
        <v>0</v>
      </c>
      <c r="G12" s="285">
        <f>'Verdeelstaat sleuftype 3'!$H$55</f>
        <v>0</v>
      </c>
      <c r="H12" s="285">
        <f>'Verdeelstaat sleuftype 3'!$H$56</f>
        <v>0</v>
      </c>
      <c r="I12" s="285">
        <f>'Verdeelstaat sleuftype 3'!$H$57</f>
        <v>0</v>
      </c>
      <c r="J12" s="285">
        <f>'Verdeelstaat sleuftype 3'!$H$58</f>
        <v>0</v>
      </c>
      <c r="K12" s="286">
        <f>'Verdeelstaat sleuftype 3'!$H$59</f>
        <v>0</v>
      </c>
      <c r="L12" s="286">
        <f>'Verdeelstaat sleuftype 3'!$H$60</f>
        <v>0</v>
      </c>
      <c r="M12" s="276">
        <f t="shared" si="0"/>
        <v>3783.0299999999993</v>
      </c>
      <c r="N12" s="2">
        <f t="shared" si="1"/>
        <v>1</v>
      </c>
    </row>
    <row r="13" spans="1:14" ht="21" customHeight="1" x14ac:dyDescent="0.2">
      <c r="A13" s="21" t="s">
        <v>407</v>
      </c>
      <c r="B13" s="284">
        <f>'Verdeelstaat sleuftype 4'!$H$50</f>
        <v>183.00142857142856</v>
      </c>
      <c r="C13" s="285">
        <f>'Verdeelstaat sleuftype 4'!$H$51</f>
        <v>137.25107142857141</v>
      </c>
      <c r="D13" s="285">
        <f>'Verdeelstaat sleuftype 4'!$H$52</f>
        <v>137.25107142857141</v>
      </c>
      <c r="E13" s="285">
        <f>'Verdeelstaat sleuftype 4'!$H$53</f>
        <v>183.00142857142856</v>
      </c>
      <c r="F13" s="285">
        <f>'Verdeelstaat sleuftype 4'!$H$54</f>
        <v>0</v>
      </c>
      <c r="G13" s="285">
        <f>'Verdeelstaat sleuftype 4'!$H$55</f>
        <v>0</v>
      </c>
      <c r="H13" s="285">
        <f>'Verdeelstaat sleuftype 4'!$H$56</f>
        <v>0</v>
      </c>
      <c r="I13" s="285">
        <f>'Verdeelstaat sleuftype 4'!$H$57</f>
        <v>0</v>
      </c>
      <c r="J13" s="285">
        <f>'Verdeelstaat sleuftype 4'!$H$58</f>
        <v>0</v>
      </c>
      <c r="K13" s="286">
        <f>'Verdeelstaat sleuftype 4'!$H$59</f>
        <v>0</v>
      </c>
      <c r="L13" s="286">
        <f>'Verdeelstaat sleuftype 4'!$H$60</f>
        <v>0</v>
      </c>
      <c r="M13" s="276">
        <f t="shared" si="0"/>
        <v>640.50499999999988</v>
      </c>
      <c r="N13" s="2">
        <f t="shared" si="1"/>
        <v>1</v>
      </c>
    </row>
    <row r="14" spans="1:14" ht="21" customHeight="1" x14ac:dyDescent="0.2">
      <c r="A14" s="21" t="s">
        <v>408</v>
      </c>
      <c r="B14" s="284">
        <f>'Verdeelstaat sleuftype 5'!$H$50</f>
        <v>2219.6835818181821</v>
      </c>
      <c r="C14" s="285">
        <f>'Verdeelstaat sleuftype 5'!$H$51</f>
        <v>1664.7626863636362</v>
      </c>
      <c r="D14" s="285">
        <f>'Verdeelstaat sleuftype 5'!$H$52</f>
        <v>1664.7626863636362</v>
      </c>
      <c r="E14" s="285">
        <f>'Verdeelstaat sleuftype 5'!$H$53</f>
        <v>2219.6835818181821</v>
      </c>
      <c r="F14" s="285">
        <f>'Verdeelstaat sleuftype 5'!$H$54</f>
        <v>0</v>
      </c>
      <c r="G14" s="285">
        <f>'Verdeelstaat sleuftype 5'!$H$55</f>
        <v>0</v>
      </c>
      <c r="H14" s="285">
        <f>'Verdeelstaat sleuftype 5'!$H$56</f>
        <v>0</v>
      </c>
      <c r="I14" s="285">
        <f>'Verdeelstaat sleuftype 5'!$H$57</f>
        <v>0</v>
      </c>
      <c r="J14" s="285">
        <f>'Verdeelstaat sleuftype 5'!$H$58</f>
        <v>0</v>
      </c>
      <c r="K14" s="286">
        <f>'Verdeelstaat sleuftype 5'!$H$59</f>
        <v>4439.3671636363642</v>
      </c>
      <c r="L14" s="286">
        <f>'Verdeelstaat sleuftype 5'!$H$60</f>
        <v>0</v>
      </c>
      <c r="M14" s="276">
        <f t="shared" si="0"/>
        <v>12208.259700000002</v>
      </c>
      <c r="N14" s="2">
        <f t="shared" si="1"/>
        <v>1</v>
      </c>
    </row>
    <row r="15" spans="1:14" ht="21" customHeight="1" x14ac:dyDescent="0.2">
      <c r="A15" s="21" t="s">
        <v>409</v>
      </c>
      <c r="B15" s="284">
        <f>'Verdeelstaat sleuftype 6'!$H$50</f>
        <v>1158.0957818181819</v>
      </c>
      <c r="C15" s="285">
        <f>'Verdeelstaat sleuftype 6'!$H$51</f>
        <v>868.57183636363629</v>
      </c>
      <c r="D15" s="285">
        <f>'Verdeelstaat sleuftype 6'!$H$52</f>
        <v>868.57183636363629</v>
      </c>
      <c r="E15" s="285">
        <f>'Verdeelstaat sleuftype 6'!$H$53</f>
        <v>1158.0957818181819</v>
      </c>
      <c r="F15" s="285">
        <f>'Verdeelstaat sleuftype 6'!$H$54</f>
        <v>0</v>
      </c>
      <c r="G15" s="285">
        <f>'Verdeelstaat sleuftype 6'!$H$55</f>
        <v>0</v>
      </c>
      <c r="H15" s="285">
        <f>'Verdeelstaat sleuftype 6'!$H$56</f>
        <v>0</v>
      </c>
      <c r="I15" s="285">
        <f>'Verdeelstaat sleuftype 6'!$H$57</f>
        <v>0</v>
      </c>
      <c r="J15" s="285">
        <f>'Verdeelstaat sleuftype 6'!$H$58</f>
        <v>0</v>
      </c>
      <c r="K15" s="286">
        <f>'Verdeelstaat sleuftype 6'!$H$59</f>
        <v>2316.1915636363638</v>
      </c>
      <c r="L15" s="286">
        <f>'Verdeelstaat sleuftype 6'!$H$60</f>
        <v>0</v>
      </c>
      <c r="M15" s="276">
        <f t="shared" si="0"/>
        <v>6369.5267999999996</v>
      </c>
      <c r="N15" s="2">
        <f t="shared" si="1"/>
        <v>1</v>
      </c>
    </row>
    <row r="16" spans="1:14" ht="21" customHeight="1" x14ac:dyDescent="0.2">
      <c r="A16" s="21" t="s">
        <v>410</v>
      </c>
      <c r="B16" s="284">
        <f>'Verdeelstaat sleuftype 7'!$H$50</f>
        <v>489.11290909090911</v>
      </c>
      <c r="C16" s="285">
        <f>'Verdeelstaat sleuftype 7'!$H$51</f>
        <v>0</v>
      </c>
      <c r="D16" s="285">
        <f>'Verdeelstaat sleuftype 7'!$H$52</f>
        <v>366.83468181818182</v>
      </c>
      <c r="E16" s="285">
        <f>'Verdeelstaat sleuftype 7'!$H$53</f>
        <v>489.11290909090911</v>
      </c>
      <c r="F16" s="285">
        <f>'Verdeelstaat sleuftype 7'!$H$54</f>
        <v>0</v>
      </c>
      <c r="G16" s="285">
        <f>'Verdeelstaat sleuftype 7'!$H$55</f>
        <v>0</v>
      </c>
      <c r="H16" s="285">
        <f>'Verdeelstaat sleuftype 7'!$H$56</f>
        <v>0</v>
      </c>
      <c r="I16" s="285">
        <f>'Verdeelstaat sleuftype 7'!$H$57</f>
        <v>0</v>
      </c>
      <c r="J16" s="285">
        <f>'Verdeelstaat sleuftype 7'!$H$58</f>
        <v>0</v>
      </c>
      <c r="K16" s="286">
        <f>'Verdeelstaat sleuftype 7'!$H$59</f>
        <v>0</v>
      </c>
      <c r="L16" s="286">
        <f>'Verdeelstaat sleuftype 7'!$H$60</f>
        <v>0</v>
      </c>
      <c r="M16" s="276">
        <f t="shared" si="0"/>
        <v>1345.0605</v>
      </c>
      <c r="N16" s="2">
        <f t="shared" si="1"/>
        <v>1</v>
      </c>
    </row>
    <row r="17" spans="1:14" ht="21" customHeight="1" x14ac:dyDescent="0.2">
      <c r="A17" s="21" t="s">
        <v>411</v>
      </c>
      <c r="B17" s="284">
        <f>'Verdeelstaat sleuftype 8'!$H$50</f>
        <v>163.03763636363638</v>
      </c>
      <c r="C17" s="285">
        <f>'Verdeelstaat sleuftype 8'!$H$51</f>
        <v>0</v>
      </c>
      <c r="D17" s="285">
        <f>'Verdeelstaat sleuftype 8'!$H$52</f>
        <v>122.27822727272726</v>
      </c>
      <c r="E17" s="285">
        <f>'Verdeelstaat sleuftype 8'!$H$53</f>
        <v>163.03763636363638</v>
      </c>
      <c r="F17" s="285">
        <f>'Verdeelstaat sleuftype 8'!$H$54</f>
        <v>0</v>
      </c>
      <c r="G17" s="285">
        <f>'Verdeelstaat sleuftype 8'!$H$55</f>
        <v>0</v>
      </c>
      <c r="H17" s="285">
        <f>'Verdeelstaat sleuftype 8'!$H$56</f>
        <v>0</v>
      </c>
      <c r="I17" s="285">
        <f>'Verdeelstaat sleuftype 8'!$H$57</f>
        <v>0</v>
      </c>
      <c r="J17" s="285">
        <f>'Verdeelstaat sleuftype 8'!$H$58</f>
        <v>0</v>
      </c>
      <c r="K17" s="286">
        <f>'Verdeelstaat sleuftype 8'!$H$59</f>
        <v>0</v>
      </c>
      <c r="L17" s="286">
        <f>'Verdeelstaat sleuftype 8'!$H$60</f>
        <v>0</v>
      </c>
      <c r="M17" s="276">
        <f t="shared" si="0"/>
        <v>448.35350000000005</v>
      </c>
      <c r="N17" s="2">
        <f t="shared" si="1"/>
        <v>1</v>
      </c>
    </row>
    <row r="18" spans="1:14" ht="21" customHeight="1" x14ac:dyDescent="0.2">
      <c r="A18" s="21" t="s">
        <v>412</v>
      </c>
      <c r="B18" s="284">
        <f>'Verdeelstaat sleuftype 9'!$H$50</f>
        <v>3004.5507272727273</v>
      </c>
      <c r="C18" s="285">
        <f>'Verdeelstaat sleuftype 9'!$H$51</f>
        <v>0</v>
      </c>
      <c r="D18" s="285">
        <f>'Verdeelstaat sleuftype 9'!$H$52</f>
        <v>2253.4130454545452</v>
      </c>
      <c r="E18" s="285">
        <f>'Verdeelstaat sleuftype 9'!$H$53</f>
        <v>3004.5507272727273</v>
      </c>
      <c r="F18" s="285">
        <f>'Verdeelstaat sleuftype 9'!$H$54</f>
        <v>0</v>
      </c>
      <c r="G18" s="285">
        <f>'Verdeelstaat sleuftype 9'!$H$55</f>
        <v>0</v>
      </c>
      <c r="H18" s="285">
        <f>'Verdeelstaat sleuftype 9'!$H$56</f>
        <v>0</v>
      </c>
      <c r="I18" s="285">
        <f>'Verdeelstaat sleuftype 9'!$H$57</f>
        <v>0</v>
      </c>
      <c r="J18" s="285">
        <f>'Verdeelstaat sleuftype 9'!$H$58</f>
        <v>0</v>
      </c>
      <c r="K18" s="286">
        <f>'Verdeelstaat sleuftype 9'!$H$59</f>
        <v>0</v>
      </c>
      <c r="L18" s="286">
        <f>'Verdeelstaat sleuftype 9'!$H$60</f>
        <v>0</v>
      </c>
      <c r="M18" s="276">
        <f t="shared" si="0"/>
        <v>8262.5145000000011</v>
      </c>
      <c r="N18" s="2">
        <f t="shared" si="1"/>
        <v>1</v>
      </c>
    </row>
    <row r="19" spans="1:14" ht="21" customHeight="1" x14ac:dyDescent="0.2">
      <c r="A19" s="21" t="s">
        <v>413</v>
      </c>
      <c r="B19" s="284">
        <f>'Verdeelstaat sleuftype 10'!$H$50</f>
        <v>1793.414</v>
      </c>
      <c r="C19" s="285">
        <f>'Verdeelstaat sleuftype 10'!$H$51</f>
        <v>0</v>
      </c>
      <c r="D19" s="285">
        <f>'Verdeelstaat sleuftype 10'!$H$52</f>
        <v>0</v>
      </c>
      <c r="E19" s="285">
        <f>'Verdeelstaat sleuftype 10'!$H$53</f>
        <v>1793.414</v>
      </c>
      <c r="F19" s="285">
        <f>'Verdeelstaat sleuftype 10'!$H$54</f>
        <v>0</v>
      </c>
      <c r="G19" s="285">
        <f>'Verdeelstaat sleuftype 10'!$H$55</f>
        <v>0</v>
      </c>
      <c r="H19" s="285">
        <f>'Verdeelstaat sleuftype 10'!$H$56</f>
        <v>0</v>
      </c>
      <c r="I19" s="285">
        <f>'Verdeelstaat sleuftype 10'!$H$57</f>
        <v>0</v>
      </c>
      <c r="J19" s="285">
        <f>'Verdeelstaat sleuftype 10'!$H$58</f>
        <v>0</v>
      </c>
      <c r="K19" s="286">
        <f>'Verdeelstaat sleuftype 10'!$H$59</f>
        <v>0</v>
      </c>
      <c r="L19" s="286">
        <f>'Verdeelstaat sleuftype 10'!$H$60</f>
        <v>0</v>
      </c>
      <c r="M19" s="276">
        <f t="shared" si="0"/>
        <v>3586.828</v>
      </c>
      <c r="N19" s="2">
        <f t="shared" si="1"/>
        <v>1</v>
      </c>
    </row>
    <row r="20" spans="1:14" ht="21" customHeight="1" x14ac:dyDescent="0.2">
      <c r="A20" s="21" t="s">
        <v>414</v>
      </c>
      <c r="B20" s="284">
        <f>'Verdeelstaat sleuftype 11'!$H$50</f>
        <v>3733.2291428571425</v>
      </c>
      <c r="C20" s="285">
        <f>'Verdeelstaat sleuftype 11'!$H$51</f>
        <v>0</v>
      </c>
      <c r="D20" s="285">
        <f>'Verdeelstaat sleuftype 11'!$H$52</f>
        <v>2799.9218571428569</v>
      </c>
      <c r="E20" s="285">
        <f>'Verdeelstaat sleuftype 11'!$H$53</f>
        <v>0</v>
      </c>
      <c r="F20" s="285">
        <f>'Verdeelstaat sleuftype 11'!$H$54</f>
        <v>0</v>
      </c>
      <c r="G20" s="285">
        <f>'Verdeelstaat sleuftype 11'!$H$55</f>
        <v>0</v>
      </c>
      <c r="H20" s="285">
        <f>'Verdeelstaat sleuftype 11'!$H$56</f>
        <v>0</v>
      </c>
      <c r="I20" s="285">
        <f>'Verdeelstaat sleuftype 11'!$H$57</f>
        <v>0</v>
      </c>
      <c r="J20" s="285">
        <f>'Verdeelstaat sleuftype 11'!$H$58</f>
        <v>0</v>
      </c>
      <c r="K20" s="286">
        <f>'Verdeelstaat sleuftype 11'!$H$59</f>
        <v>0</v>
      </c>
      <c r="L20" s="286">
        <f>'Verdeelstaat sleuftype 11'!$H$60</f>
        <v>0</v>
      </c>
      <c r="M20" s="276">
        <f t="shared" si="0"/>
        <v>6533.1509999999998</v>
      </c>
      <c r="N20" s="2">
        <f t="shared" si="1"/>
        <v>1</v>
      </c>
    </row>
    <row r="21" spans="1:14" ht="21" customHeight="1" x14ac:dyDescent="0.2">
      <c r="A21" s="21" t="s">
        <v>415</v>
      </c>
      <c r="B21" s="284">
        <f>'Verdeelstaat sleuftype 12'!$H$50</f>
        <v>2485.1594</v>
      </c>
      <c r="C21" s="285">
        <f>'Verdeelstaat sleuftype 12'!$H$51</f>
        <v>1863.8695499999997</v>
      </c>
      <c r="D21" s="285">
        <f>'Verdeelstaat sleuftype 12'!$H$52</f>
        <v>1863.8695499999997</v>
      </c>
      <c r="E21" s="285">
        <f>'Verdeelstaat sleuftype 12'!$H$53</f>
        <v>0</v>
      </c>
      <c r="F21" s="285">
        <f>'Verdeelstaat sleuftype 12'!$H$54</f>
        <v>0</v>
      </c>
      <c r="G21" s="285">
        <f>'Verdeelstaat sleuftype 12'!$H$55</f>
        <v>0</v>
      </c>
      <c r="H21" s="285">
        <f>'Verdeelstaat sleuftype 12'!$H$56</f>
        <v>0</v>
      </c>
      <c r="I21" s="285">
        <f>'Verdeelstaat sleuftype 12'!$H$57</f>
        <v>0</v>
      </c>
      <c r="J21" s="285">
        <f>'Verdeelstaat sleuftype 12'!$H$58</f>
        <v>0</v>
      </c>
      <c r="K21" s="286">
        <f>'Verdeelstaat sleuftype 12'!$H$59</f>
        <v>0</v>
      </c>
      <c r="L21" s="286">
        <f>'Verdeelstaat sleuftype 12'!$H$60</f>
        <v>0</v>
      </c>
      <c r="M21" s="276">
        <f t="shared" si="0"/>
        <v>6212.8984999999993</v>
      </c>
      <c r="N21" s="2">
        <f t="shared" si="1"/>
        <v>1</v>
      </c>
    </row>
    <row r="22" spans="1:14" ht="21" customHeight="1" x14ac:dyDescent="0.2">
      <c r="A22" s="21" t="s">
        <v>416</v>
      </c>
      <c r="B22" s="284">
        <f>'Verdeelstaat sleuftype 13'!$H$50</f>
        <v>0</v>
      </c>
      <c r="C22" s="285">
        <f>'Verdeelstaat sleuftype 13'!$H$51</f>
        <v>3404.7270000000003</v>
      </c>
      <c r="D22" s="285">
        <f>'Verdeelstaat sleuftype 13'!$H$52</f>
        <v>0</v>
      </c>
      <c r="E22" s="285">
        <f>'Verdeelstaat sleuftype 13'!$H$53</f>
        <v>0</v>
      </c>
      <c r="F22" s="285">
        <f>'Verdeelstaat sleuftype 13'!$H$54</f>
        <v>0</v>
      </c>
      <c r="G22" s="285">
        <f>'Verdeelstaat sleuftype 13'!$H$55</f>
        <v>0</v>
      </c>
      <c r="H22" s="285">
        <f>'Verdeelstaat sleuftype 13'!$H$56</f>
        <v>0</v>
      </c>
      <c r="I22" s="285">
        <f>'Verdeelstaat sleuftype 13'!$H$57</f>
        <v>0</v>
      </c>
      <c r="J22" s="285">
        <f>'Verdeelstaat sleuftype 13'!$H$58</f>
        <v>0</v>
      </c>
      <c r="K22" s="286">
        <f>'Verdeelstaat sleuftype 13'!$H$59</f>
        <v>0</v>
      </c>
      <c r="L22" s="286">
        <f>'Verdeelstaat sleuftype 13'!$H$60</f>
        <v>0</v>
      </c>
      <c r="M22" s="276">
        <f t="shared" si="0"/>
        <v>3404.7270000000003</v>
      </c>
      <c r="N22" s="2">
        <f t="shared" si="1"/>
        <v>1</v>
      </c>
    </row>
    <row r="23" spans="1:14" ht="21" customHeight="1" x14ac:dyDescent="0.2">
      <c r="A23" s="21" t="s">
        <v>417</v>
      </c>
      <c r="B23" s="284">
        <f>'Verdeelstaat sleuftype 14'!$H$50</f>
        <v>0</v>
      </c>
      <c r="C23" s="285">
        <f>'Verdeelstaat sleuftype 14'!$H$51</f>
        <v>0</v>
      </c>
      <c r="D23" s="285">
        <f>'Verdeelstaat sleuftype 14'!$H$52</f>
        <v>0</v>
      </c>
      <c r="E23" s="285">
        <f>'Verdeelstaat sleuftype 14'!$H$53</f>
        <v>0</v>
      </c>
      <c r="F23" s="285">
        <f>'Verdeelstaat sleuftype 14'!$H$54</f>
        <v>0</v>
      </c>
      <c r="G23" s="285">
        <f>'Verdeelstaat sleuftype 14'!$H$55</f>
        <v>0</v>
      </c>
      <c r="H23" s="285">
        <f>'Verdeelstaat sleuftype 14'!$H$56</f>
        <v>0</v>
      </c>
      <c r="I23" s="285">
        <f>'Verdeelstaat sleuftype 14'!$H$57</f>
        <v>0</v>
      </c>
      <c r="J23" s="285">
        <f>'Verdeelstaat sleuftype 14'!$H$58</f>
        <v>0</v>
      </c>
      <c r="K23" s="286">
        <f>'Verdeelstaat sleuftype 14'!$H$59</f>
        <v>0</v>
      </c>
      <c r="L23" s="286">
        <f>'Verdeelstaat sleuftype 14'!$H$60</f>
        <v>0</v>
      </c>
      <c r="M23" s="276">
        <f t="shared" si="0"/>
        <v>0</v>
      </c>
      <c r="N23" s="2" t="str">
        <f t="shared" si="1"/>
        <v/>
      </c>
    </row>
    <row r="24" spans="1:14" ht="21" customHeight="1" x14ac:dyDescent="0.2">
      <c r="A24" s="21" t="s">
        <v>418</v>
      </c>
      <c r="B24" s="284">
        <f>'Verdeelstaat sleuftype 15'!$H$50</f>
        <v>0</v>
      </c>
      <c r="C24" s="285">
        <f>'Verdeelstaat sleuftype 15'!$H$51</f>
        <v>0</v>
      </c>
      <c r="D24" s="285">
        <f>'Verdeelstaat sleuftype 15'!$H$52</f>
        <v>0</v>
      </c>
      <c r="E24" s="285">
        <f>'Verdeelstaat sleuftype 15'!$H$53</f>
        <v>0</v>
      </c>
      <c r="F24" s="285">
        <f>'Verdeelstaat sleuftype 15'!$H$54</f>
        <v>0</v>
      </c>
      <c r="G24" s="285">
        <f>'Verdeelstaat sleuftype 15'!$H$55</f>
        <v>0</v>
      </c>
      <c r="H24" s="285">
        <f>'Verdeelstaat sleuftype 15'!$H$56</f>
        <v>0</v>
      </c>
      <c r="I24" s="285">
        <f>'Verdeelstaat sleuftype 15'!$H$57</f>
        <v>0</v>
      </c>
      <c r="J24" s="285">
        <f>'Verdeelstaat sleuftype 15'!$H$58</f>
        <v>0</v>
      </c>
      <c r="K24" s="286">
        <f>'Verdeelstaat sleuftype 15'!$H$59</f>
        <v>0</v>
      </c>
      <c r="L24" s="286">
        <f>'Verdeelstaat sleuftype 15'!$H$60</f>
        <v>0</v>
      </c>
      <c r="M24" s="276">
        <f t="shared" si="0"/>
        <v>0</v>
      </c>
      <c r="N24" s="2" t="str">
        <f t="shared" si="1"/>
        <v/>
      </c>
    </row>
    <row r="25" spans="1:14" ht="21" customHeight="1" x14ac:dyDescent="0.2">
      <c r="A25" s="21" t="s">
        <v>419</v>
      </c>
      <c r="B25" s="284">
        <f>'Verdeelstaat sleuftype 16'!$H$50</f>
        <v>0</v>
      </c>
      <c r="C25" s="285">
        <f>'Verdeelstaat sleuftype 16'!$H$51</f>
        <v>0</v>
      </c>
      <c r="D25" s="285">
        <f>'Verdeelstaat sleuftype 16'!$H$52</f>
        <v>0</v>
      </c>
      <c r="E25" s="285">
        <f>'Verdeelstaat sleuftype 16'!$H$53</f>
        <v>0</v>
      </c>
      <c r="F25" s="285">
        <f>'Verdeelstaat sleuftype 16'!$H$54</f>
        <v>0</v>
      </c>
      <c r="G25" s="285">
        <f>'Verdeelstaat sleuftype 16'!$H$55</f>
        <v>0</v>
      </c>
      <c r="H25" s="285">
        <f>'Verdeelstaat sleuftype 16'!$H$56</f>
        <v>0</v>
      </c>
      <c r="I25" s="285">
        <f>'Verdeelstaat sleuftype 16'!$H$57</f>
        <v>0</v>
      </c>
      <c r="J25" s="285">
        <f>'Verdeelstaat sleuftype 16'!$H$58</f>
        <v>0</v>
      </c>
      <c r="K25" s="286">
        <f>'Verdeelstaat sleuftype 16'!$H$59</f>
        <v>0</v>
      </c>
      <c r="L25" s="286">
        <f>'Verdeelstaat sleuftype 16'!$H$60</f>
        <v>0</v>
      </c>
      <c r="M25" s="276">
        <f t="shared" si="0"/>
        <v>0</v>
      </c>
      <c r="N25" s="2" t="str">
        <f t="shared" si="1"/>
        <v/>
      </c>
    </row>
    <row r="26" spans="1:14" ht="21" customHeight="1" x14ac:dyDescent="0.2">
      <c r="A26" s="21" t="s">
        <v>420</v>
      </c>
      <c r="B26" s="284">
        <f>'Verdeelstaat sleuftype 17'!$H$50</f>
        <v>0</v>
      </c>
      <c r="C26" s="285">
        <f>'Verdeelstaat sleuftype 17'!$H$51</f>
        <v>0</v>
      </c>
      <c r="D26" s="285">
        <f>'Verdeelstaat sleuftype 17'!$H$52</f>
        <v>0</v>
      </c>
      <c r="E26" s="285">
        <f>'Verdeelstaat sleuftype 17'!$H$53</f>
        <v>0</v>
      </c>
      <c r="F26" s="285">
        <f>'Verdeelstaat sleuftype 17'!$H$54</f>
        <v>0</v>
      </c>
      <c r="G26" s="285">
        <f>'Verdeelstaat sleuftype 17'!$H$55</f>
        <v>0</v>
      </c>
      <c r="H26" s="285">
        <f>'Verdeelstaat sleuftype 17'!$H$56</f>
        <v>0</v>
      </c>
      <c r="I26" s="285">
        <f>'Verdeelstaat sleuftype 17'!$H$57</f>
        <v>0</v>
      </c>
      <c r="J26" s="285">
        <f>'Verdeelstaat sleuftype 17'!$H$58</f>
        <v>0</v>
      </c>
      <c r="K26" s="286">
        <f>'Verdeelstaat sleuftype 17'!$H$59</f>
        <v>0</v>
      </c>
      <c r="L26" s="286">
        <f>'Verdeelstaat sleuftype 17'!$H$60</f>
        <v>0</v>
      </c>
      <c r="M26" s="276">
        <f t="shared" si="0"/>
        <v>0</v>
      </c>
      <c r="N26" s="2" t="str">
        <f t="shared" si="1"/>
        <v/>
      </c>
    </row>
    <row r="27" spans="1:14" ht="21" customHeight="1" x14ac:dyDescent="0.2">
      <c r="A27" s="21" t="s">
        <v>421</v>
      </c>
      <c r="B27" s="284">
        <f>'Verdeelstaat sleuftype 18'!$H$50</f>
        <v>0</v>
      </c>
      <c r="C27" s="285">
        <f>'Verdeelstaat sleuftype 18'!$H$51</f>
        <v>0</v>
      </c>
      <c r="D27" s="285">
        <f>'Verdeelstaat sleuftype 18'!$H$52</f>
        <v>0</v>
      </c>
      <c r="E27" s="285">
        <f>'Verdeelstaat sleuftype 18'!$H$53</f>
        <v>0</v>
      </c>
      <c r="F27" s="285">
        <f>'Verdeelstaat sleuftype 18'!$H$54</f>
        <v>0</v>
      </c>
      <c r="G27" s="285">
        <f>'Verdeelstaat sleuftype 18'!$H$55</f>
        <v>0</v>
      </c>
      <c r="H27" s="285">
        <f>'Verdeelstaat sleuftype 18'!$H$56</f>
        <v>0</v>
      </c>
      <c r="I27" s="285">
        <f>'Verdeelstaat sleuftype 18'!$H$57</f>
        <v>0</v>
      </c>
      <c r="J27" s="285">
        <f>'Verdeelstaat sleuftype 18'!$H$58</f>
        <v>0</v>
      </c>
      <c r="K27" s="286">
        <f>'Verdeelstaat sleuftype 18'!$H$59</f>
        <v>0</v>
      </c>
      <c r="L27" s="286">
        <f>'Verdeelstaat sleuftype 18'!$H$60</f>
        <v>0</v>
      </c>
      <c r="M27" s="276">
        <f t="shared" si="0"/>
        <v>0</v>
      </c>
      <c r="N27" s="2" t="str">
        <f t="shared" si="1"/>
        <v/>
      </c>
    </row>
    <row r="28" spans="1:14" ht="21" customHeight="1" x14ac:dyDescent="0.2">
      <c r="A28" s="21" t="s">
        <v>422</v>
      </c>
      <c r="B28" s="284">
        <f>'Verdeelstaat sleuftype 19'!$H$50</f>
        <v>0</v>
      </c>
      <c r="C28" s="285">
        <f>'Verdeelstaat sleuftype 19'!$H$51</f>
        <v>0</v>
      </c>
      <c r="D28" s="285">
        <f>'Verdeelstaat sleuftype 19'!$H$52</f>
        <v>0</v>
      </c>
      <c r="E28" s="285">
        <f>'Verdeelstaat sleuftype 19'!$H$53</f>
        <v>0</v>
      </c>
      <c r="F28" s="285">
        <f>'Verdeelstaat sleuftype 19'!$H$54</f>
        <v>0</v>
      </c>
      <c r="G28" s="285">
        <f>'Verdeelstaat sleuftype 19'!$H$55</f>
        <v>0</v>
      </c>
      <c r="H28" s="285">
        <f>'Verdeelstaat sleuftype 19'!$H$56</f>
        <v>0</v>
      </c>
      <c r="I28" s="285">
        <f>'Verdeelstaat sleuftype 19'!$H$57</f>
        <v>0</v>
      </c>
      <c r="J28" s="285">
        <f>'Verdeelstaat sleuftype 19'!$H$58</f>
        <v>0</v>
      </c>
      <c r="K28" s="286">
        <f>'Verdeelstaat sleuftype 19'!$H$59</f>
        <v>0</v>
      </c>
      <c r="L28" s="286">
        <f>'Verdeelstaat sleuftype 19'!$H$60</f>
        <v>0</v>
      </c>
      <c r="M28" s="276">
        <f t="shared" si="0"/>
        <v>0</v>
      </c>
      <c r="N28" s="2" t="str">
        <f t="shared" si="1"/>
        <v/>
      </c>
    </row>
    <row r="29" spans="1:14" ht="21" customHeight="1" thickBot="1" x14ac:dyDescent="0.25">
      <c r="A29" s="22" t="s">
        <v>423</v>
      </c>
      <c r="B29" s="287">
        <f>'Verdeelstaat sleuftype 20'!$H$50</f>
        <v>0</v>
      </c>
      <c r="C29" s="288">
        <f>'Verdeelstaat sleuftype 20'!$H$51</f>
        <v>0</v>
      </c>
      <c r="D29" s="288">
        <f>'Verdeelstaat sleuftype 20'!$H$52</f>
        <v>0</v>
      </c>
      <c r="E29" s="288">
        <f>'Verdeelstaat sleuftype 20'!$H$53</f>
        <v>0</v>
      </c>
      <c r="F29" s="288">
        <f>'Verdeelstaat sleuftype 20'!$H$54</f>
        <v>0</v>
      </c>
      <c r="G29" s="288">
        <f>'Verdeelstaat sleuftype 20'!$H$55</f>
        <v>0</v>
      </c>
      <c r="H29" s="288">
        <f>'Verdeelstaat sleuftype 20'!$H$56</f>
        <v>0</v>
      </c>
      <c r="I29" s="288">
        <f>'Verdeelstaat sleuftype 20'!$H$57</f>
        <v>0</v>
      </c>
      <c r="J29" s="288">
        <f>'Verdeelstaat sleuftype 20'!$H$58</f>
        <v>0</v>
      </c>
      <c r="K29" s="289">
        <f>'Verdeelstaat sleuftype 20'!$H$59</f>
        <v>0</v>
      </c>
      <c r="L29" s="289">
        <f>'Verdeelstaat sleuftype 20'!$H$60</f>
        <v>0</v>
      </c>
      <c r="M29" s="280">
        <f t="shared" si="0"/>
        <v>0</v>
      </c>
      <c r="N29" s="2" t="str">
        <f t="shared" si="1"/>
        <v/>
      </c>
    </row>
    <row r="30" spans="1:14" ht="21" customHeight="1" thickBot="1" x14ac:dyDescent="0.25">
      <c r="A30" s="23" t="s">
        <v>310</v>
      </c>
      <c r="B30" s="281">
        <f>SUM(B10:B29)</f>
        <v>15751.991327792208</v>
      </c>
      <c r="C30" s="282">
        <f t="shared" ref="C30:M30" si="2">SUM(C10:C29)</f>
        <v>8331.2121841558437</v>
      </c>
      <c r="D30" s="282">
        <f t="shared" si="2"/>
        <v>13867.659995844155</v>
      </c>
      <c r="E30" s="282">
        <f t="shared" si="2"/>
        <v>9010.8960649350647</v>
      </c>
      <c r="F30" s="282">
        <f t="shared" si="2"/>
        <v>0</v>
      </c>
      <c r="G30" s="282">
        <f t="shared" si="2"/>
        <v>0</v>
      </c>
      <c r="H30" s="282">
        <f t="shared" si="2"/>
        <v>0</v>
      </c>
      <c r="I30" s="282">
        <f t="shared" si="2"/>
        <v>0</v>
      </c>
      <c r="J30" s="282">
        <f t="shared" si="2"/>
        <v>0</v>
      </c>
      <c r="K30" s="282">
        <f t="shared" si="2"/>
        <v>6755.558727272728</v>
      </c>
      <c r="L30" s="283">
        <f t="shared" si="2"/>
        <v>0</v>
      </c>
      <c r="M30" s="283">
        <f t="shared" si="2"/>
        <v>53717.318299999999</v>
      </c>
      <c r="N30" s="2">
        <f t="shared" si="1"/>
        <v>1</v>
      </c>
    </row>
  </sheetData>
  <sheetProtection algorithmName="SHA-512" hashValue="wAMoUJaatW7S7UVTE/RHUgjtbC+DtDq9mYidWuNCc2yLfMS2wlrFz0ahsa7wdi65bKP7hTCYs+Uy2un0NIlA2A==" saltValue="5zgc7q1dL2lhvYgeGfqeyA==" spinCount="100000" sheet="1" objects="1" scenarios="1"/>
  <mergeCells count="5">
    <mergeCell ref="A8:M8"/>
    <mergeCell ref="C3:F3"/>
    <mergeCell ref="C4:F4"/>
    <mergeCell ref="C5:F5"/>
    <mergeCell ref="C6:F6"/>
  </mergeCells>
  <phoneticPr fontId="12" type="noConversion"/>
  <conditionalFormatting sqref="B10:M30">
    <cfRule type="cellIs" dxfId="3" priority="1" stopIfTrue="1" operator="equal">
      <formula>0</formula>
    </cfRule>
  </conditionalFormatting>
  <pageMargins left="0.61" right="0.41" top="1" bottom="1" header="0.5" footer="0.5"/>
  <pageSetup paperSize="9" scale="60" orientation="landscape" r:id="rId1"/>
  <headerFooter alignWithMargins="0">
    <oddHeader>&amp;C&amp;"Arial,Bold Italic"&amp;14&amp;A kosten per maatschappij&amp;R&amp;D</oddHeader>
    <oddFooter>&amp;L&amp;8&amp;F / &amp;A</oddFooter>
  </headerFooter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Blad70">
    <pageSetUpPr fitToPage="1"/>
  </sheetPr>
  <dimension ref="A2:N30"/>
  <sheetViews>
    <sheetView showGridLines="0" workbookViewId="0">
      <selection activeCell="E10" sqref="E10"/>
    </sheetView>
  </sheetViews>
  <sheetFormatPr defaultColWidth="9.140625" defaultRowHeight="12.75" x14ac:dyDescent="0.2"/>
  <cols>
    <col min="1" max="1" width="13.5703125" style="2" customWidth="1"/>
    <col min="2" max="13" width="18" style="2" customWidth="1"/>
    <col min="14" max="14" width="0" style="2" hidden="1" customWidth="1"/>
    <col min="15" max="16384" width="9.140625" style="2"/>
  </cols>
  <sheetData>
    <row r="2" spans="1:14" x14ac:dyDescent="0.2">
      <c r="N2" s="2" t="s">
        <v>572</v>
      </c>
    </row>
    <row r="3" spans="1:14" ht="16.5" customHeight="1" x14ac:dyDescent="0.2">
      <c r="A3" s="12" t="str">
        <f>'Algemene Gegevens'!A10</f>
        <v>PROJECTNAAM</v>
      </c>
      <c r="B3" s="13"/>
      <c r="C3" s="491" t="str">
        <f>IF('Algemene Gegevens'!C10="","",'Algemene Gegevens'!C10)</f>
        <v>123456.001 Blanco</v>
      </c>
      <c r="D3" s="484"/>
      <c r="E3" s="484"/>
      <c r="F3" s="485"/>
      <c r="N3" s="103">
        <v>1</v>
      </c>
    </row>
    <row r="4" spans="1:14" ht="16.5" customHeight="1" x14ac:dyDescent="0.2">
      <c r="A4" s="12" t="str">
        <f>'Algemene Gegevens'!A11</f>
        <v>GEMEENTE</v>
      </c>
      <c r="B4" s="13"/>
      <c r="C4" s="483" t="str">
        <f>IF('Algemene Gegevens'!C11="","",'Algemene Gegevens'!C11)</f>
        <v>GEMEENTE</v>
      </c>
      <c r="D4" s="484"/>
      <c r="E4" s="484"/>
      <c r="F4" s="485"/>
      <c r="N4" s="103">
        <v>1</v>
      </c>
    </row>
    <row r="5" spans="1:14" ht="16.5" customHeight="1" x14ac:dyDescent="0.2">
      <c r="A5" s="12" t="str">
        <f>'Algemene Gegevens'!A16</f>
        <v>AANNEMER</v>
      </c>
      <c r="B5" s="13"/>
      <c r="C5" s="483" t="str">
        <f>IF('Algemene Gegevens'!C16="","",'Algemene Gegevens'!C16)</f>
        <v>Aanemer</v>
      </c>
      <c r="D5" s="484"/>
      <c r="E5" s="484"/>
      <c r="F5" s="485"/>
      <c r="N5" s="103">
        <v>1</v>
      </c>
    </row>
    <row r="6" spans="1:14" ht="16.5" customHeight="1" x14ac:dyDescent="0.2">
      <c r="A6" s="12" t="str">
        <f>'Algemene Gegevens'!A19</f>
        <v>PILOOTMAATSCHAPPIJ</v>
      </c>
      <c r="B6" s="13"/>
      <c r="C6" s="483" t="str">
        <f>IF('Algemene Gegevens'!C19="","",'Algemene Gegevens'!C19)</f>
        <v>EUROFIBER</v>
      </c>
      <c r="D6" s="484"/>
      <c r="E6" s="484"/>
      <c r="F6" s="485"/>
      <c r="N6" s="103">
        <v>1</v>
      </c>
    </row>
    <row r="7" spans="1:14" ht="16.5" customHeight="1" thickBot="1" x14ac:dyDescent="0.25">
      <c r="N7" s="103">
        <v>1</v>
      </c>
    </row>
    <row r="8" spans="1:14" ht="23.25" customHeight="1" thickBot="1" x14ac:dyDescent="0.25">
      <c r="A8" s="565" t="s">
        <v>568</v>
      </c>
      <c r="B8" s="566"/>
      <c r="C8" s="566"/>
      <c r="D8" s="566"/>
      <c r="E8" s="566"/>
      <c r="F8" s="566"/>
      <c r="G8" s="566"/>
      <c r="H8" s="566"/>
      <c r="I8" s="566"/>
      <c r="J8" s="566"/>
      <c r="K8" s="566"/>
      <c r="L8" s="566"/>
      <c r="M8" s="567"/>
      <c r="N8" s="103">
        <v>1</v>
      </c>
    </row>
    <row r="9" spans="1:14" s="19" customFormat="1" ht="25.5" customHeight="1" thickBot="1" x14ac:dyDescent="0.25">
      <c r="A9" s="14"/>
      <c r="B9" s="15" t="str">
        <f>IF('Algemene Gegevens'!C19="","",'Algemene Gegevens'!C19)</f>
        <v>EUROFIBER</v>
      </c>
      <c r="C9" s="16" t="str">
        <f>IF('Algemene Gegevens'!C21="","",'Algemene Gegevens'!C21)</f>
        <v>EUROFIBER</v>
      </c>
      <c r="D9" s="16" t="str">
        <f>IF('Algemene Gegevens'!C22="","",'Algemene Gegevens'!C22)</f>
        <v>COLT TELECOM</v>
      </c>
      <c r="E9" s="16" t="str">
        <f>IF('Algemene Gegevens'!C23="","",'Algemene Gegevens'!C23)</f>
        <v/>
      </c>
      <c r="F9" s="16" t="str">
        <f>IF('Algemene Gegevens'!C24="","",'Algemene Gegevens'!C24)</f>
        <v/>
      </c>
      <c r="G9" s="16" t="str">
        <f>IF('Algemene Gegevens'!C25="","",'Algemene Gegevens'!C25)</f>
        <v/>
      </c>
      <c r="H9" s="16" t="str">
        <f>IF('Algemene Gegevens'!C26="","",'Algemene Gegevens'!C26)</f>
        <v/>
      </c>
      <c r="I9" s="16" t="str">
        <f>IF('Algemene Gegevens'!C27="","",'Algemene Gegevens'!C27)</f>
        <v/>
      </c>
      <c r="J9" s="16" t="str">
        <f>IF('Algemene Gegevens'!C28="","",'Algemene Gegevens'!C28)</f>
        <v/>
      </c>
      <c r="K9" s="16" t="str">
        <f>IF('Algemene Gegevens'!C29="","",'Algemene Gegevens'!C29)</f>
        <v>WATERLINK</v>
      </c>
      <c r="L9" s="17" t="str">
        <f>IF('Algemene Gegevens'!C30="","",'Algemene Gegevens'!C30)</f>
        <v/>
      </c>
      <c r="M9" s="18" t="s">
        <v>310</v>
      </c>
      <c r="N9" s="19" t="str">
        <f>IF(M30=0,"",1)</f>
        <v/>
      </c>
    </row>
    <row r="10" spans="1:14" ht="21" customHeight="1" x14ac:dyDescent="0.2">
      <c r="A10" s="20" t="s">
        <v>404</v>
      </c>
      <c r="B10" s="273">
        <f>'Verdeelstaat sleuftype 1'!$J$50</f>
        <v>0</v>
      </c>
      <c r="C10" s="274">
        <f>'Verdeelstaat sleuftype 1'!$J$51</f>
        <v>0</v>
      </c>
      <c r="D10" s="274">
        <f>'Verdeelstaat sleuftype 1'!$J$52</f>
        <v>0</v>
      </c>
      <c r="E10" s="274" t="str">
        <f>'Verdeelstaat sleuftype 1'!$J$53</f>
        <v/>
      </c>
      <c r="F10" s="274" t="str">
        <f>'Verdeelstaat sleuftype 1'!$J$54</f>
        <v/>
      </c>
      <c r="G10" s="274" t="str">
        <f>'Verdeelstaat sleuftype 1'!$J$55</f>
        <v/>
      </c>
      <c r="H10" s="274" t="str">
        <f>'Verdeelstaat sleuftype 1'!$J$56</f>
        <v/>
      </c>
      <c r="I10" s="274" t="str">
        <f>'Verdeelstaat sleuftype 1'!$J$57</f>
        <v/>
      </c>
      <c r="J10" s="274" t="str">
        <f>'Verdeelstaat sleuftype 1'!$J$58</f>
        <v/>
      </c>
      <c r="K10" s="275" t="str">
        <f>'Verdeelstaat sleuftype 1'!$J$59</f>
        <v/>
      </c>
      <c r="L10" s="275" t="str">
        <f>'Verdeelstaat sleuftype 1'!$J$60</f>
        <v/>
      </c>
      <c r="M10" s="276">
        <f t="shared" ref="M10:M29" si="0">SUM(B10:L10)</f>
        <v>0</v>
      </c>
      <c r="N10" s="2" t="str">
        <f>IF(M10=0,"",1)</f>
        <v/>
      </c>
    </row>
    <row r="11" spans="1:14" ht="21" customHeight="1" x14ac:dyDescent="0.2">
      <c r="A11" s="21" t="s">
        <v>405</v>
      </c>
      <c r="B11" s="273">
        <f>'Verdeelstaat sleuftype 2'!$J$50</f>
        <v>0</v>
      </c>
      <c r="C11" s="274">
        <f>'Verdeelstaat sleuftype 2'!$J$51</f>
        <v>0</v>
      </c>
      <c r="D11" s="274" t="str">
        <f>'Verdeelstaat sleuftype 2'!$J$52</f>
        <v/>
      </c>
      <c r="E11" s="274" t="str">
        <f>'Verdeelstaat sleuftype 2'!$J$53</f>
        <v/>
      </c>
      <c r="F11" s="274" t="str">
        <f>'Verdeelstaat sleuftype 2'!$J$54</f>
        <v/>
      </c>
      <c r="G11" s="274" t="str">
        <f>'Verdeelstaat sleuftype 2'!$J$55</f>
        <v/>
      </c>
      <c r="H11" s="274" t="str">
        <f>'Verdeelstaat sleuftype 2'!$J$56</f>
        <v/>
      </c>
      <c r="I11" s="274" t="str">
        <f>'Verdeelstaat sleuftype 2'!$J$57</f>
        <v/>
      </c>
      <c r="J11" s="274" t="str">
        <f>'Verdeelstaat sleuftype 2'!$J$58</f>
        <v/>
      </c>
      <c r="K11" s="275" t="str">
        <f>'Verdeelstaat sleuftype 2'!$J$59</f>
        <v/>
      </c>
      <c r="L11" s="275" t="str">
        <f>'Verdeelstaat sleuftype 2'!$J$60</f>
        <v/>
      </c>
      <c r="M11" s="276">
        <f t="shared" si="0"/>
        <v>0</v>
      </c>
      <c r="N11" s="2" t="str">
        <f t="shared" ref="N11:N30" si="1">IF(M11=0,"",1)</f>
        <v/>
      </c>
    </row>
    <row r="12" spans="1:14" ht="21" customHeight="1" x14ac:dyDescent="0.2">
      <c r="A12" s="21" t="s">
        <v>406</v>
      </c>
      <c r="B12" s="273">
        <f>'Verdeelstaat sleuftype 3'!$J$50</f>
        <v>0</v>
      </c>
      <c r="C12" s="274" t="str">
        <f>'Verdeelstaat sleuftype 3'!$J$51</f>
        <v/>
      </c>
      <c r="D12" s="274">
        <f>'Verdeelstaat sleuftype 3'!$J$52</f>
        <v>0</v>
      </c>
      <c r="E12" s="274" t="str">
        <f>'Verdeelstaat sleuftype 3'!$J$53</f>
        <v/>
      </c>
      <c r="F12" s="274" t="str">
        <f>'Verdeelstaat sleuftype 3'!$J$54</f>
        <v/>
      </c>
      <c r="G12" s="274" t="str">
        <f>'Verdeelstaat sleuftype 3'!$J$55</f>
        <v/>
      </c>
      <c r="H12" s="274" t="str">
        <f>'Verdeelstaat sleuftype 3'!$J$56</f>
        <v/>
      </c>
      <c r="I12" s="274" t="str">
        <f>'Verdeelstaat sleuftype 3'!$J$57</f>
        <v/>
      </c>
      <c r="J12" s="274" t="str">
        <f>'Verdeelstaat sleuftype 3'!$J$58</f>
        <v/>
      </c>
      <c r="K12" s="275" t="str">
        <f>'Verdeelstaat sleuftype 3'!$J$59</f>
        <v/>
      </c>
      <c r="L12" s="275" t="str">
        <f>'Verdeelstaat sleuftype 3'!$J$60</f>
        <v/>
      </c>
      <c r="M12" s="276">
        <f t="shared" si="0"/>
        <v>0</v>
      </c>
      <c r="N12" s="2" t="str">
        <f t="shared" si="1"/>
        <v/>
      </c>
    </row>
    <row r="13" spans="1:14" ht="21" customHeight="1" x14ac:dyDescent="0.2">
      <c r="A13" s="21" t="s">
        <v>407</v>
      </c>
      <c r="B13" s="273">
        <f>'Verdeelstaat sleuftype 4'!$J$50</f>
        <v>0</v>
      </c>
      <c r="C13" s="274">
        <f>'Verdeelstaat sleuftype 4'!$J$51</f>
        <v>0</v>
      </c>
      <c r="D13" s="274">
        <f>'Verdeelstaat sleuftype 4'!$J$52</f>
        <v>0</v>
      </c>
      <c r="E13" s="274" t="str">
        <f>'Verdeelstaat sleuftype 4'!$J$53</f>
        <v/>
      </c>
      <c r="F13" s="274" t="str">
        <f>'Verdeelstaat sleuftype 4'!$J$54</f>
        <v/>
      </c>
      <c r="G13" s="274" t="str">
        <f>'Verdeelstaat sleuftype 4'!$J$55</f>
        <v/>
      </c>
      <c r="H13" s="274" t="str">
        <f>'Verdeelstaat sleuftype 4'!$J$56</f>
        <v/>
      </c>
      <c r="I13" s="274" t="str">
        <f>'Verdeelstaat sleuftype 4'!$J$57</f>
        <v/>
      </c>
      <c r="J13" s="274" t="str">
        <f>'Verdeelstaat sleuftype 4'!$J$58</f>
        <v/>
      </c>
      <c r="K13" s="275" t="str">
        <f>'Verdeelstaat sleuftype 4'!$J$59</f>
        <v/>
      </c>
      <c r="L13" s="275" t="str">
        <f>'Verdeelstaat sleuftype 4'!$J$60</f>
        <v/>
      </c>
      <c r="M13" s="276">
        <f t="shared" si="0"/>
        <v>0</v>
      </c>
      <c r="N13" s="2" t="str">
        <f t="shared" si="1"/>
        <v/>
      </c>
    </row>
    <row r="14" spans="1:14" ht="21" customHeight="1" x14ac:dyDescent="0.2">
      <c r="A14" s="21" t="s">
        <v>408</v>
      </c>
      <c r="B14" s="273">
        <f>'Verdeelstaat sleuftype 5'!$J$50</f>
        <v>0</v>
      </c>
      <c r="C14" s="274">
        <f>'Verdeelstaat sleuftype 5'!$J$51</f>
        <v>0</v>
      </c>
      <c r="D14" s="274">
        <f>'Verdeelstaat sleuftype 5'!$J$52</f>
        <v>0</v>
      </c>
      <c r="E14" s="274" t="str">
        <f>'Verdeelstaat sleuftype 5'!$J$53</f>
        <v/>
      </c>
      <c r="F14" s="274" t="str">
        <f>'Verdeelstaat sleuftype 5'!$J$54</f>
        <v/>
      </c>
      <c r="G14" s="274" t="str">
        <f>'Verdeelstaat sleuftype 5'!$J$55</f>
        <v/>
      </c>
      <c r="H14" s="274" t="str">
        <f>'Verdeelstaat sleuftype 5'!$J$56</f>
        <v/>
      </c>
      <c r="I14" s="274" t="str">
        <f>'Verdeelstaat sleuftype 5'!$J$57</f>
        <v/>
      </c>
      <c r="J14" s="274" t="str">
        <f>'Verdeelstaat sleuftype 5'!$J$58</f>
        <v/>
      </c>
      <c r="K14" s="275">
        <f>'Verdeelstaat sleuftype 5'!$J$59</f>
        <v>0</v>
      </c>
      <c r="L14" s="275" t="str">
        <f>'Verdeelstaat sleuftype 5'!$J$60</f>
        <v/>
      </c>
      <c r="M14" s="276">
        <f t="shared" si="0"/>
        <v>0</v>
      </c>
      <c r="N14" s="2" t="str">
        <f t="shared" si="1"/>
        <v/>
      </c>
    </row>
    <row r="15" spans="1:14" ht="21" customHeight="1" x14ac:dyDescent="0.2">
      <c r="A15" s="21" t="s">
        <v>409</v>
      </c>
      <c r="B15" s="273">
        <f>'Verdeelstaat sleuftype 6'!$J$50</f>
        <v>0</v>
      </c>
      <c r="C15" s="274">
        <f>'Verdeelstaat sleuftype 6'!$J$51</f>
        <v>0</v>
      </c>
      <c r="D15" s="274">
        <f>'Verdeelstaat sleuftype 6'!$J$52</f>
        <v>0</v>
      </c>
      <c r="E15" s="274" t="str">
        <f>'Verdeelstaat sleuftype 6'!$J$53</f>
        <v/>
      </c>
      <c r="F15" s="274" t="str">
        <f>'Verdeelstaat sleuftype 6'!$J$54</f>
        <v/>
      </c>
      <c r="G15" s="274" t="str">
        <f>'Verdeelstaat sleuftype 6'!$J$55</f>
        <v/>
      </c>
      <c r="H15" s="274" t="str">
        <f>'Verdeelstaat sleuftype 6'!$J$56</f>
        <v/>
      </c>
      <c r="I15" s="274" t="str">
        <f>'Verdeelstaat sleuftype 6'!$J$57</f>
        <v/>
      </c>
      <c r="J15" s="274" t="str">
        <f>'Verdeelstaat sleuftype 6'!$J$58</f>
        <v/>
      </c>
      <c r="K15" s="275">
        <f>'Verdeelstaat sleuftype 6'!$J$59</f>
        <v>0</v>
      </c>
      <c r="L15" s="275" t="str">
        <f>'Verdeelstaat sleuftype 6'!$J$60</f>
        <v/>
      </c>
      <c r="M15" s="276">
        <f t="shared" si="0"/>
        <v>0</v>
      </c>
      <c r="N15" s="2" t="str">
        <f t="shared" si="1"/>
        <v/>
      </c>
    </row>
    <row r="16" spans="1:14" ht="21" customHeight="1" x14ac:dyDescent="0.2">
      <c r="A16" s="21" t="s">
        <v>410</v>
      </c>
      <c r="B16" s="273">
        <f>'Verdeelstaat sleuftype 7'!$J$50</f>
        <v>0</v>
      </c>
      <c r="C16" s="274" t="str">
        <f>'Verdeelstaat sleuftype 7'!$J$51</f>
        <v/>
      </c>
      <c r="D16" s="274">
        <f>'Verdeelstaat sleuftype 7'!$J$52</f>
        <v>0</v>
      </c>
      <c r="E16" s="274" t="str">
        <f>'Verdeelstaat sleuftype 7'!$J$53</f>
        <v/>
      </c>
      <c r="F16" s="274" t="str">
        <f>'Verdeelstaat sleuftype 7'!$J$54</f>
        <v/>
      </c>
      <c r="G16" s="274" t="str">
        <f>'Verdeelstaat sleuftype 7'!$J$55</f>
        <v/>
      </c>
      <c r="H16" s="274" t="str">
        <f>'Verdeelstaat sleuftype 7'!$J$56</f>
        <v/>
      </c>
      <c r="I16" s="274" t="str">
        <f>'Verdeelstaat sleuftype 7'!$J$57</f>
        <v/>
      </c>
      <c r="J16" s="274" t="str">
        <f>'Verdeelstaat sleuftype 7'!$J$58</f>
        <v/>
      </c>
      <c r="K16" s="275" t="str">
        <f>'Verdeelstaat sleuftype 7'!$J$59</f>
        <v/>
      </c>
      <c r="L16" s="275" t="str">
        <f>'Verdeelstaat sleuftype 7'!$J$60</f>
        <v/>
      </c>
      <c r="M16" s="276">
        <f t="shared" si="0"/>
        <v>0</v>
      </c>
      <c r="N16" s="2" t="str">
        <f t="shared" si="1"/>
        <v/>
      </c>
    </row>
    <row r="17" spans="1:14" ht="21" customHeight="1" x14ac:dyDescent="0.2">
      <c r="A17" s="21" t="s">
        <v>411</v>
      </c>
      <c r="B17" s="273">
        <f>'Verdeelstaat sleuftype 8'!$J$50</f>
        <v>0</v>
      </c>
      <c r="C17" s="274" t="str">
        <f>'Verdeelstaat sleuftype 8'!$J$51</f>
        <v/>
      </c>
      <c r="D17" s="274">
        <f>'Verdeelstaat sleuftype 8'!$J$52</f>
        <v>0</v>
      </c>
      <c r="E17" s="274" t="str">
        <f>'Verdeelstaat sleuftype 8'!$J$53</f>
        <v/>
      </c>
      <c r="F17" s="274" t="str">
        <f>'Verdeelstaat sleuftype 8'!$J$54</f>
        <v/>
      </c>
      <c r="G17" s="274" t="str">
        <f>'Verdeelstaat sleuftype 8'!$J$55</f>
        <v/>
      </c>
      <c r="H17" s="274" t="str">
        <f>'Verdeelstaat sleuftype 8'!$J$56</f>
        <v/>
      </c>
      <c r="I17" s="274" t="str">
        <f>'Verdeelstaat sleuftype 8'!$J$57</f>
        <v/>
      </c>
      <c r="J17" s="274" t="str">
        <f>'Verdeelstaat sleuftype 8'!$J$58</f>
        <v/>
      </c>
      <c r="K17" s="275" t="str">
        <f>'Verdeelstaat sleuftype 8'!$J$59</f>
        <v/>
      </c>
      <c r="L17" s="275" t="str">
        <f>'Verdeelstaat sleuftype 8'!$J$60</f>
        <v/>
      </c>
      <c r="M17" s="276">
        <f t="shared" si="0"/>
        <v>0</v>
      </c>
      <c r="N17" s="2" t="str">
        <f t="shared" si="1"/>
        <v/>
      </c>
    </row>
    <row r="18" spans="1:14" ht="21" customHeight="1" x14ac:dyDescent="0.2">
      <c r="A18" s="21" t="s">
        <v>412</v>
      </c>
      <c r="B18" s="273">
        <f>'Verdeelstaat sleuftype 9'!$J$50</f>
        <v>0</v>
      </c>
      <c r="C18" s="274" t="str">
        <f>'Verdeelstaat sleuftype 9'!$J$51</f>
        <v/>
      </c>
      <c r="D18" s="274">
        <f>'Verdeelstaat sleuftype 9'!$J$52</f>
        <v>0</v>
      </c>
      <c r="E18" s="274" t="str">
        <f>'Verdeelstaat sleuftype 9'!$J$53</f>
        <v/>
      </c>
      <c r="F18" s="274" t="str">
        <f>'Verdeelstaat sleuftype 9'!$J$54</f>
        <v/>
      </c>
      <c r="G18" s="274" t="str">
        <f>'Verdeelstaat sleuftype 9'!$J$55</f>
        <v/>
      </c>
      <c r="H18" s="274" t="str">
        <f>'Verdeelstaat sleuftype 9'!$J$56</f>
        <v/>
      </c>
      <c r="I18" s="274" t="str">
        <f>'Verdeelstaat sleuftype 9'!$J$57</f>
        <v/>
      </c>
      <c r="J18" s="274" t="str">
        <f>'Verdeelstaat sleuftype 9'!$J$58</f>
        <v/>
      </c>
      <c r="K18" s="275" t="str">
        <f>'Verdeelstaat sleuftype 9'!$J$59</f>
        <v/>
      </c>
      <c r="L18" s="275" t="str">
        <f>'Verdeelstaat sleuftype 9'!$J$60</f>
        <v/>
      </c>
      <c r="M18" s="276">
        <f t="shared" si="0"/>
        <v>0</v>
      </c>
      <c r="N18" s="2" t="str">
        <f t="shared" si="1"/>
        <v/>
      </c>
    </row>
    <row r="19" spans="1:14" ht="21" customHeight="1" x14ac:dyDescent="0.2">
      <c r="A19" s="21" t="s">
        <v>413</v>
      </c>
      <c r="B19" s="273">
        <f>'Verdeelstaat sleuftype 10'!$J$50</f>
        <v>0</v>
      </c>
      <c r="C19" s="274" t="str">
        <f>'Verdeelstaat sleuftype 10'!$J$51</f>
        <v/>
      </c>
      <c r="D19" s="274" t="str">
        <f>'Verdeelstaat sleuftype 10'!$J$52</f>
        <v/>
      </c>
      <c r="E19" s="274" t="str">
        <f>'Verdeelstaat sleuftype 10'!$J$53</f>
        <v/>
      </c>
      <c r="F19" s="274" t="str">
        <f>'Verdeelstaat sleuftype 10'!$J$54</f>
        <v/>
      </c>
      <c r="G19" s="274" t="str">
        <f>'Verdeelstaat sleuftype 10'!$J$55</f>
        <v/>
      </c>
      <c r="H19" s="274" t="str">
        <f>'Verdeelstaat sleuftype 10'!$J$56</f>
        <v/>
      </c>
      <c r="I19" s="274" t="str">
        <f>'Verdeelstaat sleuftype 10'!$J$57</f>
        <v/>
      </c>
      <c r="J19" s="274" t="str">
        <f>'Verdeelstaat sleuftype 10'!$J$58</f>
        <v/>
      </c>
      <c r="K19" s="275" t="str">
        <f>'Verdeelstaat sleuftype 10'!$J$59</f>
        <v/>
      </c>
      <c r="L19" s="275" t="str">
        <f>'Verdeelstaat sleuftype 10'!$J$60</f>
        <v/>
      </c>
      <c r="M19" s="276">
        <f t="shared" si="0"/>
        <v>0</v>
      </c>
      <c r="N19" s="2" t="str">
        <f t="shared" si="1"/>
        <v/>
      </c>
    </row>
    <row r="20" spans="1:14" ht="21" customHeight="1" x14ac:dyDescent="0.2">
      <c r="A20" s="21" t="s">
        <v>414</v>
      </c>
      <c r="B20" s="273">
        <f>'Verdeelstaat sleuftype 11'!$J$50</f>
        <v>0</v>
      </c>
      <c r="C20" s="274" t="str">
        <f>'Verdeelstaat sleuftype 11'!$J$51</f>
        <v/>
      </c>
      <c r="D20" s="274">
        <f>'Verdeelstaat sleuftype 11'!$J$52</f>
        <v>0</v>
      </c>
      <c r="E20" s="274" t="str">
        <f>'Verdeelstaat sleuftype 11'!$J$53</f>
        <v/>
      </c>
      <c r="F20" s="274" t="str">
        <f>'Verdeelstaat sleuftype 11'!$J$54</f>
        <v/>
      </c>
      <c r="G20" s="274" t="str">
        <f>'Verdeelstaat sleuftype 11'!$J$55</f>
        <v/>
      </c>
      <c r="H20" s="274" t="str">
        <f>'Verdeelstaat sleuftype 11'!$J$56</f>
        <v/>
      </c>
      <c r="I20" s="274" t="str">
        <f>'Verdeelstaat sleuftype 11'!$J$57</f>
        <v/>
      </c>
      <c r="J20" s="274" t="str">
        <f>'Verdeelstaat sleuftype 11'!$J$58</f>
        <v/>
      </c>
      <c r="K20" s="275" t="str">
        <f>'Verdeelstaat sleuftype 11'!$J$59</f>
        <v/>
      </c>
      <c r="L20" s="275" t="str">
        <f>'Verdeelstaat sleuftype 11'!$J$60</f>
        <v/>
      </c>
      <c r="M20" s="276">
        <f t="shared" si="0"/>
        <v>0</v>
      </c>
      <c r="N20" s="2" t="str">
        <f t="shared" si="1"/>
        <v/>
      </c>
    </row>
    <row r="21" spans="1:14" ht="21" customHeight="1" x14ac:dyDescent="0.2">
      <c r="A21" s="21" t="s">
        <v>415</v>
      </c>
      <c r="B21" s="273">
        <f>'Verdeelstaat sleuftype 12'!$J$50</f>
        <v>0</v>
      </c>
      <c r="C21" s="274">
        <f>'Verdeelstaat sleuftype 12'!$J$51</f>
        <v>0</v>
      </c>
      <c r="D21" s="274">
        <f>'Verdeelstaat sleuftype 12'!$J$52</f>
        <v>0</v>
      </c>
      <c r="E21" s="274" t="str">
        <f>'Verdeelstaat sleuftype 12'!$J$53</f>
        <v/>
      </c>
      <c r="F21" s="274" t="str">
        <f>'Verdeelstaat sleuftype 12'!$J$54</f>
        <v/>
      </c>
      <c r="G21" s="274" t="str">
        <f>'Verdeelstaat sleuftype 12'!$J$55</f>
        <v/>
      </c>
      <c r="H21" s="274" t="str">
        <f>'Verdeelstaat sleuftype 12'!$J$56</f>
        <v/>
      </c>
      <c r="I21" s="274" t="str">
        <f>'Verdeelstaat sleuftype 12'!$J$57</f>
        <v/>
      </c>
      <c r="J21" s="274" t="str">
        <f>'Verdeelstaat sleuftype 12'!$J$58</f>
        <v/>
      </c>
      <c r="K21" s="275" t="str">
        <f>'Verdeelstaat sleuftype 12'!$J$59</f>
        <v/>
      </c>
      <c r="L21" s="275" t="str">
        <f>'Verdeelstaat sleuftype 12'!$J$60</f>
        <v/>
      </c>
      <c r="M21" s="276">
        <f t="shared" si="0"/>
        <v>0</v>
      </c>
      <c r="N21" s="2" t="str">
        <f t="shared" si="1"/>
        <v/>
      </c>
    </row>
    <row r="22" spans="1:14" ht="21" customHeight="1" x14ac:dyDescent="0.2">
      <c r="A22" s="21" t="s">
        <v>416</v>
      </c>
      <c r="B22" s="273">
        <f>'Verdeelstaat sleuftype 13'!$J$50</f>
        <v>0</v>
      </c>
      <c r="C22" s="274">
        <f>'Verdeelstaat sleuftype 13'!$J$51</f>
        <v>0</v>
      </c>
      <c r="D22" s="274" t="str">
        <f>'Verdeelstaat sleuftype 13'!$J$52</f>
        <v/>
      </c>
      <c r="E22" s="274" t="str">
        <f>'Verdeelstaat sleuftype 13'!$J$53</f>
        <v/>
      </c>
      <c r="F22" s="274" t="str">
        <f>'Verdeelstaat sleuftype 13'!$J$54</f>
        <v/>
      </c>
      <c r="G22" s="274" t="str">
        <f>'Verdeelstaat sleuftype 13'!$J$55</f>
        <v/>
      </c>
      <c r="H22" s="274" t="str">
        <f>'Verdeelstaat sleuftype 13'!$J$56</f>
        <v/>
      </c>
      <c r="I22" s="274" t="str">
        <f>'Verdeelstaat sleuftype 13'!$J$57</f>
        <v/>
      </c>
      <c r="J22" s="274" t="str">
        <f>'Verdeelstaat sleuftype 13'!$J$58</f>
        <v/>
      </c>
      <c r="K22" s="275" t="str">
        <f>'Verdeelstaat sleuftype 13'!$J$59</f>
        <v/>
      </c>
      <c r="L22" s="275" t="str">
        <f>'Verdeelstaat sleuftype 13'!$J$60</f>
        <v/>
      </c>
      <c r="M22" s="276">
        <f t="shared" si="0"/>
        <v>0</v>
      </c>
      <c r="N22" s="2" t="str">
        <f t="shared" si="1"/>
        <v/>
      </c>
    </row>
    <row r="23" spans="1:14" ht="21" customHeight="1" x14ac:dyDescent="0.2">
      <c r="A23" s="21" t="s">
        <v>417</v>
      </c>
      <c r="B23" s="273">
        <f>'Verdeelstaat sleuftype 14'!$J$50</f>
        <v>0</v>
      </c>
      <c r="C23" s="274" t="str">
        <f>'Verdeelstaat sleuftype 14'!$J$51</f>
        <v/>
      </c>
      <c r="D23" s="274" t="str">
        <f>'Verdeelstaat sleuftype 14'!$J$52</f>
        <v/>
      </c>
      <c r="E23" s="274" t="str">
        <f>'Verdeelstaat sleuftype 14'!$J$53</f>
        <v/>
      </c>
      <c r="F23" s="274" t="str">
        <f>'Verdeelstaat sleuftype 14'!$J$54</f>
        <v/>
      </c>
      <c r="G23" s="274" t="str">
        <f>'Verdeelstaat sleuftype 14'!$J$55</f>
        <v/>
      </c>
      <c r="H23" s="274" t="str">
        <f>'Verdeelstaat sleuftype 14'!$J$56</f>
        <v/>
      </c>
      <c r="I23" s="274" t="str">
        <f>'Verdeelstaat sleuftype 14'!$J$57</f>
        <v/>
      </c>
      <c r="J23" s="274" t="str">
        <f>'Verdeelstaat sleuftype 14'!$J$58</f>
        <v/>
      </c>
      <c r="K23" s="275" t="str">
        <f>'Verdeelstaat sleuftype 14'!$J$59</f>
        <v/>
      </c>
      <c r="L23" s="275" t="str">
        <f>'Verdeelstaat sleuftype 14'!$J$60</f>
        <v/>
      </c>
      <c r="M23" s="276">
        <f t="shared" si="0"/>
        <v>0</v>
      </c>
      <c r="N23" s="2" t="str">
        <f t="shared" si="1"/>
        <v/>
      </c>
    </row>
    <row r="24" spans="1:14" ht="21" customHeight="1" x14ac:dyDescent="0.2">
      <c r="A24" s="21" t="s">
        <v>418</v>
      </c>
      <c r="B24" s="273">
        <f>'Verdeelstaat sleuftype 15'!$J$50</f>
        <v>0</v>
      </c>
      <c r="C24" s="274" t="str">
        <f>'Verdeelstaat sleuftype 15'!$J$51</f>
        <v/>
      </c>
      <c r="D24" s="274" t="str">
        <f>'Verdeelstaat sleuftype 15'!$J$52</f>
        <v/>
      </c>
      <c r="E24" s="274" t="str">
        <f>'Verdeelstaat sleuftype 15'!$J$53</f>
        <v/>
      </c>
      <c r="F24" s="274" t="str">
        <f>'Verdeelstaat sleuftype 15'!$J$54</f>
        <v/>
      </c>
      <c r="G24" s="274" t="str">
        <f>'Verdeelstaat sleuftype 15'!$J$55</f>
        <v/>
      </c>
      <c r="H24" s="274" t="str">
        <f>'Verdeelstaat sleuftype 15'!$J$56</f>
        <v/>
      </c>
      <c r="I24" s="274" t="str">
        <f>'Verdeelstaat sleuftype 15'!$J$57</f>
        <v/>
      </c>
      <c r="J24" s="274" t="str">
        <f>'Verdeelstaat sleuftype 15'!$J$58</f>
        <v/>
      </c>
      <c r="K24" s="275" t="str">
        <f>'Verdeelstaat sleuftype 15'!$J$59</f>
        <v/>
      </c>
      <c r="L24" s="275" t="str">
        <f>'Verdeelstaat sleuftype 15'!$J$60</f>
        <v/>
      </c>
      <c r="M24" s="276">
        <f t="shared" si="0"/>
        <v>0</v>
      </c>
      <c r="N24" s="2" t="str">
        <f t="shared" si="1"/>
        <v/>
      </c>
    </row>
    <row r="25" spans="1:14" ht="21" customHeight="1" x14ac:dyDescent="0.2">
      <c r="A25" s="21" t="s">
        <v>419</v>
      </c>
      <c r="B25" s="273">
        <f>'Verdeelstaat sleuftype 16'!$J$50</f>
        <v>0</v>
      </c>
      <c r="C25" s="274" t="str">
        <f>'Verdeelstaat sleuftype 16'!$J$51</f>
        <v/>
      </c>
      <c r="D25" s="274" t="str">
        <f>'Verdeelstaat sleuftype 16'!$J$52</f>
        <v/>
      </c>
      <c r="E25" s="274" t="str">
        <f>'Verdeelstaat sleuftype 16'!$J$53</f>
        <v/>
      </c>
      <c r="F25" s="274" t="str">
        <f>'Verdeelstaat sleuftype 16'!$J$54</f>
        <v/>
      </c>
      <c r="G25" s="274" t="str">
        <f>'Verdeelstaat sleuftype 16'!$J$55</f>
        <v/>
      </c>
      <c r="H25" s="274" t="str">
        <f>'Verdeelstaat sleuftype 16'!$J$56</f>
        <v/>
      </c>
      <c r="I25" s="274" t="str">
        <f>'Verdeelstaat sleuftype 16'!$J$57</f>
        <v/>
      </c>
      <c r="J25" s="274" t="str">
        <f>'Verdeelstaat sleuftype 16'!$J$58</f>
        <v/>
      </c>
      <c r="K25" s="275" t="str">
        <f>'Verdeelstaat sleuftype 16'!$J$59</f>
        <v/>
      </c>
      <c r="L25" s="275" t="str">
        <f>'Verdeelstaat sleuftype 16'!$J$60</f>
        <v/>
      </c>
      <c r="M25" s="276">
        <f t="shared" si="0"/>
        <v>0</v>
      </c>
      <c r="N25" s="2" t="str">
        <f t="shared" si="1"/>
        <v/>
      </c>
    </row>
    <row r="26" spans="1:14" ht="21" customHeight="1" x14ac:dyDescent="0.2">
      <c r="A26" s="21" t="s">
        <v>420</v>
      </c>
      <c r="B26" s="273">
        <f>'Verdeelstaat sleuftype 17'!$J$50</f>
        <v>0</v>
      </c>
      <c r="C26" s="274" t="str">
        <f>'Verdeelstaat sleuftype 17'!$J$51</f>
        <v/>
      </c>
      <c r="D26" s="274" t="str">
        <f>'Verdeelstaat sleuftype 17'!$J$52</f>
        <v/>
      </c>
      <c r="E26" s="274" t="str">
        <f>'Verdeelstaat sleuftype 17'!$J$53</f>
        <v/>
      </c>
      <c r="F26" s="274" t="str">
        <f>'Verdeelstaat sleuftype 17'!$J$54</f>
        <v/>
      </c>
      <c r="G26" s="274" t="str">
        <f>'Verdeelstaat sleuftype 17'!$J$55</f>
        <v/>
      </c>
      <c r="H26" s="274" t="str">
        <f>'Verdeelstaat sleuftype 17'!$J$56</f>
        <v/>
      </c>
      <c r="I26" s="274" t="str">
        <f>'Verdeelstaat sleuftype 17'!$J$57</f>
        <v/>
      </c>
      <c r="J26" s="274" t="str">
        <f>'Verdeelstaat sleuftype 17'!$J$58</f>
        <v/>
      </c>
      <c r="K26" s="275" t="str">
        <f>'Verdeelstaat sleuftype 17'!$J$59</f>
        <v/>
      </c>
      <c r="L26" s="275" t="str">
        <f>'Verdeelstaat sleuftype 17'!$J$60</f>
        <v/>
      </c>
      <c r="M26" s="276">
        <f t="shared" si="0"/>
        <v>0</v>
      </c>
      <c r="N26" s="2" t="str">
        <f t="shared" si="1"/>
        <v/>
      </c>
    </row>
    <row r="27" spans="1:14" ht="21" customHeight="1" x14ac:dyDescent="0.2">
      <c r="A27" s="21" t="s">
        <v>421</v>
      </c>
      <c r="B27" s="273">
        <f>'Verdeelstaat sleuftype 18'!$J$50</f>
        <v>0</v>
      </c>
      <c r="C27" s="274" t="str">
        <f>'Verdeelstaat sleuftype 18'!$J$51</f>
        <v/>
      </c>
      <c r="D27" s="274" t="str">
        <f>'Verdeelstaat sleuftype 18'!$J$52</f>
        <v/>
      </c>
      <c r="E27" s="274" t="str">
        <f>'Verdeelstaat sleuftype 18'!$J$53</f>
        <v/>
      </c>
      <c r="F27" s="274" t="str">
        <f>'Verdeelstaat sleuftype 18'!$J$54</f>
        <v/>
      </c>
      <c r="G27" s="274" t="str">
        <f>'Verdeelstaat sleuftype 18'!$J$55</f>
        <v/>
      </c>
      <c r="H27" s="274" t="str">
        <f>'Verdeelstaat sleuftype 18'!$J$56</f>
        <v/>
      </c>
      <c r="I27" s="274" t="str">
        <f>'Verdeelstaat sleuftype 18'!$J$57</f>
        <v/>
      </c>
      <c r="J27" s="274" t="str">
        <f>'Verdeelstaat sleuftype 18'!$J$58</f>
        <v/>
      </c>
      <c r="K27" s="275" t="str">
        <f>'Verdeelstaat sleuftype 18'!$J$59</f>
        <v/>
      </c>
      <c r="L27" s="275" t="str">
        <f>'Verdeelstaat sleuftype 18'!$J$60</f>
        <v/>
      </c>
      <c r="M27" s="276">
        <f t="shared" si="0"/>
        <v>0</v>
      </c>
      <c r="N27" s="2" t="str">
        <f t="shared" si="1"/>
        <v/>
      </c>
    </row>
    <row r="28" spans="1:14" ht="21" customHeight="1" x14ac:dyDescent="0.2">
      <c r="A28" s="21" t="s">
        <v>422</v>
      </c>
      <c r="B28" s="273">
        <f>'Verdeelstaat sleuftype 19'!$J$50</f>
        <v>0</v>
      </c>
      <c r="C28" s="274" t="str">
        <f>'Verdeelstaat sleuftype 19'!$J$51</f>
        <v/>
      </c>
      <c r="D28" s="274" t="str">
        <f>'Verdeelstaat sleuftype 19'!$J$52</f>
        <v/>
      </c>
      <c r="E28" s="274" t="str">
        <f>'Verdeelstaat sleuftype 19'!$J$53</f>
        <v/>
      </c>
      <c r="F28" s="274" t="str">
        <f>'Verdeelstaat sleuftype 19'!$J$54</f>
        <v/>
      </c>
      <c r="G28" s="274" t="str">
        <f>'Verdeelstaat sleuftype 19'!$J$55</f>
        <v/>
      </c>
      <c r="H28" s="274" t="str">
        <f>'Verdeelstaat sleuftype 19'!$J$56</f>
        <v/>
      </c>
      <c r="I28" s="274" t="str">
        <f>'Verdeelstaat sleuftype 19'!$J$57</f>
        <v/>
      </c>
      <c r="J28" s="274" t="str">
        <f>'Verdeelstaat sleuftype 19'!$J$58</f>
        <v/>
      </c>
      <c r="K28" s="275" t="str">
        <f>'Verdeelstaat sleuftype 19'!$J$59</f>
        <v/>
      </c>
      <c r="L28" s="275" t="str">
        <f>'Verdeelstaat sleuftype 19'!$J$60</f>
        <v/>
      </c>
      <c r="M28" s="276">
        <f t="shared" si="0"/>
        <v>0</v>
      </c>
      <c r="N28" s="2" t="str">
        <f t="shared" si="1"/>
        <v/>
      </c>
    </row>
    <row r="29" spans="1:14" ht="21" customHeight="1" thickBot="1" x14ac:dyDescent="0.25">
      <c r="A29" s="22" t="s">
        <v>423</v>
      </c>
      <c r="B29" s="277">
        <f>'Verdeelstaat sleuftype 20'!$J$50</f>
        <v>0</v>
      </c>
      <c r="C29" s="278" t="str">
        <f>'Verdeelstaat sleuftype 20'!$J$51</f>
        <v/>
      </c>
      <c r="D29" s="278" t="str">
        <f>'Verdeelstaat sleuftype 20'!$J$52</f>
        <v/>
      </c>
      <c r="E29" s="278" t="str">
        <f>'Verdeelstaat sleuftype 20'!$J$53</f>
        <v/>
      </c>
      <c r="F29" s="278" t="str">
        <f>'Verdeelstaat sleuftype 20'!$J$54</f>
        <v/>
      </c>
      <c r="G29" s="278" t="str">
        <f>'Verdeelstaat sleuftype 20'!$J$55</f>
        <v/>
      </c>
      <c r="H29" s="278" t="str">
        <f>'Verdeelstaat sleuftype 20'!$J$56</f>
        <v/>
      </c>
      <c r="I29" s="278" t="str">
        <f>'Verdeelstaat sleuftype 20'!$J$57</f>
        <v/>
      </c>
      <c r="J29" s="278" t="str">
        <f>'Verdeelstaat sleuftype 20'!$J$58</f>
        <v/>
      </c>
      <c r="K29" s="279" t="str">
        <f>'Verdeelstaat sleuftype 20'!$J$59</f>
        <v/>
      </c>
      <c r="L29" s="279" t="str">
        <f>'Verdeelstaat sleuftype 20'!$J$60</f>
        <v/>
      </c>
      <c r="M29" s="280">
        <f t="shared" si="0"/>
        <v>0</v>
      </c>
      <c r="N29" s="2" t="str">
        <f t="shared" si="1"/>
        <v/>
      </c>
    </row>
    <row r="30" spans="1:14" ht="21" customHeight="1" thickBot="1" x14ac:dyDescent="0.25">
      <c r="A30" s="23" t="s">
        <v>310</v>
      </c>
      <c r="B30" s="281">
        <f t="shared" ref="B30:M30" si="2">SUM(B10:B29)</f>
        <v>0</v>
      </c>
      <c r="C30" s="282">
        <f t="shared" si="2"/>
        <v>0</v>
      </c>
      <c r="D30" s="282">
        <f t="shared" si="2"/>
        <v>0</v>
      </c>
      <c r="E30" s="282">
        <f t="shared" si="2"/>
        <v>0</v>
      </c>
      <c r="F30" s="282">
        <f t="shared" si="2"/>
        <v>0</v>
      </c>
      <c r="G30" s="282">
        <f t="shared" si="2"/>
        <v>0</v>
      </c>
      <c r="H30" s="282">
        <f t="shared" si="2"/>
        <v>0</v>
      </c>
      <c r="I30" s="282">
        <f t="shared" si="2"/>
        <v>0</v>
      </c>
      <c r="J30" s="282">
        <f t="shared" si="2"/>
        <v>0</v>
      </c>
      <c r="K30" s="282">
        <f t="shared" si="2"/>
        <v>0</v>
      </c>
      <c r="L30" s="283">
        <f t="shared" si="2"/>
        <v>0</v>
      </c>
      <c r="M30" s="283">
        <f t="shared" si="2"/>
        <v>0</v>
      </c>
      <c r="N30" s="2" t="str">
        <f t="shared" si="1"/>
        <v/>
      </c>
    </row>
  </sheetData>
  <sheetProtection algorithmName="SHA-512" hashValue="kRK1UAqXO4Um5hVnADBjU0+i+iK/Bdrl1rCu4Bt5zF+tQNWnQRDp9AmTZxVKcQZxcobVQ7vC07/tWizjzZ+Kyw==" saltValue="Bm6/9kswEAjE+m1iOH6t6g==" spinCount="100000" sheet="1" objects="1" scenarios="1"/>
  <mergeCells count="5">
    <mergeCell ref="A8:M8"/>
    <mergeCell ref="C3:F3"/>
    <mergeCell ref="C4:F4"/>
    <mergeCell ref="C5:F5"/>
    <mergeCell ref="C6:F6"/>
  </mergeCells>
  <phoneticPr fontId="0" type="noConversion"/>
  <conditionalFormatting sqref="B10:M30">
    <cfRule type="cellIs" dxfId="2" priority="1" stopIfTrue="1" operator="equal">
      <formula>0</formula>
    </cfRule>
  </conditionalFormatting>
  <pageMargins left="0.61" right="0.41" top="1" bottom="1" header="0.5" footer="0.5"/>
  <pageSetup paperSize="9" scale="60" orientation="landscape" r:id="rId1"/>
  <headerFooter alignWithMargins="0">
    <oddHeader>&amp;C&amp;"Arial,Bold Italic"&amp;14&amp;A per maatschappij&amp;R&amp;D</oddHeader>
    <oddFooter>&amp;L&amp;8&amp;F / &amp;A</oddFooter>
  </headerFooter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Blad69">
    <pageSetUpPr fitToPage="1"/>
  </sheetPr>
  <dimension ref="A2:N30"/>
  <sheetViews>
    <sheetView showGridLines="0" workbookViewId="0"/>
  </sheetViews>
  <sheetFormatPr defaultColWidth="9.140625" defaultRowHeight="12.75" x14ac:dyDescent="0.2"/>
  <cols>
    <col min="1" max="1" width="13.5703125" style="2" customWidth="1"/>
    <col min="2" max="13" width="18" style="2" customWidth="1"/>
    <col min="14" max="14" width="9.140625" style="2" hidden="1" customWidth="1"/>
    <col min="15" max="16384" width="9.140625" style="2"/>
  </cols>
  <sheetData>
    <row r="2" spans="1:14" x14ac:dyDescent="0.2">
      <c r="N2" s="2" t="s">
        <v>572</v>
      </c>
    </row>
    <row r="3" spans="1:14" ht="16.5" customHeight="1" x14ac:dyDescent="0.2">
      <c r="A3" s="12" t="str">
        <f>'Algemene Gegevens'!A10</f>
        <v>PROJECTNAAM</v>
      </c>
      <c r="B3" s="13"/>
      <c r="C3" s="491" t="str">
        <f>IF('Algemene Gegevens'!C10="","",'Algemene Gegevens'!C10)</f>
        <v>123456.001 Blanco</v>
      </c>
      <c r="D3" s="484"/>
      <c r="E3" s="484"/>
      <c r="F3" s="485"/>
      <c r="N3" s="103">
        <v>1</v>
      </c>
    </row>
    <row r="4" spans="1:14" ht="16.5" customHeight="1" x14ac:dyDescent="0.2">
      <c r="A4" s="12" t="str">
        <f>'Algemene Gegevens'!A11</f>
        <v>GEMEENTE</v>
      </c>
      <c r="B4" s="13"/>
      <c r="C4" s="483" t="str">
        <f>IF('Algemene Gegevens'!C11="","",'Algemene Gegevens'!C11)</f>
        <v>GEMEENTE</v>
      </c>
      <c r="D4" s="484"/>
      <c r="E4" s="484"/>
      <c r="F4" s="485"/>
      <c r="N4" s="103">
        <v>1</v>
      </c>
    </row>
    <row r="5" spans="1:14" ht="16.5" customHeight="1" x14ac:dyDescent="0.2">
      <c r="A5" s="12" t="str">
        <f>'Algemene Gegevens'!A16</f>
        <v>AANNEMER</v>
      </c>
      <c r="B5" s="13"/>
      <c r="C5" s="483" t="str">
        <f>IF('Algemene Gegevens'!C16="","",'Algemene Gegevens'!C16)</f>
        <v>Aanemer</v>
      </c>
      <c r="D5" s="484"/>
      <c r="E5" s="484"/>
      <c r="F5" s="485"/>
      <c r="N5" s="103">
        <v>1</v>
      </c>
    </row>
    <row r="6" spans="1:14" ht="16.5" customHeight="1" x14ac:dyDescent="0.2">
      <c r="A6" s="12" t="str">
        <f>'Algemene Gegevens'!A19</f>
        <v>PILOOTMAATSCHAPPIJ</v>
      </c>
      <c r="B6" s="13"/>
      <c r="C6" s="483" t="str">
        <f>IF('Algemene Gegevens'!C19="","",'Algemene Gegevens'!C19)</f>
        <v>EUROFIBER</v>
      </c>
      <c r="D6" s="484"/>
      <c r="E6" s="484"/>
      <c r="F6" s="485"/>
      <c r="N6" s="103">
        <v>1</v>
      </c>
    </row>
    <row r="7" spans="1:14" ht="16.5" customHeight="1" thickBot="1" x14ac:dyDescent="0.25">
      <c r="N7" s="103">
        <v>1</v>
      </c>
    </row>
    <row r="8" spans="1:14" ht="23.25" customHeight="1" thickBot="1" x14ac:dyDescent="0.25">
      <c r="A8" s="565" t="s">
        <v>524</v>
      </c>
      <c r="B8" s="566"/>
      <c r="C8" s="566"/>
      <c r="D8" s="566"/>
      <c r="E8" s="566"/>
      <c r="F8" s="566"/>
      <c r="G8" s="566"/>
      <c r="H8" s="566"/>
      <c r="I8" s="566"/>
      <c r="J8" s="566"/>
      <c r="K8" s="566"/>
      <c r="L8" s="566"/>
      <c r="M8" s="567"/>
      <c r="N8" s="103">
        <v>1</v>
      </c>
    </row>
    <row r="9" spans="1:14" s="19" customFormat="1" ht="24" customHeight="1" thickBot="1" x14ac:dyDescent="0.25">
      <c r="A9" s="14"/>
      <c r="B9" s="15" t="str">
        <f>IF('Algemene Gegevens'!C19="","",'Algemene Gegevens'!C19)</f>
        <v>EUROFIBER</v>
      </c>
      <c r="C9" s="16" t="str">
        <f>IF('Algemene Gegevens'!C21="","",'Algemene Gegevens'!C21)</f>
        <v>EUROFIBER</v>
      </c>
      <c r="D9" s="16" t="str">
        <f>IF('Algemene Gegevens'!C22="","",'Algemene Gegevens'!C22)</f>
        <v>COLT TELECOM</v>
      </c>
      <c r="E9" s="16" t="str">
        <f>IF('Algemene Gegevens'!C23="","",'Algemene Gegevens'!C23)</f>
        <v/>
      </c>
      <c r="F9" s="16" t="str">
        <f>IF('Algemene Gegevens'!C24="","",'Algemene Gegevens'!C24)</f>
        <v/>
      </c>
      <c r="G9" s="16" t="str">
        <f>IF('Algemene Gegevens'!C25="","",'Algemene Gegevens'!C25)</f>
        <v/>
      </c>
      <c r="H9" s="16" t="str">
        <f>IF('Algemene Gegevens'!C26="","",'Algemene Gegevens'!C26)</f>
        <v/>
      </c>
      <c r="I9" s="16" t="str">
        <f>IF('Algemene Gegevens'!C27="","",'Algemene Gegevens'!C27)</f>
        <v/>
      </c>
      <c r="J9" s="16" t="str">
        <f>IF('Algemene Gegevens'!C28="","",'Algemene Gegevens'!C28)</f>
        <v/>
      </c>
      <c r="K9" s="16" t="str">
        <f>IF('Algemene Gegevens'!C29="","",'Algemene Gegevens'!C29)</f>
        <v>WATERLINK</v>
      </c>
      <c r="L9" s="17" t="str">
        <f>IF('Algemene Gegevens'!C30="","",'Algemene Gegevens'!C30)</f>
        <v/>
      </c>
      <c r="M9" s="18" t="s">
        <v>310</v>
      </c>
      <c r="N9" s="19">
        <f>IF(M30=0,"",1)</f>
        <v>1</v>
      </c>
    </row>
    <row r="10" spans="1:14" ht="21" customHeight="1" x14ac:dyDescent="0.2">
      <c r="A10" s="20" t="s">
        <v>404</v>
      </c>
      <c r="B10" s="273">
        <f>'Specifiek sleuftype 1'!$J$110</f>
        <v>159.37020000000001</v>
      </c>
      <c r="C10" s="274">
        <f>'Specifiek sleuftype 1'!$L$110</f>
        <v>434.64599999999996</v>
      </c>
      <c r="D10" s="274">
        <f>'Specifiek sleuftype 1'!$N$110</f>
        <v>144.88200000000001</v>
      </c>
      <c r="E10" s="274">
        <f>'Specifiek sleuftype 1'!$P$110</f>
        <v>0</v>
      </c>
      <c r="F10" s="274">
        <f>'Specifiek sleuftype 1'!$R$110</f>
        <v>0</v>
      </c>
      <c r="G10" s="274">
        <f>'Specifiek sleuftype 1'!$T$110</f>
        <v>0</v>
      </c>
      <c r="H10" s="274">
        <f>'Specifiek sleuftype 1'!$V$110</f>
        <v>0</v>
      </c>
      <c r="I10" s="274">
        <f>'Specifiek sleuftype 1'!$X$110</f>
        <v>0</v>
      </c>
      <c r="J10" s="274">
        <f>'Specifiek sleuftype 1'!$Z$110</f>
        <v>0</v>
      </c>
      <c r="K10" s="275">
        <f>'Specifiek sleuftype 1'!$AB$110</f>
        <v>0</v>
      </c>
      <c r="L10" s="275">
        <f>'Specifiek sleuftype 1'!$AD$110</f>
        <v>0</v>
      </c>
      <c r="M10" s="276">
        <f t="shared" ref="M10:M29" si="0">SUM(B10:L10)</f>
        <v>738.89820000000009</v>
      </c>
      <c r="N10" s="2">
        <f>IF(M10=0,"",1)</f>
        <v>1</v>
      </c>
    </row>
    <row r="11" spans="1:14" ht="21" customHeight="1" x14ac:dyDescent="0.2">
      <c r="A11" s="21" t="s">
        <v>405</v>
      </c>
      <c r="B11" s="273">
        <f>'Specifiek sleuftype 2'!$J$110</f>
        <v>142.13460799999999</v>
      </c>
      <c r="C11" s="274">
        <f>'Specifiek sleuftype 2'!$L$110</f>
        <v>137.62716799999998</v>
      </c>
      <c r="D11" s="274">
        <f>'Specifiek sleuftype 2'!$N$110</f>
        <v>0</v>
      </c>
      <c r="E11" s="274">
        <f>'Specifiek sleuftype 2'!$P$110</f>
        <v>0</v>
      </c>
      <c r="F11" s="274">
        <f>'Specifiek sleuftype 2'!$R$110</f>
        <v>0</v>
      </c>
      <c r="G11" s="274">
        <f>'Specifiek sleuftype 2'!$T$110</f>
        <v>0</v>
      </c>
      <c r="H11" s="274">
        <f>'Specifiek sleuftype 2'!$V$110</f>
        <v>0</v>
      </c>
      <c r="I11" s="274">
        <f>'Specifiek sleuftype 2'!$X$110</f>
        <v>0</v>
      </c>
      <c r="J11" s="274">
        <f>'Specifiek sleuftype 2'!$Z$110</f>
        <v>0</v>
      </c>
      <c r="K11" s="275">
        <f>'Specifiek sleuftype 2'!$AB$110</f>
        <v>0</v>
      </c>
      <c r="L11" s="275">
        <f>'Specifiek sleuftype 2'!$AD$110</f>
        <v>0</v>
      </c>
      <c r="M11" s="276">
        <f t="shared" si="0"/>
        <v>279.76177599999994</v>
      </c>
      <c r="N11" s="2">
        <f t="shared" ref="N11:N30" si="1">IF(M11=0,"",1)</f>
        <v>1</v>
      </c>
    </row>
    <row r="12" spans="1:14" ht="21" customHeight="1" x14ac:dyDescent="0.2">
      <c r="A12" s="21" t="s">
        <v>406</v>
      </c>
      <c r="B12" s="273">
        <f>'Specifiek sleuftype 3'!$J$110</f>
        <v>0</v>
      </c>
      <c r="C12" s="274">
        <f>'Specifiek sleuftype 3'!$L$110</f>
        <v>0</v>
      </c>
      <c r="D12" s="274">
        <f>'Specifiek sleuftype 3'!$N$110</f>
        <v>193.17599999999999</v>
      </c>
      <c r="E12" s="274">
        <f>'Specifiek sleuftype 3'!$P$110</f>
        <v>0</v>
      </c>
      <c r="F12" s="274">
        <f>'Specifiek sleuftype 3'!$R$110</f>
        <v>0</v>
      </c>
      <c r="G12" s="274">
        <f>'Specifiek sleuftype 3'!$T$110</f>
        <v>0</v>
      </c>
      <c r="H12" s="274">
        <f>'Specifiek sleuftype 3'!$V$110</f>
        <v>0</v>
      </c>
      <c r="I12" s="274">
        <f>'Specifiek sleuftype 3'!$X$110</f>
        <v>0</v>
      </c>
      <c r="J12" s="274">
        <f>'Specifiek sleuftype 3'!$Z$110</f>
        <v>0</v>
      </c>
      <c r="K12" s="275">
        <f>'Specifiek sleuftype 3'!$AB$110</f>
        <v>0</v>
      </c>
      <c r="L12" s="275">
        <f>'Specifiek sleuftype 3'!$AD$110</f>
        <v>0</v>
      </c>
      <c r="M12" s="276">
        <f t="shared" si="0"/>
        <v>193.17599999999999</v>
      </c>
      <c r="N12" s="2">
        <f t="shared" si="1"/>
        <v>1</v>
      </c>
    </row>
    <row r="13" spans="1:14" ht="21" customHeight="1" x14ac:dyDescent="0.2">
      <c r="A13" s="21" t="s">
        <v>407</v>
      </c>
      <c r="B13" s="273">
        <f>'Specifiek sleuftype 4'!$J$110</f>
        <v>32.195999999999998</v>
      </c>
      <c r="C13" s="274">
        <f>'Specifiek sleuftype 4'!$L$110</f>
        <v>64.391999999999996</v>
      </c>
      <c r="D13" s="274">
        <f>'Specifiek sleuftype 4'!$N$110</f>
        <v>32.195999999999998</v>
      </c>
      <c r="E13" s="274">
        <f>'Specifiek sleuftype 4'!$P$110</f>
        <v>96.587999999999994</v>
      </c>
      <c r="F13" s="274">
        <f>'Specifiek sleuftype 4'!$R$110</f>
        <v>0</v>
      </c>
      <c r="G13" s="274">
        <f>'Specifiek sleuftype 4'!$T$110</f>
        <v>0</v>
      </c>
      <c r="H13" s="274">
        <f>'Specifiek sleuftype 4'!$V$110</f>
        <v>0</v>
      </c>
      <c r="I13" s="274">
        <f>'Specifiek sleuftype 4'!$X$110</f>
        <v>0</v>
      </c>
      <c r="J13" s="274">
        <f>'Specifiek sleuftype 4'!$Z$110</f>
        <v>0</v>
      </c>
      <c r="K13" s="275">
        <f>'Specifiek sleuftype 4'!$AB$110</f>
        <v>0</v>
      </c>
      <c r="L13" s="275">
        <f>'Specifiek sleuftype 4'!$AD$110</f>
        <v>0</v>
      </c>
      <c r="M13" s="276">
        <f t="shared" si="0"/>
        <v>225.37199999999999</v>
      </c>
      <c r="N13" s="2">
        <f t="shared" si="1"/>
        <v>1</v>
      </c>
    </row>
    <row r="14" spans="1:14" ht="21" customHeight="1" x14ac:dyDescent="0.2">
      <c r="A14" s="21" t="s">
        <v>408</v>
      </c>
      <c r="B14" s="273">
        <f>'Specifiek sleuftype 5'!$J$110</f>
        <v>488.73527999999999</v>
      </c>
      <c r="C14" s="274">
        <f>'Specifiek sleuftype 5'!$L$110</f>
        <v>888.6096</v>
      </c>
      <c r="D14" s="274">
        <f>'Specifiek sleuftype 5'!$N$110</f>
        <v>444.3048</v>
      </c>
      <c r="E14" s="274">
        <f>'Specifiek sleuftype 5'!$P$110</f>
        <v>1332.9143999999999</v>
      </c>
      <c r="F14" s="274">
        <f>'Specifiek sleuftype 5'!$R$110</f>
        <v>0</v>
      </c>
      <c r="G14" s="274">
        <f>'Specifiek sleuftype 5'!$T$110</f>
        <v>0</v>
      </c>
      <c r="H14" s="274">
        <f>'Specifiek sleuftype 5'!$V$110</f>
        <v>0</v>
      </c>
      <c r="I14" s="274">
        <f>'Specifiek sleuftype 5'!$X$110</f>
        <v>0</v>
      </c>
      <c r="J14" s="274">
        <f>'Specifiek sleuftype 5'!$Z$110</f>
        <v>0</v>
      </c>
      <c r="K14" s="275">
        <f>'Specifiek sleuftype 5'!$AB$110</f>
        <v>1257.45</v>
      </c>
      <c r="L14" s="275">
        <f>'Specifiek sleuftype 5'!$AD$110</f>
        <v>0</v>
      </c>
      <c r="M14" s="276">
        <f t="shared" si="0"/>
        <v>4412.0140799999999</v>
      </c>
      <c r="N14" s="2">
        <f t="shared" si="1"/>
        <v>1</v>
      </c>
    </row>
    <row r="15" spans="1:14" ht="21" customHeight="1" x14ac:dyDescent="0.2">
      <c r="A15" s="21" t="s">
        <v>409</v>
      </c>
      <c r="B15" s="273">
        <f>'Specifiek sleuftype 6'!$J$110</f>
        <v>254.99231999999998</v>
      </c>
      <c r="C15" s="274">
        <f>'Specifiek sleuftype 6'!$L$110</f>
        <v>695.43359999999996</v>
      </c>
      <c r="D15" s="274">
        <f>'Specifiek sleuftype 6'!$N$110</f>
        <v>231.81119999999999</v>
      </c>
      <c r="E15" s="274">
        <f>'Specifiek sleuftype 6'!$P$110</f>
        <v>695.43359999999996</v>
      </c>
      <c r="F15" s="274">
        <f>'Specifiek sleuftype 6'!$R$110</f>
        <v>0</v>
      </c>
      <c r="G15" s="274">
        <f>'Specifiek sleuftype 6'!$T$110</f>
        <v>0</v>
      </c>
      <c r="H15" s="274">
        <f>'Specifiek sleuftype 6'!$V$110</f>
        <v>0</v>
      </c>
      <c r="I15" s="274">
        <f>'Specifiek sleuftype 6'!$X$110</f>
        <v>0</v>
      </c>
      <c r="J15" s="274">
        <f>'Specifiek sleuftype 6'!$Z$110</f>
        <v>0</v>
      </c>
      <c r="K15" s="275">
        <f>'Specifiek sleuftype 6'!$AB$110</f>
        <v>0</v>
      </c>
      <c r="L15" s="275">
        <f>'Specifiek sleuftype 6'!$AD$110</f>
        <v>0</v>
      </c>
      <c r="M15" s="276">
        <f t="shared" si="0"/>
        <v>1877.6707199999996</v>
      </c>
      <c r="N15" s="2">
        <f t="shared" si="1"/>
        <v>1</v>
      </c>
    </row>
    <row r="16" spans="1:14" ht="21" customHeight="1" x14ac:dyDescent="0.2">
      <c r="A16" s="21" t="s">
        <v>410</v>
      </c>
      <c r="B16" s="273">
        <f>'Specifiek sleuftype 7'!$J$110</f>
        <v>74.37276</v>
      </c>
      <c r="C16" s="274">
        <f>'Specifiek sleuftype 7'!$L$110</f>
        <v>0</v>
      </c>
      <c r="D16" s="274">
        <f>'Specifiek sleuftype 7'!$N$110</f>
        <v>135.22319999999999</v>
      </c>
      <c r="E16" s="274">
        <f>'Specifiek sleuftype 7'!$P$110</f>
        <v>202.83479999999997</v>
      </c>
      <c r="F16" s="274">
        <f>'Specifiek sleuftype 7'!$R$110</f>
        <v>0</v>
      </c>
      <c r="G16" s="274">
        <f>'Specifiek sleuftype 7'!$T$110</f>
        <v>0</v>
      </c>
      <c r="H16" s="274">
        <f>'Specifiek sleuftype 7'!$V$110</f>
        <v>0</v>
      </c>
      <c r="I16" s="274">
        <f>'Specifiek sleuftype 7'!$X$110</f>
        <v>0</v>
      </c>
      <c r="J16" s="274">
        <f>'Specifiek sleuftype 7'!$Z$110</f>
        <v>0</v>
      </c>
      <c r="K16" s="275">
        <f>'Specifiek sleuftype 7'!$AB$110</f>
        <v>0</v>
      </c>
      <c r="L16" s="275">
        <f>'Specifiek sleuftype 7'!$AD$110</f>
        <v>0</v>
      </c>
      <c r="M16" s="276">
        <f t="shared" si="0"/>
        <v>412.43075999999996</v>
      </c>
      <c r="N16" s="2">
        <f t="shared" si="1"/>
        <v>1</v>
      </c>
    </row>
    <row r="17" spans="1:14" ht="21" customHeight="1" x14ac:dyDescent="0.2">
      <c r="A17" s="21" t="s">
        <v>411</v>
      </c>
      <c r="B17" s="273">
        <f>'Specifiek sleuftype 8'!$J$110</f>
        <v>24.79092</v>
      </c>
      <c r="C17" s="274">
        <f>'Specifiek sleuftype 8'!$L$110</f>
        <v>0</v>
      </c>
      <c r="D17" s="274">
        <f>'Specifiek sleuftype 8'!$N$110</f>
        <v>67.611599999999996</v>
      </c>
      <c r="E17" s="274">
        <f>'Specifiek sleuftype 8'!$P$110</f>
        <v>67.611599999999996</v>
      </c>
      <c r="F17" s="274">
        <f>'Specifiek sleuftype 8'!$R$110</f>
        <v>0</v>
      </c>
      <c r="G17" s="274">
        <f>'Specifiek sleuftype 8'!$T$110</f>
        <v>0</v>
      </c>
      <c r="H17" s="274">
        <f>'Specifiek sleuftype 8'!$V$110</f>
        <v>0</v>
      </c>
      <c r="I17" s="274">
        <f>'Specifiek sleuftype 8'!$X$110</f>
        <v>0</v>
      </c>
      <c r="J17" s="274">
        <f>'Specifiek sleuftype 8'!$Z$110</f>
        <v>0</v>
      </c>
      <c r="K17" s="275">
        <f>'Specifiek sleuftype 8'!$AB$110</f>
        <v>0</v>
      </c>
      <c r="L17" s="275">
        <f>'Specifiek sleuftype 8'!$AD$110</f>
        <v>0</v>
      </c>
      <c r="M17" s="276">
        <f t="shared" si="0"/>
        <v>160.01411999999999</v>
      </c>
      <c r="N17" s="2">
        <f t="shared" si="1"/>
        <v>1</v>
      </c>
    </row>
    <row r="18" spans="1:14" ht="21" customHeight="1" x14ac:dyDescent="0.2">
      <c r="A18" s="21" t="s">
        <v>412</v>
      </c>
      <c r="B18" s="273">
        <f>'Specifiek sleuftype 9'!$J$110</f>
        <v>456.86123999999995</v>
      </c>
      <c r="C18" s="274">
        <f>'Specifiek sleuftype 9'!$L$110</f>
        <v>0</v>
      </c>
      <c r="D18" s="274">
        <f>'Specifiek sleuftype 9'!$N$110</f>
        <v>415.32839999999999</v>
      </c>
      <c r="E18" s="274">
        <f>'Specifiek sleuftype 9'!$P$110</f>
        <v>1245.9851999999998</v>
      </c>
      <c r="F18" s="274">
        <f>'Specifiek sleuftype 9'!$R$110</f>
        <v>0</v>
      </c>
      <c r="G18" s="274">
        <f>'Specifiek sleuftype 9'!$T$110</f>
        <v>0</v>
      </c>
      <c r="H18" s="274">
        <f>'Specifiek sleuftype 9'!$V$110</f>
        <v>0</v>
      </c>
      <c r="I18" s="274">
        <f>'Specifiek sleuftype 9'!$X$110</f>
        <v>0</v>
      </c>
      <c r="J18" s="274">
        <f>'Specifiek sleuftype 9'!$Z$110</f>
        <v>0</v>
      </c>
      <c r="K18" s="275">
        <f>'Specifiek sleuftype 9'!$AB$110</f>
        <v>0</v>
      </c>
      <c r="L18" s="275">
        <f>'Specifiek sleuftype 9'!$AD$110</f>
        <v>0</v>
      </c>
      <c r="M18" s="276">
        <f t="shared" si="0"/>
        <v>2118.1748399999997</v>
      </c>
      <c r="N18" s="2">
        <f t="shared" si="1"/>
        <v>1</v>
      </c>
    </row>
    <row r="19" spans="1:14" ht="21" customHeight="1" x14ac:dyDescent="0.2">
      <c r="A19" s="21" t="s">
        <v>413</v>
      </c>
      <c r="B19" s="273">
        <f>'Specifiek sleuftype 10'!$J$110</f>
        <v>198.32736</v>
      </c>
      <c r="C19" s="274">
        <f>'Specifiek sleuftype 10'!$L$110</f>
        <v>0</v>
      </c>
      <c r="D19" s="274">
        <f>'Specifiek sleuftype 10'!$N$110</f>
        <v>0</v>
      </c>
      <c r="E19" s="274">
        <f>'Specifiek sleuftype 10'!$P$110</f>
        <v>540.89279999999997</v>
      </c>
      <c r="F19" s="274">
        <f>'Specifiek sleuftype 10'!$R$110</f>
        <v>0</v>
      </c>
      <c r="G19" s="274">
        <f>'Specifiek sleuftype 10'!$T$110</f>
        <v>0</v>
      </c>
      <c r="H19" s="274">
        <f>'Specifiek sleuftype 10'!$V$110</f>
        <v>0</v>
      </c>
      <c r="I19" s="274">
        <f>'Specifiek sleuftype 10'!$X$110</f>
        <v>0</v>
      </c>
      <c r="J19" s="274">
        <f>'Specifiek sleuftype 10'!$Z$110</f>
        <v>0</v>
      </c>
      <c r="K19" s="275">
        <f>'Specifiek sleuftype 10'!$AB$110</f>
        <v>0</v>
      </c>
      <c r="L19" s="275">
        <f>'Specifiek sleuftype 10'!$AD$110</f>
        <v>0</v>
      </c>
      <c r="M19" s="276">
        <f t="shared" si="0"/>
        <v>739.22015999999996</v>
      </c>
      <c r="N19" s="2">
        <f t="shared" si="1"/>
        <v>1</v>
      </c>
    </row>
    <row r="20" spans="1:14" ht="21" customHeight="1" x14ac:dyDescent="0.2">
      <c r="A20" s="21" t="s">
        <v>414</v>
      </c>
      <c r="B20" s="273">
        <f>'Specifiek sleuftype 11'!$J$110</f>
        <v>554.41512</v>
      </c>
      <c r="C20" s="274">
        <f>'Specifiek sleuftype 11'!$L$110</f>
        <v>0</v>
      </c>
      <c r="D20" s="274">
        <f>'Specifiek sleuftype 11'!$N$110</f>
        <v>521.5752</v>
      </c>
      <c r="E20" s="274">
        <f>'Specifiek sleuftype 11'!$P$110</f>
        <v>0</v>
      </c>
      <c r="F20" s="274">
        <f>'Specifiek sleuftype 11'!$R$110</f>
        <v>0</v>
      </c>
      <c r="G20" s="274">
        <f>'Specifiek sleuftype 11'!$T$110</f>
        <v>0</v>
      </c>
      <c r="H20" s="274">
        <f>'Specifiek sleuftype 11'!$V$110</f>
        <v>0</v>
      </c>
      <c r="I20" s="274">
        <f>'Specifiek sleuftype 11'!$X$110</f>
        <v>0</v>
      </c>
      <c r="J20" s="274">
        <f>'Specifiek sleuftype 11'!$Z$110</f>
        <v>0</v>
      </c>
      <c r="K20" s="275">
        <f>'Specifiek sleuftype 11'!$AB$110</f>
        <v>0</v>
      </c>
      <c r="L20" s="275">
        <f>'Specifiek sleuftype 11'!$AD$110</f>
        <v>0</v>
      </c>
      <c r="M20" s="276">
        <f t="shared" si="0"/>
        <v>1075.9903199999999</v>
      </c>
      <c r="N20" s="2">
        <f t="shared" si="1"/>
        <v>1</v>
      </c>
    </row>
    <row r="21" spans="1:14" ht="21" customHeight="1" x14ac:dyDescent="0.2">
      <c r="A21" s="21" t="s">
        <v>415</v>
      </c>
      <c r="B21" s="273">
        <f>'Specifiek sleuftype 12'!$J$110</f>
        <v>343.53131999999999</v>
      </c>
      <c r="C21" s="274">
        <f>'Specifiek sleuftype 12'!$L$110</f>
        <v>624.60239999999999</v>
      </c>
      <c r="D21" s="274">
        <f>'Specifiek sleuftype 12'!$N$110</f>
        <v>312.30119999999999</v>
      </c>
      <c r="E21" s="274">
        <f>'Specifiek sleuftype 12'!$P$110</f>
        <v>0</v>
      </c>
      <c r="F21" s="274">
        <f>'Specifiek sleuftype 12'!$R$110</f>
        <v>0</v>
      </c>
      <c r="G21" s="274">
        <f>'Specifiek sleuftype 12'!$T$110</f>
        <v>0</v>
      </c>
      <c r="H21" s="274">
        <f>'Specifiek sleuftype 12'!$V$110</f>
        <v>0</v>
      </c>
      <c r="I21" s="274">
        <f>'Specifiek sleuftype 12'!$X$110</f>
        <v>0</v>
      </c>
      <c r="J21" s="274">
        <f>'Specifiek sleuftype 12'!$Z$110</f>
        <v>0</v>
      </c>
      <c r="K21" s="275">
        <f>'Specifiek sleuftype 12'!$AB$110</f>
        <v>0</v>
      </c>
      <c r="L21" s="275">
        <f>'Specifiek sleuftype 12'!$AD$110</f>
        <v>0</v>
      </c>
      <c r="M21" s="276">
        <f t="shared" si="0"/>
        <v>1280.4349200000001</v>
      </c>
      <c r="N21" s="2">
        <f t="shared" si="1"/>
        <v>1</v>
      </c>
    </row>
    <row r="22" spans="1:14" ht="21" customHeight="1" x14ac:dyDescent="0.2">
      <c r="A22" s="21" t="s">
        <v>416</v>
      </c>
      <c r="B22" s="273">
        <f>'Specifiek sleuftype 13'!$J$110</f>
        <v>0</v>
      </c>
      <c r="C22" s="274">
        <f>'Specifiek sleuftype 13'!$L$110</f>
        <v>1116.5067999999999</v>
      </c>
      <c r="D22" s="274">
        <f>'Specifiek sleuftype 13'!$N$110</f>
        <v>0</v>
      </c>
      <c r="E22" s="274">
        <f>'Specifiek sleuftype 13'!$P$110</f>
        <v>0</v>
      </c>
      <c r="F22" s="274">
        <f>'Specifiek sleuftype 13'!$R$110</f>
        <v>0</v>
      </c>
      <c r="G22" s="274">
        <f>'Specifiek sleuftype 13'!$T$110</f>
        <v>0</v>
      </c>
      <c r="H22" s="274">
        <f>'Specifiek sleuftype 13'!$V$110</f>
        <v>0</v>
      </c>
      <c r="I22" s="274">
        <f>'Specifiek sleuftype 13'!$X$110</f>
        <v>0</v>
      </c>
      <c r="J22" s="274">
        <f>'Specifiek sleuftype 13'!$Z$110</f>
        <v>0</v>
      </c>
      <c r="K22" s="275">
        <f>'Specifiek sleuftype 13'!$AB$110</f>
        <v>0</v>
      </c>
      <c r="L22" s="275">
        <f>'Specifiek sleuftype 13'!$AD$110</f>
        <v>0</v>
      </c>
      <c r="M22" s="276">
        <f t="shared" si="0"/>
        <v>1116.5067999999999</v>
      </c>
      <c r="N22" s="2">
        <f t="shared" si="1"/>
        <v>1</v>
      </c>
    </row>
    <row r="23" spans="1:14" ht="21" customHeight="1" x14ac:dyDescent="0.2">
      <c r="A23" s="21" t="s">
        <v>417</v>
      </c>
      <c r="B23" s="273">
        <f>'Specifiek sleuftype 14'!$J$110</f>
        <v>0</v>
      </c>
      <c r="C23" s="274">
        <f>'Specifiek sleuftype 14'!$L$110</f>
        <v>206.05439999999999</v>
      </c>
      <c r="D23" s="274">
        <f>'Specifiek sleuftype 14'!$N$110</f>
        <v>103.02719999999999</v>
      </c>
      <c r="E23" s="274">
        <f>'Specifiek sleuftype 14'!$P$110</f>
        <v>0</v>
      </c>
      <c r="F23" s="274">
        <f>'Specifiek sleuftype 14'!$R$110</f>
        <v>0</v>
      </c>
      <c r="G23" s="274">
        <f>'Specifiek sleuftype 14'!$T$110</f>
        <v>0</v>
      </c>
      <c r="H23" s="274">
        <f>'Specifiek sleuftype 14'!$V$110</f>
        <v>0</v>
      </c>
      <c r="I23" s="274">
        <f>'Specifiek sleuftype 14'!$X$110</f>
        <v>0</v>
      </c>
      <c r="J23" s="274">
        <f>'Specifiek sleuftype 14'!$Z$110</f>
        <v>0</v>
      </c>
      <c r="K23" s="275">
        <f>'Specifiek sleuftype 14'!$AB$110</f>
        <v>0</v>
      </c>
      <c r="L23" s="275">
        <f>'Specifiek sleuftype 14'!$AD$110</f>
        <v>0</v>
      </c>
      <c r="M23" s="276">
        <f t="shared" si="0"/>
        <v>309.08159999999998</v>
      </c>
      <c r="N23" s="2">
        <f t="shared" si="1"/>
        <v>1</v>
      </c>
    </row>
    <row r="24" spans="1:14" ht="21" customHeight="1" x14ac:dyDescent="0.2">
      <c r="A24" s="21" t="s">
        <v>418</v>
      </c>
      <c r="B24" s="273">
        <f>'Specifiek sleuftype 15'!$J$110</f>
        <v>0</v>
      </c>
      <c r="C24" s="274">
        <f>'Specifiek sleuftype 15'!$L$110</f>
        <v>0</v>
      </c>
      <c r="D24" s="274">
        <f>'Specifiek sleuftype 15'!$N$110</f>
        <v>719.42</v>
      </c>
      <c r="E24" s="274">
        <f>'Specifiek sleuftype 15'!$P$110</f>
        <v>0</v>
      </c>
      <c r="F24" s="274">
        <f>'Specifiek sleuftype 15'!$R$110</f>
        <v>0</v>
      </c>
      <c r="G24" s="274">
        <f>'Specifiek sleuftype 15'!$T$110</f>
        <v>0</v>
      </c>
      <c r="H24" s="274">
        <f>'Specifiek sleuftype 15'!$V$110</f>
        <v>0</v>
      </c>
      <c r="I24" s="274">
        <f>'Specifiek sleuftype 15'!$X$110</f>
        <v>0</v>
      </c>
      <c r="J24" s="274">
        <f>'Specifiek sleuftype 15'!$Z$110</f>
        <v>0</v>
      </c>
      <c r="K24" s="275">
        <f>'Specifiek sleuftype 15'!$AB$110</f>
        <v>0</v>
      </c>
      <c r="L24" s="275">
        <f>'Specifiek sleuftype 15'!$AD$110</f>
        <v>0</v>
      </c>
      <c r="M24" s="276">
        <f t="shared" si="0"/>
        <v>719.42</v>
      </c>
      <c r="N24" s="2">
        <f t="shared" si="1"/>
        <v>1</v>
      </c>
    </row>
    <row r="25" spans="1:14" ht="21" customHeight="1" x14ac:dyDescent="0.2">
      <c r="A25" s="21" t="s">
        <v>419</v>
      </c>
      <c r="B25" s="273">
        <f>'Specifiek sleuftype 16'!$J$110</f>
        <v>0</v>
      </c>
      <c r="C25" s="274">
        <f>'Specifiek sleuftype 16'!$L$110</f>
        <v>2016.925</v>
      </c>
      <c r="D25" s="274">
        <f>'Specifiek sleuftype 16'!$N$110</f>
        <v>0</v>
      </c>
      <c r="E25" s="274">
        <f>'Specifiek sleuftype 16'!$P$110</f>
        <v>0</v>
      </c>
      <c r="F25" s="274">
        <f>'Specifiek sleuftype 16'!$R$110</f>
        <v>0</v>
      </c>
      <c r="G25" s="274">
        <f>'Specifiek sleuftype 16'!$T$110</f>
        <v>0</v>
      </c>
      <c r="H25" s="274">
        <f>'Specifiek sleuftype 16'!$V$110</f>
        <v>0</v>
      </c>
      <c r="I25" s="274">
        <f>'Specifiek sleuftype 16'!$X$110</f>
        <v>0</v>
      </c>
      <c r="J25" s="274">
        <f>'Specifiek sleuftype 16'!$Z$110</f>
        <v>0</v>
      </c>
      <c r="K25" s="275">
        <f>'Specifiek sleuftype 16'!$AB$110</f>
        <v>0</v>
      </c>
      <c r="L25" s="275">
        <f>'Specifiek sleuftype 16'!$AD$110</f>
        <v>0</v>
      </c>
      <c r="M25" s="276">
        <f t="shared" si="0"/>
        <v>2016.925</v>
      </c>
      <c r="N25" s="2">
        <f t="shared" si="1"/>
        <v>1</v>
      </c>
    </row>
    <row r="26" spans="1:14" ht="21" customHeight="1" x14ac:dyDescent="0.2">
      <c r="A26" s="21" t="s">
        <v>420</v>
      </c>
      <c r="B26" s="273">
        <f>'Specifiek sleuftype 17'!$J$110</f>
        <v>0</v>
      </c>
      <c r="C26" s="274">
        <f>'Specifiek sleuftype 17'!$L$110</f>
        <v>0</v>
      </c>
      <c r="D26" s="274">
        <f>'Specifiek sleuftype 17'!$N$110</f>
        <v>0</v>
      </c>
      <c r="E26" s="274">
        <f>'Specifiek sleuftype 17'!$P$110</f>
        <v>0</v>
      </c>
      <c r="F26" s="274">
        <f>'Specifiek sleuftype 17'!$R$110</f>
        <v>0</v>
      </c>
      <c r="G26" s="274">
        <f>'Specifiek sleuftype 17'!$T$110</f>
        <v>0</v>
      </c>
      <c r="H26" s="274">
        <f>'Specifiek sleuftype 17'!$V$110</f>
        <v>0</v>
      </c>
      <c r="I26" s="274">
        <f>'Specifiek sleuftype 17'!$X$110</f>
        <v>0</v>
      </c>
      <c r="J26" s="274">
        <f>'Specifiek sleuftype 17'!$Z$110</f>
        <v>0</v>
      </c>
      <c r="K26" s="275">
        <f>'Specifiek sleuftype 17'!$AB$110</f>
        <v>0</v>
      </c>
      <c r="L26" s="275">
        <f>'Specifiek sleuftype 17'!$AD$110</f>
        <v>0</v>
      </c>
      <c r="M26" s="276">
        <f t="shared" si="0"/>
        <v>0</v>
      </c>
      <c r="N26" s="2" t="str">
        <f t="shared" si="1"/>
        <v/>
      </c>
    </row>
    <row r="27" spans="1:14" ht="21" customHeight="1" x14ac:dyDescent="0.2">
      <c r="A27" s="21" t="s">
        <v>421</v>
      </c>
      <c r="B27" s="273">
        <f>'Specifiek sleuftype 18'!$J$110</f>
        <v>0</v>
      </c>
      <c r="C27" s="274">
        <f>'Specifiek sleuftype 18'!$L$110</f>
        <v>0</v>
      </c>
      <c r="D27" s="274">
        <f>'Specifiek sleuftype 18'!$N$110</f>
        <v>0</v>
      </c>
      <c r="E27" s="274">
        <f>'Specifiek sleuftype 18'!$P$110</f>
        <v>0</v>
      </c>
      <c r="F27" s="274">
        <f>'Specifiek sleuftype 18'!$R$110</f>
        <v>0</v>
      </c>
      <c r="G27" s="274">
        <f>'Specifiek sleuftype 18'!$T$110</f>
        <v>0</v>
      </c>
      <c r="H27" s="274">
        <f>'Specifiek sleuftype 18'!$V$110</f>
        <v>0</v>
      </c>
      <c r="I27" s="274">
        <f>'Specifiek sleuftype 18'!$X$110</f>
        <v>0</v>
      </c>
      <c r="J27" s="274">
        <f>'Specifiek sleuftype 18'!$Z$110</f>
        <v>0</v>
      </c>
      <c r="K27" s="275">
        <f>'Specifiek sleuftype 18'!$AB$110</f>
        <v>0</v>
      </c>
      <c r="L27" s="275">
        <f>'Specifiek sleuftype 18'!$AD$110</f>
        <v>0</v>
      </c>
      <c r="M27" s="276">
        <f t="shared" si="0"/>
        <v>0</v>
      </c>
      <c r="N27" s="2" t="str">
        <f t="shared" si="1"/>
        <v/>
      </c>
    </row>
    <row r="28" spans="1:14" ht="21" customHeight="1" x14ac:dyDescent="0.2">
      <c r="A28" s="21" t="s">
        <v>422</v>
      </c>
      <c r="B28" s="273">
        <f>'Specifiek sleuftype 19'!$J$110</f>
        <v>0</v>
      </c>
      <c r="C28" s="274">
        <f>'Specifiek sleuftype 19'!$L$110</f>
        <v>0</v>
      </c>
      <c r="D28" s="274">
        <f>'Specifiek sleuftype 19'!$N$110</f>
        <v>0</v>
      </c>
      <c r="E28" s="274">
        <f>'Specifiek sleuftype 19'!$P$110</f>
        <v>0</v>
      </c>
      <c r="F28" s="274">
        <f>'Specifiek sleuftype 19'!$R$110</f>
        <v>0</v>
      </c>
      <c r="G28" s="274">
        <f>'Specifiek sleuftype 19'!$T$110</f>
        <v>0</v>
      </c>
      <c r="H28" s="274">
        <f>'Specifiek sleuftype 19'!$V$110</f>
        <v>0</v>
      </c>
      <c r="I28" s="274">
        <f>'Specifiek sleuftype 19'!$X$110</f>
        <v>0</v>
      </c>
      <c r="J28" s="274">
        <f>'Specifiek sleuftype 19'!$Z$110</f>
        <v>0</v>
      </c>
      <c r="K28" s="275">
        <f>'Specifiek sleuftype 19'!$AB$110</f>
        <v>0</v>
      </c>
      <c r="L28" s="275">
        <f>'Specifiek sleuftype 19'!$AD$110</f>
        <v>0</v>
      </c>
      <c r="M28" s="276">
        <f t="shared" si="0"/>
        <v>0</v>
      </c>
      <c r="N28" s="2" t="str">
        <f t="shared" si="1"/>
        <v/>
      </c>
    </row>
    <row r="29" spans="1:14" ht="21" customHeight="1" thickBot="1" x14ac:dyDescent="0.25">
      <c r="A29" s="22" t="s">
        <v>423</v>
      </c>
      <c r="B29" s="277">
        <f>'Specifiek sleuftype 20'!$J$110</f>
        <v>0</v>
      </c>
      <c r="C29" s="278">
        <f>'Specifiek sleuftype 20'!$L$110</f>
        <v>0</v>
      </c>
      <c r="D29" s="278">
        <f>'Specifiek sleuftype 20'!$N$110</f>
        <v>0</v>
      </c>
      <c r="E29" s="278">
        <f>'Specifiek sleuftype 20'!$P$110</f>
        <v>0</v>
      </c>
      <c r="F29" s="278">
        <f>'Specifiek sleuftype 20'!$R$110</f>
        <v>0</v>
      </c>
      <c r="G29" s="278">
        <f>'Specifiek sleuftype 20'!$T$110</f>
        <v>0</v>
      </c>
      <c r="H29" s="278">
        <f>'Specifiek sleuftype 20'!$V$110</f>
        <v>0</v>
      </c>
      <c r="I29" s="278">
        <f>'Specifiek sleuftype 20'!$X$110</f>
        <v>0</v>
      </c>
      <c r="J29" s="278">
        <f>'Specifiek sleuftype 20'!$Z$110</f>
        <v>0</v>
      </c>
      <c r="K29" s="279">
        <f>'Specifiek sleuftype 20'!$AB$110</f>
        <v>0</v>
      </c>
      <c r="L29" s="279">
        <f>'Specifiek sleuftype 20'!$AD$110</f>
        <v>0</v>
      </c>
      <c r="M29" s="280">
        <f t="shared" si="0"/>
        <v>0</v>
      </c>
      <c r="N29" s="2" t="str">
        <f t="shared" si="1"/>
        <v/>
      </c>
    </row>
    <row r="30" spans="1:14" ht="21" customHeight="1" thickBot="1" x14ac:dyDescent="0.25">
      <c r="A30" s="23" t="s">
        <v>310</v>
      </c>
      <c r="B30" s="281">
        <f t="shared" ref="B30:M30" si="2">SUM(B10:B29)</f>
        <v>2729.727128</v>
      </c>
      <c r="C30" s="282">
        <f t="shared" si="2"/>
        <v>6184.7969680000006</v>
      </c>
      <c r="D30" s="282">
        <f t="shared" si="2"/>
        <v>3320.8568</v>
      </c>
      <c r="E30" s="282">
        <f t="shared" si="2"/>
        <v>4182.2603999999992</v>
      </c>
      <c r="F30" s="282">
        <f t="shared" si="2"/>
        <v>0</v>
      </c>
      <c r="G30" s="282">
        <f t="shared" si="2"/>
        <v>0</v>
      </c>
      <c r="H30" s="282">
        <f t="shared" si="2"/>
        <v>0</v>
      </c>
      <c r="I30" s="282">
        <f t="shared" si="2"/>
        <v>0</v>
      </c>
      <c r="J30" s="282">
        <f t="shared" si="2"/>
        <v>0</v>
      </c>
      <c r="K30" s="282">
        <f t="shared" si="2"/>
        <v>1257.45</v>
      </c>
      <c r="L30" s="283">
        <f t="shared" si="2"/>
        <v>0</v>
      </c>
      <c r="M30" s="283">
        <f t="shared" si="2"/>
        <v>17675.091295999999</v>
      </c>
      <c r="N30" s="2">
        <f t="shared" si="1"/>
        <v>1</v>
      </c>
    </row>
  </sheetData>
  <sheetProtection algorithmName="SHA-512" hashValue="YMf+cJOtu2PwVAIg/0jsl/wApe3MvqjA7+U4sW3zp5lqFk8ThNfGd0ZdCFeR7USIZKUJJRPiPzGiNgp4veDnnA==" saltValue="LVjwwkGeItmXrZx0jUMfbA==" spinCount="100000" sheet="1" objects="1" scenarios="1"/>
  <mergeCells count="5">
    <mergeCell ref="A8:M8"/>
    <mergeCell ref="C3:F3"/>
    <mergeCell ref="C4:F4"/>
    <mergeCell ref="C5:F5"/>
    <mergeCell ref="C6:F6"/>
  </mergeCells>
  <phoneticPr fontId="0" type="noConversion"/>
  <conditionalFormatting sqref="B10:M30">
    <cfRule type="cellIs" dxfId="1" priority="1" stopIfTrue="1" operator="equal">
      <formula>0</formula>
    </cfRule>
  </conditionalFormatting>
  <pageMargins left="0.61" right="0.41" top="1" bottom="1" header="0.5" footer="0.5"/>
  <pageSetup paperSize="9" scale="60" orientation="landscape" r:id="rId1"/>
  <headerFooter alignWithMargins="0">
    <oddHeader>&amp;C&amp;"Arial,Bold Italic"&amp;14&amp;A kosten per maatschappij&amp;R&amp;D</oddHeader>
    <oddFooter>&amp;L&amp;8&amp;F / &amp;A</oddFooter>
  </headerFooter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Blad26">
    <pageSetUpPr fitToPage="1"/>
  </sheetPr>
  <dimension ref="A1:J36"/>
  <sheetViews>
    <sheetView showGridLines="0" workbookViewId="0"/>
  </sheetViews>
  <sheetFormatPr defaultColWidth="9.140625" defaultRowHeight="12.75" x14ac:dyDescent="0.2"/>
  <cols>
    <col min="1" max="1" width="41.85546875" style="2" customWidth="1"/>
    <col min="2" max="2" width="16.7109375" style="2" customWidth="1"/>
    <col min="3" max="3" width="1.85546875" style="2" customWidth="1"/>
    <col min="4" max="4" width="18" style="2" customWidth="1"/>
    <col min="5" max="5" width="5" style="2" customWidth="1"/>
    <col min="6" max="6" width="11.140625" style="2" customWidth="1"/>
    <col min="7" max="7" width="1.28515625" style="2" customWidth="1"/>
    <col min="8" max="8" width="9.140625" style="2"/>
    <col min="9" max="9" width="21.140625" style="2" customWidth="1"/>
    <col min="10" max="10" width="9.140625" style="2" hidden="1" customWidth="1"/>
    <col min="11" max="16384" width="9.140625" style="2"/>
  </cols>
  <sheetData>
    <row r="1" spans="1:10" ht="16.5" customHeight="1" x14ac:dyDescent="0.2">
      <c r="D1" s="2" t="s">
        <v>569</v>
      </c>
      <c r="J1" s="265" t="b">
        <v>1</v>
      </c>
    </row>
    <row r="2" spans="1:10" ht="17.25" customHeight="1" thickBot="1" x14ac:dyDescent="0.25"/>
    <row r="3" spans="1:10" ht="14.25" x14ac:dyDescent="0.2">
      <c r="A3" s="3" t="str">
        <f>'Algemene Gegevens'!A10</f>
        <v>PROJECTNAAM</v>
      </c>
      <c r="B3" s="385" t="str">
        <f>IF('Algemene Gegevens'!$C$10="","",'Algemene Gegevens'!$C$10)</f>
        <v>123456.001 Blanco</v>
      </c>
      <c r="C3" s="386"/>
      <c r="D3" s="386"/>
      <c r="E3" s="386"/>
      <c r="F3" s="387"/>
    </row>
    <row r="4" spans="1:10" x14ac:dyDescent="0.2">
      <c r="A4" s="4" t="str">
        <f>'Algemene Gegevens'!A11</f>
        <v>GEMEENTE</v>
      </c>
      <c r="B4" s="388" t="str">
        <f>IF('Algemene Gegevens'!$C$11="","",'Algemene Gegevens'!$C$11)</f>
        <v>GEMEENTE</v>
      </c>
      <c r="C4" s="389"/>
      <c r="D4" s="389"/>
      <c r="E4" s="389"/>
      <c r="F4" s="390"/>
    </row>
    <row r="5" spans="1:10" x14ac:dyDescent="0.2">
      <c r="A5" s="4" t="str">
        <f>'Algemene Gegevens'!A16</f>
        <v>AANNEMER</v>
      </c>
      <c r="B5" s="388" t="str">
        <f>IF('Algemene Gegevens'!$C$16="","",'Algemene Gegevens'!$C$16)</f>
        <v>Aanemer</v>
      </c>
      <c r="C5" s="389"/>
      <c r="D5" s="389"/>
      <c r="E5" s="389"/>
      <c r="F5" s="390"/>
    </row>
    <row r="6" spans="1:10" x14ac:dyDescent="0.2">
      <c r="A6" s="4" t="str">
        <f>'Algemene Gegevens'!A19</f>
        <v>PILOOTMAATSCHAPPIJ</v>
      </c>
      <c r="B6" s="388" t="str">
        <f>IF('Algemene Gegevens'!$C$19="","",'Algemene Gegevens'!$C$19)</f>
        <v>EUROFIBER</v>
      </c>
      <c r="C6" s="389"/>
      <c r="D6" s="389"/>
      <c r="E6" s="389"/>
      <c r="F6" s="390"/>
    </row>
    <row r="7" spans="1:10" ht="13.5" thickBot="1" x14ac:dyDescent="0.25">
      <c r="A7" s="5"/>
      <c r="B7" s="5"/>
      <c r="C7" s="5"/>
      <c r="D7" s="5"/>
      <c r="E7" s="5"/>
      <c r="F7" s="5"/>
    </row>
    <row r="8" spans="1:10" x14ac:dyDescent="0.2">
      <c r="A8" s="581" t="s">
        <v>373</v>
      </c>
      <c r="B8" s="582"/>
      <c r="C8" s="582"/>
      <c r="D8" s="582"/>
      <c r="E8" s="582"/>
      <c r="F8" s="583"/>
    </row>
    <row r="9" spans="1:10" ht="13.5" thickBot="1" x14ac:dyDescent="0.25">
      <c r="A9" s="584"/>
      <c r="B9" s="585"/>
      <c r="C9" s="585"/>
      <c r="D9" s="585"/>
      <c r="E9" s="585"/>
      <c r="F9" s="586"/>
    </row>
    <row r="10" spans="1:10" s="8" customFormat="1" ht="39.75" customHeight="1" x14ac:dyDescent="0.2">
      <c r="A10" s="6"/>
      <c r="B10" s="589" t="s">
        <v>372</v>
      </c>
      <c r="C10" s="590"/>
      <c r="D10" s="7" t="s">
        <v>371</v>
      </c>
      <c r="E10" s="591" t="s">
        <v>310</v>
      </c>
      <c r="F10" s="592"/>
    </row>
    <row r="11" spans="1:10" ht="15" customHeight="1" x14ac:dyDescent="0.2">
      <c r="A11" s="391" t="str">
        <f>'Aandeel Gemeenschappelijke'!B9</f>
        <v>EUROFIBER</v>
      </c>
      <c r="B11" s="577">
        <f>IF($J$1=TRUE,('Aandeel Gemeenschappelijke'!B30+'Aandeel Studiekosten'!B30),'Aandeel Gemeenschappelijke'!B30)</f>
        <v>15751.991327792208</v>
      </c>
      <c r="C11" s="578"/>
      <c r="D11" s="274">
        <f>'Aandeel Specifieke'!B30</f>
        <v>2729.727128</v>
      </c>
      <c r="E11" s="573">
        <f>IF(SUM(B11:D11)=0,"",SUM(B11:D11))</f>
        <v>18481.718455792208</v>
      </c>
      <c r="F11" s="574"/>
    </row>
    <row r="12" spans="1:10" ht="15" customHeight="1" x14ac:dyDescent="0.2">
      <c r="A12" s="391" t="str">
        <f>'Aandeel Gemeenschappelijke'!C9</f>
        <v>EUROFIBER</v>
      </c>
      <c r="B12" s="577">
        <f>IF($J$1=TRUE,('Aandeel Gemeenschappelijke'!C30+'Aandeel Studiekosten'!C30),'Aandeel Gemeenschappelijke'!C30)</f>
        <v>8331.2121841558437</v>
      </c>
      <c r="C12" s="578"/>
      <c r="D12" s="274">
        <f>'Aandeel Specifieke'!C30</f>
        <v>6184.7969680000006</v>
      </c>
      <c r="E12" s="573">
        <f t="shared" ref="E12:E21" si="0">IF(SUM(B12:D12)=0,"",SUM(B12:D12))</f>
        <v>14516.009152155844</v>
      </c>
      <c r="F12" s="574"/>
    </row>
    <row r="13" spans="1:10" ht="15" customHeight="1" x14ac:dyDescent="0.2">
      <c r="A13" s="391" t="str">
        <f>'Aandeel Gemeenschappelijke'!D9</f>
        <v>COLT TELECOM</v>
      </c>
      <c r="B13" s="577">
        <f>IF($J$1=TRUE,('Aandeel Gemeenschappelijke'!D30+'Aandeel Studiekosten'!D30),'Aandeel Gemeenschappelijke'!D30)</f>
        <v>13867.659995844155</v>
      </c>
      <c r="C13" s="578"/>
      <c r="D13" s="274">
        <f>'Aandeel Specifieke'!D30</f>
        <v>3320.8568</v>
      </c>
      <c r="E13" s="573">
        <f t="shared" si="0"/>
        <v>17188.516795844156</v>
      </c>
      <c r="F13" s="574"/>
    </row>
    <row r="14" spans="1:10" ht="15" customHeight="1" x14ac:dyDescent="0.2">
      <c r="A14" s="391" t="str">
        <f>'Aandeel Gemeenschappelijke'!E9</f>
        <v/>
      </c>
      <c r="B14" s="577">
        <f>IF($J$1=TRUE,('Aandeel Gemeenschappelijke'!E30+'Aandeel Studiekosten'!E30),'Aandeel Gemeenschappelijke'!E30)</f>
        <v>9010.8960649350647</v>
      </c>
      <c r="C14" s="578"/>
      <c r="D14" s="274">
        <f>'Aandeel Specifieke'!E30</f>
        <v>4182.2603999999992</v>
      </c>
      <c r="E14" s="573">
        <f t="shared" si="0"/>
        <v>13193.156464935064</v>
      </c>
      <c r="F14" s="574"/>
    </row>
    <row r="15" spans="1:10" ht="15" customHeight="1" x14ac:dyDescent="0.2">
      <c r="A15" s="391" t="str">
        <f>'Aandeel Gemeenschappelijke'!F9</f>
        <v/>
      </c>
      <c r="B15" s="577">
        <f>IF($J$1=TRUE,('Aandeel Gemeenschappelijke'!F30+'Aandeel Studiekosten'!F30),'Aandeel Gemeenschappelijke'!F30)</f>
        <v>0</v>
      </c>
      <c r="C15" s="578"/>
      <c r="D15" s="274">
        <f>'Aandeel Specifieke'!F30</f>
        <v>0</v>
      </c>
      <c r="E15" s="573" t="str">
        <f t="shared" si="0"/>
        <v/>
      </c>
      <c r="F15" s="574"/>
    </row>
    <row r="16" spans="1:10" ht="15" customHeight="1" x14ac:dyDescent="0.2">
      <c r="A16" s="391" t="str">
        <f>'Aandeel Gemeenschappelijke'!G9</f>
        <v/>
      </c>
      <c r="B16" s="577">
        <f>IF($J$1=TRUE,('Aandeel Gemeenschappelijke'!G30+'Aandeel Studiekosten'!G30),'Aandeel Gemeenschappelijke'!G30)</f>
        <v>0</v>
      </c>
      <c r="C16" s="578"/>
      <c r="D16" s="274">
        <f>'Aandeel Specifieke'!G30</f>
        <v>0</v>
      </c>
      <c r="E16" s="573" t="str">
        <f t="shared" si="0"/>
        <v/>
      </c>
      <c r="F16" s="574"/>
    </row>
    <row r="17" spans="1:10" ht="15" customHeight="1" x14ac:dyDescent="0.2">
      <c r="A17" s="391" t="str">
        <f>'Aandeel Gemeenschappelijke'!H9</f>
        <v/>
      </c>
      <c r="B17" s="577">
        <f>IF($J$1=TRUE,('Aandeel Gemeenschappelijke'!H30+'Aandeel Studiekosten'!H30),'Aandeel Gemeenschappelijke'!H30)</f>
        <v>0</v>
      </c>
      <c r="C17" s="578"/>
      <c r="D17" s="274">
        <f>'Aandeel Specifieke'!H30</f>
        <v>0</v>
      </c>
      <c r="E17" s="573" t="str">
        <f t="shared" si="0"/>
        <v/>
      </c>
      <c r="F17" s="574"/>
    </row>
    <row r="18" spans="1:10" ht="15" customHeight="1" x14ac:dyDescent="0.2">
      <c r="A18" s="391" t="str">
        <f>'Aandeel Gemeenschappelijke'!I9</f>
        <v/>
      </c>
      <c r="B18" s="577">
        <f>IF($J$1=TRUE,('Aandeel Gemeenschappelijke'!I30+'Aandeel Studiekosten'!I30),'Aandeel Gemeenschappelijke'!I30)</f>
        <v>0</v>
      </c>
      <c r="C18" s="578"/>
      <c r="D18" s="274">
        <f>'Aandeel Specifieke'!I30</f>
        <v>0</v>
      </c>
      <c r="E18" s="573" t="str">
        <f t="shared" si="0"/>
        <v/>
      </c>
      <c r="F18" s="574"/>
    </row>
    <row r="19" spans="1:10" ht="15" customHeight="1" x14ac:dyDescent="0.2">
      <c r="A19" s="391" t="str">
        <f>'Aandeel Gemeenschappelijke'!J9</f>
        <v/>
      </c>
      <c r="B19" s="577">
        <f>IF($J$1=TRUE,('Aandeel Gemeenschappelijke'!J30+'Aandeel Studiekosten'!J30),'Aandeel Gemeenschappelijke'!J30)</f>
        <v>0</v>
      </c>
      <c r="C19" s="578"/>
      <c r="D19" s="274">
        <f>'Aandeel Specifieke'!J30</f>
        <v>0</v>
      </c>
      <c r="E19" s="573" t="str">
        <f t="shared" si="0"/>
        <v/>
      </c>
      <c r="F19" s="574"/>
    </row>
    <row r="20" spans="1:10" ht="15" customHeight="1" x14ac:dyDescent="0.2">
      <c r="A20" s="391" t="str">
        <f>'Aandeel Gemeenschappelijke'!K9</f>
        <v>WATERLINK</v>
      </c>
      <c r="B20" s="577">
        <f>IF($J$1=TRUE,('Aandeel Gemeenschappelijke'!K30+'Aandeel Studiekosten'!K30),'Aandeel Gemeenschappelijke'!K30)</f>
        <v>6755.558727272728</v>
      </c>
      <c r="C20" s="578"/>
      <c r="D20" s="274">
        <f>'Aandeel Specifieke'!K30</f>
        <v>1257.45</v>
      </c>
      <c r="E20" s="573">
        <f t="shared" si="0"/>
        <v>8013.0087272727278</v>
      </c>
      <c r="F20" s="574"/>
    </row>
    <row r="21" spans="1:10" ht="15" customHeight="1" thickBot="1" x14ac:dyDescent="0.25">
      <c r="A21" s="392" t="str">
        <f>'Aandeel Gemeenschappelijke'!L9</f>
        <v/>
      </c>
      <c r="B21" s="575">
        <f>IF($J$1=TRUE,('Aandeel Gemeenschappelijke'!L30+'Aandeel Studiekosten'!L30),'Aandeel Gemeenschappelijke'!L30)</f>
        <v>0</v>
      </c>
      <c r="C21" s="576"/>
      <c r="D21" s="393">
        <f>'Aandeel Specifieke'!L30</f>
        <v>0</v>
      </c>
      <c r="E21" s="579" t="str">
        <f t="shared" si="0"/>
        <v/>
      </c>
      <c r="F21" s="580"/>
      <c r="H21" s="587" t="s">
        <v>461</v>
      </c>
      <c r="I21" s="588"/>
    </row>
    <row r="22" spans="1:10" s="10" customFormat="1" ht="51.75" customHeight="1" thickBot="1" x14ac:dyDescent="0.25">
      <c r="A22" s="9" t="s">
        <v>460</v>
      </c>
      <c r="B22" s="571">
        <f>SUM(B11:C21)</f>
        <v>53717.318299999999</v>
      </c>
      <c r="C22" s="572"/>
      <c r="D22" s="394">
        <f>SUM(D11:D21)</f>
        <v>17675.091296000002</v>
      </c>
      <c r="E22" s="571">
        <f>SUM(E11:F21)</f>
        <v>71392.409595999998</v>
      </c>
      <c r="F22" s="572"/>
      <c r="H22" s="568" t="s">
        <v>465</v>
      </c>
      <c r="I22" s="570"/>
    </row>
    <row r="24" spans="1:10" ht="15.75" x14ac:dyDescent="0.25">
      <c r="A24" s="11" t="s">
        <v>462</v>
      </c>
    </row>
    <row r="25" spans="1:10" ht="5.25" customHeight="1" x14ac:dyDescent="0.2"/>
    <row r="26" spans="1:10" s="10" customFormat="1" ht="57.95" customHeight="1" x14ac:dyDescent="0.2">
      <c r="A26" s="395" t="str">
        <f>A11</f>
        <v>EUROFIBER</v>
      </c>
      <c r="B26" s="568" t="str">
        <f t="shared" ref="B26:B36" si="1">IF(A26="","","Naam + Voornaam verantwoordelijke 1
Handtekening")</f>
        <v>Naam + Voornaam verantwoordelijke 1
Handtekening</v>
      </c>
      <c r="C26" s="569"/>
      <c r="D26" s="569"/>
      <c r="E26" s="570"/>
      <c r="F26" s="568" t="str">
        <f t="shared" ref="F26:F36" si="2">IF(A26="","","Naam + Voornaam verantwoordelijke 2
Handtekening")</f>
        <v>Naam + Voornaam verantwoordelijke 2
Handtekening</v>
      </c>
      <c r="G26" s="569"/>
      <c r="H26" s="569"/>
      <c r="I26" s="570"/>
      <c r="J26" s="10">
        <f>IF(A26="",0,1)</f>
        <v>1</v>
      </c>
    </row>
    <row r="27" spans="1:10" ht="57.95" customHeight="1" x14ac:dyDescent="0.2">
      <c r="A27" s="395" t="str">
        <f>A12</f>
        <v>EUROFIBER</v>
      </c>
      <c r="B27" s="568" t="str">
        <f t="shared" si="1"/>
        <v>Naam + Voornaam verantwoordelijke 1
Handtekening</v>
      </c>
      <c r="C27" s="569"/>
      <c r="D27" s="569"/>
      <c r="E27" s="570"/>
      <c r="F27" s="568" t="str">
        <f t="shared" si="2"/>
        <v>Naam + Voornaam verantwoordelijke 2
Handtekening</v>
      </c>
      <c r="G27" s="569"/>
      <c r="H27" s="569"/>
      <c r="I27" s="570"/>
      <c r="J27" s="10">
        <f t="shared" ref="J27:J36" si="3">IF(A27="",0,1)</f>
        <v>1</v>
      </c>
    </row>
    <row r="28" spans="1:10" ht="57.95" customHeight="1" x14ac:dyDescent="0.2">
      <c r="A28" s="395" t="str">
        <f t="shared" ref="A28:A36" si="4">A13</f>
        <v>COLT TELECOM</v>
      </c>
      <c r="B28" s="568" t="str">
        <f t="shared" si="1"/>
        <v>Naam + Voornaam verantwoordelijke 1
Handtekening</v>
      </c>
      <c r="C28" s="569"/>
      <c r="D28" s="569"/>
      <c r="E28" s="570"/>
      <c r="F28" s="568" t="str">
        <f t="shared" si="2"/>
        <v>Naam + Voornaam verantwoordelijke 2
Handtekening</v>
      </c>
      <c r="G28" s="569"/>
      <c r="H28" s="569"/>
      <c r="I28" s="570"/>
      <c r="J28" s="10">
        <f t="shared" si="3"/>
        <v>1</v>
      </c>
    </row>
    <row r="29" spans="1:10" ht="57.95" customHeight="1" x14ac:dyDescent="0.2">
      <c r="A29" s="395" t="str">
        <f t="shared" si="4"/>
        <v/>
      </c>
      <c r="B29" s="568" t="str">
        <f t="shared" si="1"/>
        <v/>
      </c>
      <c r="C29" s="569"/>
      <c r="D29" s="569"/>
      <c r="E29" s="570"/>
      <c r="F29" s="568" t="str">
        <f t="shared" si="2"/>
        <v/>
      </c>
      <c r="G29" s="569"/>
      <c r="H29" s="569"/>
      <c r="I29" s="570"/>
      <c r="J29" s="10">
        <f t="shared" si="3"/>
        <v>0</v>
      </c>
    </row>
    <row r="30" spans="1:10" ht="57.95" customHeight="1" x14ac:dyDescent="0.2">
      <c r="A30" s="395" t="str">
        <f t="shared" si="4"/>
        <v/>
      </c>
      <c r="B30" s="568" t="str">
        <f t="shared" si="1"/>
        <v/>
      </c>
      <c r="C30" s="569"/>
      <c r="D30" s="569"/>
      <c r="E30" s="570"/>
      <c r="F30" s="568" t="str">
        <f t="shared" si="2"/>
        <v/>
      </c>
      <c r="G30" s="569"/>
      <c r="H30" s="569"/>
      <c r="I30" s="570"/>
      <c r="J30" s="10">
        <f t="shared" si="3"/>
        <v>0</v>
      </c>
    </row>
    <row r="31" spans="1:10" ht="57.95" customHeight="1" x14ac:dyDescent="0.2">
      <c r="A31" s="395" t="str">
        <f t="shared" si="4"/>
        <v/>
      </c>
      <c r="B31" s="568" t="str">
        <f t="shared" si="1"/>
        <v/>
      </c>
      <c r="C31" s="569"/>
      <c r="D31" s="569"/>
      <c r="E31" s="570"/>
      <c r="F31" s="568" t="str">
        <f t="shared" si="2"/>
        <v/>
      </c>
      <c r="G31" s="569"/>
      <c r="H31" s="569"/>
      <c r="I31" s="570"/>
      <c r="J31" s="10">
        <f t="shared" si="3"/>
        <v>0</v>
      </c>
    </row>
    <row r="32" spans="1:10" ht="57.95" customHeight="1" x14ac:dyDescent="0.2">
      <c r="A32" s="395" t="str">
        <f t="shared" si="4"/>
        <v/>
      </c>
      <c r="B32" s="568" t="str">
        <f t="shared" si="1"/>
        <v/>
      </c>
      <c r="C32" s="569"/>
      <c r="D32" s="569"/>
      <c r="E32" s="570"/>
      <c r="F32" s="568" t="str">
        <f t="shared" si="2"/>
        <v/>
      </c>
      <c r="G32" s="569"/>
      <c r="H32" s="569"/>
      <c r="I32" s="570"/>
      <c r="J32" s="10">
        <f t="shared" si="3"/>
        <v>0</v>
      </c>
    </row>
    <row r="33" spans="1:10" ht="57.95" customHeight="1" x14ac:dyDescent="0.2">
      <c r="A33" s="395" t="str">
        <f t="shared" si="4"/>
        <v/>
      </c>
      <c r="B33" s="568" t="str">
        <f t="shared" si="1"/>
        <v/>
      </c>
      <c r="C33" s="569"/>
      <c r="D33" s="569"/>
      <c r="E33" s="570"/>
      <c r="F33" s="568" t="str">
        <f t="shared" si="2"/>
        <v/>
      </c>
      <c r="G33" s="569"/>
      <c r="H33" s="569"/>
      <c r="I33" s="570"/>
      <c r="J33" s="10">
        <f t="shared" si="3"/>
        <v>0</v>
      </c>
    </row>
    <row r="34" spans="1:10" ht="57.95" customHeight="1" x14ac:dyDescent="0.2">
      <c r="A34" s="395" t="str">
        <f t="shared" si="4"/>
        <v/>
      </c>
      <c r="B34" s="568" t="str">
        <f t="shared" si="1"/>
        <v/>
      </c>
      <c r="C34" s="569"/>
      <c r="D34" s="569"/>
      <c r="E34" s="570"/>
      <c r="F34" s="568" t="str">
        <f t="shared" si="2"/>
        <v/>
      </c>
      <c r="G34" s="569"/>
      <c r="H34" s="569"/>
      <c r="I34" s="570"/>
      <c r="J34" s="10">
        <f t="shared" si="3"/>
        <v>0</v>
      </c>
    </row>
    <row r="35" spans="1:10" ht="57.95" customHeight="1" x14ac:dyDescent="0.2">
      <c r="A35" s="395" t="str">
        <f t="shared" si="4"/>
        <v>WATERLINK</v>
      </c>
      <c r="B35" s="568" t="str">
        <f t="shared" si="1"/>
        <v>Naam + Voornaam verantwoordelijke 1
Handtekening</v>
      </c>
      <c r="C35" s="569"/>
      <c r="D35" s="569"/>
      <c r="E35" s="570"/>
      <c r="F35" s="568" t="str">
        <f t="shared" si="2"/>
        <v>Naam + Voornaam verantwoordelijke 2
Handtekening</v>
      </c>
      <c r="G35" s="569"/>
      <c r="H35" s="569"/>
      <c r="I35" s="570"/>
      <c r="J35" s="10">
        <f t="shared" si="3"/>
        <v>1</v>
      </c>
    </row>
    <row r="36" spans="1:10" ht="57.95" customHeight="1" x14ac:dyDescent="0.2">
      <c r="A36" s="395" t="str">
        <f t="shared" si="4"/>
        <v/>
      </c>
      <c r="B36" s="568" t="str">
        <f t="shared" si="1"/>
        <v/>
      </c>
      <c r="C36" s="569"/>
      <c r="D36" s="569"/>
      <c r="E36" s="570"/>
      <c r="F36" s="568" t="str">
        <f t="shared" si="2"/>
        <v/>
      </c>
      <c r="G36" s="569"/>
      <c r="H36" s="569"/>
      <c r="I36" s="570"/>
      <c r="J36" s="10">
        <f t="shared" si="3"/>
        <v>0</v>
      </c>
    </row>
  </sheetData>
  <sheetProtection algorithmName="SHA-512" hashValue="qRI0k5/gfZgYzOlTCWHyIj4WXCsa/3Kze7UggTp3TTmMQB5/zio3D8ObgwYnFpYJlN9W3d4AURdxH8i5+AVp9Q==" saltValue="4Pm0HtLY+2wOZbKyznVwSQ==" spinCount="100000" sheet="1" objects="1" scenarios="1"/>
  <mergeCells count="51">
    <mergeCell ref="A8:F9"/>
    <mergeCell ref="B26:E26"/>
    <mergeCell ref="F26:I26"/>
    <mergeCell ref="H21:I21"/>
    <mergeCell ref="H22:I22"/>
    <mergeCell ref="B10:C10"/>
    <mergeCell ref="B11:C11"/>
    <mergeCell ref="B12:C12"/>
    <mergeCell ref="B14:C14"/>
    <mergeCell ref="B17:C17"/>
    <mergeCell ref="B13:C13"/>
    <mergeCell ref="E14:F14"/>
    <mergeCell ref="B15:C15"/>
    <mergeCell ref="E15:F15"/>
    <mergeCell ref="E10:F10"/>
    <mergeCell ref="E11:F11"/>
    <mergeCell ref="E12:F12"/>
    <mergeCell ref="E13:F13"/>
    <mergeCell ref="B21:C21"/>
    <mergeCell ref="B20:C20"/>
    <mergeCell ref="B16:C16"/>
    <mergeCell ref="E20:F20"/>
    <mergeCell ref="E21:F21"/>
    <mergeCell ref="B18:C18"/>
    <mergeCell ref="E16:F16"/>
    <mergeCell ref="E17:F17"/>
    <mergeCell ref="B19:C19"/>
    <mergeCell ref="E18:F18"/>
    <mergeCell ref="E19:F19"/>
    <mergeCell ref="B27:E27"/>
    <mergeCell ref="F27:I27"/>
    <mergeCell ref="B28:E28"/>
    <mergeCell ref="F28:I28"/>
    <mergeCell ref="B22:C22"/>
    <mergeCell ref="E22:F22"/>
    <mergeCell ref="B31:E31"/>
    <mergeCell ref="F31:I31"/>
    <mergeCell ref="B32:E32"/>
    <mergeCell ref="F32:I32"/>
    <mergeCell ref="B29:E29"/>
    <mergeCell ref="F29:I29"/>
    <mergeCell ref="B30:E30"/>
    <mergeCell ref="F30:I30"/>
    <mergeCell ref="B35:E35"/>
    <mergeCell ref="F35:I35"/>
    <mergeCell ref="B36:E36"/>
    <mergeCell ref="F36:I36"/>
    <mergeCell ref="B33:E33"/>
    <mergeCell ref="F33:I33"/>
    <mergeCell ref="B34:E34"/>
    <mergeCell ref="F34:I34"/>
  </mergeCells>
  <phoneticPr fontId="12" type="noConversion"/>
  <conditionalFormatting sqref="B11:D21 B22:F22">
    <cfRule type="cellIs" dxfId="0" priority="1" stopIfTrue="1" operator="equal">
      <formula>0</formula>
    </cfRule>
  </conditionalFormatting>
  <pageMargins left="0.78740157480314965" right="0.39370078740157483" top="0.98425196850393704" bottom="0.59055118110236227" header="0.51181102362204722" footer="0.31496062992125984"/>
  <pageSetup paperSize="9" scale="73" orientation="portrait" r:id="rId1"/>
  <headerFooter alignWithMargins="0">
    <oddHeader>&amp;C&amp;"Arial,Bold Italic"&amp;14Samenvatting per maatschappij&amp;R&amp;D</oddHeader>
    <oddFooter>&amp;L&amp;8&amp;F / 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30" r:id="rId4" name="Check Box 10">
              <controlPr defaultSize="0" print="0" autoFill="0" autoLine="0" autoPict="0">
                <anchor moveWithCells="1">
                  <from>
                    <xdr:col>1</xdr:col>
                    <xdr:colOff>1066800</xdr:colOff>
                    <xdr:row>0</xdr:row>
                    <xdr:rowOff>9525</xdr:rowOff>
                  </from>
                  <to>
                    <xdr:col>3</xdr:col>
                    <xdr:colOff>133350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3c0ad2-87bc-4e76-8e04-19cca301e9e0" xsi:nil="true"/>
    <lcf76f155ced4ddcb4097134ff3c332f xmlns="b836a39d-de78-4557-b708-c3d62fa4f66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10408236F0A3479A3E12734B6407B9" ma:contentTypeVersion="18" ma:contentTypeDescription="Een nieuw document maken." ma:contentTypeScope="" ma:versionID="c45598d660d4b059aa8e2ad1320c0e43">
  <xsd:schema xmlns:xsd="http://www.w3.org/2001/XMLSchema" xmlns:xs="http://www.w3.org/2001/XMLSchema" xmlns:p="http://schemas.microsoft.com/office/2006/metadata/properties" xmlns:ns2="b836a39d-de78-4557-b708-c3d62fa4f66d" xmlns:ns3="743c0ad2-87bc-4e76-8e04-19cca301e9e0" targetNamespace="http://schemas.microsoft.com/office/2006/metadata/properties" ma:root="true" ma:fieldsID="66532c82d1c50507de6fd105f12a3507" ns2:_="" ns3:_="">
    <xsd:import namespace="b836a39d-de78-4557-b708-c3d62fa4f66d"/>
    <xsd:import namespace="743c0ad2-87bc-4e76-8e04-19cca301e9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36a39d-de78-4557-b708-c3d62fa4f6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446685e5-f579-4eea-998e-33ecc16e45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3c0ad2-87bc-4e76-8e04-19cca301e9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6a404d1-2746-4b04-bc3b-cffb5668e6cf}" ma:internalName="TaxCatchAll" ma:showField="CatchAllData" ma:web="743c0ad2-87bc-4e76-8e04-19cca301e9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DB44E0-B3F1-4CB0-A5D3-E659087F07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9BB8E7-705C-4ED5-A25E-E491B40544B0}">
  <ds:schemaRefs>
    <ds:schemaRef ds:uri="http://schemas.microsoft.com/office/2006/metadata/properties"/>
    <ds:schemaRef ds:uri="http://schemas.microsoft.com/office/infopath/2007/PartnerControls"/>
    <ds:schemaRef ds:uri="743c0ad2-87bc-4e76-8e04-19cca301e9e0"/>
    <ds:schemaRef ds:uri="b836a39d-de78-4557-b708-c3d62fa4f66d"/>
  </ds:schemaRefs>
</ds:datastoreItem>
</file>

<file path=customXml/itemProps3.xml><?xml version="1.0" encoding="utf-8"?>
<ds:datastoreItem xmlns:ds="http://schemas.openxmlformats.org/officeDocument/2006/customXml" ds:itemID="{DDBC64F8-8FE6-457A-8BED-5871FA0699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36a39d-de78-4557-b708-c3d62fa4f66d"/>
    <ds:schemaRef ds:uri="743c0ad2-87bc-4e76-8e04-19cca301e9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69</vt:i4>
      </vt:variant>
      <vt:variant>
        <vt:lpstr>Named Ranges</vt:lpstr>
      </vt:variant>
      <vt:variant>
        <vt:i4>107</vt:i4>
      </vt:variant>
    </vt:vector>
  </HeadingPairs>
  <TitlesOfParts>
    <vt:vector size="176" baseType="lpstr">
      <vt:lpstr>START</vt:lpstr>
      <vt:lpstr>Gegevens Toepassing</vt:lpstr>
      <vt:lpstr>Algemene Gegevens</vt:lpstr>
      <vt:lpstr>Prijzentabel</vt:lpstr>
      <vt:lpstr>Sleuftype 1</vt:lpstr>
      <vt:lpstr>Verdeelstaat sleuftype 1</vt:lpstr>
      <vt:lpstr>Specifiek sleuftype 1</vt:lpstr>
      <vt:lpstr>Sleuftype 2</vt:lpstr>
      <vt:lpstr>Verdeelstaat sleuftype 2</vt:lpstr>
      <vt:lpstr>Specifiek sleuftype 2</vt:lpstr>
      <vt:lpstr>Sleuftype 3</vt:lpstr>
      <vt:lpstr>Verdeelstaat sleuftype 3</vt:lpstr>
      <vt:lpstr>Specifiek sleuftype 3</vt:lpstr>
      <vt:lpstr>Sleuftype 4</vt:lpstr>
      <vt:lpstr>Verdeelstaat sleuftype 4</vt:lpstr>
      <vt:lpstr>Specifiek sleuftype 4</vt:lpstr>
      <vt:lpstr>Sleuftype 5</vt:lpstr>
      <vt:lpstr>Verdeelstaat sleuftype 5</vt:lpstr>
      <vt:lpstr>Specifiek sleuftype 5</vt:lpstr>
      <vt:lpstr>Sleuftype 6</vt:lpstr>
      <vt:lpstr>Verdeelstaat sleuftype 6</vt:lpstr>
      <vt:lpstr>Specifiek sleuftype 6</vt:lpstr>
      <vt:lpstr>Sleuftype 7</vt:lpstr>
      <vt:lpstr>Verdeelstaat sleuftype 7</vt:lpstr>
      <vt:lpstr>Specifiek sleuftype 7</vt:lpstr>
      <vt:lpstr>Sleuftype 8</vt:lpstr>
      <vt:lpstr>Verdeelstaat sleuftype 8</vt:lpstr>
      <vt:lpstr>Specifiek sleuftype 8</vt:lpstr>
      <vt:lpstr>Sleuftype 9</vt:lpstr>
      <vt:lpstr>Verdeelstaat sleuftype 9</vt:lpstr>
      <vt:lpstr>Specifiek sleuftype 9</vt:lpstr>
      <vt:lpstr>Sleuftype 10</vt:lpstr>
      <vt:lpstr>Verdeelstaat sleuftype 10</vt:lpstr>
      <vt:lpstr>Specifiek sleuftype 10</vt:lpstr>
      <vt:lpstr>Sleuftype 11</vt:lpstr>
      <vt:lpstr>Verdeelstaat sleuftype 11</vt:lpstr>
      <vt:lpstr>Specifiek sleuftype 11</vt:lpstr>
      <vt:lpstr>Sleuftype 12</vt:lpstr>
      <vt:lpstr>Verdeelstaat sleuftype 12</vt:lpstr>
      <vt:lpstr>Specifiek sleuftype 12</vt:lpstr>
      <vt:lpstr>Sleuftype 13</vt:lpstr>
      <vt:lpstr>Verdeelstaat sleuftype 13</vt:lpstr>
      <vt:lpstr>Specifiek sleuftype 13</vt:lpstr>
      <vt:lpstr>Sleuftype 14</vt:lpstr>
      <vt:lpstr>Verdeelstaat sleuftype 14</vt:lpstr>
      <vt:lpstr>Specifiek sleuftype 14</vt:lpstr>
      <vt:lpstr>Sleuftype 15</vt:lpstr>
      <vt:lpstr>Verdeelstaat sleuftype 15</vt:lpstr>
      <vt:lpstr>Specifiek sleuftype 15</vt:lpstr>
      <vt:lpstr>Sleuftype 16</vt:lpstr>
      <vt:lpstr>Verdeelstaat sleuftype 16</vt:lpstr>
      <vt:lpstr>Specifiek sleuftype 16</vt:lpstr>
      <vt:lpstr>Sleuftype 17</vt:lpstr>
      <vt:lpstr>Verdeelstaat sleuftype 17</vt:lpstr>
      <vt:lpstr>Specifiek sleuftype 17</vt:lpstr>
      <vt:lpstr>Sleuftype 18</vt:lpstr>
      <vt:lpstr>Verdeelstaat sleuftype 18</vt:lpstr>
      <vt:lpstr>Specifiek sleuftype 18</vt:lpstr>
      <vt:lpstr>Sleuftype 19</vt:lpstr>
      <vt:lpstr>Verdeelstaat sleuftype 19</vt:lpstr>
      <vt:lpstr>Specifiek sleuftype 19</vt:lpstr>
      <vt:lpstr>Sleuftype 20</vt:lpstr>
      <vt:lpstr>Verdeelstaat sleuftype 20</vt:lpstr>
      <vt:lpstr>Specifiek sleuftype 20</vt:lpstr>
      <vt:lpstr>Tabellen</vt:lpstr>
      <vt:lpstr>Aandeel Gemeenschappelijke</vt:lpstr>
      <vt:lpstr>Aandeel Studiekosten</vt:lpstr>
      <vt:lpstr>Aandeel Specifieke</vt:lpstr>
      <vt:lpstr>Samenvatting</vt:lpstr>
      <vt:lpstr>'Aandeel Gemeenschappelijke'!Print_Area</vt:lpstr>
      <vt:lpstr>'Aandeel Specifieke'!Print_Area</vt:lpstr>
      <vt:lpstr>'Aandeel Studiekosten'!Print_Area</vt:lpstr>
      <vt:lpstr>'Algemene Gegevens'!Print_Area</vt:lpstr>
      <vt:lpstr>Samenvatting!Print_Area</vt:lpstr>
      <vt:lpstr>'Sleuftype 1'!Print_Area</vt:lpstr>
      <vt:lpstr>'Sleuftype 10'!Print_Area</vt:lpstr>
      <vt:lpstr>'Sleuftype 11'!Print_Area</vt:lpstr>
      <vt:lpstr>'Sleuftype 12'!Print_Area</vt:lpstr>
      <vt:lpstr>'Sleuftype 13'!Print_Area</vt:lpstr>
      <vt:lpstr>'Sleuftype 14'!Print_Area</vt:lpstr>
      <vt:lpstr>'Sleuftype 15'!Print_Area</vt:lpstr>
      <vt:lpstr>'Sleuftype 16'!Print_Area</vt:lpstr>
      <vt:lpstr>'Sleuftype 17'!Print_Area</vt:lpstr>
      <vt:lpstr>'Sleuftype 18'!Print_Area</vt:lpstr>
      <vt:lpstr>'Sleuftype 19'!Print_Area</vt:lpstr>
      <vt:lpstr>'Sleuftype 2'!Print_Area</vt:lpstr>
      <vt:lpstr>'Sleuftype 20'!Print_Area</vt:lpstr>
      <vt:lpstr>'Sleuftype 3'!Print_Area</vt:lpstr>
      <vt:lpstr>'Sleuftype 4'!Print_Area</vt:lpstr>
      <vt:lpstr>'Sleuftype 5'!Print_Area</vt:lpstr>
      <vt:lpstr>'Sleuftype 6'!Print_Area</vt:lpstr>
      <vt:lpstr>'Sleuftype 7'!Print_Area</vt:lpstr>
      <vt:lpstr>'Sleuftype 8'!Print_Area</vt:lpstr>
      <vt:lpstr>'Sleuftype 9'!Print_Area</vt:lpstr>
      <vt:lpstr>'Specifiek sleuftype 1'!Print_Area</vt:lpstr>
      <vt:lpstr>'Specifiek sleuftype 10'!Print_Area</vt:lpstr>
      <vt:lpstr>'Specifiek sleuftype 11'!Print_Area</vt:lpstr>
      <vt:lpstr>'Specifiek sleuftype 12'!Print_Area</vt:lpstr>
      <vt:lpstr>'Specifiek sleuftype 13'!Print_Area</vt:lpstr>
      <vt:lpstr>'Specifiek sleuftype 14'!Print_Area</vt:lpstr>
      <vt:lpstr>'Specifiek sleuftype 15'!Print_Area</vt:lpstr>
      <vt:lpstr>'Specifiek sleuftype 16'!Print_Area</vt:lpstr>
      <vt:lpstr>'Specifiek sleuftype 17'!Print_Area</vt:lpstr>
      <vt:lpstr>'Specifiek sleuftype 18'!Print_Area</vt:lpstr>
      <vt:lpstr>'Specifiek sleuftype 19'!Print_Area</vt:lpstr>
      <vt:lpstr>'Specifiek sleuftype 2'!Print_Area</vt:lpstr>
      <vt:lpstr>'Specifiek sleuftype 20'!Print_Area</vt:lpstr>
      <vt:lpstr>'Specifiek sleuftype 3'!Print_Area</vt:lpstr>
      <vt:lpstr>'Specifiek sleuftype 4'!Print_Area</vt:lpstr>
      <vt:lpstr>'Specifiek sleuftype 5'!Print_Area</vt:lpstr>
      <vt:lpstr>'Specifiek sleuftype 6'!Print_Area</vt:lpstr>
      <vt:lpstr>'Specifiek sleuftype 7'!Print_Area</vt:lpstr>
      <vt:lpstr>'Specifiek sleuftype 8'!Print_Area</vt:lpstr>
      <vt:lpstr>'Specifiek sleuftype 9'!Print_Area</vt:lpstr>
      <vt:lpstr>START!Print_Area</vt:lpstr>
      <vt:lpstr>'Verdeelstaat sleuftype 1'!Print_Area</vt:lpstr>
      <vt:lpstr>'Verdeelstaat sleuftype 10'!Print_Area</vt:lpstr>
      <vt:lpstr>'Verdeelstaat sleuftype 11'!Print_Area</vt:lpstr>
      <vt:lpstr>'Verdeelstaat sleuftype 12'!Print_Area</vt:lpstr>
      <vt:lpstr>'Verdeelstaat sleuftype 13'!Print_Area</vt:lpstr>
      <vt:lpstr>'Verdeelstaat sleuftype 14'!Print_Area</vt:lpstr>
      <vt:lpstr>'Verdeelstaat sleuftype 15'!Print_Area</vt:lpstr>
      <vt:lpstr>'Verdeelstaat sleuftype 16'!Print_Area</vt:lpstr>
      <vt:lpstr>'Verdeelstaat sleuftype 17'!Print_Area</vt:lpstr>
      <vt:lpstr>'Verdeelstaat sleuftype 18'!Print_Area</vt:lpstr>
      <vt:lpstr>'Verdeelstaat sleuftype 19'!Print_Area</vt:lpstr>
      <vt:lpstr>'Verdeelstaat sleuftype 2'!Print_Area</vt:lpstr>
      <vt:lpstr>'Verdeelstaat sleuftype 20'!Print_Area</vt:lpstr>
      <vt:lpstr>'Verdeelstaat sleuftype 3'!Print_Area</vt:lpstr>
      <vt:lpstr>'Verdeelstaat sleuftype 4'!Print_Area</vt:lpstr>
      <vt:lpstr>'Verdeelstaat sleuftype 5'!Print_Area</vt:lpstr>
      <vt:lpstr>'Verdeelstaat sleuftype 6'!Print_Area</vt:lpstr>
      <vt:lpstr>'Verdeelstaat sleuftype 7'!Print_Area</vt:lpstr>
      <vt:lpstr>'Verdeelstaat sleuftype 8'!Print_Area</vt:lpstr>
      <vt:lpstr>'Verdeelstaat sleuftype 9'!Print_Area</vt:lpstr>
      <vt:lpstr>'Algemene Gegevens'!Print_Titles</vt:lpstr>
      <vt:lpstr>'Sleuftype 1'!Print_Titles</vt:lpstr>
      <vt:lpstr>'Sleuftype 10'!Print_Titles</vt:lpstr>
      <vt:lpstr>'Sleuftype 11'!Print_Titles</vt:lpstr>
      <vt:lpstr>'Sleuftype 12'!Print_Titles</vt:lpstr>
      <vt:lpstr>'Sleuftype 13'!Print_Titles</vt:lpstr>
      <vt:lpstr>'Sleuftype 14'!Print_Titles</vt:lpstr>
      <vt:lpstr>'Sleuftype 15'!Print_Titles</vt:lpstr>
      <vt:lpstr>'Sleuftype 16'!Print_Titles</vt:lpstr>
      <vt:lpstr>'Sleuftype 17'!Print_Titles</vt:lpstr>
      <vt:lpstr>'Sleuftype 18'!Print_Titles</vt:lpstr>
      <vt:lpstr>'Sleuftype 19'!Print_Titles</vt:lpstr>
      <vt:lpstr>'Sleuftype 2'!Print_Titles</vt:lpstr>
      <vt:lpstr>'Sleuftype 20'!Print_Titles</vt:lpstr>
      <vt:lpstr>'Sleuftype 3'!Print_Titles</vt:lpstr>
      <vt:lpstr>'Sleuftype 4'!Print_Titles</vt:lpstr>
      <vt:lpstr>'Sleuftype 5'!Print_Titles</vt:lpstr>
      <vt:lpstr>'Sleuftype 6'!Print_Titles</vt:lpstr>
      <vt:lpstr>'Sleuftype 7'!Print_Titles</vt:lpstr>
      <vt:lpstr>'Sleuftype 8'!Print_Titles</vt:lpstr>
      <vt:lpstr>'Sleuftype 9'!Print_Titles</vt:lpstr>
      <vt:lpstr>'Specifiek sleuftype 1'!Print_Titles</vt:lpstr>
      <vt:lpstr>'Specifiek sleuftype 10'!Print_Titles</vt:lpstr>
      <vt:lpstr>'Specifiek sleuftype 11'!Print_Titles</vt:lpstr>
      <vt:lpstr>'Specifiek sleuftype 12'!Print_Titles</vt:lpstr>
      <vt:lpstr>'Specifiek sleuftype 13'!Print_Titles</vt:lpstr>
      <vt:lpstr>'Specifiek sleuftype 14'!Print_Titles</vt:lpstr>
      <vt:lpstr>'Specifiek sleuftype 15'!Print_Titles</vt:lpstr>
      <vt:lpstr>'Specifiek sleuftype 16'!Print_Titles</vt:lpstr>
      <vt:lpstr>'Specifiek sleuftype 17'!Print_Titles</vt:lpstr>
      <vt:lpstr>'Specifiek sleuftype 18'!Print_Titles</vt:lpstr>
      <vt:lpstr>'Specifiek sleuftype 19'!Print_Titles</vt:lpstr>
      <vt:lpstr>'Specifiek sleuftype 2'!Print_Titles</vt:lpstr>
      <vt:lpstr>'Specifiek sleuftype 20'!Print_Titles</vt:lpstr>
      <vt:lpstr>'Specifiek sleuftype 3'!Print_Titles</vt:lpstr>
      <vt:lpstr>'Specifiek sleuftype 4'!Print_Titles</vt:lpstr>
      <vt:lpstr>'Specifiek sleuftype 5'!Print_Titles</vt:lpstr>
      <vt:lpstr>'Specifiek sleuftype 6'!Print_Titles</vt:lpstr>
      <vt:lpstr>'Specifiek sleuftype 7'!Print_Titles</vt:lpstr>
      <vt:lpstr>'Specifiek sleuftype 8'!Print_Titles</vt:lpstr>
      <vt:lpstr>'Specifiek sleuftype 9'!Print_Titles</vt:lpstr>
    </vt:vector>
  </TitlesOfParts>
  <Company>Mobistar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 Vanwynsberghe</dc:creator>
  <cp:lastModifiedBy>Didier Buonsenso</cp:lastModifiedBy>
  <cp:lastPrinted>2024-10-28T12:31:10Z</cp:lastPrinted>
  <dcterms:created xsi:type="dcterms:W3CDTF">2000-10-28T09:27:30Z</dcterms:created>
  <dcterms:modified xsi:type="dcterms:W3CDTF">2024-10-30T13:06:02Z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0x010100FB10408236F0A3479A3E12734B6407B9</vt:lpwstr>
  </property>
  <property fmtid="{D5CDD505-2E9C-101B-9397-08002B2CF9AE}" pid="3" name="MediaServiceImageTags">
    <vt:lpwstr/>
  </property>
</Properties>
</file>