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wamp64\www\site-prono\Nouveau dossier\"/>
    </mc:Choice>
  </mc:AlternateContent>
  <xr:revisionPtr revIDLastSave="0" documentId="8_{0EE14029-81D8-4D84-8A8B-20A9F8189F88}" xr6:coauthVersionLast="47" xr6:coauthVersionMax="47" xr10:uidLastSave="{00000000-0000-0000-0000-000000000000}"/>
  <bookViews>
    <workbookView xWindow="-120" yWindow="-120" windowWidth="29040" windowHeight="15840" tabRatio="865" activeTab="1" xr2:uid="{7A77F654-0768-43A5-82E4-356153507FD9}"/>
  </bookViews>
  <sheets>
    <sheet name="ligue_1" sheetId="2" r:id="rId1"/>
    <sheet name="1,5 buts" sheetId="5" r:id="rId2"/>
    <sheet name="Resultat" sheetId="39" r:id="rId3"/>
  </sheets>
  <definedNames>
    <definedName name="Annee">'1,5 buts'!$A$64:$A$72</definedName>
    <definedName name="jour">'1,5 buts'!$A$1:$A$39</definedName>
    <definedName name="journee">ligue_1!$A$40:$A$77</definedName>
    <definedName name="ligue_1_2018_2019">#REF!</definedName>
    <definedName name="ligue_1_2019_2020">ligue_1!$AD$42:$AP$421</definedName>
    <definedName name="ligue_1_2020_2021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40" i="2" l="1"/>
  <c r="C2" i="2"/>
  <c r="C1" i="2"/>
  <c r="M25" i="2" a="1"/>
  <c r="M21" i="2" a="1"/>
  <c r="M17" i="2" a="1"/>
  <c r="M13" i="2" a="1"/>
  <c r="M9" i="2" a="1"/>
  <c r="M24" i="2" a="1"/>
  <c r="M16" i="2" a="1"/>
  <c r="M12" i="2" a="1"/>
  <c r="M22" i="2" a="1"/>
  <c r="M20" i="2" a="1"/>
  <c r="M8" i="2" a="1"/>
  <c r="M14" i="2" a="1"/>
  <c r="M6" i="2" a="1"/>
  <c r="M23" i="2" a="1"/>
  <c r="M19" i="2" a="1"/>
  <c r="M15" i="2" a="1"/>
  <c r="M11" i="2" a="1"/>
  <c r="M7" i="2" a="1"/>
  <c r="M18" i="2" a="1"/>
  <c r="M10" i="2" a="1"/>
  <c r="M6" i="2" l="1"/>
  <c r="M7" i="2"/>
  <c r="M8" i="2"/>
  <c r="M9" i="2"/>
  <c r="M10" i="2"/>
  <c r="M11" i="2"/>
  <c r="M12" i="2"/>
  <c r="M13" i="2"/>
  <c r="M14" i="2"/>
  <c r="M15" i="2"/>
  <c r="M16" i="2"/>
  <c r="M17" i="2"/>
  <c r="M18" i="2"/>
  <c r="M19" i="2"/>
  <c r="M20" i="2"/>
  <c r="M21" i="2"/>
  <c r="M22" i="2"/>
  <c r="M23" i="2"/>
  <c r="M24" i="2"/>
  <c r="M25" i="2"/>
  <c r="AS23" i="2"/>
  <c r="BE19" i="2"/>
  <c r="AS20" i="2"/>
  <c r="AS21" i="2"/>
  <c r="AS12" i="2"/>
  <c r="BE25" i="2"/>
  <c r="BE8" i="2"/>
  <c r="AS9" i="2"/>
  <c r="BE10" i="2"/>
  <c r="AG17" i="2"/>
  <c r="AG23" i="2"/>
  <c r="AG19" i="2"/>
  <c r="AG20" i="2"/>
  <c r="AG21" i="2"/>
  <c r="AG12" i="2"/>
  <c r="AS25" i="2"/>
  <c r="AG8" i="2"/>
  <c r="AG9" i="2"/>
  <c r="AS10" i="2"/>
  <c r="AS17" i="2"/>
  <c r="T23" i="2"/>
  <c r="T19" i="2"/>
  <c r="T20" i="2"/>
  <c r="T21" i="2"/>
  <c r="T12" i="2"/>
  <c r="T25" i="2"/>
  <c r="T8" i="2"/>
  <c r="T9" i="2"/>
  <c r="T10" i="2"/>
  <c r="T17" i="2"/>
  <c r="AS19" i="2"/>
  <c r="BE9" i="2"/>
  <c r="AS7" i="2"/>
  <c r="AS22" i="2"/>
  <c r="AG16" i="2"/>
  <c r="AS14" i="2"/>
  <c r="AG18" i="2"/>
  <c r="AS15" i="2"/>
  <c r="AS11" i="2"/>
  <c r="AS24" i="2"/>
  <c r="BE13" i="2"/>
  <c r="AG6" i="2"/>
  <c r="BE20" i="2"/>
  <c r="AG10" i="2"/>
  <c r="AG7" i="2"/>
  <c r="AG22" i="2"/>
  <c r="AS16" i="2"/>
  <c r="AG14" i="2"/>
  <c r="AS18" i="2"/>
  <c r="AG15" i="2"/>
  <c r="BE11" i="2"/>
  <c r="BE24" i="2"/>
  <c r="AG13" i="2"/>
  <c r="T6" i="2"/>
  <c r="BE12" i="2"/>
  <c r="BE21" i="2"/>
  <c r="AG25" i="2"/>
  <c r="BE17" i="2"/>
  <c r="T7" i="2"/>
  <c r="T22" i="2"/>
  <c r="T16" i="2"/>
  <c r="T14" i="2"/>
  <c r="T18" i="2"/>
  <c r="T15" i="2"/>
  <c r="T11" i="2"/>
  <c r="T24" i="2"/>
  <c r="T13" i="2"/>
  <c r="BE6" i="2"/>
  <c r="BE23" i="2"/>
  <c r="BE14" i="2"/>
  <c r="BE15" i="2"/>
  <c r="AS6" i="2"/>
  <c r="BE7" i="2"/>
  <c r="BE18" i="2"/>
  <c r="AG11" i="2"/>
  <c r="AS8" i="2"/>
  <c r="BE22" i="2"/>
  <c r="AG24" i="2"/>
  <c r="BE16" i="2"/>
  <c r="AS13" i="2"/>
  <c r="E23" i="2" a="1"/>
  <c r="E13" i="2" a="1"/>
  <c r="D18" i="2" a="1"/>
  <c r="D15" i="2" a="1"/>
  <c r="B25" i="2" a="1"/>
  <c r="C23" i="2" a="1"/>
  <c r="C9" i="2" a="1"/>
  <c r="AA26" i="2"/>
  <c r="Y26" i="2"/>
  <c r="AC26" i="2"/>
  <c r="X26" i="2"/>
  <c r="AB26" i="2"/>
  <c r="Z26" i="2"/>
  <c r="W26" i="2"/>
  <c r="U6" i="2"/>
  <c r="W6" i="2"/>
  <c r="Z6" i="2"/>
  <c r="AT24" i="2"/>
  <c r="AW24" i="2"/>
  <c r="AT20" i="2"/>
  <c r="AW20" i="2"/>
  <c r="AT16" i="2"/>
  <c r="AT14" i="2"/>
  <c r="AT11" i="2"/>
  <c r="AZ24" i="2"/>
  <c r="AZ20" i="2"/>
  <c r="AZ16" i="2"/>
  <c r="AZ14" i="2"/>
  <c r="AX14" i="2"/>
  <c r="AW16" i="2"/>
  <c r="AW11" i="2"/>
  <c r="BB24" i="2" a="1"/>
  <c r="BB20" i="2" a="1"/>
  <c r="BB16" i="2" a="1"/>
  <c r="BB14" i="2" a="1"/>
  <c r="BB11" i="2" a="1"/>
  <c r="AX24" i="2"/>
  <c r="P16" i="2"/>
  <c r="BH22" i="2"/>
  <c r="BG17" i="2"/>
  <c r="BF12" i="2"/>
  <c r="BH6" i="2"/>
  <c r="BF21" i="2"/>
  <c r="BH15" i="2"/>
  <c r="BG10" i="2"/>
  <c r="BH24" i="2"/>
  <c r="BG19" i="2"/>
  <c r="BF14" i="2"/>
  <c r="BH8" i="2"/>
  <c r="BG24" i="2"/>
  <c r="BF19" i="2"/>
  <c r="BG12" i="2"/>
  <c r="BF7" i="2"/>
  <c r="AB6" i="2"/>
  <c r="AC6" i="2"/>
  <c r="V6" i="2"/>
  <c r="BC24" i="2"/>
  <c r="AT23" i="2"/>
  <c r="AW23" i="2"/>
  <c r="BC20" i="2"/>
  <c r="AT19" i="2"/>
  <c r="BB19" i="2" s="1" a="1"/>
  <c r="AW19" i="2"/>
  <c r="BC16" i="2"/>
  <c r="BC14" i="2"/>
  <c r="AT12" i="2"/>
  <c r="BA11" i="2" a="1"/>
  <c r="AT8" i="2"/>
  <c r="AV24" i="2"/>
  <c r="AV20" i="2"/>
  <c r="AV16" i="2"/>
  <c r="AV14" i="2"/>
  <c r="AV12" i="2"/>
  <c r="AV8" i="2"/>
  <c r="AX20" i="2"/>
  <c r="BC8" i="2"/>
  <c r="P11" i="2"/>
  <c r="BG16" i="2"/>
  <c r="BG21" i="2"/>
  <c r="BF16" i="2"/>
  <c r="BH10" i="2"/>
  <c r="BF25" i="2"/>
  <c r="BH19" i="2"/>
  <c r="BG14" i="2"/>
  <c r="BF9" i="2"/>
  <c r="BG23" i="2"/>
  <c r="BF18" i="2"/>
  <c r="BH12" i="2"/>
  <c r="BG7" i="2"/>
  <c r="BF23" i="2"/>
  <c r="BH17" i="2"/>
  <c r="BF11" i="2"/>
  <c r="X6" i="2"/>
  <c r="AA6" i="2"/>
  <c r="Y6" i="2"/>
  <c r="BA24" i="2" a="1"/>
  <c r="BC23" i="2"/>
  <c r="AT22" i="2"/>
  <c r="AW22" i="2"/>
  <c r="BA20" i="2" a="1"/>
  <c r="BC19" i="2"/>
  <c r="AT18" i="2"/>
  <c r="AW18" i="2"/>
  <c r="P18" i="2" s="1"/>
  <c r="AT15" i="2"/>
  <c r="AT13" i="2"/>
  <c r="BA12" i="2" a="1"/>
  <c r="AT9" i="2"/>
  <c r="AW8" i="2"/>
  <c r="AZ23" i="2"/>
  <c r="AZ19" i="2"/>
  <c r="AZ15" i="2"/>
  <c r="AZ13" i="2"/>
  <c r="AZ11" i="2"/>
  <c r="AZ9" i="2"/>
  <c r="AT7" i="2"/>
  <c r="AX19" i="2"/>
  <c r="AX12" i="2"/>
  <c r="AX8" i="2"/>
  <c r="BC12" i="2"/>
  <c r="AY24" i="2"/>
  <c r="AY23" i="2"/>
  <c r="AY22" i="2"/>
  <c r="AY20" i="2"/>
  <c r="AY19" i="2"/>
  <c r="AY18" i="2"/>
  <c r="AY16" i="2"/>
  <c r="AY15" i="2"/>
  <c r="AY14" i="2"/>
  <c r="AY13" i="2"/>
  <c r="AY12" i="2"/>
  <c r="AY11" i="2"/>
  <c r="AY9" i="2"/>
  <c r="AY8" i="2"/>
  <c r="AY7" i="2"/>
  <c r="AX7" i="2"/>
  <c r="AW14" i="2"/>
  <c r="P14" i="2" s="1"/>
  <c r="BA8" i="2" a="1"/>
  <c r="P8" i="2"/>
  <c r="P20" i="2"/>
  <c r="P22" i="2"/>
  <c r="BG25" i="2"/>
  <c r="BF20" i="2"/>
  <c r="BH14" i="2"/>
  <c r="BG9" i="2"/>
  <c r="BH23" i="2"/>
  <c r="BG18" i="2"/>
  <c r="BF13" i="2"/>
  <c r="BH7" i="2"/>
  <c r="BF22" i="2"/>
  <c r="BH16" i="2"/>
  <c r="BG11" i="2"/>
  <c r="BF6" i="2"/>
  <c r="BH21" i="2"/>
  <c r="BF15" i="2"/>
  <c r="BH9" i="2"/>
  <c r="AE7" i="2"/>
  <c r="AE8" i="2"/>
  <c r="AE9" i="2"/>
  <c r="AE10" i="2"/>
  <c r="AE11" i="2"/>
  <c r="AE12" i="2"/>
  <c r="AE13" i="2"/>
  <c r="AE14" i="2"/>
  <c r="AE15" i="2"/>
  <c r="AE16" i="2"/>
  <c r="AE17" i="2"/>
  <c r="AE18" i="2"/>
  <c r="AE19" i="2"/>
  <c r="AE20" i="2"/>
  <c r="AE21" i="2"/>
  <c r="AE22" i="2"/>
  <c r="AE23" i="2"/>
  <c r="AE24" i="2"/>
  <c r="AE25" i="2"/>
  <c r="AE6" i="2"/>
  <c r="AD6" i="2"/>
  <c r="AT25" i="2"/>
  <c r="AW25" i="2"/>
  <c r="P25" i="2" s="1"/>
  <c r="BA23" i="2" a="1"/>
  <c r="BC22" i="2"/>
  <c r="AT21" i="2"/>
  <c r="AW21" i="2"/>
  <c r="P21" i="2" s="1"/>
  <c r="BA19" i="2" a="1"/>
  <c r="BC18" i="2"/>
  <c r="AT17" i="2"/>
  <c r="AW17" i="2"/>
  <c r="P17" i="2" s="1"/>
  <c r="BC15" i="2"/>
  <c r="BA13" i="2" a="1"/>
  <c r="AT10" i="2"/>
  <c r="BA9" i="2" a="1"/>
  <c r="AT6" i="2"/>
  <c r="AV25" i="2"/>
  <c r="AV23" i="2"/>
  <c r="AV21" i="2"/>
  <c r="AV19" i="2"/>
  <c r="AV17" i="2"/>
  <c r="AV15" i="2"/>
  <c r="AV13" i="2"/>
  <c r="AV11" i="2"/>
  <c r="AV9" i="2"/>
  <c r="AZ7" i="2"/>
  <c r="AX25" i="2"/>
  <c r="AX16" i="2"/>
  <c r="AX11" i="2"/>
  <c r="AX6" i="2"/>
  <c r="BA14" i="2" a="1"/>
  <c r="BC11" i="2"/>
  <c r="BC9" i="2"/>
  <c r="BC6" i="2"/>
  <c r="AU25" i="2"/>
  <c r="AU24" i="2"/>
  <c r="AU23" i="2"/>
  <c r="AU22" i="2"/>
  <c r="AU21" i="2"/>
  <c r="AU20" i="2"/>
  <c r="AU19" i="2"/>
  <c r="AU18" i="2"/>
  <c r="AU17" i="2"/>
  <c r="AU16" i="2"/>
  <c r="AU15" i="2"/>
  <c r="AU14" i="2"/>
  <c r="AU13" i="2"/>
  <c r="AU12" i="2"/>
  <c r="AU11" i="2"/>
  <c r="AU10" i="2"/>
  <c r="AU9" i="2"/>
  <c r="AU8" i="2"/>
  <c r="AU7" i="2"/>
  <c r="AU6" i="2"/>
  <c r="AX18" i="2"/>
  <c r="BA16" i="2" a="1"/>
  <c r="AW13" i="2"/>
  <c r="P13" i="2" s="1"/>
  <c r="P23" i="2"/>
  <c r="P24" i="2"/>
  <c r="P19" i="2"/>
  <c r="BF24" i="2"/>
  <c r="BH18" i="2"/>
  <c r="BG13" i="2"/>
  <c r="BF8" i="2"/>
  <c r="BG22" i="2"/>
  <c r="BF17" i="2"/>
  <c r="BH11" i="2"/>
  <c r="BG6" i="2"/>
  <c r="N6" i="2" s="1"/>
  <c r="BH20" i="2"/>
  <c r="BG15" i="2"/>
  <c r="BF10" i="2"/>
  <c r="BH25" i="2"/>
  <c r="BG20" i="2"/>
  <c r="BH13" i="2"/>
  <c r="BG8" i="2"/>
  <c r="U7" i="2"/>
  <c r="U8" i="2"/>
  <c r="U9" i="2"/>
  <c r="U10" i="2"/>
  <c r="U11" i="2"/>
  <c r="U12" i="2"/>
  <c r="U13" i="2"/>
  <c r="U14" i="2"/>
  <c r="U15" i="2"/>
  <c r="U16" i="2"/>
  <c r="U17" i="2"/>
  <c r="U18" i="2"/>
  <c r="U19" i="2"/>
  <c r="U20" i="2"/>
  <c r="U21" i="2"/>
  <c r="U22" i="2"/>
  <c r="U23" i="2"/>
  <c r="U24" i="2"/>
  <c r="U25" i="2"/>
  <c r="Y10" i="2"/>
  <c r="AC10" i="2"/>
  <c r="Z11" i="2"/>
  <c r="W12" i="2"/>
  <c r="AA12" i="2"/>
  <c r="X13" i="2"/>
  <c r="AB13" i="2"/>
  <c r="Y14" i="2"/>
  <c r="AC14" i="2"/>
  <c r="Z15" i="2"/>
  <c r="W16" i="2"/>
  <c r="AA16" i="2"/>
  <c r="X17" i="2"/>
  <c r="N17" i="2" s="1"/>
  <c r="AB17" i="2"/>
  <c r="Y18" i="2"/>
  <c r="AC18" i="2"/>
  <c r="Z19" i="2"/>
  <c r="W20" i="2"/>
  <c r="AA20" i="2"/>
  <c r="X21" i="2"/>
  <c r="N21" i="2" s="1"/>
  <c r="AB21" i="2"/>
  <c r="Y22" i="2"/>
  <c r="AC22" i="2"/>
  <c r="Z23" i="2"/>
  <c r="W24" i="2"/>
  <c r="AA24" i="2"/>
  <c r="X25" i="2"/>
  <c r="AB25" i="2"/>
  <c r="Y9" i="2"/>
  <c r="AC9" i="2"/>
  <c r="Z7" i="2"/>
  <c r="W8" i="2"/>
  <c r="AA8" i="2"/>
  <c r="W18" i="2"/>
  <c r="X19" i="2"/>
  <c r="AC20" i="2"/>
  <c r="X23" i="2"/>
  <c r="AC24" i="2"/>
  <c r="X7" i="2"/>
  <c r="N7" i="2" s="1"/>
  <c r="AC8" i="2"/>
  <c r="E7" i="2" a="1"/>
  <c r="C18" i="2" a="1"/>
  <c r="C19" i="2" a="1"/>
  <c r="E26" i="2" a="1"/>
  <c r="B14" i="2" a="1"/>
  <c r="B19" i="2" a="1"/>
  <c r="B20" i="2" a="1"/>
  <c r="D24" i="2" a="1"/>
  <c r="D26" i="2" a="1"/>
  <c r="B8" i="2" a="1"/>
  <c r="D11" i="2" a="1"/>
  <c r="D9" i="2" a="1"/>
  <c r="D25" i="2" a="1"/>
  <c r="B7" i="2" a="1"/>
  <c r="E14" i="2" a="1"/>
  <c r="E24" i="2" a="1"/>
  <c r="E20" i="2" a="1"/>
  <c r="E17" i="2" a="1"/>
  <c r="E6" i="2" a="1"/>
  <c r="C15" i="2" a="1"/>
  <c r="C21" i="2" a="1"/>
  <c r="C12" i="2" a="1"/>
  <c r="D12" i="2" a="1"/>
  <c r="B18" i="2" a="1"/>
  <c r="D13" i="2" a="1"/>
  <c r="B16" i="2" a="1"/>
  <c r="E8" i="2" a="1"/>
  <c r="C8" i="2" a="1"/>
  <c r="C11" i="2" a="1"/>
  <c r="D14" i="2" a="1"/>
  <c r="B13" i="2" a="1"/>
  <c r="D16" i="2" a="1"/>
  <c r="E22" i="2" a="1"/>
  <c r="E9" i="2" a="1"/>
  <c r="C22" i="2" a="1"/>
  <c r="C10" i="2" a="1"/>
  <c r="C17" i="2" a="1"/>
  <c r="C7" i="2" a="1"/>
  <c r="D20" i="2" a="1"/>
  <c r="B6" i="2" a="1"/>
  <c r="D21" i="2" a="1"/>
  <c r="D8" i="2" a="1"/>
  <c r="D10" i="2" a="1"/>
  <c r="B24" i="2" a="1"/>
  <c r="D22" i="2" a="1"/>
  <c r="B17" i="2" a="1"/>
  <c r="B10" i="2" a="1"/>
  <c r="B23" i="2" a="1"/>
  <c r="B9" i="2" a="1"/>
  <c r="E12" i="2" a="1"/>
  <c r="E16" i="2" a="1"/>
  <c r="E19" i="2" a="1"/>
  <c r="E10" i="2" a="1"/>
  <c r="C25" i="2" a="1"/>
  <c r="C26" i="2" a="1"/>
  <c r="E18" i="2" a="1"/>
  <c r="C20" i="2" a="1"/>
  <c r="C16" i="2" a="1"/>
  <c r="C24" i="2" a="1"/>
  <c r="B11" i="2" a="1"/>
  <c r="B22" i="2" a="1"/>
  <c r="D19" i="2" a="1"/>
  <c r="D7" i="2" a="1"/>
  <c r="D17" i="2" a="1"/>
  <c r="B15" i="2" a="1"/>
  <c r="D6" i="2" a="1"/>
  <c r="B12" i="2" a="1"/>
  <c r="B26" i="2" a="1"/>
  <c r="B21" i="2" a="1"/>
  <c r="D23" i="2" a="1"/>
  <c r="E21" i="2" a="1"/>
  <c r="E11" i="2" a="1"/>
  <c r="E15" i="2" a="1"/>
  <c r="E25" i="2" a="1"/>
  <c r="C6" i="2" a="1"/>
  <c r="C13" i="2" a="1"/>
  <c r="C14" i="2" a="1"/>
  <c r="BB23" i="2" a="1"/>
  <c r="AX23" i="2"/>
  <c r="AW12" i="2"/>
  <c r="P12" i="2" s="1"/>
  <c r="BB12" i="2" a="1"/>
  <c r="AZ12" i="2"/>
  <c r="BB8" i="2" a="1"/>
  <c r="AZ8" i="2"/>
  <c r="AX22" i="2"/>
  <c r="AV22" i="2"/>
  <c r="BB22" i="2" a="1"/>
  <c r="AZ22" i="2"/>
  <c r="BA22" i="2" a="1"/>
  <c r="AV18" i="2"/>
  <c r="BB18" i="2" a="1"/>
  <c r="AZ18" i="2"/>
  <c r="BA18" i="2" a="1"/>
  <c r="AW15" i="2"/>
  <c r="P15" i="2" s="1"/>
  <c r="AX15" i="2"/>
  <c r="BA15" i="2" a="1"/>
  <c r="BB15" i="2" a="1"/>
  <c r="BC13" i="2"/>
  <c r="AX13" i="2"/>
  <c r="BB13" i="2" a="1"/>
  <c r="AX9" i="2"/>
  <c r="BB9" i="2" a="1"/>
  <c r="AW9" i="2"/>
  <c r="P9" i="2" s="1"/>
  <c r="AW7" i="2"/>
  <c r="P7" i="2" s="1"/>
  <c r="BA7" i="2" a="1"/>
  <c r="BC7" i="2"/>
  <c r="BB7" i="2" a="1"/>
  <c r="AV7" i="2"/>
  <c r="AY25" i="2"/>
  <c r="AZ25" i="2"/>
  <c r="BA25" i="2" a="1"/>
  <c r="BB25" i="2" a="1"/>
  <c r="BC25" i="2"/>
  <c r="AX21" i="2"/>
  <c r="AY21" i="2"/>
  <c r="AZ21" i="2"/>
  <c r="BA21" i="2" a="1"/>
  <c r="BB21" i="2" a="1"/>
  <c r="BC21" i="2"/>
  <c r="AY17" i="2"/>
  <c r="AZ17" i="2"/>
  <c r="BA17" i="2" a="1"/>
  <c r="AX17" i="2"/>
  <c r="BB17" i="2" a="1"/>
  <c r="BC17" i="2"/>
  <c r="AY10" i="2"/>
  <c r="BA10" i="2" a="1"/>
  <c r="AV10" i="2"/>
  <c r="AW10" i="2"/>
  <c r="P10" i="2" s="1"/>
  <c r="BB10" i="2" a="1"/>
  <c r="AX10" i="2"/>
  <c r="AZ10" i="2"/>
  <c r="BC10" i="2"/>
  <c r="AW6" i="2"/>
  <c r="P6" i="2" s="1"/>
  <c r="AY6" i="2"/>
  <c r="AV6" i="2"/>
  <c r="AZ6" i="2"/>
  <c r="BB6" i="2" a="1"/>
  <c r="BA6" i="2" a="1"/>
  <c r="AB7" i="2"/>
  <c r="AC7" i="2"/>
  <c r="Y7" i="2"/>
  <c r="AD7" i="2"/>
  <c r="AA7" i="2"/>
  <c r="W7" i="2"/>
  <c r="V7" i="2"/>
  <c r="Z8" i="2"/>
  <c r="AD8" i="2"/>
  <c r="Y8" i="2"/>
  <c r="AB8" i="2"/>
  <c r="X8" i="2"/>
  <c r="V8" i="2"/>
  <c r="W9" i="2"/>
  <c r="AB9" i="2"/>
  <c r="X9" i="2"/>
  <c r="AD9" i="2"/>
  <c r="AA9" i="2"/>
  <c r="Z9" i="2"/>
  <c r="V9" i="2"/>
  <c r="AB10" i="2"/>
  <c r="X10" i="2"/>
  <c r="AA10" i="2"/>
  <c r="W10" i="2"/>
  <c r="AD10" i="2"/>
  <c r="Z10" i="2"/>
  <c r="V10" i="2"/>
  <c r="AC11" i="2"/>
  <c r="Y11" i="2"/>
  <c r="AB11" i="2"/>
  <c r="X11" i="2"/>
  <c r="AD11" i="2"/>
  <c r="AA11" i="2"/>
  <c r="W11" i="2"/>
  <c r="V11" i="2"/>
  <c r="Z12" i="2"/>
  <c r="AC12" i="2"/>
  <c r="Y12" i="2"/>
  <c r="AD12" i="2"/>
  <c r="AB12" i="2"/>
  <c r="X12" i="2"/>
  <c r="V12" i="2"/>
  <c r="AA13" i="2"/>
  <c r="W13" i="2"/>
  <c r="Z13" i="2"/>
  <c r="AD13" i="2"/>
  <c r="AC13" i="2"/>
  <c r="Y13" i="2"/>
  <c r="V13" i="2"/>
  <c r="AB14" i="2"/>
  <c r="X14" i="2"/>
  <c r="AA14" i="2"/>
  <c r="W14" i="2"/>
  <c r="AD14" i="2"/>
  <c r="Z14" i="2"/>
  <c r="V14" i="2"/>
  <c r="AC15" i="2"/>
  <c r="Y15" i="2"/>
  <c r="AB15" i="2"/>
  <c r="X15" i="2"/>
  <c r="AD15" i="2"/>
  <c r="AA15" i="2"/>
  <c r="W15" i="2"/>
  <c r="V15" i="2"/>
  <c r="Z16" i="2"/>
  <c r="AC16" i="2"/>
  <c r="Y16" i="2"/>
  <c r="AD16" i="2"/>
  <c r="AB16" i="2"/>
  <c r="X16" i="2"/>
  <c r="V16" i="2"/>
  <c r="AA17" i="2"/>
  <c r="W17" i="2"/>
  <c r="AD17" i="2"/>
  <c r="Z17" i="2"/>
  <c r="AC17" i="2"/>
  <c r="Y17" i="2"/>
  <c r="V17" i="2"/>
  <c r="AA18" i="2"/>
  <c r="AB18" i="2"/>
  <c r="X18" i="2"/>
  <c r="AD18" i="2"/>
  <c r="Z18" i="2"/>
  <c r="V18" i="2"/>
  <c r="AB19" i="2"/>
  <c r="AC19" i="2"/>
  <c r="Y19" i="2"/>
  <c r="AD19" i="2"/>
  <c r="AA19" i="2"/>
  <c r="W19" i="2"/>
  <c r="V19" i="2"/>
  <c r="Z20" i="2"/>
  <c r="AD20" i="2"/>
  <c r="Y20" i="2"/>
  <c r="AB20" i="2"/>
  <c r="X20" i="2"/>
  <c r="V20" i="2"/>
  <c r="Z21" i="2"/>
  <c r="AA21" i="2"/>
  <c r="W21" i="2"/>
  <c r="AD21" i="2"/>
  <c r="AC21" i="2"/>
  <c r="Y21" i="2"/>
  <c r="V21" i="2"/>
  <c r="AA22" i="2"/>
  <c r="AB22" i="2"/>
  <c r="X22" i="2"/>
  <c r="AD22" i="2"/>
  <c r="W22" i="2"/>
  <c r="Z22" i="2"/>
  <c r="V22" i="2"/>
  <c r="AC23" i="2"/>
  <c r="Y23" i="2"/>
  <c r="AD23" i="2"/>
  <c r="AB23" i="2"/>
  <c r="AA23" i="2"/>
  <c r="W23" i="2"/>
  <c r="V23" i="2"/>
  <c r="Y24" i="2"/>
  <c r="Z24" i="2"/>
  <c r="AD24" i="2"/>
  <c r="AB24" i="2"/>
  <c r="X24" i="2"/>
  <c r="V24" i="2"/>
  <c r="AA25" i="2"/>
  <c r="W25" i="2"/>
  <c r="AD25" i="2"/>
  <c r="Z25" i="2"/>
  <c r="AC25" i="2"/>
  <c r="Y25" i="2"/>
  <c r="V25" i="2"/>
  <c r="N13" i="2"/>
  <c r="N25" i="2"/>
  <c r="N19" i="2"/>
  <c r="N23" i="2"/>
  <c r="N8" i="2"/>
  <c r="N9" i="2"/>
  <c r="N10" i="2"/>
  <c r="N11" i="2"/>
  <c r="N12" i="2"/>
  <c r="N14" i="2"/>
  <c r="N15" i="2"/>
  <c r="N16" i="2"/>
  <c r="N18" i="2"/>
  <c r="N20" i="2"/>
  <c r="N22" i="2"/>
  <c r="N24" i="2"/>
  <c r="BA6" i="2" l="1"/>
  <c r="BB6" i="2"/>
  <c r="BB10" i="2"/>
  <c r="BA10" i="2"/>
  <c r="BB17" i="2"/>
  <c r="BA17" i="2"/>
  <c r="BB21" i="2"/>
  <c r="BA21" i="2"/>
  <c r="BB25" i="2"/>
  <c r="BA25" i="2"/>
  <c r="BB7" i="2"/>
  <c r="BA7" i="2"/>
  <c r="BB9" i="2"/>
  <c r="BB13" i="2"/>
  <c r="BB15" i="2"/>
  <c r="BA15" i="2"/>
  <c r="BA18" i="2"/>
  <c r="BB18" i="2"/>
  <c r="BA22" i="2"/>
  <c r="BB22" i="2"/>
  <c r="BB8" i="2"/>
  <c r="BB12" i="2"/>
  <c r="BB23" i="2"/>
  <c r="C14" i="2"/>
  <c r="C13" i="2"/>
  <c r="C6" i="2"/>
  <c r="E25" i="2"/>
  <c r="E15" i="2"/>
  <c r="E11" i="2"/>
  <c r="E21" i="2"/>
  <c r="D23" i="2"/>
  <c r="B21" i="2"/>
  <c r="B26" i="2"/>
  <c r="B12" i="2"/>
  <c r="D6" i="2"/>
  <c r="B15" i="2"/>
  <c r="D17" i="2"/>
  <c r="D7" i="2"/>
  <c r="D19" i="2"/>
  <c r="B22" i="2"/>
  <c r="B11" i="2"/>
  <c r="C24" i="2"/>
  <c r="C16" i="2"/>
  <c r="C20" i="2"/>
  <c r="E18" i="2"/>
  <c r="C26" i="2"/>
  <c r="C25" i="2"/>
  <c r="E10" i="2"/>
  <c r="E19" i="2"/>
  <c r="E16" i="2"/>
  <c r="E12" i="2"/>
  <c r="B9" i="2"/>
  <c r="B23" i="2"/>
  <c r="B10" i="2"/>
  <c r="B17" i="2"/>
  <c r="D22" i="2"/>
  <c r="B24" i="2"/>
  <c r="D10" i="2"/>
  <c r="D8" i="2"/>
  <c r="D21" i="2"/>
  <c r="B6" i="2"/>
  <c r="D20" i="2"/>
  <c r="C7" i="2"/>
  <c r="C17" i="2"/>
  <c r="C10" i="2"/>
  <c r="C22" i="2"/>
  <c r="E9" i="2"/>
  <c r="E22" i="2"/>
  <c r="D16" i="2"/>
  <c r="B13" i="2"/>
  <c r="D14" i="2"/>
  <c r="C11" i="2"/>
  <c r="C8" i="2"/>
  <c r="E8" i="2"/>
  <c r="B16" i="2"/>
  <c r="D13" i="2"/>
  <c r="B18" i="2"/>
  <c r="D12" i="2"/>
  <c r="C12" i="2"/>
  <c r="C21" i="2"/>
  <c r="C15" i="2"/>
  <c r="E6" i="2"/>
  <c r="E17" i="2"/>
  <c r="E20" i="2"/>
  <c r="E24" i="2"/>
  <c r="E14" i="2"/>
  <c r="B7" i="2"/>
  <c r="D25" i="2"/>
  <c r="D9" i="2"/>
  <c r="D11" i="2"/>
  <c r="B8" i="2"/>
  <c r="D26" i="2"/>
  <c r="D24" i="2"/>
  <c r="B20" i="2"/>
  <c r="B19" i="2"/>
  <c r="B14" i="2"/>
  <c r="E26" i="2"/>
  <c r="C19" i="2"/>
  <c r="C18" i="2"/>
  <c r="E7" i="2"/>
  <c r="BA16" i="2"/>
  <c r="BA14" i="2"/>
  <c r="BA9" i="2"/>
  <c r="BA13" i="2"/>
  <c r="BA19" i="2"/>
  <c r="BA23" i="2"/>
  <c r="BA8" i="2"/>
  <c r="BA12" i="2"/>
  <c r="BA20" i="2"/>
  <c r="BA24" i="2"/>
  <c r="BA11" i="2"/>
  <c r="BB19" i="2"/>
  <c r="BB11" i="2"/>
  <c r="BB14" i="2"/>
  <c r="BB16" i="2"/>
  <c r="BB20" i="2"/>
  <c r="BB24" i="2"/>
  <c r="C9" i="2"/>
  <c r="C23" i="2"/>
  <c r="B25" i="2"/>
  <c r="D15" i="2"/>
  <c r="D18" i="2"/>
  <c r="E13" i="2"/>
  <c r="E23" i="2"/>
  <c r="I15" i="2"/>
  <c r="I10" i="2"/>
  <c r="I22" i="2"/>
  <c r="I20" i="2"/>
  <c r="I7" i="2"/>
  <c r="I23" i="2"/>
  <c r="AH24" i="2"/>
  <c r="AH22" i="2"/>
  <c r="AH9" i="2"/>
  <c r="AH20" i="2"/>
  <c r="AH11" i="2"/>
  <c r="AH18" i="2"/>
  <c r="AH7" i="2"/>
  <c r="AH8" i="2"/>
  <c r="AH19" i="2"/>
  <c r="AH15" i="2"/>
  <c r="AH14" i="2"/>
  <c r="AH6" i="2"/>
  <c r="AH17" i="2"/>
  <c r="AH25" i="2"/>
  <c r="AH12" i="2"/>
  <c r="AH23" i="2"/>
  <c r="AH13" i="2"/>
  <c r="AH16" i="2"/>
  <c r="I11" i="2"/>
  <c r="I18" i="2"/>
  <c r="I19" i="2"/>
  <c r="I24" i="2"/>
  <c r="I26" i="2"/>
  <c r="AH10" i="2"/>
  <c r="AH21" i="2"/>
  <c r="I21" i="2"/>
  <c r="I16" i="2"/>
  <c r="I8" i="2"/>
  <c r="I6" i="2"/>
  <c r="I14" i="2"/>
  <c r="I25" i="2"/>
  <c r="I12" i="2"/>
  <c r="I9" i="2"/>
  <c r="I17" i="2"/>
  <c r="I13" i="2"/>
  <c r="AK24" i="2"/>
  <c r="AN24" i="2"/>
  <c r="AP24" i="2" a="1"/>
  <c r="AO24" i="2" a="1"/>
  <c r="AI24" i="2"/>
  <c r="AQ24" i="2"/>
  <c r="AL24" i="2"/>
  <c r="AM24" i="2"/>
  <c r="AJ24" i="2"/>
  <c r="AQ22" i="2"/>
  <c r="AP22" i="2" a="1"/>
  <c r="AJ22" i="2"/>
  <c r="AK22" i="2"/>
  <c r="AI22" i="2"/>
  <c r="AN22" i="2"/>
  <c r="AL22" i="2"/>
  <c r="AM22" i="2"/>
  <c r="AO22" i="2" a="1"/>
  <c r="AL9" i="2"/>
  <c r="AI9" i="2"/>
  <c r="AJ9" i="2"/>
  <c r="AQ9" i="2"/>
  <c r="AM9" i="2"/>
  <c r="AN9" i="2"/>
  <c r="AK9" i="2"/>
  <c r="AP9" i="2" a="1"/>
  <c r="AO9" i="2" a="1"/>
  <c r="AQ20" i="2"/>
  <c r="AL20" i="2"/>
  <c r="AI20" i="2"/>
  <c r="AJ20" i="2"/>
  <c r="AK20" i="2"/>
  <c r="AM20" i="2"/>
  <c r="AN20" i="2"/>
  <c r="AO20" i="2" a="1"/>
  <c r="AP20" i="2" a="1"/>
  <c r="AO11" i="2" a="1"/>
  <c r="AL11" i="2"/>
  <c r="AQ11" i="2"/>
  <c r="AJ11" i="2"/>
  <c r="AP11" i="2" a="1"/>
  <c r="AK11" i="2"/>
  <c r="AI11" i="2"/>
  <c r="AN11" i="2"/>
  <c r="AM11" i="2"/>
  <c r="AM18" i="2"/>
  <c r="AK18" i="2"/>
  <c r="AQ18" i="2"/>
  <c r="AP18" i="2" a="1"/>
  <c r="AJ18" i="2"/>
  <c r="AO18" i="2" a="1"/>
  <c r="AI18" i="2"/>
  <c r="AN18" i="2"/>
  <c r="AL18" i="2"/>
  <c r="AM7" i="2"/>
  <c r="AO7" i="2" a="1"/>
  <c r="AJ7" i="2"/>
  <c r="AQ7" i="2"/>
  <c r="AN7" i="2"/>
  <c r="AP7" i="2" a="1"/>
  <c r="AK7" i="2"/>
  <c r="AL7" i="2"/>
  <c r="AI7" i="2"/>
  <c r="AM8" i="2"/>
  <c r="AN8" i="2"/>
  <c r="AI8" i="2"/>
  <c r="AK8" i="2"/>
  <c r="AL8" i="2"/>
  <c r="AO8" i="2" a="1"/>
  <c r="AQ8" i="2"/>
  <c r="AP8" i="2" a="1"/>
  <c r="AJ8" i="2"/>
  <c r="AN19" i="2"/>
  <c r="AK19" i="2"/>
  <c r="AI19" i="2"/>
  <c r="AM19" i="2"/>
  <c r="AO19" i="2" a="1"/>
  <c r="AJ19" i="2"/>
  <c r="AQ19" i="2"/>
  <c r="AL19" i="2"/>
  <c r="AP19" i="2" a="1"/>
  <c r="AJ15" i="2"/>
  <c r="AQ15" i="2"/>
  <c r="AP15" i="2" a="1"/>
  <c r="AN15" i="2"/>
  <c r="AK15" i="2"/>
  <c r="AL15" i="2"/>
  <c r="AI15" i="2"/>
  <c r="AM15" i="2"/>
  <c r="AO15" i="2" a="1"/>
  <c r="AI14" i="2"/>
  <c r="AN14" i="2"/>
  <c r="AO14" i="2" a="1"/>
  <c r="AQ14" i="2"/>
  <c r="AL14" i="2"/>
  <c r="AM14" i="2"/>
  <c r="AP14" i="2" a="1"/>
  <c r="AJ14" i="2"/>
  <c r="AK14" i="2"/>
  <c r="AI6" i="2"/>
  <c r="AQ6" i="2"/>
  <c r="AJ6" i="2"/>
  <c r="AM6" i="2"/>
  <c r="AP6" i="2" a="1"/>
  <c r="AN6" i="2"/>
  <c r="AK6" i="2"/>
  <c r="AL6" i="2"/>
  <c r="AO6" i="2" a="1"/>
  <c r="AN17" i="2"/>
  <c r="AP17" i="2" a="1"/>
  <c r="AO17" i="2" a="1"/>
  <c r="AL17" i="2"/>
  <c r="AI17" i="2"/>
  <c r="AQ17" i="2"/>
  <c r="AM17" i="2"/>
  <c r="AJ17" i="2"/>
  <c r="AK17" i="2"/>
  <c r="AL25" i="2"/>
  <c r="AI25" i="2"/>
  <c r="AN25" i="2"/>
  <c r="AQ25" i="2"/>
  <c r="AM25" i="2"/>
  <c r="AK25" i="2"/>
  <c r="AP25" i="2" a="1"/>
  <c r="AJ25" i="2"/>
  <c r="AO25" i="2" a="1"/>
  <c r="AO12" i="2" a="1"/>
  <c r="AP12" i="2" a="1"/>
  <c r="AK12" i="2"/>
  <c r="AM12" i="2"/>
  <c r="AQ12" i="2"/>
  <c r="AL12" i="2"/>
  <c r="AJ12" i="2"/>
  <c r="AI12" i="2"/>
  <c r="AN12" i="2"/>
  <c r="AM23" i="2"/>
  <c r="AO23" i="2" a="1"/>
  <c r="AL23" i="2"/>
  <c r="AJ23" i="2"/>
  <c r="AQ23" i="2"/>
  <c r="AP23" i="2" a="1"/>
  <c r="AN23" i="2"/>
  <c r="AK23" i="2"/>
  <c r="AI23" i="2"/>
  <c r="AM13" i="2"/>
  <c r="AK13" i="2"/>
  <c r="AP13" i="2" a="1"/>
  <c r="AN13" i="2"/>
  <c r="AJ13" i="2"/>
  <c r="AO13" i="2" a="1"/>
  <c r="AL13" i="2"/>
  <c r="AI13" i="2"/>
  <c r="AQ13" i="2"/>
  <c r="AO16" i="2" a="1"/>
  <c r="AQ16" i="2"/>
  <c r="AL16" i="2"/>
  <c r="AI16" i="2"/>
  <c r="AJ16" i="2"/>
  <c r="AK16" i="2"/>
  <c r="AM16" i="2"/>
  <c r="AN16" i="2"/>
  <c r="AP16" i="2" a="1"/>
  <c r="AJ10" i="2"/>
  <c r="AI10" i="2"/>
  <c r="AM10" i="2"/>
  <c r="AN10" i="2"/>
  <c r="AK10" i="2"/>
  <c r="AL10" i="2"/>
  <c r="AP10" i="2" a="1"/>
  <c r="AQ10" i="2"/>
  <c r="AO10" i="2" a="1"/>
  <c r="AP21" i="2" a="1"/>
  <c r="AN21" i="2"/>
  <c r="AO21" i="2" a="1"/>
  <c r="AL21" i="2"/>
  <c r="AI21" i="2"/>
  <c r="AQ21" i="2"/>
  <c r="AM21" i="2"/>
  <c r="AJ21" i="2"/>
  <c r="AK21" i="2"/>
  <c r="Q24" i="2"/>
  <c r="O24" i="2"/>
  <c r="Q22" i="2"/>
  <c r="O22" i="2"/>
  <c r="Q9" i="2"/>
  <c r="O9" i="2"/>
  <c r="Q20" i="2"/>
  <c r="O20" i="2"/>
  <c r="Q11" i="2"/>
  <c r="O11" i="2"/>
  <c r="Q18" i="2"/>
  <c r="O18" i="2"/>
  <c r="Q7" i="2"/>
  <c r="O7" i="2"/>
  <c r="Q8" i="2"/>
  <c r="O8" i="2"/>
  <c r="Q19" i="2"/>
  <c r="O19" i="2"/>
  <c r="Q15" i="2"/>
  <c r="O15" i="2"/>
  <c r="Q14" i="2"/>
  <c r="O14" i="2"/>
  <c r="Q6" i="2"/>
  <c r="O6" i="2"/>
  <c r="Q17" i="2"/>
  <c r="O17" i="2"/>
  <c r="Q25" i="2"/>
  <c r="O25" i="2"/>
  <c r="Q12" i="2"/>
  <c r="O12" i="2"/>
  <c r="Q23" i="2"/>
  <c r="O23" i="2"/>
  <c r="Q13" i="2"/>
  <c r="O13" i="2"/>
  <c r="Q16" i="2"/>
  <c r="O16" i="2"/>
  <c r="Q10" i="2"/>
  <c r="O10" i="2"/>
  <c r="Q21" i="2"/>
  <c r="O21" i="2"/>
  <c r="H23" i="2"/>
  <c r="H18" i="2"/>
  <c r="H12" i="2"/>
  <c r="H7" i="2"/>
  <c r="H25" i="2"/>
  <c r="H16" i="2"/>
  <c r="H9" i="2"/>
  <c r="H19" i="2"/>
  <c r="H22" i="2"/>
  <c r="H26" i="2"/>
  <c r="H24" i="2"/>
  <c r="H15" i="2"/>
  <c r="H8" i="2"/>
  <c r="H10" i="2"/>
  <c r="H13" i="2"/>
  <c r="H21" i="2"/>
  <c r="H11" i="2"/>
  <c r="H17" i="2"/>
  <c r="H20" i="2"/>
  <c r="H14" i="2"/>
  <c r="H6" i="2"/>
  <c r="R21" i="2" l="1"/>
  <c r="R10" i="2"/>
  <c r="R16" i="2"/>
  <c r="R13" i="2"/>
  <c r="R23" i="2"/>
  <c r="R12" i="2"/>
  <c r="R25" i="2"/>
  <c r="R17" i="2"/>
  <c r="R6" i="2"/>
  <c r="R14" i="2"/>
  <c r="R15" i="2"/>
  <c r="R19" i="2"/>
  <c r="R8" i="2"/>
  <c r="R7" i="2"/>
  <c r="R18" i="2"/>
  <c r="R11" i="2"/>
  <c r="R20" i="2"/>
  <c r="R9" i="2"/>
  <c r="R22" i="2"/>
  <c r="R24" i="2"/>
  <c r="AO21" i="2"/>
  <c r="AP21" i="2"/>
  <c r="AO10" i="2"/>
  <c r="AP10" i="2"/>
  <c r="AP16" i="2"/>
  <c r="AO16" i="2"/>
  <c r="AO13" i="2"/>
  <c r="AP13" i="2"/>
  <c r="AP23" i="2"/>
  <c r="AO23" i="2"/>
  <c r="AP12" i="2"/>
  <c r="AO12" i="2"/>
  <c r="AO25" i="2"/>
  <c r="AP25" i="2"/>
  <c r="AO17" i="2"/>
  <c r="AP17" i="2"/>
  <c r="AO6" i="2"/>
  <c r="AP6" i="2"/>
  <c r="AP14" i="2"/>
  <c r="AO14" i="2"/>
  <c r="AO15" i="2"/>
  <c r="AP15" i="2"/>
  <c r="AP19" i="2"/>
  <c r="AO19" i="2"/>
  <c r="AP8" i="2"/>
  <c r="AO8" i="2"/>
  <c r="AP7" i="2"/>
  <c r="AO7" i="2"/>
  <c r="AO18" i="2"/>
  <c r="AP18" i="2"/>
  <c r="AP11" i="2"/>
  <c r="AO11" i="2"/>
  <c r="AP20" i="2"/>
  <c r="AO20" i="2"/>
  <c r="AO9" i="2"/>
  <c r="AP9" i="2"/>
  <c r="AO22" i="2"/>
  <c r="AP22" i="2"/>
  <c r="AO24" i="2"/>
  <c r="AP24" i="2"/>
  <c r="F13" i="2"/>
  <c r="F17" i="2"/>
  <c r="F9" i="2"/>
  <c r="F12" i="2"/>
  <c r="F25" i="2"/>
  <c r="F14" i="2"/>
  <c r="F6" i="2"/>
  <c r="F8" i="2"/>
  <c r="F16" i="2"/>
  <c r="F21" i="2"/>
  <c r="F26" i="2"/>
  <c r="F24" i="2"/>
  <c r="F19" i="2"/>
  <c r="F18" i="2"/>
  <c r="F11" i="2"/>
  <c r="F23" i="2"/>
  <c r="F7" i="2"/>
  <c r="F20" i="2"/>
  <c r="F22" i="2"/>
  <c r="F10" i="2"/>
  <c r="F15" i="2"/>
  <c r="K6" i="2"/>
  <c r="J17" i="2"/>
  <c r="K21" i="2"/>
  <c r="K10" i="2"/>
  <c r="K15" i="2"/>
  <c r="J26" i="2"/>
  <c r="K19" i="2"/>
  <c r="K16" i="2"/>
  <c r="K7" i="2"/>
  <c r="K18" i="2"/>
  <c r="J11" i="2"/>
  <c r="K14" i="2"/>
  <c r="K17" i="2"/>
  <c r="J13" i="2"/>
  <c r="J8" i="2"/>
  <c r="J24" i="2"/>
  <c r="J22" i="2"/>
  <c r="J9" i="2"/>
  <c r="J25" i="2"/>
  <c r="J12" i="2"/>
  <c r="J23" i="2"/>
  <c r="J6" i="2"/>
  <c r="J20" i="2"/>
  <c r="K11" i="2"/>
  <c r="K13" i="2"/>
  <c r="K8" i="2"/>
  <c r="K24" i="2"/>
  <c r="K22" i="2"/>
  <c r="K9" i="2"/>
  <c r="K25" i="2"/>
  <c r="K12" i="2"/>
  <c r="K23" i="2"/>
  <c r="J14" i="2"/>
  <c r="K20" i="2"/>
  <c r="J21" i="2"/>
  <c r="J10" i="2"/>
  <c r="J15" i="2"/>
  <c r="K26" i="2"/>
  <c r="J19" i="2"/>
  <c r="J16" i="2"/>
  <c r="J7" i="2"/>
  <c r="J18" i="2"/>
  <c r="E20" i="5" l="1"/>
  <c r="H20" i="5"/>
  <c r="F20" i="5"/>
  <c r="D20" i="5"/>
  <c r="G20" i="5"/>
  <c r="C20" i="5"/>
  <c r="H9" i="5"/>
  <c r="F9" i="5"/>
  <c r="E9" i="5"/>
  <c r="G9" i="5"/>
  <c r="C9" i="5"/>
  <c r="D9" i="5"/>
  <c r="C18" i="5"/>
  <c r="F18" i="5"/>
  <c r="H18" i="5"/>
  <c r="G18" i="5"/>
  <c r="D18" i="5"/>
  <c r="E18" i="5"/>
  <c r="E21" i="5"/>
  <c r="C21" i="5"/>
  <c r="D21" i="5"/>
  <c r="F21" i="5"/>
  <c r="H21" i="5"/>
  <c r="G21" i="5"/>
  <c r="G17" i="5"/>
  <c r="C17" i="5"/>
  <c r="D17" i="5"/>
  <c r="E17" i="5"/>
  <c r="F17" i="5"/>
  <c r="H17" i="5"/>
  <c r="F12" i="5"/>
  <c r="H12" i="5"/>
  <c r="G12" i="5"/>
  <c r="E12" i="5"/>
  <c r="C12" i="5"/>
  <c r="D12" i="5"/>
  <c r="D23" i="5"/>
  <c r="C23" i="5"/>
  <c r="H23" i="5"/>
  <c r="F23" i="5"/>
  <c r="E23" i="5"/>
  <c r="G23" i="5"/>
  <c r="I22" i="5"/>
  <c r="F16" i="5"/>
  <c r="E16" i="5"/>
  <c r="G16" i="5"/>
  <c r="C16" i="5"/>
  <c r="D16" i="5"/>
  <c r="H16" i="5"/>
  <c r="I25" i="5"/>
  <c r="I14" i="5"/>
  <c r="I27" i="5"/>
  <c r="I11" i="5"/>
  <c r="I24" i="5"/>
  <c r="I26" i="5"/>
  <c r="I10" i="5"/>
  <c r="I15" i="5"/>
  <c r="I13" i="5"/>
  <c r="C22" i="5"/>
  <c r="G22" i="5"/>
  <c r="D22" i="5"/>
  <c r="F22" i="5"/>
  <c r="E22" i="5"/>
  <c r="H22" i="5"/>
  <c r="F8" i="5"/>
  <c r="D8" i="5"/>
  <c r="E8" i="5"/>
  <c r="H8" i="5"/>
  <c r="C8" i="5"/>
  <c r="G8" i="5"/>
  <c r="D25" i="5"/>
  <c r="E25" i="5"/>
  <c r="C25" i="5"/>
  <c r="F25" i="5"/>
  <c r="G25" i="5"/>
  <c r="H25" i="5"/>
  <c r="G14" i="5"/>
  <c r="D14" i="5"/>
  <c r="F14" i="5"/>
  <c r="C14" i="5"/>
  <c r="H14" i="5"/>
  <c r="E14" i="5"/>
  <c r="D27" i="5"/>
  <c r="G27" i="5"/>
  <c r="E27" i="5"/>
  <c r="H27" i="5"/>
  <c r="F27" i="5"/>
  <c r="C27" i="5"/>
  <c r="H11" i="5"/>
  <c r="F11" i="5"/>
  <c r="D11" i="5"/>
  <c r="C11" i="5"/>
  <c r="E11" i="5"/>
  <c r="G11" i="5"/>
  <c r="F24" i="5"/>
  <c r="E24" i="5"/>
  <c r="H24" i="5"/>
  <c r="G24" i="5"/>
  <c r="C24" i="5"/>
  <c r="D24" i="5"/>
  <c r="G26" i="5"/>
  <c r="E26" i="5"/>
  <c r="F26" i="5"/>
  <c r="H26" i="5"/>
  <c r="C26" i="5"/>
  <c r="D26" i="5"/>
  <c r="F10" i="5"/>
  <c r="D10" i="5"/>
  <c r="E10" i="5"/>
  <c r="C10" i="5"/>
  <c r="G10" i="5"/>
  <c r="H10" i="5"/>
  <c r="G15" i="5"/>
  <c r="C15" i="5"/>
  <c r="D15" i="5"/>
  <c r="H15" i="5"/>
  <c r="F15" i="5"/>
  <c r="E15" i="5"/>
  <c r="I19" i="5"/>
  <c r="I16" i="5"/>
  <c r="C13" i="5"/>
  <c r="E13" i="5"/>
  <c r="H13" i="5"/>
  <c r="G13" i="5"/>
  <c r="D13" i="5"/>
  <c r="F13" i="5"/>
  <c r="I20" i="5"/>
  <c r="I9" i="5"/>
  <c r="I18" i="5"/>
  <c r="I21" i="5"/>
  <c r="I17" i="5"/>
  <c r="I12" i="5"/>
  <c r="I23" i="5"/>
  <c r="D19" i="5"/>
  <c r="G19" i="5"/>
  <c r="H19" i="5"/>
  <c r="E19" i="5"/>
  <c r="F19" i="5"/>
  <c r="C19" i="5"/>
  <c r="I8" i="5"/>
</calcChain>
</file>

<file path=xl/sharedStrings.xml><?xml version="1.0" encoding="utf-8"?>
<sst xmlns="http://schemas.openxmlformats.org/spreadsheetml/2006/main" count="2146" uniqueCount="229">
  <si>
    <t>Prochaine Journée</t>
  </si>
  <si>
    <t>Date</t>
  </si>
  <si>
    <t>Home</t>
  </si>
  <si>
    <t>Resultat</t>
  </si>
  <si>
    <t>Away</t>
  </si>
  <si>
    <t>Equipe</t>
  </si>
  <si>
    <t>0.5</t>
  </si>
  <si>
    <t>1.5</t>
  </si>
  <si>
    <t>2.5</t>
  </si>
  <si>
    <t>3.5</t>
  </si>
  <si>
    <t>BTS</t>
  </si>
  <si>
    <t>CS</t>
  </si>
  <si>
    <t>Angers</t>
  </si>
  <si>
    <t>Bordeaux</t>
  </si>
  <si>
    <t>Brest</t>
  </si>
  <si>
    <t>Dijon</t>
  </si>
  <si>
    <t>Lens</t>
  </si>
  <si>
    <t>Lille</t>
  </si>
  <si>
    <t>Lorient</t>
  </si>
  <si>
    <t>Lyon</t>
  </si>
  <si>
    <t>Marseille</t>
  </si>
  <si>
    <t>Metz</t>
  </si>
  <si>
    <t>Monaco</t>
  </si>
  <si>
    <t>Montpellier</t>
  </si>
  <si>
    <t>Nantes</t>
  </si>
  <si>
    <t>Nice</t>
  </si>
  <si>
    <t>Nimes</t>
  </si>
  <si>
    <t>Paris SG</t>
  </si>
  <si>
    <t>Reims</t>
  </si>
  <si>
    <t>Rennes</t>
  </si>
  <si>
    <t>Saint-Etienne</t>
  </si>
  <si>
    <t>Strasbourg</t>
  </si>
  <si>
    <t>0 - 0</t>
  </si>
  <si>
    <t>0 - 1</t>
  </si>
  <si>
    <t>1 - 1</t>
  </si>
  <si>
    <t>2 - 2</t>
  </si>
  <si>
    <t>3 - 1</t>
  </si>
  <si>
    <t>4 - 0</t>
  </si>
  <si>
    <t>2 - 1</t>
  </si>
  <si>
    <t>4 - 1</t>
  </si>
  <si>
    <t>0 - 2</t>
  </si>
  <si>
    <t>2 - 0</t>
  </si>
  <si>
    <t>2 - 3</t>
  </si>
  <si>
    <t>1 - 0</t>
  </si>
  <si>
    <t>2 - 4</t>
  </si>
  <si>
    <t>0 - 3</t>
  </si>
  <si>
    <t>3 - 2</t>
  </si>
  <si>
    <t>6 - 1</t>
  </si>
  <si>
    <t>3 - 0</t>
  </si>
  <si>
    <t>0 - 4</t>
  </si>
  <si>
    <t>1 - 3</t>
  </si>
  <si>
    <t>1 - 2</t>
  </si>
  <si>
    <t>4 - 4</t>
  </si>
  <si>
    <t>1 - 5</t>
  </si>
  <si>
    <t>4 - 3</t>
  </si>
  <si>
    <t>1 - 4</t>
  </si>
  <si>
    <t>2 - 5</t>
  </si>
  <si>
    <t>5 - 0</t>
  </si>
  <si>
    <t>0 - 5</t>
  </si>
  <si>
    <t>4 - 2</t>
  </si>
  <si>
    <t>3 - 4</t>
  </si>
  <si>
    <t>3 - 3</t>
  </si>
  <si>
    <t>5 - 1</t>
  </si>
  <si>
    <t>HT</t>
  </si>
  <si>
    <t>TG</t>
  </si>
  <si>
    <t>21/08/2020</t>
  </si>
  <si>
    <t>0-0</t>
  </si>
  <si>
    <t>22/08/2020</t>
  </si>
  <si>
    <t>0-1</t>
  </si>
  <si>
    <t>1-0</t>
  </si>
  <si>
    <t>23/08/2020</t>
  </si>
  <si>
    <t>1-2</t>
  </si>
  <si>
    <t>2-0</t>
  </si>
  <si>
    <t>1-1</t>
  </si>
  <si>
    <t>28/08/2020</t>
  </si>
  <si>
    <t>3-1</t>
  </si>
  <si>
    <t>29/08/2020</t>
  </si>
  <si>
    <t>30/08/2020</t>
  </si>
  <si>
    <t>0-2</t>
  </si>
  <si>
    <t>10/09/2020</t>
  </si>
  <si>
    <t>11/09/2020</t>
  </si>
  <si>
    <t>12/09/2020</t>
  </si>
  <si>
    <t>13/09/2020</t>
  </si>
  <si>
    <t>15/09/2020</t>
  </si>
  <si>
    <t>16/09/2020</t>
  </si>
  <si>
    <t>17/09/2020</t>
  </si>
  <si>
    <t>18/09/2020</t>
  </si>
  <si>
    <t>19/09/2020</t>
  </si>
  <si>
    <t>20/09/2020</t>
  </si>
  <si>
    <t>2-1</t>
  </si>
  <si>
    <t>25/09/2020</t>
  </si>
  <si>
    <t>26/09/2020</t>
  </si>
  <si>
    <t>27/09/2020</t>
  </si>
  <si>
    <t>02/10/2020</t>
  </si>
  <si>
    <t>03/10/2020</t>
  </si>
  <si>
    <t>04/10/2020</t>
  </si>
  <si>
    <t>16/10/2020</t>
  </si>
  <si>
    <t>17/10/2020</t>
  </si>
  <si>
    <t>18/10/2020</t>
  </si>
  <si>
    <t>1-3</t>
  </si>
  <si>
    <t>23/10/2020</t>
  </si>
  <si>
    <t>24/10/2020</t>
  </si>
  <si>
    <t>25/10/2020</t>
  </si>
  <si>
    <t>0-3</t>
  </si>
  <si>
    <t>4-0</t>
  </si>
  <si>
    <t>31/10/2020</t>
  </si>
  <si>
    <t>01/11/2020</t>
  </si>
  <si>
    <t>3-0</t>
  </si>
  <si>
    <t>06/11/2020</t>
  </si>
  <si>
    <t>07/11/2020</t>
  </si>
  <si>
    <t>08/11/2020</t>
  </si>
  <si>
    <t>20/11/2020</t>
  </si>
  <si>
    <t>21/11/2020</t>
  </si>
  <si>
    <t>4-1</t>
  </si>
  <si>
    <t>22/11/2020</t>
  </si>
  <si>
    <t>3-3</t>
  </si>
  <si>
    <t>25/11/2020</t>
  </si>
  <si>
    <t>27/11/2020</t>
  </si>
  <si>
    <t>28/11/2020</t>
  </si>
  <si>
    <t>29/11/2020</t>
  </si>
  <si>
    <t>04/12/2020</t>
  </si>
  <si>
    <t>05/12/2020</t>
  </si>
  <si>
    <t>06/12/2020</t>
  </si>
  <si>
    <t>11/12/2020</t>
  </si>
  <si>
    <t>12/12/2020</t>
  </si>
  <si>
    <t>13/12/2020</t>
  </si>
  <si>
    <t>16/12/2020</t>
  </si>
  <si>
    <t>19/12/2020</t>
  </si>
  <si>
    <t>20/12/2020</t>
  </si>
  <si>
    <t>23/12/2020</t>
  </si>
  <si>
    <t>06/01/2021</t>
  </si>
  <si>
    <t>09/01/2021</t>
  </si>
  <si>
    <t>15/01/2021</t>
  </si>
  <si>
    <t>16/01/2021</t>
  </si>
  <si>
    <t>17/01/2021</t>
  </si>
  <si>
    <t>20/01/2021</t>
  </si>
  <si>
    <t>22/01/2021</t>
  </si>
  <si>
    <t>23/01/2021</t>
  </si>
  <si>
    <t>24/01/2021</t>
  </si>
  <si>
    <t>27/01/2021</t>
  </si>
  <si>
    <t>29/01/2021</t>
  </si>
  <si>
    <t>30/01/2021</t>
  </si>
  <si>
    <t>31/01/2021</t>
  </si>
  <si>
    <t>03/02/2021</t>
  </si>
  <si>
    <t>06/02/2021</t>
  </si>
  <si>
    <t>07/02/2021</t>
  </si>
  <si>
    <t>2-2</t>
  </si>
  <si>
    <t>13/02/2021</t>
  </si>
  <si>
    <t>14/02/2021</t>
  </si>
  <si>
    <t>17/02/2021</t>
  </si>
  <si>
    <t>19/02/2021</t>
  </si>
  <si>
    <t>20/02/2021</t>
  </si>
  <si>
    <t>21/02/2021</t>
  </si>
  <si>
    <t>24/02/2021</t>
  </si>
  <si>
    <t>26/02/2021</t>
  </si>
  <si>
    <t>27/02/2021</t>
  </si>
  <si>
    <t>28/02/2021</t>
  </si>
  <si>
    <t>03/03/2021</t>
  </si>
  <si>
    <t>10/03/2021</t>
  </si>
  <si>
    <t>12/03/2021</t>
  </si>
  <si>
    <t>13/03/2021</t>
  </si>
  <si>
    <t>14/03/2021</t>
  </si>
  <si>
    <t>19/03/2021</t>
  </si>
  <si>
    <t>20/03/2021</t>
  </si>
  <si>
    <t>21/03/2021</t>
  </si>
  <si>
    <t>03/04/2021</t>
  </si>
  <si>
    <t>04/04/2021</t>
  </si>
  <si>
    <t>2-3</t>
  </si>
  <si>
    <t>09/04/2021</t>
  </si>
  <si>
    <t>10/04/2021</t>
  </si>
  <si>
    <t>11/04/2021</t>
  </si>
  <si>
    <t>16/04/2021</t>
  </si>
  <si>
    <t>17/04/2021</t>
  </si>
  <si>
    <t>18/04/2021</t>
  </si>
  <si>
    <t>23/04/2021</t>
  </si>
  <si>
    <t>24/04/2021</t>
  </si>
  <si>
    <t>25/04/2021</t>
  </si>
  <si>
    <t>30/04/2021</t>
  </si>
  <si>
    <t>01/05/2021</t>
  </si>
  <si>
    <t>02/05/2021</t>
  </si>
  <si>
    <t>07/05/2021</t>
  </si>
  <si>
    <t>08/05/2021</t>
  </si>
  <si>
    <t>09/05/2021</t>
  </si>
  <si>
    <t>16/05/2021</t>
  </si>
  <si>
    <t>23/05/2021</t>
  </si>
  <si>
    <t>Journee</t>
  </si>
  <si>
    <t>Stats Total</t>
  </si>
  <si>
    <t>Stats Domicile</t>
  </si>
  <si>
    <t>Stats Exterieur</t>
  </si>
  <si>
    <t>GP</t>
  </si>
  <si>
    <t>Avg</t>
  </si>
  <si>
    <t>Match à Jouer 1,5</t>
  </si>
  <si>
    <t>Valeur des Equipe 1,5</t>
  </si>
  <si>
    <t>Equipe Home</t>
  </si>
  <si>
    <t>Equipe Away</t>
  </si>
  <si>
    <t>% Reussite</t>
  </si>
  <si>
    <t>Cote Mini</t>
  </si>
  <si>
    <t>Val_but</t>
  </si>
  <si>
    <t>Val_home</t>
  </si>
  <si>
    <t>Val_away</t>
  </si>
  <si>
    <t>Wide Table</t>
  </si>
  <si>
    <t>Total GP</t>
  </si>
  <si>
    <t>Total GF</t>
  </si>
  <si>
    <t>Total GA</t>
  </si>
  <si>
    <t>Toulouse</t>
  </si>
  <si>
    <t>Amiens</t>
  </si>
  <si>
    <t>Nancy</t>
  </si>
  <si>
    <t>Auxerre</t>
  </si>
  <si>
    <t>Clermont</t>
  </si>
  <si>
    <t>Caen</t>
  </si>
  <si>
    <t>Guingamp</t>
  </si>
  <si>
    <t>Troyes</t>
  </si>
  <si>
    <t>Ligue</t>
  </si>
  <si>
    <t>ID</t>
  </si>
  <si>
    <t>Heure</t>
  </si>
  <si>
    <t>Journée</t>
  </si>
  <si>
    <t>Année</t>
  </si>
  <si>
    <t>2020_2021</t>
  </si>
  <si>
    <t>2019_2020</t>
  </si>
  <si>
    <t>2018_2019</t>
  </si>
  <si>
    <t>2017_2018</t>
  </si>
  <si>
    <t>AC Ajaccio</t>
  </si>
  <si>
    <t>Bastia</t>
  </si>
  <si>
    <t>2016_2017</t>
  </si>
  <si>
    <t>FTS</t>
  </si>
  <si>
    <t>ligue_1</t>
  </si>
  <si>
    <t>TG_HT</t>
  </si>
  <si>
    <t>2021_2022</t>
  </si>
  <si>
    <t>2022_2023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</si>
</sst>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1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0"/>
      <color theme="0"/>
      <name val="Arial"/>
      <family val="2"/>
    </font>
    <font>
      <b/>
      <sz val="2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8"/>
      <color rgb="FF404040"/>
      <name val="Open Sans"/>
      <family val="2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92D050"/>
        <bgColor indexed="64"/>
      </patternFill>
    </fill>
  </fills>
  <borders count="7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0" xfId="0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2" fontId="0" fillId="0" borderId="0" xfId="0" applyNumberFormat="1" applyAlignment="1">
      <alignment horizontal="center"/>
    </xf>
    <xf numFmtId="0" fontId="4" fillId="0" borderId="0" xfId="0" applyFont="1" applyAlignment="1">
      <alignment horizontal="center"/>
    </xf>
    <xf numFmtId="10" fontId="4" fillId="0" borderId="0" xfId="0" applyNumberFormat="1" applyFont="1" applyAlignment="1">
      <alignment horizontal="center"/>
    </xf>
    <xf numFmtId="2" fontId="4" fillId="0" borderId="0" xfId="0" applyNumberFormat="1" applyFont="1" applyAlignment="1">
      <alignment horizontal="center"/>
    </xf>
    <xf numFmtId="10" fontId="0" fillId="0" borderId="0" xfId="0" applyNumberFormat="1" applyAlignment="1">
      <alignment horizontal="center"/>
    </xf>
    <xf numFmtId="0" fontId="0" fillId="0" borderId="1" xfId="0" applyBorder="1" applyAlignment="1">
      <alignment horizontal="center"/>
    </xf>
    <xf numFmtId="14" fontId="4" fillId="0" borderId="5" xfId="0" applyNumberFormat="1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10" fontId="4" fillId="0" borderId="5" xfId="0" applyNumberFormat="1" applyFont="1" applyBorder="1" applyAlignment="1">
      <alignment horizontal="center"/>
    </xf>
    <xf numFmtId="2" fontId="4" fillId="0" borderId="5" xfId="0" applyNumberFormat="1" applyFont="1" applyBorder="1" applyAlignment="1">
      <alignment horizontal="center"/>
    </xf>
    <xf numFmtId="0" fontId="6" fillId="2" borderId="3" xfId="0" applyFont="1" applyFill="1" applyBorder="1" applyAlignment="1">
      <alignment horizontal="center"/>
    </xf>
    <xf numFmtId="14" fontId="6" fillId="2" borderId="3" xfId="0" applyNumberFormat="1" applyFont="1" applyFill="1" applyBorder="1" applyAlignment="1">
      <alignment horizontal="center"/>
    </xf>
    <xf numFmtId="10" fontId="6" fillId="2" borderId="3" xfId="0" applyNumberFormat="1" applyFont="1" applyFill="1" applyBorder="1" applyAlignment="1">
      <alignment horizontal="center"/>
    </xf>
    <xf numFmtId="0" fontId="4" fillId="0" borderId="4" xfId="0" applyFont="1" applyBorder="1" applyAlignment="1">
      <alignment horizontal="center"/>
    </xf>
    <xf numFmtId="14" fontId="4" fillId="0" borderId="4" xfId="0" applyNumberFormat="1" applyFont="1" applyBorder="1" applyAlignment="1">
      <alignment horizontal="center"/>
    </xf>
    <xf numFmtId="10" fontId="4" fillId="0" borderId="4" xfId="0" applyNumberFormat="1" applyFont="1" applyBorder="1" applyAlignment="1">
      <alignment horizontal="center"/>
    </xf>
    <xf numFmtId="2" fontId="4" fillId="0" borderId="4" xfId="0" applyNumberFormat="1" applyFont="1" applyBorder="1" applyAlignment="1">
      <alignment horizontal="center"/>
    </xf>
    <xf numFmtId="0" fontId="7" fillId="0" borderId="0" xfId="0" applyFont="1" applyAlignment="1">
      <alignment horizontal="center"/>
    </xf>
    <xf numFmtId="0" fontId="7" fillId="0" borderId="0" xfId="0" applyFont="1"/>
    <xf numFmtId="0" fontId="8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14" fontId="1" fillId="2" borderId="2" xfId="0" applyNumberFormat="1" applyFont="1" applyFill="1" applyBorder="1" applyAlignment="1">
      <alignment horizontal="center"/>
    </xf>
    <xf numFmtId="14" fontId="4" fillId="3" borderId="5" xfId="0" applyNumberFormat="1" applyFont="1" applyFill="1" applyBorder="1" applyAlignment="1">
      <alignment horizontal="center"/>
    </xf>
    <xf numFmtId="0" fontId="4" fillId="3" borderId="5" xfId="0" applyFont="1" applyFill="1" applyBorder="1" applyAlignment="1">
      <alignment horizontal="center"/>
    </xf>
    <xf numFmtId="0" fontId="9" fillId="0" borderId="0" xfId="0" applyFont="1"/>
    <xf numFmtId="1" fontId="0" fillId="0" borderId="0" xfId="0" applyNumberFormat="1" applyAlignment="1">
      <alignment horizontal="center"/>
    </xf>
    <xf numFmtId="0" fontId="10" fillId="0" borderId="0" xfId="0" applyFont="1" applyAlignment="1">
      <alignment vertical="center" wrapText="1"/>
    </xf>
    <xf numFmtId="14" fontId="0" fillId="0" borderId="0" xfId="0" applyNumberFormat="1"/>
    <xf numFmtId="0" fontId="1" fillId="2" borderId="5" xfId="0" applyFont="1" applyFill="1" applyBorder="1"/>
    <xf numFmtId="0" fontId="1" fillId="2" borderId="6" xfId="0" applyFont="1" applyFill="1" applyBorder="1"/>
    <xf numFmtId="0" fontId="0" fillId="3" borderId="5" xfId="0" applyFill="1" applyBorder="1"/>
    <xf numFmtId="0" fontId="0" fillId="0" borderId="5" xfId="0" applyBorder="1"/>
    <xf numFmtId="0" fontId="0" fillId="3" borderId="1" xfId="0" applyFill="1" applyBorder="1"/>
    <xf numFmtId="0" fontId="0" fillId="0" borderId="1" xfId="0" applyBorder="1"/>
    <xf numFmtId="0" fontId="0" fillId="3" borderId="6" xfId="0" applyFill="1" applyBorder="1" applyAlignment="1">
      <alignment horizontal="center"/>
    </xf>
    <xf numFmtId="0" fontId="0" fillId="0" borderId="6" xfId="0" applyBorder="1" applyAlignment="1">
      <alignment horizontal="center"/>
    </xf>
    <xf numFmtId="164" fontId="0" fillId="0" borderId="0" xfId="0" applyNumberFormat="1" applyAlignment="1">
      <alignment horizontal="center"/>
    </xf>
    <xf numFmtId="0" fontId="3" fillId="0" borderId="0" xfId="0" applyFont="1" applyAlignment="1">
      <alignment horizontal="center"/>
    </xf>
    <xf numFmtId="0" fontId="3" fillId="4" borderId="0" xfId="0" applyFont="1" applyFill="1" applyAlignment="1">
      <alignment horizontal="center"/>
    </xf>
    <xf numFmtId="0" fontId="0" fillId="3" borderId="5" xfId="0" applyFont="1" applyFill="1" applyBorder="1"/>
    <xf numFmtId="0" fontId="0" fillId="0" borderId="5" xfId="0" applyFont="1" applyBorder="1"/>
    <xf numFmtId="0" fontId="0" fillId="0" borderId="3" xfId="0" applyFont="1" applyBorder="1"/>
    <xf numFmtId="0" fontId="0" fillId="3" borderId="4" xfId="0" applyFont="1" applyFill="1" applyBorder="1"/>
    <xf numFmtId="0" fontId="1" fillId="2" borderId="0" xfId="0" applyFont="1" applyFill="1" applyAlignment="1">
      <alignment horizontal="center"/>
    </xf>
    <xf numFmtId="14" fontId="4" fillId="3" borderId="4" xfId="0" applyNumberFormat="1" applyFont="1" applyFill="1" applyBorder="1" applyAlignment="1">
      <alignment horizontal="center"/>
    </xf>
    <xf numFmtId="0" fontId="4" fillId="3" borderId="4" xfId="0" applyFont="1" applyFill="1" applyBorder="1" applyAlignment="1">
      <alignment horizontal="center"/>
    </xf>
  </cellXfs>
  <cellStyles count="1">
    <cellStyle name="Normal" xfId="0" builtinId="0"/>
  </cellStyles>
  <dxfs count="110">
    <dxf>
      <numFmt numFmtId="19" formatCode="dd/mm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family val="2"/>
        <scheme val="none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border outline="0"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</dxf>
    <dxf>
      <numFmt numFmtId="1" formatCode="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4" formatCode="0.00%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b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14" formatCode="0.00%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2" formatCode="0.00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border outline="0">
        <top style="thin">
          <color theme="4" tint="0.39997558519241921"/>
        </top>
      </border>
    </dxf>
    <dxf>
      <alignment horizontal="center" vertical="bottom" textRotation="0" wrapText="0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4" formatCode="0.00%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left style="thin">
          <color theme="4" tint="0.39997558519241921"/>
        </left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family val="2"/>
        <scheme val="none"/>
      </font>
      <fill>
        <patternFill patternType="solid">
          <fgColor theme="4"/>
          <bgColor theme="4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F24C64"/>
      <color rgb="FFF94D5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74C8374A-D5A0-427A-886D-4A23949F1E6C}" name="match_next_ligue_1" displayName="match_next_ligue_1" ref="B5:F26" totalsRowShown="0" headerRowDxfId="96" dataDxfId="94" headerRowBorderDxfId="95" tableBorderDxfId="93">
  <autoFilter ref="B5:F26" xr:uid="{898F9BB2-A8E2-4D3E-A29B-B9D52E200AC2}"/>
  <tableColumns count="5">
    <tableColumn id="1" xr3:uid="{5C8A2DEE-BE6A-41DB-81E4-CC0B1AC7DA69}" name="Date" dataDxfId="92">
      <calculatedColumnFormula array="1">IF(ROWS($6:6)&lt;=COUNTIF(INDIRECT("Calendrier_"&amp;$A$1&amp;"[Journee]"),'1,5 buts'!$E$4),INDEX(INDIRECT("Calendrier_"&amp;$A$1&amp;"[Date]"),SMALL(IF(INDIRECT("Calendrier_"&amp;$A$1&amp;"[Journee]")='1,5 buts'!$E$4,ROW(INDIRECT("1:"&amp;ROWS(INDIRECT("Calendrier_"&amp;$A$1&amp;"[Date]"))))),ROWS($6:6))),"")</calculatedColumnFormula>
    </tableColumn>
    <tableColumn id="2" xr3:uid="{6AB1E48A-29B0-4FA8-9A5D-6C80EDDA70D2}" name="Home" dataDxfId="91">
      <calculatedColumnFormula array="1">IF(ROWS($6:6)&lt;=COUNTIF(INDIRECT("Calendrier_"&amp;$A$1&amp;"[Journee]"),'1,5 buts'!$E$4),INDEX(INDIRECT("Calendrier_"&amp;$A$1&amp;"[Home]"),SMALL(IF(INDIRECT("Calendrier_"&amp;$A$1&amp;"[Journee]")='1,5 buts'!$E$4,ROW(INDIRECT("1:"&amp;ROWS(INDIRECT("Calendrier_"&amp;$A$1&amp;"[Home]"))))),ROWS($6:6))),"")</calculatedColumnFormula>
    </tableColumn>
    <tableColumn id="3" xr3:uid="{5D0234E0-FC93-470F-AFA7-AB081139A64E}" name="Resultat" dataDxfId="90">
      <calculatedColumnFormula array="1">IF(ROWS($6:6)&lt;=COUNTIF(INDIRECT("Calendrier_"&amp;$A$1&amp;"[Journee]"),'1,5 buts'!$E$4),INDEX(INDIRECT("Calendrier_"&amp;$A$1&amp;"[resultat]"),SMALL(IF(INDIRECT("Calendrier_"&amp;$A$1&amp;"[Journee]")='1,5 buts'!$E$4,ROW(INDIRECT("1:"&amp;ROWS(INDIRECT("Calendrier_"&amp;$A$1&amp;"[resultat]"))))),ROWS($6:6))),"")</calculatedColumnFormula>
    </tableColumn>
    <tableColumn id="4" xr3:uid="{8731C5DC-021E-491A-B48C-BA8CA34186AF}" name="Away" dataDxfId="89">
      <calculatedColumnFormula array="1">IF(ROWS($6:6)&lt;=COUNTIF(INDIRECT("Calendrier_"&amp;$A$1&amp;"[Journee]"),'1,5 buts'!$E$4),INDEX(INDIRECT("Calendrier_"&amp;$A$1&amp;"[away]"),SMALL(IF(INDIRECT("Calendrier_"&amp;$A$1&amp;"[Journee]")='1,5 buts'!$E$4,ROW(INDIRECT("1:"&amp;ROWS(INDIRECT("Calendrier_"&amp;$A$1&amp;"[away]"))))),ROWS($6:6))),"")</calculatedColumnFormula>
    </tableColumn>
    <tableColumn id="5" xr3:uid="{6758C8D7-A33F-48AC-BE2D-C514E5501F26}" name="Ligue" dataDxfId="88">
      <calculatedColumnFormula>IF(match_next_ligue_1[[#This Row],[Away]]&lt;&gt;"",$A$1,"")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F97EC796-B085-4233-BC86-BEC4078C9F9C}" name="Total_match_but_home_ligue_1" displayName="Total_match_but_home_ligue_1" ref="AG5:AQ25" totalsRowShown="0" headerRowDxfId="87" dataDxfId="86" headerRowCellStyle="Normal" dataCellStyle="Normal">
  <autoFilter ref="AG5:AQ25" xr:uid="{3518D1CF-B173-4A77-9121-8A6C3136F6B4}"/>
  <tableColumns count="11">
    <tableColumn id="1" xr3:uid="{B8A3088D-DF60-4828-9C93-A2AB14B8AED3}" name="Equipe" dataDxfId="85" dataCellStyle="Normal">
      <calculatedColumnFormula>INDIRECT("equipe_play_"&amp;$A$1&amp;"[Equipe]")</calculatedColumnFormula>
    </tableColumn>
    <tableColumn id="2" xr3:uid="{DD0C8C3E-F69C-4984-81C0-95E55C5299EB}" name="GP" dataDxfId="84" dataCellStyle="Normal">
      <calculatedColumnFormula>SUMPRODUCT(((INDIRECT("Calendrier_"&amp;$A$1&amp;"[Home]")=T6))*(INDIRECT("Calendrier_"&amp;$A$1&amp;"[Journee]")&lt;'1,5 buts'!E$4))</calculatedColumnFormula>
    </tableColumn>
    <tableColumn id="3" xr3:uid="{2645DACC-7105-4332-B503-C1FABC17DA59}" name="Avg" dataDxfId="83" dataCellStyle="Normal">
      <calculatedColumnFormula>IFERROR(SUMPRODUCT(((INDIRECT("Calendrier_"&amp;$A$1&amp;"[Home]")=Total_match_but_home_ligue_1[[#This Row],[Equipe]])*(INDIRECT("Calendrier_"&amp;$A$1&amp;"[TG]")))*(INDIRECT("Calendrier_"&amp;$A$1&amp;"[Journee]")&lt;'1,5 buts'!E$4))/Total_match_but_home_ligue_1[[#This Row],[GP]],"")</calculatedColumnFormula>
    </tableColumn>
    <tableColumn id="4" xr3:uid="{8B0A6711-6198-43A2-9170-A2920F11AD3C}" name="0.5" dataDxfId="82" dataCellStyle="Normal">
      <calculatedColumnFormula>IFERROR(SUMPRODUCT(((INDIRECT("Calendrier_"&amp;$A$1&amp;"[Home]")=Total_match_but_home_ligue_1[[#This Row],[Equipe]])*(INDIRECT("Calendrier_"&amp;$A$1&amp;"[0.5]")))*(INDIRECT("Calendrier_"&amp;$A$1&amp;"[Journee]")&lt;'1,5 buts'!E$4))/Total_match_but_home_ligue_1[[#This Row],[GP]],"")*100</calculatedColumnFormula>
    </tableColumn>
    <tableColumn id="5" xr3:uid="{CD5A6A39-2852-47E3-9EEF-2F35C944CB93}" name="1.5" dataDxfId="81" dataCellStyle="Normal">
      <calculatedColumnFormula>IFERROR(SUMPRODUCT(((INDIRECT("Calendrier_"&amp;$A$1&amp;"[Home]")=Total_match_but_home_ligue_1[[#This Row],[Equipe]])*(INDIRECT("Calendrier_"&amp;$A$1&amp;"[1.5]")))*(INDIRECT("Calendrier_"&amp;$A$1&amp;"[Journee]")&lt;'1,5 buts'!E$4))/Total_match_but_home_ligue_1[[#This Row],[GP]],"")*100</calculatedColumnFormula>
    </tableColumn>
    <tableColumn id="6" xr3:uid="{FD980F3C-4591-49D3-9E1D-F8B7BA29CF36}" name="2.5" dataDxfId="80" dataCellStyle="Normal">
      <calculatedColumnFormula>IFERROR(SUMPRODUCT(((INDIRECT("Calendrier_"&amp;$A$1&amp;"[Home]")=Total_match_but_home_ligue_1[[#This Row],[Equipe]])*(INDIRECT("Calendrier_"&amp;$A$1&amp;"[2.5]")))*(INDIRECT("Calendrier_"&amp;$A$1&amp;"[Journee]")&lt;'1,5 buts'!E$4))/Total_match_but_home_ligue_1[[#This Row],[GP]],"")*100</calculatedColumnFormula>
    </tableColumn>
    <tableColumn id="7" xr3:uid="{DB732DBE-C874-415C-9DCC-1F71AAC9039D}" name="3.5" dataDxfId="79" dataCellStyle="Normal">
      <calculatedColumnFormula>IFERROR(SUMPRODUCT(((INDIRECT("Calendrier_"&amp;$A$1&amp;"[Home]")=Total_match_but_home_ligue_1[[#This Row],[Equipe]])*(INDIRECT("Calendrier_"&amp;$A$1&amp;"[3.5]")))*(INDIRECT("Calendrier_"&amp;$A$1&amp;"[Journee]")&lt;'1,5 buts'!E$4))/Total_match_but_home_ligue_1[[#This Row],[GP]],"")*100</calculatedColumnFormula>
    </tableColumn>
    <tableColumn id="8" xr3:uid="{55AA9562-364F-4031-AF80-B29F81A37BCD}" name="BTS" dataDxfId="78" dataCellStyle="Normal">
      <calculatedColumnFormula>IFERROR(SUMPRODUCT(((INDIRECT("Calendrier_"&amp;$A$1&amp;"[Home]")=Total_match_but_home_ligue_1[[#This Row],[Equipe]])*(INDIRECT("Calendrier_"&amp;$A$1&amp;"[BTS]")))*(INDIRECT("Calendrier_"&amp;$A$1&amp;"[Journee]")&lt;'1,5 buts'!E$4))/Total_match_but_home_ligue_1[[#This Row],[GP]],"")*100</calculatedColumnFormula>
    </tableColumn>
    <tableColumn id="9" xr3:uid="{473354F8-7E0C-4781-A27A-C9F2082FD304}" name="CS" dataDxfId="77" dataCellStyle="Normal">
      <calculatedColumnFormula array="1">IFERROR((SUMPRODUCT((INDIRECT("Calendrier_"&amp;$A$1&amp;"[Home]")=Total_match_but_home_ligue_1[[#This Row],[Equipe]])*(RIGHT(INDIRECT("Calendrier_"&amp;$A$1&amp;"[resultat]"),1)="0")*1*(INDIRECT("Calendrier_"&amp;$A$1&amp;"[Journee]")&lt;'1,5 buts'!$E$4))*(INDIRECT("Calendrier_"&amp;$A$1&amp;"[Journee]")&lt;'1,5 buts'!$E$4))/Total_match_but_home_ligue_1[[#This Row],[GP]],"")*100</calculatedColumnFormula>
    </tableColumn>
    <tableColumn id="10" xr3:uid="{A3FA5224-EF07-4E2D-BA4E-DECAFA78EDF9}" name="FTS" dataDxfId="76" dataCellStyle="Normal">
      <calculatedColumnFormula array="1">IFERROR((SUMPRODUCT((INDIRECT("Calendrier_"&amp;$A$1&amp;"[Home]")=Total_match_but_home_ligue_1[[#This Row],[Equipe]])*(LEFT(INDIRECT("Calendrier_"&amp;$A$1&amp;"[resultat]"),1)="0")*1*(INDIRECT("Calendrier_"&amp;$A$1&amp;"[Journee]")&lt;'1,5 buts'!$E$4))*(INDIRECT("Calendrier_"&amp;$A$1&amp;"[Journee]")&lt;'1,5 buts'!$E$4))/Total_match_but_home_ligue_1[[#This Row],[GP]],"")*100</calculatedColumnFormula>
    </tableColumn>
    <tableColumn id="11" xr3:uid="{87349C45-661B-445C-B789-2109FE8DC85B}" name="TG_HT" dataDxfId="75" dataCellStyle="Normal">
      <calculatedColumnFormula>IFERROR(SUMPRODUCT(((INDIRECT("Calendrier_"&amp;$A$1&amp;"[Home]")=Total_match_but_home_ligue_1[[#This Row],[Equipe]])*(INDIRECT("Calendrier_"&amp;$A$1&amp;"[TG_HT]")))*(INDIRECT("Calendrier_"&amp;$A$1&amp;"[Journee]")&lt;'1,5 buts'!E$4))/Total_match_but_home_ligue_1[[#This Row],[GP]],"")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0" xr:uid="{A8B294C6-B652-4A75-8D97-19463ECB6997}" name="Total_match_but_away_ligue_1" displayName="Total_match_but_away_ligue_1" ref="AS5:BC25" totalsRowShown="0" headerRowDxfId="74" dataDxfId="73" headerRowCellStyle="Normal" dataCellStyle="Normal">
  <autoFilter ref="AS5:BC25" xr:uid="{B5A30D07-8ADA-4A6B-8953-83ED5AF0A97E}"/>
  <tableColumns count="11">
    <tableColumn id="1" xr3:uid="{3B5AEA30-DAED-4197-B782-6E26E6D4330D}" name="Equipe" dataDxfId="72" dataCellStyle="Normal">
      <calculatedColumnFormula>INDIRECT("equipe_play_"&amp;$A$1&amp;"[Equipe]")</calculatedColumnFormula>
    </tableColumn>
    <tableColumn id="2" xr3:uid="{AF07E3EB-296B-4F58-814F-7132EE264508}" name="GP" dataDxfId="71" dataCellStyle="Normal">
      <calculatedColumnFormula>SUMPRODUCT(((INDIRECT("Calendrier_"&amp;$A$1&amp;"[Away]")=Total_match_but_away_ligue_1[[#This Row],[Equipe]]))*(INDIRECT("Calendrier_"&amp;$A$1&amp;"[Journee]")&lt;'1,5 buts'!$E$4))</calculatedColumnFormula>
    </tableColumn>
    <tableColumn id="3" xr3:uid="{EEC39D14-B1F5-440E-9038-08FFEB11DBD0}" name="Avg" dataDxfId="70" dataCellStyle="Normal">
      <calculatedColumnFormula>IFERROR(SUMPRODUCT(((INDIRECT("Calendrier_"&amp;$A$1&amp;"[Away]")=Total_match_but_away_ligue_1[[#This Row],[Equipe]])*(INDIRECT("Calendrier_"&amp;$A$1&amp;"[TG]")))*(INDIRECT("Calendrier_"&amp;$A$1&amp;"[Journee]")&lt;'1,5 buts'!E$4))/Total_match_but_away_ligue_1[[#This Row],[GP]],"")</calculatedColumnFormula>
    </tableColumn>
    <tableColumn id="4" xr3:uid="{C2078DF8-2692-4405-8D91-2CB9F7E9FFB3}" name="0.5" dataDxfId="69" dataCellStyle="Normal">
      <calculatedColumnFormula>IFERROR(SUMPRODUCT(((INDIRECT("Calendrier_"&amp;$A$1&amp;"[Away]")=Total_match_but_away_ligue_1[[#This Row],[Equipe]])*(INDIRECT("Calendrier_"&amp;$A$1&amp;"[0.5]")))*(INDIRECT("Calendrier_"&amp;$A$1&amp;"[Journee]")&lt;'1,5 buts'!E$4))/Total_match_but_away_ligue_1[[#This Row],[GP]],"")*100</calculatedColumnFormula>
    </tableColumn>
    <tableColumn id="5" xr3:uid="{E51E7161-A72B-455A-B9C1-574E1C55D277}" name="1.5" dataDxfId="68" dataCellStyle="Normal">
      <calculatedColumnFormula>IFERROR(SUMPRODUCT(((INDIRECT("Calendrier_"&amp;$A$1&amp;"[Away]")=Total_match_but_away_ligue_1[[#This Row],[Equipe]])*(INDIRECT("Calendrier_"&amp;$A$1&amp;"[1.5]")))*(INDIRECT("Calendrier_"&amp;$A$1&amp;"[Journee]")&lt;'1,5 buts'!E$4))/Total_match_but_away_ligue_1[[#This Row],[GP]],"")*100</calculatedColumnFormula>
    </tableColumn>
    <tableColumn id="6" xr3:uid="{88494067-831F-4AA7-81F6-1B687B25380B}" name="2.5" dataDxfId="67" dataCellStyle="Normal">
      <calculatedColumnFormula>IFERROR(SUMPRODUCT(((INDIRECT("Calendrier_"&amp;$A$1&amp;"[Away]")=Total_match_but_away_ligue_1[[#This Row],[Equipe]])*(INDIRECT("Calendrier_"&amp;$A$1&amp;"[2.5]")))*(INDIRECT("Calendrier_"&amp;$A$1&amp;"[Journee]")&lt;'1,5 buts'!E$4))/Total_match_but_away_ligue_1[[#This Row],[GP]],"")*100</calculatedColumnFormula>
    </tableColumn>
    <tableColumn id="7" xr3:uid="{4C78AE2B-BEA6-41E7-99CF-C0C9DF53022F}" name="3.5" dataDxfId="66" dataCellStyle="Normal">
      <calculatedColumnFormula>IFERROR(SUMPRODUCT(((INDIRECT("Calendrier_"&amp;$A$1&amp;"[Away]")=Total_match_but_away_ligue_1[[#This Row],[Equipe]])*(INDIRECT("Calendrier_"&amp;$A$1&amp;"[3.5]")))*(INDIRECT("Calendrier_"&amp;$A$1&amp;"[Journee]")&lt;'1,5 buts'!E$4))/Total_match_but_away_ligue_1[[#This Row],[GP]],"")*100</calculatedColumnFormula>
    </tableColumn>
    <tableColumn id="8" xr3:uid="{02CE49F4-9DB2-46B7-A3A8-757BCD7331CA}" name="BTS" dataDxfId="65" dataCellStyle="Normal">
      <calculatedColumnFormula>IFERROR(SUMPRODUCT(((INDIRECT("Calendrier_"&amp;$A$1&amp;"[Away]")=Total_match_but_away_ligue_1[[#This Row],[Equipe]])*(INDIRECT("Calendrier_"&amp;$A$1&amp;"[BTS]")))*(INDIRECT("Calendrier_"&amp;$A$1&amp;"[Journee]")&lt;'1,5 buts'!E$4))/Total_match_but_away_ligue_1[[#This Row],[GP]],"")*100</calculatedColumnFormula>
    </tableColumn>
    <tableColumn id="9" xr3:uid="{6E734208-E222-4799-B782-23D23107368F}" name="CS" dataDxfId="64" dataCellStyle="Normal">
      <calculatedColumnFormula array="1">IFERROR((SUMPRODUCT((INDIRECT("Calendrier_"&amp;$A$1&amp;"[Away]")=Total_match_but_away_ligue_1[[#This Row],[Equipe]])*(LEFT(INDIRECT("Calendrier_"&amp;$A$1&amp;"[resultat]"),1)="0")*1*(INDIRECT("Calendrier_"&amp;$A$1&amp;"[Journee]")&lt;'1,5 buts'!$E$4))*(INDIRECT("Calendrier_"&amp;$A$1&amp;"[Journee]")&lt;'1,5 buts'!$E$4))/Total_match_but_away_ligue_1[[#This Row],[GP]],"")*100</calculatedColumnFormula>
    </tableColumn>
    <tableColumn id="10" xr3:uid="{4EDCB032-0D13-4D9F-AB79-590E05430602}" name="FTS" dataDxfId="63" dataCellStyle="Normal">
      <calculatedColumnFormula array="1">IFERROR((SUMPRODUCT((INDIRECT("Calendrier_"&amp;$A$1&amp;"[Away]")=Total_match_but_away_ligue_1[[#This Row],[Equipe]])*(RIGHT(INDIRECT("Calendrier_"&amp;$A$1&amp;"[resultat]"),1)="0")*1*(INDIRECT("Calendrier_"&amp;$A$1&amp;"[Journee]")&lt;'1,5 buts'!$E$4))*(INDIRECT("Calendrier_"&amp;$A$1&amp;"[Journee]")&lt;'1,5 buts'!$E$4))/Total_match_but_away_ligue_1[[#This Row],[GP]],"")*100</calculatedColumnFormula>
    </tableColumn>
    <tableColumn id="11" xr3:uid="{8A82E76B-D836-4174-B36C-07415167AF6A}" name="TG_HT" dataDxfId="62" dataCellStyle="Normal">
      <calculatedColumnFormula>IFERROR(SUMPRODUCT(((INDIRECT("Calendrier_"&amp;$A$1&amp;"[Away]")=Total_match_but_away_ligue_1[[#This Row],[Equipe]])*(INDIRECT("Calendrier_"&amp;$A$1&amp;"[TG_HT]")))*(INDIRECT("Calendrier_"&amp;$A$1&amp;"[Journee]")&lt;'1,5 buts'!E$4))/Total_match_but_away_ligue_1[[#This Row],[GP]],"")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8C08A5A-7667-4A43-8BD0-F57A3E03ED4F}" name="equipe_play_ligue_1" displayName="equipe_play_ligue_1" ref="M5:R25" totalsRowShown="0" headerRowDxfId="61" dataDxfId="60">
  <autoFilter ref="M5:R25" xr:uid="{412C4B38-2375-44CF-B99F-CFC3295BFC15}"/>
  <tableColumns count="6">
    <tableColumn id="1" xr3:uid="{A46AE191-DDA9-4FDD-907E-40FC200235B5}" name="Equipe" dataDxfId="59">
      <calculatedColumnFormula array="1">INDEX(INDIRECT("equipe_"&amp;$A$1&amp;"[@]"), MATCH(TRUE, EXACT(INDIRECT("equipe_"&amp;$A$1&amp;"[#En-têtes]"), $C$2), 0))</calculatedColumnFormula>
    </tableColumn>
    <tableColumn id="2" xr3:uid="{B9D8D316-3FB9-4D1A-806C-48ED8CAD2726}" name="Val_but" dataDxfId="58">
      <calculatedColumnFormula>IF(AND(INDIRECT("Wide_table_"&amp;$A$1&amp;"[@[Total GP]]")&gt;=5,INDIRECT("Total_match_but_"&amp;$A$1&amp;"[@[1.5]]")&gt;=75,INDIRECT("Wide_table_"&amp;$A$1&amp;"[@[Total GF]]")&gt;=INDIRECT("Wide_table_"&amp;$A$1&amp;"[@[Total GP]]"),INDIRECT("Wide_table_"&amp;$A$1&amp;"[@[Total GA]]")&gt;=INDIRECT("Wide_table_"&amp;$A$1&amp;"[@[Total GP]]")),INDIRECT("equipe_play_"&amp;$A$1&amp;"[@Equipe]"),"")</calculatedColumnFormula>
    </tableColumn>
    <tableColumn id="3" xr3:uid="{C8D8B01C-E4EC-41D1-AE36-B38462CEA068}" name="Val_home" dataDxfId="57">
      <calculatedColumnFormula>IF(AND(INDIRECT("Total_match_but_home_"&amp;$A$1&amp;"[@[1.5]]")&gt;=80,INDIRECT("Total_match_but_home_"&amp;$A$1&amp;"[@GP]")&gt;=3),INDIRECT("equipe_play_"&amp;$A$1&amp;"[@Equipe]"),"")</calculatedColumnFormula>
    </tableColumn>
    <tableColumn id="4" xr3:uid="{436875A9-F796-443A-A3C3-90FD06E9DF80}" name="Val_away" dataDxfId="56">
      <calculatedColumnFormula>IF(AND(INDIRECT("Total_match_but_away_"&amp;$A$1&amp;"[@[1.5]]")&gt;=80,INDIRECT("Total_match_but_away_"&amp;$A$1&amp;"[@GP]")&gt;=3),INDIRECT("equipe_play_"&amp;$A$1&amp;"[@Equipe]"),"")</calculatedColumnFormula>
    </tableColumn>
    <tableColumn id="5" xr3:uid="{57948AD5-DAB1-413F-A1E4-AB80385BE83B}" name="% Reussite" dataDxfId="55">
      <calculatedColumnFormula>(INDIRECT("Total_match_but_"&amp;$A$1&amp;"[@[1.5]]")+INDIRECT("Total_match_but_home_"&amp;$A$1&amp;"[@[1.5]]")+INDIRECT("Total_match_but_away_"&amp;$A$1&amp;"[@[1.5]]"))/3</calculatedColumnFormula>
    </tableColumn>
    <tableColumn id="6" xr3:uid="{4A54A4DE-BE9C-479A-A4A1-1CA7251CF30B}" name="Cote Mini" dataDxfId="54">
      <calculatedColumnFormula>1/equipe_play_ligue_1[[#This Row],[% Reussite]]</calculatedColumnFormula>
    </tableColumn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9C29E23-87A9-4B5C-A85E-DC056A904383}" name="match_val_ligue_1" displayName="match_val_ligue_1" ref="H5:K26" totalsRowShown="0" headerRowDxfId="53" dataDxfId="52">
  <autoFilter ref="H5:K26" xr:uid="{0B9E943F-D853-42D3-8DC0-76BB365AE18A}"/>
  <tableColumns count="4">
    <tableColumn id="2" xr3:uid="{70A67B3F-E5BA-462A-95EB-EFD520C061B1}" name="Equipe Home" dataDxfId="51">
      <calculatedColumnFormula>REPT(INDIRECT("match_next_"&amp;$A$1&amp;"[@Home]"),ISNUMBER(MATCH(INDIRECT("match_next_"&amp;$A$1&amp;"[@Home]"),INDIRECT("equipe_play_"&amp;$A$1&amp;"[Val_but]"),0 * MATCH(INDIRECT("match_next_"&amp;$A$1&amp;"[@Home]"),INDIRECT("equipe_play_"&amp;$A$1&amp;"[Val_home]"),0))))</calculatedColumnFormula>
    </tableColumn>
    <tableColumn id="3" xr3:uid="{D265DB04-B035-4B11-A3E1-62068AD7D925}" name="Equipe Away" dataDxfId="50">
      <calculatedColumnFormula>REPT(INDIRECT("match_next_"&amp;$A$1&amp;"[@away]"),ISNUMBER(MATCH(INDIRECT("match_next_"&amp;$A$1&amp;"[@away]"),INDIRECT("equipe_play_"&amp;$A$1&amp;"[Val_but]"),0 * MATCH(INDIRECT("match_next_"&amp;$A$1&amp;"[@away]"),INDIRECT("equipe_play_"&amp;$A$1&amp;"[Val_away]"),0))))</calculatedColumnFormula>
    </tableColumn>
    <tableColumn id="1" xr3:uid="{F87D4448-DE16-4D96-B31C-624F986B7C90}" name="% Reussite" dataDxfId="49">
      <calculatedColumnFormula>IFERROR((VLOOKUP(match_val_ligue_1[[#This Row],[Equipe Home]],INDIRECT("equipe_play_"&amp;$A$1&amp;""),5) + VLOOKUP(match_val_ligue_1[[#This Row],[Equipe Away]],INDIRECT("equipe_play_"&amp;$A$1&amp;""),5))/2,"")</calculatedColumnFormula>
    </tableColumn>
    <tableColumn id="4" xr3:uid="{74101661-C459-40E0-93A0-1122033F9D81}" name="Cote Mini" dataDxfId="48">
      <calculatedColumnFormula>IFERROR((VLOOKUP(match_val_ligue_1[[#This Row],[Equipe Home]],INDIRECT("equipe_play_"&amp;$A$1&amp;""),6) + VLOOKUP(match_val_ligue_1[[#This Row],[Equipe Away]],INDIRECT("equipe_play_"&amp;$A$1&amp;""),6))/2,"")</calculatedColumnFormula>
    </tableColumn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705AD43A-48F8-4B30-A6A8-D701C12F2B23}" name="Wide_table_ligue_1" displayName="Wide_table_ligue_1" ref="BE5:BH25" totalsRowShown="0" headerRowDxfId="47" dataDxfId="46">
  <autoFilter ref="BE5:BH25" xr:uid="{E99B6B4F-DCD4-48DB-9B9C-F8D4D34F4F6B}"/>
  <tableColumns count="4">
    <tableColumn id="1" xr3:uid="{3C1DAC62-A6B0-4B43-836E-E6BEF6C68884}" name="Equipe" dataDxfId="45">
      <calculatedColumnFormula>INDIRECT("equipe_play_"&amp;$A$1&amp;"[Equipe]")</calculatedColumnFormula>
    </tableColumn>
    <tableColumn id="2" xr3:uid="{3684C961-5D47-470E-9A51-039791534010}" name="Total GP" dataDxfId="44">
      <calculatedColumnFormula>SUMPRODUCT(((INDIRECT("Calendrier_"&amp;$A$1&amp;"[Home]")=Wide_table_ligue_1[[#This Row],[Equipe]])+(INDIRECT("Calendrier_"&amp;$A$1&amp;"[Away]")=Wide_table_ligue_1[[#This Row],[Equipe]]))*(INDIRECT("Calendrier_"&amp;$A$1&amp;"[Journee]")&lt;'1,5 buts'!E$4))</calculatedColumnFormula>
    </tableColumn>
    <tableColumn id="3" xr3:uid="{BECC89A4-54D6-4F71-B4EA-3A89406C7D19}" name="Total GF" dataDxfId="43">
      <calculatedColumnFormula>IFERROR(SUMPRODUCT(((INDIRECT("Calendrier_"&amp;$A$1&amp;"[Home]")=Wide_table_ligue_1[[#This Row],[Equipe]])*LEFT(INDIRECT("Calendrier_"&amp;$A$1&amp;"[resultat]"))+(INDIRECT("Calendrier_"&amp;$A$1&amp;"[Away]")=Wide_table_ligue_1[[#This Row],[Equipe]])*RIGHT(INDIRECT("Calendrier_"&amp;$A$1&amp;"[resultat]")))*(INDIRECT("Calendrier_"&amp;$A$1&amp;"[Journee]")&lt;'1,5 buts'!E$4)),"")</calculatedColumnFormula>
    </tableColumn>
    <tableColumn id="4" xr3:uid="{C8C3A2C1-9CC4-4D26-8AC9-F177BD8018BC}" name="Total GA" dataDxfId="42">
      <calculatedColumnFormula>IFERROR(SUMPRODUCT(((INDIRECT("Calendrier_"&amp;$A$1&amp;"[Home]")=Wide_table_ligue_1[[#This Row],[Equipe]])*RIGHT(INDIRECT("Calendrier_"&amp;$A$1&amp;"[resultat]"))+(INDIRECT("Calendrier_"&amp;$A$1&amp;"[Away]")=Wide_table_ligue_1[[#This Row],[Equipe]])*LEFT(INDIRECT("Calendrier_"&amp;$A$1&amp;"[resultat]")))*(INDIRECT("Calendrier_"&amp;$A$1&amp;"[Journee]")&lt;'1,5 buts'!E$4)),"")</calculatedColumnFormula>
    </tableColumn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18E08E36-E411-4DD8-9CEC-18C2460F089D}" name="Calendrier_ligue_1" displayName="Calendrier_ligue_1" ref="B41:N421" totalsRowShown="0" headerRowDxfId="41" dataDxfId="40" headerRowCellStyle="Normal" dataCellStyle="Normal">
  <autoFilter ref="B41:N421" xr:uid="{EB911576-A634-42EF-9201-73A105DA7D1A}"/>
  <tableColumns count="13">
    <tableColumn id="1" xr3:uid="{8C6664A8-3DE3-4D50-BD6F-91EBDE7DA720}" name="Date" dataDxfId="39" dataCellStyle="Normal"/>
    <tableColumn id="2" xr3:uid="{45C0E4D4-0E00-4D11-A81A-C633B2BB2943}" name="Home" dataDxfId="38" dataCellStyle="Normal"/>
    <tableColumn id="3" xr3:uid="{42F8DB96-4890-4D37-80E6-48194FF6A1A5}" name="Resultat" dataDxfId="37" dataCellStyle="Normal"/>
    <tableColumn id="4" xr3:uid="{643E538B-7209-4DEC-AA01-497C4D088905}" name="Away" dataDxfId="36" dataCellStyle="Normal"/>
    <tableColumn id="5" xr3:uid="{BA4A9AD5-F483-4579-BE3E-AF94DDBBA5D9}" name="HT" dataDxfId="35" dataCellStyle="Normal"/>
    <tableColumn id="6" xr3:uid="{CC927598-4374-44B9-9056-9CE4AC048D59}" name="TG_HT" dataDxfId="34" dataCellStyle="Normal"/>
    <tableColumn id="7" xr3:uid="{9B41A07F-C4DE-4D4F-AD35-9ED5AF6C72A6}" name="TG" dataDxfId="33" dataCellStyle="Normal"/>
    <tableColumn id="8" xr3:uid="{CB3E00D7-8500-42A3-8EA3-D72F8C8DE23C}" name="0.5" dataDxfId="32" dataCellStyle="Normal"/>
    <tableColumn id="9" xr3:uid="{13564EA4-54B6-47A8-BFE1-3675B1F517BD}" name="1.5" dataDxfId="31" dataCellStyle="Normal"/>
    <tableColumn id="10" xr3:uid="{6134E0EB-0C3F-4CB9-BAD0-FCB5A7478999}" name="2.5" dataDxfId="30" dataCellStyle="Normal"/>
    <tableColumn id="11" xr3:uid="{2BB8E171-C0C7-49D1-AC17-FEF1A98AC450}" name="3.5" dataDxfId="29" dataCellStyle="Normal"/>
    <tableColumn id="12" xr3:uid="{70E6D88F-9E96-4A63-AF2F-E701B84FB950}" name="BTS" dataDxfId="28" dataCellStyle="Normal"/>
    <tableColumn id="13" xr3:uid="{9C05D44E-E727-4B8E-9806-3E26A8D44723}" name="Journee" dataDxfId="27" dataCellStyle="Normal"/>
  </tableColumns>
  <tableStyleInfo name="TableStyleMedium7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9" xr:uid="{68BCD1AF-AA7E-4148-B934-FD25F5A5CC18}" name="Total_match_but_ligue_1" displayName="Total_match_but_ligue_1" ref="T5:AE25" totalsRowShown="0" headerRowDxfId="26" dataDxfId="25" headerRowCellStyle="Normal" dataCellStyle="Normal">
  <autoFilter ref="T5:AE25" xr:uid="{A6B2BAD9-D451-4511-A941-2EB40D7E3166}"/>
  <tableColumns count="12">
    <tableColumn id="1" xr3:uid="{6A426DD8-AC03-4841-B810-4F6026695739}" name="Equipe" dataDxfId="24" dataCellStyle="Normal">
      <calculatedColumnFormula>INDIRECT("equipe_play_"&amp;$A$1&amp;"[Equipe]")</calculatedColumnFormula>
    </tableColumn>
    <tableColumn id="2" xr3:uid="{AC761D9B-556F-4775-B941-B72DBDEC6E1A}" name="GP" dataDxfId="23" dataCellStyle="Normal">
      <calculatedColumnFormula>SUMPRODUCT(((INDIRECT("Calendrier_"&amp;$A$1&amp;"[Home]")=Total_match_but_ligue_1[[#This Row],[Equipe]])+(INDIRECT("Calendrier_"&amp;$A$1&amp;"[away]")=Total_match_but_ligue_1[[#This Row],[Equipe]]))*(INDIRECT("Calendrier_"&amp;$A$1&amp;"[journee]")&lt;'1,5 buts'!E$4))</calculatedColumnFormula>
    </tableColumn>
    <tableColumn id="3" xr3:uid="{572BE983-1EB5-4A0D-9D2E-609803717CD9}" name="Avg" dataDxfId="22" dataCellStyle="Normal">
      <calculatedColumnFormula>IFERROR(SUMPRODUCT(((INDIRECT("Calendrier_"&amp;$A$1&amp;"[Home]")=Total_match_but_ligue_1[[#This Row],[Equipe]])*(INDIRECT("Calendrier_"&amp;$A$1&amp;"[tg]"))+(INDIRECT("Calendrier_"&amp;$A$1&amp;"[Away]")=Total_match_but_ligue_1[[#This Row],[Equipe]])*(INDIRECT("Calendrier_"&amp;$A$1&amp;"[tg]")))*(INDIRECT("Calendrier_"&amp;$A$1&amp;"[journee]")&lt;'1,5 buts'!E$4))/Total_match_but_ligue_1[[#This Row],[GP]],"")</calculatedColumnFormula>
    </tableColumn>
    <tableColumn id="4" xr3:uid="{053C4AFA-A974-4AC6-B42B-03998AFB6809}" name="0.5" dataDxfId="21" dataCellStyle="Normal">
      <calculatedColumnFormula>IFERROR(SUMPRODUCT(((INDIRECT("Calendrier_"&amp;$A$1&amp;"[Home]")=Total_match_but_ligue_1[[#This Row],[Equipe]])*(INDIRECT("Calendrier_"&amp;$A$1&amp;"[0.5]"))+(INDIRECT("Calendrier_"&amp;$A$1&amp;"[Away]")=Total_match_but_ligue_1[[#This Row],[Equipe]])*(INDIRECT("Calendrier_"&amp;$A$1&amp;"[0.5]")))*(INDIRECT("Calendrier_"&amp;$A$1&amp;"[journee]")&lt;'1,5 buts'!E$4))/Total_match_but_ligue_1[[#This Row],[GP]],"")*100</calculatedColumnFormula>
    </tableColumn>
    <tableColumn id="5" xr3:uid="{6D454ED7-DC38-4DAF-BDB3-9554D3BE052F}" name="1.5" dataDxfId="20" dataCellStyle="Normal">
      <calculatedColumnFormula>IFERROR(SUMPRODUCT(((INDIRECT("Calendrier_"&amp;$A$1&amp;"[Home]")=Total_match_but_ligue_1[[#This Row],[Equipe]])*(INDIRECT("Calendrier_"&amp;$A$1&amp;"[1.5]"))+(INDIRECT("Calendrier_"&amp;$A$1&amp;"[Away]")=Total_match_but_ligue_1[[#This Row],[Equipe]])*(INDIRECT("Calendrier_"&amp;$A$1&amp;"[1.5]")))*(INDIRECT("Calendrier_"&amp;$A$1&amp;"[journee]")&lt;'1,5 buts'!E$4))/Total_match_but_ligue_1[[#This Row],[GP]],"")*100</calculatedColumnFormula>
    </tableColumn>
    <tableColumn id="6" xr3:uid="{7654C0BC-AAC9-446A-AE6F-EB6933ED364A}" name="2.5" dataDxfId="19" dataCellStyle="Normal">
      <calculatedColumnFormula>IFERROR(SUMPRODUCT(((INDIRECT("Calendrier_"&amp;$A$1&amp;"[Home]")=Total_match_but_ligue_1[[#This Row],[Equipe]])*(INDIRECT("Calendrier_"&amp;$A$1&amp;"[2.5]"))+(INDIRECT("Calendrier_"&amp;$A$1&amp;"[Away]")=Total_match_but_ligue_1[[#This Row],[Equipe]])*(INDIRECT("Calendrier_"&amp;$A$1&amp;"[2.5]")))*(INDIRECT("Calendrier_"&amp;$A$1&amp;"[journee]")&lt;'1,5 buts'!E$4))/Total_match_but_ligue_1[[#This Row],[GP]],"")*100</calculatedColumnFormula>
    </tableColumn>
    <tableColumn id="7" xr3:uid="{9778A848-74D2-438C-AB87-DFD21D891D21}" name="3.5" dataDxfId="18" dataCellStyle="Normal">
      <calculatedColumnFormula>IFERROR(SUMPRODUCT(((INDIRECT("Calendrier_"&amp;$A$1&amp;"[Home]")=Total_match_but_ligue_1[[#This Row],[Equipe]])*(INDIRECT("Calendrier_"&amp;$A$1&amp;"[3.5]"))+(INDIRECT("Calendrier_"&amp;$A$1&amp;"[Away]")=Total_match_but_ligue_1[[#This Row],[Equipe]])*(INDIRECT("Calendrier_"&amp;$A$1&amp;"[3.5]")))*(INDIRECT("Calendrier_"&amp;$A$1&amp;"[journee]")&lt;'1,5 buts'!E$4))/Total_match_but_ligue_1[[#This Row],[GP]],"")*100</calculatedColumnFormula>
    </tableColumn>
    <tableColumn id="8" xr3:uid="{5E0E5C3A-D33F-4984-8B8A-6C04D0947ED5}" name="BTS" dataDxfId="17" dataCellStyle="Normal">
      <calculatedColumnFormula>IFERROR(SUMPRODUCT(((INDIRECT("Calendrier_"&amp;$A$1&amp;"[Home]")=Total_match_but_ligue_1[[#This Row],[Equipe]])*(INDIRECT("Calendrier_"&amp;$A$1&amp;"[BTS]"))+(INDIRECT("Calendrier_"&amp;$A$1&amp;"[Away]")=Total_match_but_ligue_1[[#This Row],[Equipe]])*(INDIRECT("Calendrier_"&amp;$A$1&amp;"[BTS]")))*(INDIRECT("Calendrier_"&amp;$A$1&amp;"[journee]")&lt;'1,5 buts'!E$4))/Total_match_but_ligue_1[[#This Row],[GP]],"")*100</calculatedColumnFormula>
    </tableColumn>
    <tableColumn id="9" xr3:uid="{1F49CC46-DBD1-491E-8F3A-58B55298D8A0}" name="CS" dataDxfId="16" dataCellStyle="Normal">
      <calculatedColumnFormula>IFERROR((SUMPRODUCT((INDIRECT("Calendrier_"&amp;$A$1&amp;"[Home]")=Total_match_but_ligue_1[[#This Row],[Equipe]])*(RIGHT(INDIRECT("Calendrier_"&amp;$A$1&amp;"[resultat]"),1)="0")*1*(INDIRECT("Calendrier_"&amp;$A$1&amp;"[journee]")&lt;'1,5 buts'!$E$4))+
SUMPRODUCT((INDIRECT("Calendrier_"&amp;$A$1&amp;"[away]")=Total_match_but_ligue_1[[#This Row],[Equipe]])*(LEFT(INDIRECT("Calendrier_"&amp;$A$1&amp;"[resultat]"),1)="0")*1*(INDIRECT("Calendrier_"&amp;$A$1&amp;"[journee]")&lt;'1,5 buts'!$E$4)))/Total_match_but_ligue_1[[#This Row],[GP]],"")*100</calculatedColumnFormula>
    </tableColumn>
    <tableColumn id="10" xr3:uid="{8E9FDFCA-C5A1-4F6F-B88F-84CC3675A7F6}" name="FTS" dataDxfId="15" dataCellStyle="Normal">
      <calculatedColumnFormula>IFERROR((SUMPRODUCT((INDIRECT("Calendrier_"&amp;$A$1&amp;"[Home]")=Total_match_but_ligue_1[[#This Row],[Equipe]])*(LEFT(INDIRECT("Calendrier_"&amp;$A$1&amp;"[resultat]"),1)="0")*1*(INDIRECT("Calendrier_"&amp;$A$1&amp;"[journee]")&lt;'1,5 buts'!$E$4))+
SUMPRODUCT((INDIRECT("Calendrier_"&amp;$A$1&amp;"[away]")=Total_match_but_ligue_1[[#This Row],[Equipe]])*(RIGHT(INDIRECT("Calendrier_"&amp;$A$1&amp;"[resultat]"),1)="0")*1*(INDIRECT("Calendrier_"&amp;$A$1&amp;"[journee]")&lt;'1,5 buts'!$E$4)))/Total_match_but_ligue_1[[#This Row],[GP]],"")*100</calculatedColumnFormula>
    </tableColumn>
    <tableColumn id="11" xr3:uid="{34791584-4164-4F15-BC88-A0369CEAF106}" name="TG_HT" dataDxfId="14" dataCellStyle="Normal">
      <calculatedColumnFormula>IFERROR(SUMPRODUCT(((INDIRECT("Calendrier_"&amp;$A$1&amp;"[Home]")=Total_match_but_ligue_1[[#This Row],[Equipe]])*(INDIRECT("Calendrier_"&amp;$A$1&amp;"[TG_HT]"))+(INDIRECT("Calendrier_"&amp;$A$1&amp;"[Away]")=Total_match_but_ligue_1[[#This Row],[Equipe]])*(INDIRECT("Calendrier_"&amp;$A$1&amp;"[TG_HT]")))*(INDIRECT("Calendrier_"&amp;$A$1&amp;"[journee]")&lt;'1,5 buts'!E$4))/Total_match_but_ligue_1[[#This Row],[GP]],"")</calculatedColumnFormula>
    </tableColumn>
    <tableColumn id="12" xr3:uid="{8E2EBCB6-CA09-4163-853B-A6D0DD8FCB1B}" name="HT" dataDxfId="13" dataCellStyle="Normal">
      <calculatedColumnFormula>IFERROR(SUMPRODUCT(((INDIRECT("Calendrier_"&amp;$A$1&amp;"[Home]")=Total_match_but_ligue_1[[#This Row],[Equipe]])*(INDIRECT("Calendrier_"&amp;$A$1&amp;"[TG_HT]"))+(INDIRECT("Calendrier_"&amp;$A$1&amp;"[Away]")=Total_match_but_ligue_1[[#This Row],[Equipe]])*(INDIRECT("Calendrier_"&amp;$A$1&amp;"[TG_HT]")))*(INDIRECT("Calendrier_"&amp;$A$1&amp;"[journee]")='1,5 buts'!E$4)),"")</calculatedColumnFormula>
    </tableColumn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3" xr:uid="{1DE27E55-DD64-49DB-8FB2-BF1DBD331CAF}" name="equipe_ligue_1" displayName="equipe_ligue_1" ref="BK5:BQ25" totalsRowShown="0" headerRowDxfId="12" dataDxfId="11">
  <autoFilter ref="BK5:BQ25" xr:uid="{1DE27E55-DD64-49DB-8FB2-BF1DBD331CAF}"/>
  <tableColumns count="7">
    <tableColumn id="1" xr3:uid="{C5497587-AC2C-4C08-A466-501280F4C19A}" name="2020_2021" dataDxfId="10"/>
    <tableColumn id="2" xr3:uid="{D8FC7E19-76F9-43AA-A5AB-5CA3514E4366}" name="2019_2020" dataDxfId="9"/>
    <tableColumn id="3" xr3:uid="{8A41BD46-D5BF-4CC7-99A9-FAD171D05C44}" name="2018_2019" dataDxfId="8"/>
    <tableColumn id="4" xr3:uid="{BFD8B3BC-6AA5-450A-B537-5C0E3EC864FD}" name="2017_2018" dataDxfId="7"/>
    <tableColumn id="5" xr3:uid="{48AB41B8-D70A-4687-B293-936385FF0358}" name="2016_2017" dataDxfId="6"/>
    <tableColumn id="6" xr3:uid="{0D59B71B-C924-4B0E-AC01-0088CF80BD0A}" name="2021_2022"/>
    <tableColumn id="7" xr3:uid="{656A5CB4-DDFA-468B-889B-6903AF3B5AF4}" name="2022_2023" dataDxfId="5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C15F1A27-960A-4E49-8AD6-7A6832DF1D99}" name="synthese" displayName="synthese" ref="B7:I27" totalsRowShown="0" headerRowDxfId="109" dataDxfId="107" headerRowBorderDxfId="108" tableBorderDxfId="106" totalsRowBorderDxfId="105">
  <autoFilter ref="B7:I27" xr:uid="{0F8BEDEC-5234-4EB0-BC0D-EDDAEC529C86}"/>
  <sortState xmlns:xlrd2="http://schemas.microsoft.com/office/spreadsheetml/2017/richdata2" ref="B8:I267">
    <sortCondition ref="B7:B267"/>
  </sortState>
  <tableColumns count="8">
    <tableColumn id="1" xr3:uid="{41ED694D-EC9B-4753-ACFF-F30030488028}" name="ID" dataDxfId="104"/>
    <tableColumn id="2" xr3:uid="{25277802-99DC-410F-9444-3B88943E5B28}" name="Date" dataDxfId="103">
      <calculatedColumnFormula>IF(AND(ligue_1!I6&lt;&gt;"",ligue_1!J6&lt;&gt;""),ligue_1!B6,"")</calculatedColumnFormula>
    </tableColumn>
    <tableColumn id="3" xr3:uid="{C0E9691C-8FED-4501-80FA-52B774DEE71E}" name="Home" dataDxfId="102">
      <calculatedColumnFormula>IF(AND(ligue_1!I6&lt;&gt;"",ligue_1!J6&lt;&gt;""),ligue_1!C6,"")</calculatedColumnFormula>
    </tableColumn>
    <tableColumn id="4" xr3:uid="{1A1EC0A8-7396-47E7-9385-812FFE0B0F52}" name="Heure" dataDxfId="101">
      <calculatedColumnFormula>IF(AND(ligue_1!I6&lt;&gt;"",ligue_1!J6&lt;&gt;""),ligue_1!D6,"")</calculatedColumnFormula>
    </tableColumn>
    <tableColumn id="5" xr3:uid="{0FE1B666-A25B-46E4-8B00-C6131E82B0CB}" name="Away" dataDxfId="100">
      <calculatedColumnFormula>IF(AND(ligue_1!I6&lt;&gt;"",ligue_1!J6&lt;&gt;""),ligue_1!E6,"")</calculatedColumnFormula>
    </tableColumn>
    <tableColumn id="6" xr3:uid="{F7ADB678-A027-4114-B03D-CA8B8285A0A3}" name="Ligue" dataDxfId="99">
      <calculatedColumnFormula>IF(AND(ligue_1!I6&lt;&gt;"",ligue_1!J6&lt;&gt;""),ligue_1!F6,"")</calculatedColumnFormula>
    </tableColumn>
    <tableColumn id="7" xr3:uid="{4335775E-6D76-4A4C-A808-9C417F341140}" name="% Reussite" dataDxfId="98">
      <calculatedColumnFormula>IF(AND(ligue_1!I6&lt;&gt;"",ligue_1!J6&lt;&gt;""),ligue_1!J6,"")</calculatedColumnFormula>
    </tableColumn>
    <tableColumn id="8" xr3:uid="{379856AA-9E1B-41EB-85DD-A048DF6FBBE2}" name="Cote Mini" dataDxfId="97">
      <calculatedColumnFormula>IF(AND(ligue_1!I6&lt;&gt;"",ligue_1!K6&lt;&gt;""),ligue_1!K6,"")</calculatedColumnFormula>
    </tableColumn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37" xr:uid="{8B5F3438-6423-4250-BCE7-485B3482C035}" name="Tableau237" displayName="Tableau237" ref="B4:F7" totalsRowShown="0" headerRowDxfId="1" headerRowBorderDxfId="3" tableBorderDxfId="4" totalsRowBorderDxfId="2">
  <autoFilter ref="B4:F7" xr:uid="{8B5F3438-6423-4250-BCE7-485B3482C035}"/>
  <tableColumns count="5">
    <tableColumn id="1" xr3:uid="{8762D1CA-26EA-4F73-9B94-1525546EF3C7}" name="Date" dataDxfId="0"/>
    <tableColumn id="2" xr3:uid="{29F3F08E-9612-4658-B33D-76E0898C01DE}" name="Home"/>
    <tableColumn id="3" xr3:uid="{4267E8BA-C024-4431-9FE9-04FB56AB53C4}" name="Heure"/>
    <tableColumn id="4" xr3:uid="{A29FEFE8-8D4D-4135-9438-44CC53E27F34}" name="Away"/>
    <tableColumn id="5" xr3:uid="{74E97E24-CE71-4BA8-9F86-E232D709EB2F}" name="Ligu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0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2D2AA6-4C2E-4D6E-A3D6-8CF10691F60A}">
  <sheetPr codeName="Feuil2"/>
  <dimension ref="A1:DH447"/>
  <sheetViews>
    <sheetView zoomScale="70" zoomScaleNormal="70" workbookViewId="0">
      <selection activeCell="N41" sqref="N41"/>
    </sheetView>
  </sheetViews>
  <sheetFormatPr baseColWidth="10" defaultRowHeight="15" x14ac:dyDescent="0.25"/>
  <cols>
    <col min="1" max="1" width="8.140625" style="1" bestFit="1" customWidth="1"/>
    <col min="2" max="2" width="16" style="1" bestFit="1" customWidth="1"/>
    <col min="3" max="3" width="19.5703125" style="1" customWidth="1"/>
    <col min="4" max="4" width="20.42578125" style="1" bestFit="1" customWidth="1"/>
    <col min="5" max="6" width="16.7109375" style="1" bestFit="1" customWidth="1"/>
    <col min="7" max="7" width="17.85546875" style="1" bestFit="1" customWidth="1"/>
    <col min="8" max="9" width="25.5703125" style="1" bestFit="1" customWidth="1"/>
    <col min="10" max="10" width="23" style="1" bestFit="1" customWidth="1"/>
    <col min="11" max="11" width="22.28515625" style="1" bestFit="1" customWidth="1"/>
    <col min="12" max="12" width="14.140625" style="1" bestFit="1" customWidth="1"/>
    <col min="13" max="13" width="18.5703125" style="1" bestFit="1" customWidth="1"/>
    <col min="14" max="14" width="19.85546875" style="1" bestFit="1" customWidth="1"/>
    <col min="15" max="15" width="22" style="1" customWidth="1"/>
    <col min="16" max="16" width="21.7109375" style="1" customWidth="1"/>
    <col min="17" max="17" width="23" style="1" customWidth="1"/>
    <col min="18" max="18" width="22.28515625" style="1" customWidth="1"/>
    <col min="19" max="19" width="16.7109375" style="1" customWidth="1"/>
    <col min="20" max="20" width="18.5703125" style="1" customWidth="1"/>
    <col min="21" max="21" width="17.85546875" style="1" customWidth="1"/>
    <col min="22" max="22" width="15.140625" style="1" customWidth="1"/>
    <col min="23" max="23" width="14.140625" style="1" customWidth="1"/>
    <col min="24" max="24" width="13.7109375" style="1" customWidth="1"/>
    <col min="25" max="26" width="14.140625" style="1" customWidth="1"/>
    <col min="27" max="27" width="15.42578125" style="1" customWidth="1"/>
    <col min="28" max="28" width="19.5703125" style="1" customWidth="1"/>
    <col min="29" max="29" width="15.140625" style="1" customWidth="1"/>
    <col min="30" max="30" width="16" style="1" customWidth="1"/>
    <col min="31" max="31" width="18.5703125" style="1" customWidth="1"/>
    <col min="32" max="32" width="20.42578125" style="1" customWidth="1"/>
    <col min="33" max="33" width="16.7109375" style="1" customWidth="1"/>
    <col min="34" max="34" width="14.140625" style="1" customWidth="1"/>
    <col min="35" max="35" width="17.85546875" style="1" customWidth="1"/>
    <col min="36" max="37" width="14.140625" style="1" customWidth="1"/>
    <col min="38" max="38" width="15.42578125" style="1" customWidth="1"/>
    <col min="39" max="39" width="14.140625" style="1" customWidth="1"/>
    <col min="40" max="40" width="15.140625" style="1" customWidth="1"/>
    <col min="41" max="41" width="15.42578125" style="1" customWidth="1"/>
    <col min="42" max="42" width="19.5703125" style="1" customWidth="1"/>
    <col min="43" max="43" width="13.85546875" style="1" customWidth="1"/>
    <col min="44" max="44" width="16" style="1" customWidth="1"/>
    <col min="45" max="45" width="16.7109375" style="1" customWidth="1"/>
    <col min="46" max="46" width="20.42578125" style="1" customWidth="1"/>
    <col min="47" max="47" width="16.7109375" style="1" customWidth="1"/>
    <col min="48" max="48" width="14.140625" style="1" customWidth="1"/>
    <col min="49" max="49" width="17.85546875" style="1" customWidth="1"/>
    <col min="50" max="50" width="13.85546875" style="1" customWidth="1"/>
    <col min="51" max="51" width="15.140625" style="1" customWidth="1"/>
    <col min="52" max="52" width="13.7109375" style="1" customWidth="1"/>
    <col min="53" max="53" width="18.5703125" style="1" customWidth="1"/>
    <col min="54" max="55" width="20.85546875" style="1" customWidth="1"/>
    <col min="56" max="56" width="21.140625" style="1" customWidth="1"/>
    <col min="57" max="57" width="11.42578125" customWidth="1"/>
    <col min="58" max="58" width="16" style="1" customWidth="1"/>
    <col min="59" max="59" width="16.7109375" style="1" customWidth="1"/>
    <col min="60" max="60" width="20.42578125" style="1" customWidth="1"/>
    <col min="61" max="61" width="16.7109375" style="1" bestFit="1" customWidth="1"/>
    <col min="62" max="62" width="17.140625" style="1" customWidth="1"/>
    <col min="63" max="63" width="17.85546875" style="1" bestFit="1" customWidth="1"/>
    <col min="64" max="64" width="13.85546875" style="1" bestFit="1" customWidth="1"/>
    <col min="65" max="65" width="14.140625" style="1" bestFit="1" customWidth="1"/>
    <col min="66" max="66" width="13.7109375" style="1" bestFit="1" customWidth="1"/>
    <col min="67" max="68" width="14.140625" style="1" bestFit="1" customWidth="1"/>
    <col min="69" max="69" width="15.42578125" style="1" bestFit="1" customWidth="1"/>
    <col min="70" max="70" width="19.5703125" style="1" bestFit="1" customWidth="1"/>
    <col min="71" max="71" width="17.140625" customWidth="1"/>
    <col min="72" max="72" width="16.5703125" style="1" customWidth="1"/>
    <col min="73" max="73" width="16.7109375" style="1" bestFit="1" customWidth="1"/>
    <col min="74" max="74" width="20.42578125" style="1" bestFit="1" customWidth="1"/>
    <col min="75" max="75" width="17.140625" style="1" customWidth="1"/>
    <col min="76" max="76" width="13.7109375" style="1" bestFit="1" customWidth="1"/>
    <col min="77" max="77" width="17.85546875" style="1" bestFit="1" customWidth="1"/>
    <col min="78" max="78" width="13.85546875" style="1" bestFit="1" customWidth="1"/>
    <col min="79" max="79" width="14.140625" style="1" bestFit="1" customWidth="1"/>
    <col min="80" max="80" width="13.7109375" style="1" bestFit="1" customWidth="1"/>
    <col min="81" max="82" width="14.140625" style="1" bestFit="1" customWidth="1"/>
    <col min="83" max="83" width="15.42578125" style="1" bestFit="1" customWidth="1"/>
    <col min="84" max="84" width="19.5703125" style="1" bestFit="1" customWidth="1"/>
    <col min="86" max="86" width="15.42578125" bestFit="1" customWidth="1"/>
    <col min="87" max="87" width="16.85546875" customWidth="1"/>
    <col min="88" max="88" width="19.85546875" customWidth="1"/>
    <col min="89" max="89" width="15.85546875" customWidth="1"/>
    <col min="90" max="90" width="13.28515625" customWidth="1"/>
    <col min="91" max="91" width="18.28515625" customWidth="1"/>
    <col min="92" max="93" width="13.28515625" customWidth="1"/>
    <col min="94" max="94" width="12.7109375" customWidth="1"/>
    <col min="95" max="96" width="13.28515625" customWidth="1"/>
    <col min="97" max="97" width="14.85546875" customWidth="1"/>
    <col min="98" max="98" width="19.42578125" bestFit="1" customWidth="1"/>
    <col min="100" max="100" width="12.42578125" bestFit="1" customWidth="1"/>
    <col min="102" max="102" width="12.85546875" customWidth="1"/>
    <col min="112" max="112" width="12.7109375" customWidth="1"/>
  </cols>
  <sheetData>
    <row r="1" spans="1:88" ht="26.25" x14ac:dyDescent="0.4">
      <c r="A1" s="1" t="s">
        <v>225</v>
      </c>
      <c r="B1" s="23" t="s">
        <v>215</v>
      </c>
      <c r="C1" s="23">
        <f>'1,5 buts'!$E$4</f>
        <v>5</v>
      </c>
    </row>
    <row r="2" spans="1:88" ht="26.25" x14ac:dyDescent="0.4">
      <c r="B2" s="23" t="s">
        <v>216</v>
      </c>
      <c r="C2" s="23" t="str">
        <f>'1,5 buts'!$F$4</f>
        <v>2020_2021</v>
      </c>
    </row>
    <row r="3" spans="1:88" ht="27" x14ac:dyDescent="0.35">
      <c r="T3" s="30"/>
      <c r="AG3" s="41" t="s">
        <v>187</v>
      </c>
      <c r="AH3" s="41"/>
      <c r="AI3" s="41"/>
      <c r="AJ3" s="41"/>
      <c r="AK3" s="41"/>
      <c r="AL3" s="41"/>
      <c r="AM3" s="41"/>
      <c r="AN3" s="41"/>
      <c r="AO3" s="41"/>
      <c r="AP3" s="41"/>
      <c r="AS3" s="41" t="s">
        <v>188</v>
      </c>
      <c r="AT3" s="41"/>
      <c r="AU3" s="41"/>
      <c r="AV3" s="41"/>
      <c r="AW3" s="41"/>
      <c r="AX3" s="41"/>
      <c r="AY3" s="41"/>
      <c r="AZ3" s="41"/>
      <c r="BA3" s="41"/>
      <c r="BB3" s="41"/>
    </row>
    <row r="4" spans="1:88" ht="21" x14ac:dyDescent="0.35">
      <c r="B4" s="41" t="s">
        <v>0</v>
      </c>
      <c r="C4" s="41"/>
      <c r="D4" s="41"/>
      <c r="E4" s="41"/>
      <c r="F4" s="41"/>
      <c r="H4" s="41" t="s">
        <v>191</v>
      </c>
      <c r="I4" s="41"/>
      <c r="J4" s="41"/>
      <c r="K4" s="41"/>
      <c r="M4" s="41" t="s">
        <v>192</v>
      </c>
      <c r="N4" s="41"/>
      <c r="O4" s="41"/>
      <c r="P4" s="41"/>
      <c r="Q4" s="41"/>
      <c r="R4" s="41"/>
      <c r="T4" s="41" t="s">
        <v>186</v>
      </c>
      <c r="U4" s="41"/>
      <c r="V4" s="41"/>
      <c r="W4" s="41"/>
      <c r="X4" s="41"/>
      <c r="Y4" s="41"/>
      <c r="Z4" s="41"/>
      <c r="AA4" s="41"/>
      <c r="AB4" s="41"/>
      <c r="AC4" s="41"/>
      <c r="AD4" s="41"/>
      <c r="AE4" s="41"/>
      <c r="BE4" s="41" t="s">
        <v>200</v>
      </c>
      <c r="BF4" s="41"/>
      <c r="BG4" s="41"/>
      <c r="BH4" s="41"/>
      <c r="BJ4"/>
      <c r="BK4"/>
      <c r="BL4"/>
      <c r="BM4"/>
      <c r="BN4"/>
      <c r="BO4"/>
      <c r="BP4"/>
    </row>
    <row r="5" spans="1:88" x14ac:dyDescent="0.25">
      <c r="B5" s="25" t="s">
        <v>1</v>
      </c>
      <c r="C5" s="2" t="s">
        <v>2</v>
      </c>
      <c r="D5" s="2" t="s">
        <v>3</v>
      </c>
      <c r="E5" s="2" t="s">
        <v>4</v>
      </c>
      <c r="F5" s="2" t="s">
        <v>212</v>
      </c>
      <c r="H5" s="1" t="s">
        <v>193</v>
      </c>
      <c r="I5" s="1" t="s">
        <v>194</v>
      </c>
      <c r="J5" s="1" t="s">
        <v>195</v>
      </c>
      <c r="K5" s="1" t="s">
        <v>196</v>
      </c>
      <c r="M5" s="1" t="s">
        <v>5</v>
      </c>
      <c r="N5" s="1" t="s">
        <v>197</v>
      </c>
      <c r="O5" s="1" t="s">
        <v>198</v>
      </c>
      <c r="P5" s="1" t="s">
        <v>199</v>
      </c>
      <c r="Q5" s="1" t="s">
        <v>195</v>
      </c>
      <c r="R5" s="1" t="s">
        <v>196</v>
      </c>
      <c r="T5" s="4" t="s">
        <v>5</v>
      </c>
      <c r="U5" s="4" t="s">
        <v>189</v>
      </c>
      <c r="V5" s="4" t="s">
        <v>190</v>
      </c>
      <c r="W5" s="4" t="s">
        <v>6</v>
      </c>
      <c r="X5" s="4" t="s">
        <v>7</v>
      </c>
      <c r="Y5" s="4" t="s">
        <v>8</v>
      </c>
      <c r="Z5" s="4" t="s">
        <v>9</v>
      </c>
      <c r="AA5" s="4" t="s">
        <v>10</v>
      </c>
      <c r="AB5" s="4" t="s">
        <v>11</v>
      </c>
      <c r="AC5" s="4" t="s">
        <v>224</v>
      </c>
      <c r="AD5" s="4" t="s">
        <v>226</v>
      </c>
      <c r="AE5" s="4" t="s">
        <v>63</v>
      </c>
      <c r="AG5" s="4" t="s">
        <v>5</v>
      </c>
      <c r="AH5" s="4" t="s">
        <v>189</v>
      </c>
      <c r="AI5" s="4" t="s">
        <v>190</v>
      </c>
      <c r="AJ5" s="4" t="s">
        <v>6</v>
      </c>
      <c r="AK5" s="4" t="s">
        <v>7</v>
      </c>
      <c r="AL5" s="4" t="s">
        <v>8</v>
      </c>
      <c r="AM5" s="4" t="s">
        <v>9</v>
      </c>
      <c r="AN5" s="4" t="s">
        <v>10</v>
      </c>
      <c r="AO5" s="4" t="s">
        <v>11</v>
      </c>
      <c r="AP5" s="4" t="s">
        <v>224</v>
      </c>
      <c r="AQ5" s="4" t="s">
        <v>226</v>
      </c>
      <c r="AS5" s="1" t="s">
        <v>5</v>
      </c>
      <c r="AT5" s="1" t="s">
        <v>189</v>
      </c>
      <c r="AU5" s="1" t="s">
        <v>190</v>
      </c>
      <c r="AV5" s="1" t="s">
        <v>6</v>
      </c>
      <c r="AW5" s="1" t="s">
        <v>7</v>
      </c>
      <c r="AX5" s="1" t="s">
        <v>8</v>
      </c>
      <c r="AY5" s="1" t="s">
        <v>9</v>
      </c>
      <c r="AZ5" s="1" t="s">
        <v>10</v>
      </c>
      <c r="BA5" s="1" t="s">
        <v>11</v>
      </c>
      <c r="BB5" s="1" t="s">
        <v>224</v>
      </c>
      <c r="BC5" s="1" t="s">
        <v>226</v>
      </c>
      <c r="BE5" s="1" t="s">
        <v>5</v>
      </c>
      <c r="BF5" s="1" t="s">
        <v>201</v>
      </c>
      <c r="BG5" s="1" t="s">
        <v>202</v>
      </c>
      <c r="BH5" s="1" t="s">
        <v>203</v>
      </c>
      <c r="BJ5"/>
      <c r="BK5" s="32" t="s">
        <v>217</v>
      </c>
      <c r="BL5" s="32" t="s">
        <v>218</v>
      </c>
      <c r="BM5" s="32" t="s">
        <v>219</v>
      </c>
      <c r="BN5" s="32" t="s">
        <v>220</v>
      </c>
      <c r="BO5" s="33" t="s">
        <v>223</v>
      </c>
      <c r="BP5" t="s">
        <v>227</v>
      </c>
      <c r="BQ5" s="47" t="s">
        <v>228</v>
      </c>
      <c r="CG5" s="1"/>
      <c r="CH5" s="1"/>
      <c r="CI5" s="1"/>
      <c r="CJ5" s="1"/>
    </row>
    <row r="6" spans="1:88" x14ac:dyDescent="0.25">
      <c r="B6" s="24" t="str">
        <f t="array" aca="1" ref="B6" ca="1">IF(ROWS($6:6)&lt;=COUNTIF(INDIRECT("Calendrier_"&amp;$A$1&amp;"[Journee]"),'1,5 buts'!$E$4),INDEX(INDIRECT("Calendrier_"&amp;$A$1&amp;"[Date]"),SMALL(IF(INDIRECT("Calendrier_"&amp;$A$1&amp;"[Journee]")='1,5 buts'!$E$4,ROW(INDIRECT("1:"&amp;ROWS(INDIRECT("Calendrier_"&amp;$A$1&amp;"[Date]"))))),ROWS($6:6))),"")</f>
        <v>25/09/2020</v>
      </c>
      <c r="C6" s="1" t="str">
        <f t="array" aca="1" ref="C6" ca="1">IF(ROWS($6:6)&lt;=COUNTIF(INDIRECT("Calendrier_"&amp;$A$1&amp;"[Journee]"),'1,5 buts'!$E$4),INDEX(INDIRECT("Calendrier_"&amp;$A$1&amp;"[Home]"),SMALL(IF(INDIRECT("Calendrier_"&amp;$A$1&amp;"[Journee]")='1,5 buts'!$E$4,ROW(INDIRECT("1:"&amp;ROWS(INDIRECT("Calendrier_"&amp;$A$1&amp;"[Home]"))))),ROWS($6:6))),"")</f>
        <v>Lille</v>
      </c>
      <c r="D6" s="1" t="str">
        <f t="array" aca="1" ref="D6" ca="1">IF(ROWS($6:6)&lt;=COUNTIF(INDIRECT("Calendrier_"&amp;$A$1&amp;"[Journee]"),'1,5 buts'!$E$4),INDEX(INDIRECT("Calendrier_"&amp;$A$1&amp;"[resultat]"),SMALL(IF(INDIRECT("Calendrier_"&amp;$A$1&amp;"[Journee]")='1,5 buts'!$E$4,ROW(INDIRECT("1:"&amp;ROWS(INDIRECT("Calendrier_"&amp;$A$1&amp;"[resultat]"))))),ROWS($6:6))),"")</f>
        <v>2 - 0</v>
      </c>
      <c r="E6" s="1" t="str">
        <f t="array" aca="1" ref="E6" ca="1">IF(ROWS($6:6)&lt;=COUNTIF(INDIRECT("Calendrier_"&amp;$A$1&amp;"[Journee]"),'1,5 buts'!$E$4),INDEX(INDIRECT("Calendrier_"&amp;$A$1&amp;"[away]"),SMALL(IF(INDIRECT("Calendrier_"&amp;$A$1&amp;"[Journee]")='1,5 buts'!$E$4,ROW(INDIRECT("1:"&amp;ROWS(INDIRECT("Calendrier_"&amp;$A$1&amp;"[away]"))))),ROWS($6:6))),"")</f>
        <v>Nantes</v>
      </c>
      <c r="F6" s="1" t="str">
        <f ca="1">IF(match_next_ligue_1[[#This Row],[Away]]&lt;&gt;"",$A$1,"")</f>
        <v>ligue_1</v>
      </c>
      <c r="H6" s="5" t="str">
        <f t="shared" ref="H6:H26" ca="1" si="0">REPT(INDIRECT("match_next_"&amp;$A$1&amp;"[@Home]"),ISNUMBER(MATCH(INDIRECT("match_next_"&amp;$A$1&amp;"[@Home]"),INDIRECT("equipe_play_"&amp;$A$1&amp;"[Val_but]"),0 * MATCH(INDIRECT("match_next_"&amp;$A$1&amp;"[@Home]"),INDIRECT("equipe_play_"&amp;$A$1&amp;"[Val_home]"),0))))</f>
        <v/>
      </c>
      <c r="I6" s="5" t="str">
        <f t="shared" ref="I6:I26" ca="1" si="1">REPT(INDIRECT("match_next_"&amp;$A$1&amp;"[@away]"),ISNUMBER(MATCH(INDIRECT("match_next_"&amp;$A$1&amp;"[@away]"),INDIRECT("equipe_play_"&amp;$A$1&amp;"[Val_but]"),0 * MATCH(INDIRECT("match_next_"&amp;$A$1&amp;"[@away]"),INDIRECT("equipe_play_"&amp;$A$1&amp;"[Val_away]"),0))))</f>
        <v/>
      </c>
      <c r="J6" s="6" t="str">
        <f ca="1">IFERROR((VLOOKUP(match_val_ligue_1[[#This Row],[Equipe Home]],INDIRECT("equipe_play_"&amp;$A$1&amp;""),5) + VLOOKUP(match_val_ligue_1[[#This Row],[Equipe Away]],INDIRECT("equipe_play_"&amp;$A$1&amp;""),5))/2,"")</f>
        <v/>
      </c>
      <c r="K6" s="7" t="str">
        <f ca="1">IFERROR((VLOOKUP(match_val_ligue_1[[#This Row],[Equipe Home]],INDIRECT("equipe_play_"&amp;$A$1&amp;""),6) + VLOOKUP(match_val_ligue_1[[#This Row],[Equipe Away]],INDIRECT("equipe_play_"&amp;$A$1&amp;""),6))/2,"")</f>
        <v/>
      </c>
      <c r="M6" s="1" t="str">
        <f t="array" aca="1" ref="M6" ca="1">INDEX(INDIRECT("equipe_"&amp;$A$1&amp;"[@]"), MATCH(TRUE, EXACT(INDIRECT("equipe_"&amp;$A$1&amp;"[#En-têtes]"), $C$2), 0))</f>
        <v>Angers</v>
      </c>
      <c r="N6" s="1" t="str">
        <f t="shared" ref="N6:N25" ca="1" si="2">IF(AND(INDIRECT("Wide_table_"&amp;$A$1&amp;"[@[Total GP]]")&gt;=5,INDIRECT("Total_match_but_"&amp;$A$1&amp;"[@[1.5]]")&gt;=75,INDIRECT("Wide_table_"&amp;$A$1&amp;"[@[Total GF]]")&gt;=INDIRECT("Wide_table_"&amp;$A$1&amp;"[@[Total GP]]"),INDIRECT("Wide_table_"&amp;$A$1&amp;"[@[Total GA]]")&gt;=INDIRECT("Wide_table_"&amp;$A$1&amp;"[@[Total GP]]")),INDIRECT("equipe_play_"&amp;$A$1&amp;"[@Equipe]"),"")</f>
        <v/>
      </c>
      <c r="O6" s="1" t="str">
        <f t="shared" ref="O6:O25" ca="1" si="3">IF(AND(INDIRECT("Total_match_but_home_"&amp;$A$1&amp;"[@[1.5]]")&gt;=80,INDIRECT("Total_match_but_home_"&amp;$A$1&amp;"[@GP]")&gt;=3),INDIRECT("equipe_play_"&amp;$A$1&amp;"[@Equipe]"),"")</f>
        <v/>
      </c>
      <c r="P6" s="1" t="str">
        <f t="shared" ref="P6:P25" ca="1" si="4">IF(AND(INDIRECT("Total_match_but_away_"&amp;$A$1&amp;"[@[1.5]]")&gt;=80,INDIRECT("Total_match_but_away_"&amp;$A$1&amp;"[@GP]")&gt;=3),INDIRECT("equipe_play_"&amp;$A$1&amp;"[@Equipe]"),"")</f>
        <v/>
      </c>
      <c r="Q6" s="8">
        <f ca="1">(INDIRECT("Total_match_but_"&amp;$A$1&amp;"[@[1.5]]")+INDIRECT("Total_match_but_home_"&amp;$A$1&amp;"[@[1.5]]")+INDIRECT("Total_match_but_away_"&amp;$A$1&amp;"[@[1.5]]"))/3</f>
        <v>50</v>
      </c>
      <c r="R6" s="4">
        <f ca="1">1/equipe_play_ligue_1[[#This Row],[% Reussite]]</f>
        <v>0.02</v>
      </c>
      <c r="T6" s="4" t="str">
        <f ca="1">INDIRECT("equipe_play_"&amp;$A$1&amp;"[Equipe]")</f>
        <v>Angers</v>
      </c>
      <c r="U6" s="1">
        <f ca="1">SUMPRODUCT(((INDIRECT("Calendrier_"&amp;$A$1&amp;"[Home]")=INDIRECT("total_match_but_"&amp;$A$1&amp;"[@Equipe]"))+(INDIRECT("Calendrier_"&amp;$A$1&amp;"[away]")=INDIRECT("total_match_but_"&amp;$A$1&amp;"[@Equipe]")))*(INDIRECT("Calendrier_"&amp;$A$1&amp;"[journee]")&lt;'1,5 buts'!E$4))</f>
        <v>4</v>
      </c>
      <c r="V6" s="4">
        <f ca="1">IFERROR(SUMPRODUCT(((INDIRECT("Calendrier_"&amp;$A$1&amp;"[Home]")=INDIRECT("total_match_but_"&amp;$A$1&amp;"[@Equipe]"))*(INDIRECT("Calendrier_"&amp;$A$1&amp;"[tg]"))+(INDIRECT("Calendrier_"&amp;$A$1&amp;"[Away]")=INDIRECT("total_match_but_"&amp;$A$1&amp;"[@Equipe]"))*(INDIRECT("Calendrier_"&amp;$A$1&amp;"[tg]")))*(INDIRECT("Calendrier_"&amp;$A$1&amp;"[journee]")&lt;'1,5 buts'!E$4))/Total_match_but_ligue_1[[#This Row],[GP]],"")</f>
        <v>2.25</v>
      </c>
      <c r="W6" s="40">
        <f ca="1">IFERROR(SUMPRODUCT(((INDIRECT("Calendrier_"&amp;$A$1&amp;"[Home]")=INDIRECT("total_match_but_"&amp;$A$1&amp;"[@Equipe]"))*(INDIRECT("Calendrier_"&amp;$A$1&amp;"[0.5]"))+(INDIRECT("Calendrier_"&amp;$A$1&amp;"[Away]")=INDIRECT("total_match_but_"&amp;$A$1&amp;"[@Equipe]"))*(INDIRECT("Calendrier_"&amp;$A$1&amp;"[0.5]")))*(INDIRECT("Calendrier_"&amp;$A$1&amp;"[journee]")&lt;'1,5 buts'!E$4))/Total_match_but_ligue_1[[#This Row],[GP]],"")*100</f>
        <v>100</v>
      </c>
      <c r="X6" s="40">
        <f ca="1">IFERROR(SUMPRODUCT(((INDIRECT("Calendrier_"&amp;$A$1&amp;"[Home]")=INDIRECT("total_match_but_"&amp;$A$1&amp;"[@Equipe]"))*(INDIRECT("Calendrier_"&amp;$A$1&amp;"[1.5]"))+(INDIRECT("Calendrier_"&amp;$A$1&amp;"[Away]")=INDIRECT("total_match_but_"&amp;$A$1&amp;"[@Equipe]"))*(INDIRECT("Calendrier_"&amp;$A$1&amp;"[1.5]")))*(INDIRECT("Calendrier_"&amp;$A$1&amp;"[journee]")&lt;'1,5 buts'!E$4))/Total_match_but_ligue_1[[#This Row],[GP]],"")*100</f>
        <v>50</v>
      </c>
      <c r="Y6" s="40">
        <f ca="1">IFERROR(SUMPRODUCT(((INDIRECT("Calendrier_"&amp;$A$1&amp;"[Home]")=INDIRECT("total_match_but_"&amp;$A$1&amp;"[@Equipe]"))*(INDIRECT("Calendrier_"&amp;$A$1&amp;"[2.5]"))+(INDIRECT("Calendrier_"&amp;$A$1&amp;"[Away]")=INDIRECT("total_match_but_"&amp;$A$1&amp;"[@Equipe]"))*(INDIRECT("Calendrier_"&amp;$A$1&amp;"[2.5]")))*(INDIRECT("Calendrier_"&amp;$A$1&amp;"[journee]")&lt;'1,5 buts'!E$4))/Total_match_but_ligue_1[[#This Row],[GP]],"")*100</f>
        <v>25</v>
      </c>
      <c r="Z6" s="40">
        <f ca="1">IFERROR(SUMPRODUCT(((INDIRECT("Calendrier_"&amp;$A$1&amp;"[Home]")=INDIRECT("total_match_but_"&amp;$A$1&amp;"[@Equipe]"))*(INDIRECT("Calendrier_"&amp;$A$1&amp;"[3.5]"))+(INDIRECT("Calendrier_"&amp;$A$1&amp;"[Away]")=INDIRECT("total_match_but_"&amp;$A$1&amp;"[@Equipe]"))*(INDIRECT("Calendrier_"&amp;$A$1&amp;"[3.5]")))*(INDIRECT("Calendrier_"&amp;$A$1&amp;"[journee]")&lt;'1,5 buts'!E$4))/Total_match_but_ligue_1[[#This Row],[GP]],"")*100</f>
        <v>25</v>
      </c>
      <c r="AA6" s="40">
        <f ca="1">IFERROR(SUMPRODUCT(((INDIRECT("Calendrier_"&amp;$A$1&amp;"[Home]")=INDIRECT("total_match_but_"&amp;$A$1&amp;"[@Equipe]"))*(INDIRECT("Calendrier_"&amp;$A$1&amp;"[BTS]"))+(INDIRECT("Calendrier_"&amp;$A$1&amp;"[Away]")=INDIRECT("total_match_but_"&amp;$A$1&amp;"[@Equipe]"))*(INDIRECT("Calendrier_"&amp;$A$1&amp;"[BTS]")))*(INDIRECT("Calendrier_"&amp;$A$1&amp;"[journee]")&lt;'1,5 buts'!E$4))/Total_match_but_ligue_1[[#This Row],[GP]],"")*100</f>
        <v>25</v>
      </c>
      <c r="AB6" s="40">
        <f ca="1">IFERROR((SUMPRODUCT((INDIRECT("Calendrier_"&amp;$A$1&amp;"[Home]")=INDIRECT("total_match_but_"&amp;$A$1&amp;"[@Equipe]"))*(RIGHT(INDIRECT("Calendrier_"&amp;$A$1&amp;"[resultat]"),1)="0")*1*(INDIRECT("Calendrier_"&amp;$A$1&amp;"[journee]")&lt;'1,5 buts'!$E$4))+
SUMPRODUCT((INDIRECT("Calendrier_"&amp;$A$1&amp;"[away]")=INDIRECT("total_match_but_"&amp;$A$1&amp;"[@Equipe]"))*(LEFT(INDIRECT("Calendrier_"&amp;$A$1&amp;"[resultat]"),1)="0")*1*(INDIRECT("Calendrier_"&amp;$A$1&amp;"[journee]")&lt;'1,5 buts'!$E$4)))/Total_match_but_ligue_1[[#This Row],[GP]],"")*100</f>
        <v>50</v>
      </c>
      <c r="AC6" s="40">
        <f ca="1">IFERROR((SUMPRODUCT((INDIRECT("Calendrier_"&amp;$A$1&amp;"[Home]")=INDIRECT("total_match_but_"&amp;$A$1&amp;"[@Equipe]"))*(LEFT(INDIRECT("Calendrier_"&amp;$A$1&amp;"[resultat]"),1)="0")*1*(INDIRECT("Calendrier_"&amp;$A$1&amp;"[journee]")&lt;'1,5 buts'!$E$4))+
SUMPRODUCT((INDIRECT("Calendrier_"&amp;$A$1&amp;"[away]")=INDIRECT("total_match_but_"&amp;$A$1&amp;"[@Equipe]"))*(RIGHT(INDIRECT("Calendrier_"&amp;$A$1&amp;"[resultat]"),1)="0")*1*(INDIRECT("Calendrier_"&amp;$A$1&amp;"[journee]")&lt;'1,5 buts'!$E$4)))/Total_match_but_ligue_1[[#This Row],[GP]],"")*100</f>
        <v>25</v>
      </c>
      <c r="AD6" s="40">
        <f ca="1">IFERROR(SUMPRODUCT(((INDIRECT("Calendrier_"&amp;$A$1&amp;"[Home]")=INDIRECT("total_match_but_"&amp;$A$1&amp;"[@Equipe]"))*(INDIRECT("Calendrier_"&amp;$A$1&amp;"[TG_HT]"))+(INDIRECT("Calendrier_"&amp;$A$1&amp;"[Away]")=INDIRECT("total_match_but_"&amp;$A$1&amp;"[@Equipe]"))*(INDIRECT("Calendrier_"&amp;$A$1&amp;"[TG_HT]")))*(INDIRECT("Calendrier_"&amp;$A$1&amp;"[journee]")&lt;'1,5 buts'!E$4))/Total_match_but_ligue_1[[#This Row],[GP]],"")</f>
        <v>1.5</v>
      </c>
      <c r="AE6" s="40">
        <f ca="1">IFERROR(SUMPRODUCT(((INDIRECT("Calendrier_"&amp;$A$1&amp;"[Home]")=INDIRECT("total_match_but_"&amp;$A$1&amp;"[@Equipe]"))*(INDIRECT("Calendrier_"&amp;$A$1&amp;"[TG_HT]"))+(INDIRECT("Calendrier_"&amp;$A$1&amp;"[Away]")=INDIRECT("total_match_but_"&amp;$A$1&amp;"[@Equipe]"))*(INDIRECT("Calendrier_"&amp;$A$1&amp;"[TG_HT]")))*(INDIRECT("Calendrier_"&amp;$A$1&amp;"[journee]")='1,5 buts'!E$4)),"")</f>
        <v>3</v>
      </c>
      <c r="AG6" s="4" t="str">
        <f ca="1">INDIRECT("equipe_play_"&amp;$A$1&amp;"[Equipe]")</f>
        <v>Angers</v>
      </c>
      <c r="AH6" s="1">
        <f ca="1">SUMPRODUCT(((INDIRECT("Calendrier_"&amp;$A$1&amp;"[Home]")=T6))*(INDIRECT("Calendrier_"&amp;$A$1&amp;"[Journee]")&lt;'1,5 buts'!E$4))</f>
        <v>2</v>
      </c>
      <c r="AI6" s="4">
        <f ca="1">IFERROR(SUMPRODUCT(((INDIRECT("Calendrier_"&amp;$A$1&amp;"[Home]")=INDIRECT("total_match_but_home_"&amp;$A$1&amp;"[@Equipe]"))*(INDIRECT("Calendrier_"&amp;$A$1&amp;"[TG]")))*(INDIRECT("Calendrier_"&amp;$A$1&amp;"[Journee]")&lt;'1,5 buts'!E$4))/Total_match_but_home_ligue_1[[#This Row],[GP]],"")</f>
        <v>1.5</v>
      </c>
      <c r="AJ6" s="4">
        <f ca="1">IFERROR(SUMPRODUCT(((INDIRECT("Calendrier_"&amp;$A$1&amp;"[Home]")=INDIRECT("total_match_but_home_"&amp;$A$1&amp;"[@Equipe]"))*(INDIRECT("Calendrier_"&amp;$A$1&amp;"[0.5]")))*(INDIRECT("Calendrier_"&amp;$A$1&amp;"[Journee]")&lt;'1,5 buts'!E$4))/Total_match_but_home_ligue_1[[#This Row],[GP]],"")*100</f>
        <v>100</v>
      </c>
      <c r="AK6" s="4">
        <f ca="1">IFERROR(SUMPRODUCT(((INDIRECT("Calendrier_"&amp;$A$1&amp;"[Home]")=INDIRECT("total_match_but_home_"&amp;$A$1&amp;"[@Equipe]"))*(INDIRECT("Calendrier_"&amp;$A$1&amp;"[1.5]")))*(INDIRECT("Calendrier_"&amp;$A$1&amp;"[Journee]")&lt;'1,5 buts'!E$4))/Total_match_but_home_ligue_1[[#This Row],[GP]],"")*100</f>
        <v>50</v>
      </c>
      <c r="AL6" s="4">
        <f ca="1">IFERROR(SUMPRODUCT(((INDIRECT("Calendrier_"&amp;$A$1&amp;"[Home]")=INDIRECT("total_match_but_home_"&amp;$A$1&amp;"[@Equipe]"))*(INDIRECT("Calendrier_"&amp;$A$1&amp;"[2.5]")))*(INDIRECT("Calendrier_"&amp;$A$1&amp;"[Journee]")&lt;'1,5 buts'!E$4))/Total_match_but_home_ligue_1[[#This Row],[GP]],"")*100</f>
        <v>0</v>
      </c>
      <c r="AM6" s="4">
        <f ca="1">IFERROR(SUMPRODUCT(((INDIRECT("Calendrier_"&amp;$A$1&amp;"[Home]")=INDIRECT("total_match_but_home_"&amp;$A$1&amp;"[@Equipe]"))*(INDIRECT("Calendrier_"&amp;$A$1&amp;"[3.5]")))*(INDIRECT("Calendrier_"&amp;$A$1&amp;"[Journee]")&lt;'1,5 buts'!E$4))/Total_match_but_home_ligue_1[[#This Row],[GP]],"")*100</f>
        <v>0</v>
      </c>
      <c r="AN6" s="4">
        <f ca="1">IFERROR(SUMPRODUCT(((INDIRECT("Calendrier_"&amp;$A$1&amp;"[Home]")=INDIRECT("total_match_but_home_"&amp;$A$1&amp;"[@Equipe]"))*(INDIRECT("Calendrier_"&amp;$A$1&amp;"[BTS]")))*(INDIRECT("Calendrier_"&amp;$A$1&amp;"[Journee]")&lt;'1,5 buts'!E$4))/Total_match_but_home_ligue_1[[#This Row],[GP]],"")*100</f>
        <v>0</v>
      </c>
      <c r="AO6" s="4">
        <f t="array" aca="1" ref="AO6" ca="1">IFERROR((SUMPRODUCT((INDIRECT("Calendrier_"&amp;$A$1&amp;"[Home]")=INDIRECT("total_match_but_home_"&amp;$A$1&amp;"[@Equipe]"))*(RIGHT(INDIRECT("Calendrier_"&amp;$A$1&amp;"[resultat]"),1)="0")*1*(INDIRECT("Calendrier_"&amp;$A$1&amp;"[Journee]")&lt;'1,5 buts'!$E$4))*(INDIRECT("Calendrier_"&amp;$A$1&amp;"[Journee]")&lt;'1,5 buts'!$E$4))/Total_match_but_home_ligue_1[[#This Row],[GP]],"")*100</f>
        <v>50</v>
      </c>
      <c r="AP6" s="29">
        <f t="array" aca="1" ref="AP6" ca="1">IFERROR((SUMPRODUCT((INDIRECT("Calendrier_"&amp;$A$1&amp;"[Home]")=INDIRECT("total_match_but_home_"&amp;$A$1&amp;"[@Equipe]"))*(LEFT(INDIRECT("Calendrier_"&amp;$A$1&amp;"[resultat]"),1)="0")*1*(INDIRECT("Calendrier_"&amp;$A$1&amp;"[Journee]")&lt;'1,5 buts'!$E$4))*(INDIRECT("Calendrier_"&amp;$A$1&amp;"[Journee]")&lt;'1,5 buts'!$E$4))/Total_match_but_home_ligue_1[[#This Row],[GP]],"")*100</f>
        <v>50</v>
      </c>
      <c r="AQ6" s="4">
        <f ca="1">IFERROR(SUMPRODUCT(((INDIRECT("Calendrier_"&amp;$A$1&amp;"[Home]")=INDIRECT("total_match_but_home_"&amp;$A$1&amp;"[@Equipe]"))*(INDIRECT("Calendrier_"&amp;$A$1&amp;"[TG_HT]")))*(INDIRECT("Calendrier_"&amp;$A$1&amp;"[Journee]")&lt;'1,5 buts'!E$4))/Total_match_but_home_ligue_1[[#This Row],[GP]],"")</f>
        <v>1</v>
      </c>
      <c r="AS6" s="4" t="str">
        <f ca="1">INDIRECT("equipe_play_"&amp;$A$1&amp;"[Equipe]")</f>
        <v>Angers</v>
      </c>
      <c r="AT6" s="1">
        <f ca="1">SUMPRODUCT(((INDIRECT("Calendrier_"&amp;$A$1&amp;"[Away]")=INDIRECT("total_match_but_away_"&amp;$A$1&amp;"[@Equipe]")))*(INDIRECT("Calendrier_"&amp;$A$1&amp;"[Journee]")&lt;'1,5 buts'!$E$4))</f>
        <v>2</v>
      </c>
      <c r="AU6" s="4">
        <f ca="1">IFERROR(SUMPRODUCT(((INDIRECT("Calendrier_"&amp;$A$1&amp;"[Away]")=INDIRECT("total_match_but_away_"&amp;$A$1&amp;"[@Equipe]"))*(INDIRECT("Calendrier_"&amp;$A$1&amp;"[TG]")))*(INDIRECT("Calendrier_"&amp;$A$1&amp;"[Journee]")&lt;'1,5 buts'!E$4))/Total_match_but_away_ligue_1[[#This Row],[GP]],"")</f>
        <v>3</v>
      </c>
      <c r="AV6" s="4">
        <f ca="1">IFERROR(SUMPRODUCT(((INDIRECT("Calendrier_"&amp;$A$1&amp;"[Away]")=INDIRECT("total_match_but_away_"&amp;$A$1&amp;"[@Equipe]"))*(INDIRECT("Calendrier_"&amp;$A$1&amp;"[0.5]")))*(INDIRECT("Calendrier_"&amp;$A$1&amp;"[Journee]")&lt;'1,5 buts'!E$4))/Total_match_but_away_ligue_1[[#This Row],[GP]],"")*100</f>
        <v>100</v>
      </c>
      <c r="AW6" s="4">
        <f ca="1">IFERROR(SUMPRODUCT(((INDIRECT("Calendrier_"&amp;$A$1&amp;"[Away]")=INDIRECT("total_match_but_away_"&amp;$A$1&amp;"[@Equipe]"))*(INDIRECT("Calendrier_"&amp;$A$1&amp;"[1.5]")))*(INDIRECT("Calendrier_"&amp;$A$1&amp;"[Journee]")&lt;'1,5 buts'!E$4))/Total_match_but_away_ligue_1[[#This Row],[GP]],"")*100</f>
        <v>50</v>
      </c>
      <c r="AX6" s="4">
        <f ca="1">IFERROR(SUMPRODUCT(((INDIRECT("Calendrier_"&amp;$A$1&amp;"[Away]")=INDIRECT("total_match_but_away_"&amp;$A$1&amp;"[@Equipe]"))*(INDIRECT("Calendrier_"&amp;$A$1&amp;"[2.5]")))*(INDIRECT("Calendrier_"&amp;$A$1&amp;"[Journee]")&lt;'1,5 buts'!E$4))/Total_match_but_away_ligue_1[[#This Row],[GP]],"")*100</f>
        <v>50</v>
      </c>
      <c r="AY6" s="4">
        <f ca="1">IFERROR(SUMPRODUCT(((INDIRECT("Calendrier_"&amp;$A$1&amp;"[Away]")=INDIRECT("total_match_but_away_"&amp;$A$1&amp;"[@Equipe]"))*(INDIRECT("Calendrier_"&amp;$A$1&amp;"[3.5]")))*(INDIRECT("Calendrier_"&amp;$A$1&amp;"[Journee]")&lt;'1,5 buts'!E$4))/Total_match_but_away_ligue_1[[#This Row],[GP]],"")*100</f>
        <v>50</v>
      </c>
      <c r="AZ6" s="4">
        <f ca="1">IFERROR(SUMPRODUCT(((INDIRECT("Calendrier_"&amp;$A$1&amp;"[Away]")=INDIRECT("total_match_but_away_"&amp;$A$1&amp;"[@Equipe]"))*(INDIRECT("Calendrier_"&amp;$A$1&amp;"[BTS]")))*(INDIRECT("Calendrier_"&amp;$A$1&amp;"[Journee]")&lt;'1,5 buts'!E$4))/Total_match_but_away_ligue_1[[#This Row],[GP]],"")*100</f>
        <v>50</v>
      </c>
      <c r="BA6" s="4">
        <f t="array" aca="1" ref="BA6" ca="1">IFERROR((SUMPRODUCT((INDIRECT("Calendrier_"&amp;$A$1&amp;"[Away]")=INDIRECT("total_match_but_away_"&amp;$A$1&amp;"[@Equipe]"))*(LEFT(INDIRECT("Calendrier_"&amp;$A$1&amp;"[resultat]"),1)="0")*1*(INDIRECT("Calendrier_"&amp;$A$1&amp;"[Journee]")&lt;'1,5 buts'!$E$4))*(INDIRECT("Calendrier_"&amp;$A$1&amp;"[Journee]")&lt;'1,5 buts'!$E$4))/Total_match_but_away_ligue_1[[#This Row],[GP]],"")*100</f>
        <v>50</v>
      </c>
      <c r="BB6" s="4">
        <f t="array" aca="1" ref="BB6" ca="1">IFERROR((SUMPRODUCT((INDIRECT("Calendrier_"&amp;$A$1&amp;"[Away]")=INDIRECT("total_match_but_away_"&amp;$A$1&amp;"[@Equipe]"))*(RIGHT(INDIRECT("Calendrier_"&amp;$A$1&amp;"[resultat]"),1)="0")*1*(INDIRECT("Calendrier_"&amp;$A$1&amp;"[Journee]")&lt;'1,5 buts'!$E$4))*(INDIRECT("Calendrier_"&amp;$A$1&amp;"[Journee]")&lt;'1,5 buts'!$E$4))/Total_match_but_away_ligue_1[[#This Row],[GP]],"")*100</f>
        <v>0</v>
      </c>
      <c r="BC6" s="4">
        <f ca="1">IFERROR(SUMPRODUCT(((INDIRECT("Calendrier_"&amp;$A$1&amp;"[Away]")=INDIRECT("total_match_but_away_"&amp;$A$1&amp;"[@Equipe]"))*(INDIRECT("Calendrier_"&amp;$A$1&amp;"[TG_HT]")))*(INDIRECT("Calendrier_"&amp;$A$1&amp;"[Journee]")&lt;'1,5 buts'!E$4))/Total_match_but_away_ligue_1[[#This Row],[GP]],"")</f>
        <v>2</v>
      </c>
      <c r="BE6" s="9" t="str">
        <f ca="1">INDIRECT("equipe_play_"&amp;$A$1&amp;"[Equipe]")</f>
        <v>Angers</v>
      </c>
      <c r="BF6" s="1">
        <f ca="1">SUMPRODUCT(((INDIRECT("Calendrier_"&amp;$A$1&amp;"[Home]")=INDIRECT("wide_table_"&amp;$A$1&amp;"[@Equipe]"))+(INDIRECT("Calendrier_"&amp;$A$1&amp;"[Away]")=INDIRECT("wide_table_"&amp;$A$1&amp;"[@Equipe]")))*(INDIRECT("Calendrier_"&amp;$A$1&amp;"[Journee]")&lt;'1,5 buts'!E$4))</f>
        <v>4</v>
      </c>
      <c r="BG6" s="1">
        <f ca="1">IFERROR(SUMPRODUCT(((INDIRECT("Calendrier_"&amp;$A$1&amp;"[Home]")=INDIRECT("wide_table_"&amp;$A$1&amp;"[@Equipe]"))*LEFT(INDIRECT("Calendrier_"&amp;$A$1&amp;"[resultat]"))+(INDIRECT("Calendrier_"&amp;$A$1&amp;"[Away]")=INDIRECT("wide_table_"&amp;$A$1&amp;"[@Equipe]"))*RIGHT(INDIRECT("Calendrier_"&amp;$A$1&amp;"[resultat]")))*(INDIRECT("Calendrier_"&amp;$A$1&amp;"[Journee]")&lt;'1,5 buts'!E$4)),"")</f>
        <v>3</v>
      </c>
      <c r="BH6" s="1">
        <f ca="1">IFERROR(SUMPRODUCT(((INDIRECT("Calendrier_"&amp;$A$1&amp;"[Home]")=INDIRECT("wide_table_"&amp;$A$1&amp;"[@Equipe]"))*RIGHT(INDIRECT("Calendrier_"&amp;$A$1&amp;"[resultat]"))+(INDIRECT("Calendrier_"&amp;$A$1&amp;"[Away]")=INDIRECT("wide_table_"&amp;$A$1&amp;"[@Equipe]"))*LEFT(INDIRECT("Calendrier_"&amp;$A$1&amp;"[resultat]")))*(INDIRECT("Calendrier_"&amp;$A$1&amp;"[Journee]")&lt;'1,5 buts'!E$4)),"")</f>
        <v>6</v>
      </c>
      <c r="BJ6"/>
      <c r="BK6" s="36" t="s">
        <v>12</v>
      </c>
      <c r="BL6" s="34" t="s">
        <v>205</v>
      </c>
      <c r="BM6" s="34" t="s">
        <v>205</v>
      </c>
      <c r="BN6" s="34" t="s">
        <v>205</v>
      </c>
      <c r="BO6" s="38" t="s">
        <v>12</v>
      </c>
      <c r="BP6" t="s">
        <v>12</v>
      </c>
      <c r="BQ6" s="45" t="s">
        <v>221</v>
      </c>
      <c r="CG6" s="1"/>
      <c r="CH6" s="1"/>
      <c r="CI6" s="1"/>
      <c r="CJ6" s="1"/>
    </row>
    <row r="7" spans="1:88" x14ac:dyDescent="0.25">
      <c r="B7" s="24" t="str">
        <f t="array" aca="1" ref="B7" ca="1">IF(ROWS($6:7)&lt;=COUNTIF(INDIRECT("Calendrier_"&amp;$A$1&amp;"[Journee]"),'1,5 buts'!$E$4),INDEX(INDIRECT("Calendrier_"&amp;$A$1&amp;"[Date]"),SMALL(IF(INDIRECT("Calendrier_"&amp;$A$1&amp;"[Journee]")='1,5 buts'!$E$4,ROW(INDIRECT("1:"&amp;ROWS(INDIRECT("Calendrier_"&amp;$A$1&amp;"[Date]"))))),ROWS($6:7))),"")</f>
        <v>26/09/2020</v>
      </c>
      <c r="C7" s="1" t="str">
        <f t="array" aca="1" ref="C7" ca="1">IF(ROWS($6:7)&lt;=COUNTIF(INDIRECT("Calendrier_"&amp;$A$1&amp;"[Journee]"),'1,5 buts'!$E$4),INDEX(INDIRECT("Calendrier_"&amp;$A$1&amp;"[Home]"),SMALL(IF(INDIRECT("Calendrier_"&amp;$A$1&amp;"[Journee]")='1,5 buts'!$E$4,ROW(INDIRECT("1:"&amp;ROWS(INDIRECT("Calendrier_"&amp;$A$1&amp;"[Home]"))))),ROWS($6:7))),"")</f>
        <v>Saint-Etienne</v>
      </c>
      <c r="D7" s="1" t="str">
        <f t="array" aca="1" ref="D7" ca="1">IF(ROWS($6:7)&lt;=COUNTIF(INDIRECT("Calendrier_"&amp;$A$1&amp;"[Journee]"),'1,5 buts'!$E$4),INDEX(INDIRECT("Calendrier_"&amp;$A$1&amp;"[resultat]"),SMALL(IF(INDIRECT("Calendrier_"&amp;$A$1&amp;"[Journee]")='1,5 buts'!$E$4,ROW(INDIRECT("1:"&amp;ROWS(INDIRECT("Calendrier_"&amp;$A$1&amp;"[resultat]"))))),ROWS($6:7))),"")</f>
        <v>0 - 3</v>
      </c>
      <c r="E7" s="1" t="str">
        <f t="array" aca="1" ref="E7" ca="1">IF(ROWS($6:7)&lt;=COUNTIF(INDIRECT("Calendrier_"&amp;$A$1&amp;"[Journee]"),'1,5 buts'!$E$4),INDEX(INDIRECT("Calendrier_"&amp;$A$1&amp;"[away]"),SMALL(IF(INDIRECT("Calendrier_"&amp;$A$1&amp;"[Journee]")='1,5 buts'!$E$4,ROW(INDIRECT("1:"&amp;ROWS(INDIRECT("Calendrier_"&amp;$A$1&amp;"[away]"))))),ROWS($6:7))),"")</f>
        <v>Rennes</v>
      </c>
      <c r="F7" s="1" t="str">
        <f ca="1">IF(match_next_ligue_1[[#This Row],[Away]]&lt;&gt;"",$A$1,"")</f>
        <v>ligue_1</v>
      </c>
      <c r="H7" s="5" t="str">
        <f t="shared" ca="1" si="0"/>
        <v/>
      </c>
      <c r="I7" s="5" t="str">
        <f t="shared" ca="1" si="1"/>
        <v/>
      </c>
      <c r="J7" s="6" t="str">
        <f ca="1">IFERROR((VLOOKUP(match_val_ligue_1[[#This Row],[Equipe Home]],INDIRECT("equipe_play_"&amp;$A$1&amp;""),5) + VLOOKUP(match_val_ligue_1[[#This Row],[Equipe Away]],INDIRECT("equipe_play_"&amp;$A$1&amp;""),5))/2,"")</f>
        <v/>
      </c>
      <c r="K7" s="7" t="str">
        <f ca="1">IFERROR((VLOOKUP(match_val_ligue_1[[#This Row],[Equipe Home]],INDIRECT("equipe_play_"&amp;$A$1&amp;""),6) + VLOOKUP(match_val_ligue_1[[#This Row],[Equipe Away]],INDIRECT("equipe_play_"&amp;$A$1&amp;""),6))/2,"")</f>
        <v/>
      </c>
      <c r="M7" s="1" t="str">
        <f t="array" aca="1" ref="M7" ca="1">INDEX(INDIRECT("equipe_"&amp;$A$1&amp;"[@]"), MATCH(TRUE, EXACT(INDIRECT("equipe_"&amp;$A$1&amp;"[#En-têtes]"), $C$2), 0))</f>
        <v>Bordeaux</v>
      </c>
      <c r="N7" s="1" t="str">
        <f t="shared" ca="1" si="2"/>
        <v/>
      </c>
      <c r="O7" s="1" t="str">
        <f t="shared" ca="1" si="3"/>
        <v/>
      </c>
      <c r="P7" s="1" t="str">
        <f t="shared" ca="1" si="4"/>
        <v/>
      </c>
      <c r="Q7" s="8">
        <f t="shared" ref="Q7:Q25" ca="1" si="5">(INDIRECT("Total_match_but_"&amp;$A$1&amp;"[@[1.5]]")+INDIRECT("Total_match_but_home_"&amp;$A$1&amp;"[@[1.5]]")+INDIRECT("Total_match_but_away_"&amp;$A$1&amp;"[@[1.5]]"))/3</f>
        <v>50</v>
      </c>
      <c r="R7" s="4">
        <f ca="1">1/equipe_play_ligue_1[[#This Row],[% Reussite]]</f>
        <v>0.02</v>
      </c>
      <c r="T7" s="4" t="str">
        <f t="shared" ref="T7:T25" ca="1" si="6">INDIRECT("equipe_play_"&amp;$A$1&amp;"[Equipe]")</f>
        <v>Bordeaux</v>
      </c>
      <c r="U7" s="1">
        <f ca="1">SUMPRODUCT(((INDIRECT("Calendrier_"&amp;$A$1&amp;"[Home]")=INDIRECT("total_match_but_"&amp;$A$1&amp;"[@Equipe]"))+(INDIRECT("Calendrier_"&amp;$A$1&amp;"[away]")=INDIRECT("total_match_but_"&amp;$A$1&amp;"[@Equipe]")))*(INDIRECT("Calendrier_"&amp;$A$1&amp;"[journee]")&lt;'1,5 buts'!E$4))</f>
        <v>4</v>
      </c>
      <c r="V7" s="4">
        <f ca="1">IFERROR(SUMPRODUCT(((INDIRECT("Calendrier_"&amp;$A$1&amp;"[Home]")=INDIRECT("total_match_but_"&amp;$A$1&amp;"[@Equipe]"))*(INDIRECT("Calendrier_"&amp;$A$1&amp;"[tg]"))+(INDIRECT("Calendrier_"&amp;$A$1&amp;"[Away]")=INDIRECT("total_match_but_"&amp;$A$1&amp;"[@Equipe]"))*(INDIRECT("Calendrier_"&amp;$A$1&amp;"[tg]")))*(INDIRECT("Calendrier_"&amp;$A$1&amp;"[journee]")&lt;'1,5 buts'!E$4))/Total_match_but_ligue_1[[#This Row],[GP]],"")</f>
        <v>1.25</v>
      </c>
      <c r="W7" s="4">
        <f ca="1">IFERROR(SUMPRODUCT(((INDIRECT("Calendrier_"&amp;$A$1&amp;"[Home]")=INDIRECT("total_match_but_"&amp;$A$1&amp;"[@Equipe]"))*(INDIRECT("Calendrier_"&amp;$A$1&amp;"[0.5]"))+(INDIRECT("Calendrier_"&amp;$A$1&amp;"[Away]")=INDIRECT("total_match_but_"&amp;$A$1&amp;"[@Equipe]"))*(INDIRECT("Calendrier_"&amp;$A$1&amp;"[0.5]")))*(INDIRECT("Calendrier_"&amp;$A$1&amp;"[journee]")&lt;'1,5 buts'!E$4))/Total_match_but_ligue_1[[#This Row],[GP]],"")*100</f>
        <v>50</v>
      </c>
      <c r="X7" s="4">
        <f ca="1">IFERROR(SUMPRODUCT(((INDIRECT("Calendrier_"&amp;$A$1&amp;"[Home]")=INDIRECT("total_match_but_"&amp;$A$1&amp;"[@Equipe]"))*(INDIRECT("Calendrier_"&amp;$A$1&amp;"[1.5]"))+(INDIRECT("Calendrier_"&amp;$A$1&amp;"[Away]")=INDIRECT("total_match_but_"&amp;$A$1&amp;"[@Equipe]"))*(INDIRECT("Calendrier_"&amp;$A$1&amp;"[1.5]")))*(INDIRECT("Calendrier_"&amp;$A$1&amp;"[journee]")&lt;'1,5 buts'!E$4))/Total_match_but_ligue_1[[#This Row],[GP]],"")*100</f>
        <v>50</v>
      </c>
      <c r="Y7" s="4">
        <f ca="1">IFERROR(SUMPRODUCT(((INDIRECT("Calendrier_"&amp;$A$1&amp;"[Home]")=INDIRECT("total_match_but_"&amp;$A$1&amp;"[@Equipe]"))*(INDIRECT("Calendrier_"&amp;$A$1&amp;"[2.5]"))+(INDIRECT("Calendrier_"&amp;$A$1&amp;"[Away]")=INDIRECT("total_match_but_"&amp;$A$1&amp;"[@Equipe]"))*(INDIRECT("Calendrier_"&amp;$A$1&amp;"[2.5]")))*(INDIRECT("Calendrier_"&amp;$A$1&amp;"[journee]")&lt;'1,5 buts'!E$4))/Total_match_but_ligue_1[[#This Row],[GP]],"")*100</f>
        <v>25</v>
      </c>
      <c r="Z7" s="4">
        <f ca="1">IFERROR(SUMPRODUCT(((INDIRECT("Calendrier_"&amp;$A$1&amp;"[Home]")=INDIRECT("total_match_but_"&amp;$A$1&amp;"[@Equipe]"))*(INDIRECT("Calendrier_"&amp;$A$1&amp;"[3.5]"))+(INDIRECT("Calendrier_"&amp;$A$1&amp;"[Away]")=INDIRECT("total_match_but_"&amp;$A$1&amp;"[@Equipe]"))*(INDIRECT("Calendrier_"&amp;$A$1&amp;"[3.5]")))*(INDIRECT("Calendrier_"&amp;$A$1&amp;"[journee]")&lt;'1,5 buts'!E$4))/Total_match_but_ligue_1[[#This Row],[GP]],"")*100</f>
        <v>0</v>
      </c>
      <c r="AA7" s="4">
        <f ca="1">IFERROR(SUMPRODUCT(((INDIRECT("Calendrier_"&amp;$A$1&amp;"[Home]")=INDIRECT("total_match_but_"&amp;$A$1&amp;"[@Equipe]"))*(INDIRECT("Calendrier_"&amp;$A$1&amp;"[BTS]"))+(INDIRECT("Calendrier_"&amp;$A$1&amp;"[Away]")=INDIRECT("total_match_but_"&amp;$A$1&amp;"[@Equipe]"))*(INDIRECT("Calendrier_"&amp;$A$1&amp;"[BTS]")))*(INDIRECT("Calendrier_"&amp;$A$1&amp;"[journee]")&lt;'1,5 buts'!E$4))/Total_match_but_ligue_1[[#This Row],[GP]],"")*100</f>
        <v>25</v>
      </c>
      <c r="AB7" s="4">
        <f ca="1">IFERROR((SUMPRODUCT((INDIRECT("Calendrier_"&amp;$A$1&amp;"[Home]")=INDIRECT("total_match_but_"&amp;$A$1&amp;"[@Equipe]"))*(RIGHT(INDIRECT("Calendrier_"&amp;$A$1&amp;"[resultat]"),1)="0")*1*(INDIRECT("Calendrier_"&amp;$A$1&amp;"[journee]")&lt;'1,5 buts'!$E$4))+
SUMPRODUCT((INDIRECT("Calendrier_"&amp;$A$1&amp;"[away]")=INDIRECT("total_match_but_"&amp;$A$1&amp;"[@Equipe]"))*(LEFT(INDIRECT("Calendrier_"&amp;$A$1&amp;"[resultat]"),1)="0")*1*(INDIRECT("Calendrier_"&amp;$A$1&amp;"[journee]")&lt;'1,5 buts'!$E$4)))/Total_match_but_ligue_1[[#This Row],[GP]],"")*100</f>
        <v>75</v>
      </c>
      <c r="AC7" s="4">
        <f ca="1">IFERROR((SUMPRODUCT((INDIRECT("Calendrier_"&amp;$A$1&amp;"[Home]")=INDIRECT("total_match_but_"&amp;$A$1&amp;"[@Equipe]"))*(LEFT(INDIRECT("Calendrier_"&amp;$A$1&amp;"[resultat]"),1)="0")*1*(INDIRECT("Calendrier_"&amp;$A$1&amp;"[journee]")&lt;'1,5 buts'!$E$4))+
SUMPRODUCT((INDIRECT("Calendrier_"&amp;$A$1&amp;"[away]")=INDIRECT("total_match_but_"&amp;$A$1&amp;"[@Equipe]"))*(RIGHT(INDIRECT("Calendrier_"&amp;$A$1&amp;"[resultat]"),1)="0")*1*(INDIRECT("Calendrier_"&amp;$A$1&amp;"[journee]")&lt;'1,5 buts'!$E$4)))/Total_match_but_ligue_1[[#This Row],[GP]],"")*100</f>
        <v>50</v>
      </c>
      <c r="AD7" s="4">
        <f ca="1">IFERROR(SUMPRODUCT(((INDIRECT("Calendrier_"&amp;$A$1&amp;"[Home]")=INDIRECT("total_match_but_"&amp;$A$1&amp;"[@Equipe]"))*(INDIRECT("Calendrier_"&amp;$A$1&amp;"[TG_HT]"))+(INDIRECT("Calendrier_"&amp;$A$1&amp;"[Away]")=INDIRECT("total_match_but_"&amp;$A$1&amp;"[@Equipe]"))*(INDIRECT("Calendrier_"&amp;$A$1&amp;"[TG_HT]")))*(INDIRECT("Calendrier_"&amp;$A$1&amp;"[journee]")&lt;'1,5 buts'!E$4))/Total_match_but_ligue_1[[#This Row],[GP]],"")</f>
        <v>0.5</v>
      </c>
      <c r="AE7" s="29">
        <f ca="1">IFERROR(SUMPRODUCT(((INDIRECT("Calendrier_"&amp;$A$1&amp;"[Home]")=INDIRECT("total_match_but_"&amp;$A$1&amp;"[@Equipe]"))*(INDIRECT("Calendrier_"&amp;$A$1&amp;"[TG_HT]"))+(INDIRECT("Calendrier_"&amp;$A$1&amp;"[Away]")=INDIRECT("total_match_but_"&amp;$A$1&amp;"[@Equipe]"))*(INDIRECT("Calendrier_"&amp;$A$1&amp;"[TG_HT]")))*(INDIRECT("Calendrier_"&amp;$A$1&amp;"[journee]")='1,5 buts'!E$4)),"")</f>
        <v>0</v>
      </c>
      <c r="AG7" s="4" t="str">
        <f t="shared" ref="AG7:AG25" ca="1" si="7">INDIRECT("equipe_play_"&amp;$A$1&amp;"[Equipe]")</f>
        <v>Bordeaux</v>
      </c>
      <c r="AH7" s="1">
        <f ca="1">SUMPRODUCT(((INDIRECT("Calendrier_"&amp;$A$1&amp;"[Home]")=T7))*(INDIRECT("Calendrier_"&amp;$A$1&amp;"[Journee]")&lt;'1,5 buts'!E$4))</f>
        <v>2</v>
      </c>
      <c r="AI7" s="4">
        <f ca="1">IFERROR(SUMPRODUCT(((INDIRECT("Calendrier_"&amp;$A$1&amp;"[Home]")=INDIRECT("total_match_but_home_"&amp;$A$1&amp;"[@Equipe]"))*(INDIRECT("Calendrier_"&amp;$A$1&amp;"[TG]")))*(INDIRECT("Calendrier_"&amp;$A$1&amp;"[Journee]")&lt;'1,5 buts'!E$4))/Total_match_but_home_ligue_1[[#This Row],[GP]],"")</f>
        <v>0</v>
      </c>
      <c r="AJ7" s="4">
        <f ca="1">IFERROR(SUMPRODUCT(((INDIRECT("Calendrier_"&amp;$A$1&amp;"[Home]")=INDIRECT("total_match_but_home_"&amp;$A$1&amp;"[@Equipe]"))*(INDIRECT("Calendrier_"&amp;$A$1&amp;"[0.5]")))*(INDIRECT("Calendrier_"&amp;$A$1&amp;"[Journee]")&lt;'1,5 buts'!E$4))/Total_match_but_home_ligue_1[[#This Row],[GP]],"")*100</f>
        <v>0</v>
      </c>
      <c r="AK7" s="4">
        <f ca="1">IFERROR(SUMPRODUCT(((INDIRECT("Calendrier_"&amp;$A$1&amp;"[Home]")=INDIRECT("total_match_but_home_"&amp;$A$1&amp;"[@Equipe]"))*(INDIRECT("Calendrier_"&amp;$A$1&amp;"[1.5]")))*(INDIRECT("Calendrier_"&amp;$A$1&amp;"[Journee]")&lt;'1,5 buts'!E$4))/Total_match_but_home_ligue_1[[#This Row],[GP]],"")*100</f>
        <v>0</v>
      </c>
      <c r="AL7" s="4">
        <f ca="1">IFERROR(SUMPRODUCT(((INDIRECT("Calendrier_"&amp;$A$1&amp;"[Home]")=INDIRECT("total_match_but_home_"&amp;$A$1&amp;"[@Equipe]"))*(INDIRECT("Calendrier_"&amp;$A$1&amp;"[2.5]")))*(INDIRECT("Calendrier_"&amp;$A$1&amp;"[Journee]")&lt;'1,5 buts'!E$4))/Total_match_but_home_ligue_1[[#This Row],[GP]],"")*100</f>
        <v>0</v>
      </c>
      <c r="AM7" s="4">
        <f ca="1">IFERROR(SUMPRODUCT(((INDIRECT("Calendrier_"&amp;$A$1&amp;"[Home]")=INDIRECT("total_match_but_home_"&amp;$A$1&amp;"[@Equipe]"))*(INDIRECT("Calendrier_"&amp;$A$1&amp;"[3.5]")))*(INDIRECT("Calendrier_"&amp;$A$1&amp;"[Journee]")&lt;'1,5 buts'!E$4))/Total_match_but_home_ligue_1[[#This Row],[GP]],"")*100</f>
        <v>0</v>
      </c>
      <c r="AN7" s="4">
        <f ca="1">IFERROR(SUMPRODUCT(((INDIRECT("Calendrier_"&amp;$A$1&amp;"[Home]")=INDIRECT("total_match_but_home_"&amp;$A$1&amp;"[@Equipe]"))*(INDIRECT("Calendrier_"&amp;$A$1&amp;"[BTS]")))*(INDIRECT("Calendrier_"&amp;$A$1&amp;"[Journee]")&lt;'1,5 buts'!E$4))/Total_match_but_home_ligue_1[[#This Row],[GP]],"")*100</f>
        <v>0</v>
      </c>
      <c r="AO7" s="4">
        <f t="array" aca="1" ref="AO7" ca="1">IFERROR((SUMPRODUCT((INDIRECT("Calendrier_"&amp;$A$1&amp;"[Home]")=INDIRECT("total_match_but_home_"&amp;$A$1&amp;"[@Equipe]"))*(RIGHT(INDIRECT("Calendrier_"&amp;$A$1&amp;"[resultat]"),1)="0")*1*(INDIRECT("Calendrier_"&amp;$A$1&amp;"[Journee]")&lt;'1,5 buts'!$E$4))*(INDIRECT("Calendrier_"&amp;$A$1&amp;"[Journee]")&lt;'1,5 buts'!$E$4))/Total_match_but_home_ligue_1[[#This Row],[GP]],"")*100</f>
        <v>100</v>
      </c>
      <c r="AP7" s="29">
        <f t="array" aca="1" ref="AP7" ca="1">IFERROR((SUMPRODUCT((INDIRECT("Calendrier_"&amp;$A$1&amp;"[Home]")=INDIRECT("total_match_but_home_"&amp;$A$1&amp;"[@Equipe]"))*(LEFT(INDIRECT("Calendrier_"&amp;$A$1&amp;"[resultat]"),1)="0")*1*(INDIRECT("Calendrier_"&amp;$A$1&amp;"[Journee]")&lt;'1,5 buts'!$E$4))*(INDIRECT("Calendrier_"&amp;$A$1&amp;"[Journee]")&lt;'1,5 buts'!$E$4))/Total_match_but_home_ligue_1[[#This Row],[GP]],"")*100</f>
        <v>100</v>
      </c>
      <c r="AQ7" s="4">
        <f ca="1">IFERROR(SUMPRODUCT(((INDIRECT("Calendrier_"&amp;$A$1&amp;"[Home]")=INDIRECT("total_match_but_home_"&amp;$A$1&amp;"[@Equipe]"))*(INDIRECT("Calendrier_"&amp;$A$1&amp;"[TG_HT]")))*(INDIRECT("Calendrier_"&amp;$A$1&amp;"[Journee]")&lt;'1,5 buts'!E$4))/Total_match_but_home_ligue_1[[#This Row],[GP]],"")</f>
        <v>0</v>
      </c>
      <c r="AS7" s="4" t="str">
        <f t="shared" ref="AS7:AS25" ca="1" si="8">INDIRECT("equipe_play_"&amp;$A$1&amp;"[Equipe]")</f>
        <v>Bordeaux</v>
      </c>
      <c r="AT7" s="1">
        <f ca="1">SUMPRODUCT(((INDIRECT("Calendrier_"&amp;$A$1&amp;"[Away]")=INDIRECT("total_match_but_away_"&amp;$A$1&amp;"[@Equipe]")))*(INDIRECT("Calendrier_"&amp;$A$1&amp;"[Journee]")&lt;'1,5 buts'!$E$4))</f>
        <v>2</v>
      </c>
      <c r="AU7" s="4">
        <f ca="1">IFERROR(SUMPRODUCT(((INDIRECT("Calendrier_"&amp;$A$1&amp;"[Away]")=INDIRECT("total_match_but_away_"&amp;$A$1&amp;"[@Equipe]"))*(INDIRECT("Calendrier_"&amp;$A$1&amp;"[TG]")))*(INDIRECT("Calendrier_"&amp;$A$1&amp;"[Journee]")&lt;'1,5 buts'!E$4))/Total_match_but_away_ligue_1[[#This Row],[GP]],"")</f>
        <v>2.5</v>
      </c>
      <c r="AV7" s="4">
        <f ca="1">IFERROR(SUMPRODUCT(((INDIRECT("Calendrier_"&amp;$A$1&amp;"[Away]")=INDIRECT("total_match_but_away_"&amp;$A$1&amp;"[@Equipe]"))*(INDIRECT("Calendrier_"&amp;$A$1&amp;"[0.5]")))*(INDIRECT("Calendrier_"&amp;$A$1&amp;"[Journee]")&lt;'1,5 buts'!E$4))/Total_match_but_away_ligue_1[[#This Row],[GP]],"")*100</f>
        <v>100</v>
      </c>
      <c r="AW7" s="4">
        <f ca="1">IFERROR(SUMPRODUCT(((INDIRECT("Calendrier_"&amp;$A$1&amp;"[Away]")=INDIRECT("total_match_but_away_"&amp;$A$1&amp;"[@Equipe]"))*(INDIRECT("Calendrier_"&amp;$A$1&amp;"[1.5]")))*(INDIRECT("Calendrier_"&amp;$A$1&amp;"[Journee]")&lt;'1,5 buts'!E$4))/Total_match_but_away_ligue_1[[#This Row],[GP]],"")*100</f>
        <v>100</v>
      </c>
      <c r="AX7" s="4">
        <f ca="1">IFERROR(SUMPRODUCT(((INDIRECT("Calendrier_"&amp;$A$1&amp;"[Away]")=INDIRECT("total_match_but_away_"&amp;$A$1&amp;"[@Equipe]"))*(INDIRECT("Calendrier_"&amp;$A$1&amp;"[2.5]")))*(INDIRECT("Calendrier_"&amp;$A$1&amp;"[Journee]")&lt;'1,5 buts'!E$4))/Total_match_but_away_ligue_1[[#This Row],[GP]],"")*100</f>
        <v>50</v>
      </c>
      <c r="AY7" s="4">
        <f ca="1">IFERROR(SUMPRODUCT(((INDIRECT("Calendrier_"&amp;$A$1&amp;"[Away]")=INDIRECT("total_match_but_away_"&amp;$A$1&amp;"[@Equipe]"))*(INDIRECT("Calendrier_"&amp;$A$1&amp;"[3.5]")))*(INDIRECT("Calendrier_"&amp;$A$1&amp;"[Journee]")&lt;'1,5 buts'!E$4))/Total_match_but_away_ligue_1[[#This Row],[GP]],"")*100</f>
        <v>0</v>
      </c>
      <c r="AZ7" s="4">
        <f ca="1">IFERROR(SUMPRODUCT(((INDIRECT("Calendrier_"&amp;$A$1&amp;"[Away]")=INDIRECT("total_match_but_away_"&amp;$A$1&amp;"[@Equipe]"))*(INDIRECT("Calendrier_"&amp;$A$1&amp;"[BTS]")))*(INDIRECT("Calendrier_"&amp;$A$1&amp;"[Journee]")&lt;'1,5 buts'!E$4))/Total_match_but_away_ligue_1[[#This Row],[GP]],"")*100</f>
        <v>50</v>
      </c>
      <c r="BA7" s="4">
        <f t="array" aca="1" ref="BA7" ca="1">IFERROR((SUMPRODUCT((INDIRECT("Calendrier_"&amp;$A$1&amp;"[Away]")=INDIRECT("total_match_but_away_"&amp;$A$1&amp;"[@Equipe]"))*(LEFT(INDIRECT("Calendrier_"&amp;$A$1&amp;"[resultat]"),1)="0")*1*(INDIRECT("Calendrier_"&amp;$A$1&amp;"[Journee]")&lt;'1,5 buts'!$E$4))*(INDIRECT("Calendrier_"&amp;$A$1&amp;"[Journee]")&lt;'1,5 buts'!$E$4))/Total_match_but_away_ligue_1[[#This Row],[GP]],"")*100</f>
        <v>50</v>
      </c>
      <c r="BB7" s="4">
        <f t="array" aca="1" ref="BB7" ca="1">IFERROR((SUMPRODUCT((INDIRECT("Calendrier_"&amp;$A$1&amp;"[Away]")=INDIRECT("total_match_but_away_"&amp;$A$1&amp;"[@Equipe]"))*(RIGHT(INDIRECT("Calendrier_"&amp;$A$1&amp;"[resultat]"),1)="0")*1*(INDIRECT("Calendrier_"&amp;$A$1&amp;"[Journee]")&lt;'1,5 buts'!$E$4))*(INDIRECT("Calendrier_"&amp;$A$1&amp;"[Journee]")&lt;'1,5 buts'!$E$4))/Total_match_but_away_ligue_1[[#This Row],[GP]],"")*100</f>
        <v>0</v>
      </c>
      <c r="BC7" s="4">
        <f ca="1">IFERROR(SUMPRODUCT(((INDIRECT("Calendrier_"&amp;$A$1&amp;"[Away]")=INDIRECT("total_match_but_away_"&amp;$A$1&amp;"[@Equipe]"))*(INDIRECT("Calendrier_"&amp;$A$1&amp;"[TG_HT]")))*(INDIRECT("Calendrier_"&amp;$A$1&amp;"[Journee]")&lt;'1,5 buts'!E$4))/Total_match_but_away_ligue_1[[#This Row],[GP]],"")</f>
        <v>1</v>
      </c>
      <c r="BE7" s="9" t="str">
        <f t="shared" ref="BE7:BE25" ca="1" si="9">INDIRECT("equipe_play_"&amp;$A$1&amp;"[Equipe]")</f>
        <v>Bordeaux</v>
      </c>
      <c r="BF7" s="1">
        <f ca="1">SUMPRODUCT(((INDIRECT("Calendrier_"&amp;$A$1&amp;"[Home]")=INDIRECT("wide_table_"&amp;$A$1&amp;"[@Equipe]"))+(INDIRECT("Calendrier_"&amp;$A$1&amp;"[Away]")=INDIRECT("wide_table_"&amp;$A$1&amp;"[@Equipe]")))*(INDIRECT("Calendrier_"&amp;$A$1&amp;"[Journee]")&lt;'1,5 buts'!E$4))</f>
        <v>4</v>
      </c>
      <c r="BG7" s="1">
        <f ca="1">IFERROR(SUMPRODUCT(((INDIRECT("Calendrier_"&amp;$A$1&amp;"[Home]")=INDIRECT("wide_table_"&amp;$A$1&amp;"[@Equipe]"))*LEFT(INDIRECT("Calendrier_"&amp;$A$1&amp;"[resultat]"))+(INDIRECT("Calendrier_"&amp;$A$1&amp;"[Away]")=INDIRECT("wide_table_"&amp;$A$1&amp;"[@Equipe]"))*RIGHT(INDIRECT("Calendrier_"&amp;$A$1&amp;"[resultat]")))*(INDIRECT("Calendrier_"&amp;$A$1&amp;"[Journee]")&lt;'1,5 buts'!E$4)),"")</f>
        <v>3</v>
      </c>
      <c r="BH7" s="1">
        <f ca="1">IFERROR(SUMPRODUCT(((INDIRECT("Calendrier_"&amp;$A$1&amp;"[Home]")=INDIRECT("wide_table_"&amp;$A$1&amp;"[@Equipe]"))*RIGHT(INDIRECT("Calendrier_"&amp;$A$1&amp;"[resultat]"))+(INDIRECT("Calendrier_"&amp;$A$1&amp;"[Away]")=INDIRECT("wide_table_"&amp;$A$1&amp;"[@Equipe]"))*LEFT(INDIRECT("Calendrier_"&amp;$A$1&amp;"[resultat]")))*(INDIRECT("Calendrier_"&amp;$A$1&amp;"[Journee]")&lt;'1,5 buts'!E$4)),"")</f>
        <v>2</v>
      </c>
      <c r="BJ7"/>
      <c r="BK7" s="37" t="s">
        <v>13</v>
      </c>
      <c r="BL7" s="35" t="s">
        <v>12</v>
      </c>
      <c r="BM7" s="35" t="s">
        <v>12</v>
      </c>
      <c r="BN7" s="35" t="s">
        <v>12</v>
      </c>
      <c r="BO7" s="39" t="s">
        <v>222</v>
      </c>
      <c r="BP7" t="s">
        <v>13</v>
      </c>
      <c r="BQ7" s="43" t="s">
        <v>12</v>
      </c>
      <c r="CG7" s="1"/>
      <c r="CH7" s="1"/>
      <c r="CI7" s="1"/>
      <c r="CJ7" s="1"/>
    </row>
    <row r="8" spans="1:88" x14ac:dyDescent="0.25">
      <c r="B8" s="24" t="str">
        <f t="array" aca="1" ref="B8" ca="1">IF(ROWS($6:8)&lt;=COUNTIF(INDIRECT("Calendrier_"&amp;$A$1&amp;"[Journee]"),'1,5 buts'!$E$4),INDEX(INDIRECT("Calendrier_"&amp;$A$1&amp;"[Date]"),SMALL(IF(INDIRECT("Calendrier_"&amp;$A$1&amp;"[Journee]")='1,5 buts'!$E$4,ROW(INDIRECT("1:"&amp;ROWS(INDIRECT("Calendrier_"&amp;$A$1&amp;"[Date]"))))),ROWS($6:8))),"")</f>
        <v>26/09/2020</v>
      </c>
      <c r="C8" s="1" t="str">
        <f t="array" aca="1" ref="C8" ca="1">IF(ROWS($6:8)&lt;=COUNTIF(INDIRECT("Calendrier_"&amp;$A$1&amp;"[Journee]"),'1,5 buts'!$E$4),INDEX(INDIRECT("Calendrier_"&amp;$A$1&amp;"[Home]"),SMALL(IF(INDIRECT("Calendrier_"&amp;$A$1&amp;"[Journee]")='1,5 buts'!$E$4,ROW(INDIRECT("1:"&amp;ROWS(INDIRECT("Calendrier_"&amp;$A$1&amp;"[Home]"))))),ROWS($6:8))),"")</f>
        <v>Marseille</v>
      </c>
      <c r="D8" s="1" t="str">
        <f t="array" aca="1" ref="D8" ca="1">IF(ROWS($6:8)&lt;=COUNTIF(INDIRECT("Calendrier_"&amp;$A$1&amp;"[Journee]"),'1,5 buts'!$E$4),INDEX(INDIRECT("Calendrier_"&amp;$A$1&amp;"[resultat]"),SMALL(IF(INDIRECT("Calendrier_"&amp;$A$1&amp;"[Journee]")='1,5 buts'!$E$4,ROW(INDIRECT("1:"&amp;ROWS(INDIRECT("Calendrier_"&amp;$A$1&amp;"[resultat]"))))),ROWS($6:8))),"")</f>
        <v>1 - 1</v>
      </c>
      <c r="E8" s="1" t="str">
        <f t="array" aca="1" ref="E8" ca="1">IF(ROWS($6:8)&lt;=COUNTIF(INDIRECT("Calendrier_"&amp;$A$1&amp;"[Journee]"),'1,5 buts'!$E$4),INDEX(INDIRECT("Calendrier_"&amp;$A$1&amp;"[away]"),SMALL(IF(INDIRECT("Calendrier_"&amp;$A$1&amp;"[Journee]")='1,5 buts'!$E$4,ROW(INDIRECT("1:"&amp;ROWS(INDIRECT("Calendrier_"&amp;$A$1&amp;"[away]"))))),ROWS($6:8))),"")</f>
        <v>Metz</v>
      </c>
      <c r="F8" s="1" t="str">
        <f ca="1">IF(match_next_ligue_1[[#This Row],[Away]]&lt;&gt;"",$A$1,"")</f>
        <v>ligue_1</v>
      </c>
      <c r="H8" s="5" t="str">
        <f t="shared" ca="1" si="0"/>
        <v/>
      </c>
      <c r="I8" s="5" t="str">
        <f t="shared" ca="1" si="1"/>
        <v/>
      </c>
      <c r="J8" s="6" t="str">
        <f ca="1">IFERROR((VLOOKUP(match_val_ligue_1[[#This Row],[Equipe Home]],INDIRECT("equipe_play_"&amp;$A$1&amp;""),5) + VLOOKUP(match_val_ligue_1[[#This Row],[Equipe Away]],INDIRECT("equipe_play_"&amp;$A$1&amp;""),5))/2,"")</f>
        <v/>
      </c>
      <c r="K8" s="7" t="str">
        <f ca="1">IFERROR((VLOOKUP(match_val_ligue_1[[#This Row],[Equipe Home]],INDIRECT("equipe_play_"&amp;$A$1&amp;""),6) + VLOOKUP(match_val_ligue_1[[#This Row],[Equipe Away]],INDIRECT("equipe_play_"&amp;$A$1&amp;""),6))/2,"")</f>
        <v/>
      </c>
      <c r="M8" s="1" t="str">
        <f t="array" aca="1" ref="M8" ca="1">INDEX(INDIRECT("equipe_"&amp;$A$1&amp;"[@]"), MATCH(TRUE, EXACT(INDIRECT("equipe_"&amp;$A$1&amp;"[#En-têtes]"), $C$2), 0))</f>
        <v>Brest</v>
      </c>
      <c r="N8" s="1" t="str">
        <f t="shared" ca="1" si="2"/>
        <v/>
      </c>
      <c r="O8" s="1" t="str">
        <f t="shared" ca="1" si="3"/>
        <v/>
      </c>
      <c r="P8" s="1" t="str">
        <f t="shared" ca="1" si="4"/>
        <v/>
      </c>
      <c r="Q8" s="8">
        <f t="shared" ca="1" si="5"/>
        <v>100</v>
      </c>
      <c r="R8" s="4">
        <f ca="1">1/equipe_play_ligue_1[[#This Row],[% Reussite]]</f>
        <v>0.01</v>
      </c>
      <c r="T8" s="4" t="str">
        <f t="shared" ca="1" si="6"/>
        <v>Brest</v>
      </c>
      <c r="U8" s="1">
        <f ca="1">SUMPRODUCT(((INDIRECT("Calendrier_"&amp;$A$1&amp;"[Home]")=INDIRECT("total_match_but_"&amp;$A$1&amp;"[@Equipe]"))+(INDIRECT("Calendrier_"&amp;$A$1&amp;"[away]")=INDIRECT("total_match_but_"&amp;$A$1&amp;"[@Equipe]")))*(INDIRECT("Calendrier_"&amp;$A$1&amp;"[journee]")&lt;'1,5 buts'!E$4))</f>
        <v>4</v>
      </c>
      <c r="V8" s="4">
        <f ca="1">IFERROR(SUMPRODUCT(((INDIRECT("Calendrier_"&amp;$A$1&amp;"[Home]")=INDIRECT("total_match_but_"&amp;$A$1&amp;"[@Equipe]"))*(INDIRECT("Calendrier_"&amp;$A$1&amp;"[tg]"))+(INDIRECT("Calendrier_"&amp;$A$1&amp;"[Away]")=INDIRECT("total_match_but_"&amp;$A$1&amp;"[@Equipe]"))*(INDIRECT("Calendrier_"&amp;$A$1&amp;"[tg]")))*(INDIRECT("Calendrier_"&amp;$A$1&amp;"[journee]")&lt;'1,5 buts'!E$4))/Total_match_but_ligue_1[[#This Row],[GP]],"")</f>
        <v>4</v>
      </c>
      <c r="W8" s="4">
        <f ca="1">IFERROR(SUMPRODUCT(((INDIRECT("Calendrier_"&amp;$A$1&amp;"[Home]")=INDIRECT("total_match_but_"&amp;$A$1&amp;"[@Equipe]"))*(INDIRECT("Calendrier_"&amp;$A$1&amp;"[0.5]"))+(INDIRECT("Calendrier_"&amp;$A$1&amp;"[Away]")=INDIRECT("total_match_but_"&amp;$A$1&amp;"[@Equipe]"))*(INDIRECT("Calendrier_"&amp;$A$1&amp;"[0.5]")))*(INDIRECT("Calendrier_"&amp;$A$1&amp;"[journee]")&lt;'1,5 buts'!E$4))/Total_match_but_ligue_1[[#This Row],[GP]],"")*100</f>
        <v>100</v>
      </c>
      <c r="X8" s="4">
        <f ca="1">IFERROR(SUMPRODUCT(((INDIRECT("Calendrier_"&amp;$A$1&amp;"[Home]")=INDIRECT("total_match_but_"&amp;$A$1&amp;"[@Equipe]"))*(INDIRECT("Calendrier_"&amp;$A$1&amp;"[1.5]"))+(INDIRECT("Calendrier_"&amp;$A$1&amp;"[Away]")=INDIRECT("total_match_but_"&amp;$A$1&amp;"[@Equipe]"))*(INDIRECT("Calendrier_"&amp;$A$1&amp;"[1.5]")))*(INDIRECT("Calendrier_"&amp;$A$1&amp;"[journee]")&lt;'1,5 buts'!E$4))/Total_match_but_ligue_1[[#This Row],[GP]],"")*100</f>
        <v>100</v>
      </c>
      <c r="Y8" s="4">
        <f ca="1">IFERROR(SUMPRODUCT(((INDIRECT("Calendrier_"&amp;$A$1&amp;"[Home]")=INDIRECT("total_match_but_"&amp;$A$1&amp;"[@Equipe]"))*(INDIRECT("Calendrier_"&amp;$A$1&amp;"[2.5]"))+(INDIRECT("Calendrier_"&amp;$A$1&amp;"[Away]")=INDIRECT("total_match_but_"&amp;$A$1&amp;"[@Equipe]"))*(INDIRECT("Calendrier_"&amp;$A$1&amp;"[2.5]")))*(INDIRECT("Calendrier_"&amp;$A$1&amp;"[journee]")&lt;'1,5 buts'!E$4))/Total_match_but_ligue_1[[#This Row],[GP]],"")*100</f>
        <v>75</v>
      </c>
      <c r="Z8" s="4">
        <f ca="1">IFERROR(SUMPRODUCT(((INDIRECT("Calendrier_"&amp;$A$1&amp;"[Home]")=INDIRECT("total_match_but_"&amp;$A$1&amp;"[@Equipe]"))*(INDIRECT("Calendrier_"&amp;$A$1&amp;"[3.5]"))+(INDIRECT("Calendrier_"&amp;$A$1&amp;"[Away]")=INDIRECT("total_match_but_"&amp;$A$1&amp;"[@Equipe]"))*(INDIRECT("Calendrier_"&amp;$A$1&amp;"[3.5]")))*(INDIRECT("Calendrier_"&amp;$A$1&amp;"[journee]")&lt;'1,5 buts'!E$4))/Total_match_but_ligue_1[[#This Row],[GP]],"")*100</f>
        <v>75</v>
      </c>
      <c r="AA8" s="4">
        <f ca="1">IFERROR(SUMPRODUCT(((INDIRECT("Calendrier_"&amp;$A$1&amp;"[Home]")=INDIRECT("total_match_but_"&amp;$A$1&amp;"[@Equipe]"))*(INDIRECT("Calendrier_"&amp;$A$1&amp;"[BTS]"))+(INDIRECT("Calendrier_"&amp;$A$1&amp;"[Away]")=INDIRECT("total_match_but_"&amp;$A$1&amp;"[@Equipe]"))*(INDIRECT("Calendrier_"&amp;$A$1&amp;"[BTS]")))*(INDIRECT("Calendrier_"&amp;$A$1&amp;"[journee]")&lt;'1,5 buts'!E$4))/Total_match_but_ligue_1[[#This Row],[GP]],"")*100</f>
        <v>50</v>
      </c>
      <c r="AB8" s="4">
        <f ca="1">IFERROR((SUMPRODUCT((INDIRECT("Calendrier_"&amp;$A$1&amp;"[Home]")=INDIRECT("total_match_but_"&amp;$A$1&amp;"[@Equipe]"))*(RIGHT(INDIRECT("Calendrier_"&amp;$A$1&amp;"[resultat]"),1)="0")*1*(INDIRECT("Calendrier_"&amp;$A$1&amp;"[journee]")&lt;'1,5 buts'!$E$4))+
SUMPRODUCT((INDIRECT("Calendrier_"&amp;$A$1&amp;"[away]")=INDIRECT("total_match_but_"&amp;$A$1&amp;"[@Equipe]"))*(LEFT(INDIRECT("Calendrier_"&amp;$A$1&amp;"[resultat]"),1)="0")*1*(INDIRECT("Calendrier_"&amp;$A$1&amp;"[journee]")&lt;'1,5 buts'!$E$4)))/Total_match_but_ligue_1[[#This Row],[GP]],"")*100</f>
        <v>25</v>
      </c>
      <c r="AC8" s="4">
        <f ca="1">IFERROR((SUMPRODUCT((INDIRECT("Calendrier_"&amp;$A$1&amp;"[Home]")=INDIRECT("total_match_but_"&amp;$A$1&amp;"[@Equipe]"))*(LEFT(INDIRECT("Calendrier_"&amp;$A$1&amp;"[resultat]"),1)="0")*1*(INDIRECT("Calendrier_"&amp;$A$1&amp;"[journee]")&lt;'1,5 buts'!$E$4))+
SUMPRODUCT((INDIRECT("Calendrier_"&amp;$A$1&amp;"[away]")=INDIRECT("total_match_but_"&amp;$A$1&amp;"[@Equipe]"))*(RIGHT(INDIRECT("Calendrier_"&amp;$A$1&amp;"[resultat]"),1)="0")*1*(INDIRECT("Calendrier_"&amp;$A$1&amp;"[journee]")&lt;'1,5 buts'!$E$4)))/Total_match_but_ligue_1[[#This Row],[GP]],"")*100</f>
        <v>25</v>
      </c>
      <c r="AD8" s="4">
        <f ca="1">IFERROR(SUMPRODUCT(((INDIRECT("Calendrier_"&amp;$A$1&amp;"[Home]")=INDIRECT("total_match_but_"&amp;$A$1&amp;"[@Equipe]"))*(INDIRECT("Calendrier_"&amp;$A$1&amp;"[TG_HT]"))+(INDIRECT("Calendrier_"&amp;$A$1&amp;"[Away]")=INDIRECT("total_match_but_"&amp;$A$1&amp;"[@Equipe]"))*(INDIRECT("Calendrier_"&amp;$A$1&amp;"[TG_HT]")))*(INDIRECT("Calendrier_"&amp;$A$1&amp;"[journee]")&lt;'1,5 buts'!E$4))/Total_match_but_ligue_1[[#This Row],[GP]],"")</f>
        <v>2.25</v>
      </c>
      <c r="AE8" s="29">
        <f ca="1">IFERROR(SUMPRODUCT(((INDIRECT("Calendrier_"&amp;$A$1&amp;"[Home]")=INDIRECT("total_match_but_"&amp;$A$1&amp;"[@Equipe]"))*(INDIRECT("Calendrier_"&amp;$A$1&amp;"[TG_HT]"))+(INDIRECT("Calendrier_"&amp;$A$1&amp;"[Away]")=INDIRECT("total_match_but_"&amp;$A$1&amp;"[@Equipe]"))*(INDIRECT("Calendrier_"&amp;$A$1&amp;"[TG_HT]")))*(INDIRECT("Calendrier_"&amp;$A$1&amp;"[journee]")='1,5 buts'!E$4)),"")</f>
        <v>3</v>
      </c>
      <c r="AG8" s="4" t="str">
        <f t="shared" ca="1" si="7"/>
        <v>Brest</v>
      </c>
      <c r="AH8" s="1">
        <f ca="1">SUMPRODUCT(((INDIRECT("Calendrier_"&amp;$A$1&amp;"[Home]")=T8))*(INDIRECT("Calendrier_"&amp;$A$1&amp;"[Journee]")&lt;'1,5 buts'!E$4))</f>
        <v>2</v>
      </c>
      <c r="AI8" s="4">
        <f ca="1">IFERROR(SUMPRODUCT(((INDIRECT("Calendrier_"&amp;$A$1&amp;"[Home]")=INDIRECT("total_match_but_home_"&amp;$A$1&amp;"[@Equipe]"))*(INDIRECT("Calendrier_"&amp;$A$1&amp;"[TG]")))*(INDIRECT("Calendrier_"&amp;$A$1&amp;"[Journee]")&lt;'1,5 buts'!E$4))/Total_match_but_home_ligue_1[[#This Row],[GP]],"")</f>
        <v>5</v>
      </c>
      <c r="AJ8" s="4">
        <f ca="1">IFERROR(SUMPRODUCT(((INDIRECT("Calendrier_"&amp;$A$1&amp;"[Home]")=INDIRECT("total_match_but_home_"&amp;$A$1&amp;"[@Equipe]"))*(INDIRECT("Calendrier_"&amp;$A$1&amp;"[0.5]")))*(INDIRECT("Calendrier_"&amp;$A$1&amp;"[Journee]")&lt;'1,5 buts'!E$4))/Total_match_but_home_ligue_1[[#This Row],[GP]],"")*100</f>
        <v>100</v>
      </c>
      <c r="AK8" s="4">
        <f ca="1">IFERROR(SUMPRODUCT(((INDIRECT("Calendrier_"&amp;$A$1&amp;"[Home]")=INDIRECT("total_match_but_home_"&amp;$A$1&amp;"[@Equipe]"))*(INDIRECT("Calendrier_"&amp;$A$1&amp;"[1.5]")))*(INDIRECT("Calendrier_"&amp;$A$1&amp;"[Journee]")&lt;'1,5 buts'!E$4))/Total_match_but_home_ligue_1[[#This Row],[GP]],"")*100</f>
        <v>100</v>
      </c>
      <c r="AL8" s="4">
        <f ca="1">IFERROR(SUMPRODUCT(((INDIRECT("Calendrier_"&amp;$A$1&amp;"[Home]")=INDIRECT("total_match_but_home_"&amp;$A$1&amp;"[@Equipe]"))*(INDIRECT("Calendrier_"&amp;$A$1&amp;"[2.5]")))*(INDIRECT("Calendrier_"&amp;$A$1&amp;"[Journee]")&lt;'1,5 buts'!E$4))/Total_match_but_home_ligue_1[[#This Row],[GP]],"")*100</f>
        <v>100</v>
      </c>
      <c r="AM8" s="4">
        <f ca="1">IFERROR(SUMPRODUCT(((INDIRECT("Calendrier_"&amp;$A$1&amp;"[Home]")=INDIRECT("total_match_but_home_"&amp;$A$1&amp;"[@Equipe]"))*(INDIRECT("Calendrier_"&amp;$A$1&amp;"[3.5]")))*(INDIRECT("Calendrier_"&amp;$A$1&amp;"[Journee]")&lt;'1,5 buts'!E$4))/Total_match_but_home_ligue_1[[#This Row],[GP]],"")*100</f>
        <v>100</v>
      </c>
      <c r="AN8" s="4">
        <f ca="1">IFERROR(SUMPRODUCT(((INDIRECT("Calendrier_"&amp;$A$1&amp;"[Home]")=INDIRECT("total_match_but_home_"&amp;$A$1&amp;"[@Equipe]"))*(INDIRECT("Calendrier_"&amp;$A$1&amp;"[BTS]")))*(INDIRECT("Calendrier_"&amp;$A$1&amp;"[Journee]")&lt;'1,5 buts'!E$4))/Total_match_but_home_ligue_1[[#This Row],[GP]],"")*100</f>
        <v>100</v>
      </c>
      <c r="AO8" s="4">
        <f t="array" aca="1" ref="AO8" ca="1">IFERROR((SUMPRODUCT((INDIRECT("Calendrier_"&amp;$A$1&amp;"[Home]")=INDIRECT("total_match_but_home_"&amp;$A$1&amp;"[@Equipe]"))*(RIGHT(INDIRECT("Calendrier_"&amp;$A$1&amp;"[resultat]"),1)="0")*1*(INDIRECT("Calendrier_"&amp;$A$1&amp;"[Journee]")&lt;'1,5 buts'!$E$4))*(INDIRECT("Calendrier_"&amp;$A$1&amp;"[Journee]")&lt;'1,5 buts'!$E$4))/Total_match_but_home_ligue_1[[#This Row],[GP]],"")*100</f>
        <v>0</v>
      </c>
      <c r="AP8" s="29">
        <f t="array" aca="1" ref="AP8" ca="1">IFERROR((SUMPRODUCT((INDIRECT("Calendrier_"&amp;$A$1&amp;"[Home]")=INDIRECT("total_match_but_home_"&amp;$A$1&amp;"[@Equipe]"))*(LEFT(INDIRECT("Calendrier_"&amp;$A$1&amp;"[resultat]"),1)="0")*1*(INDIRECT("Calendrier_"&amp;$A$1&amp;"[Journee]")&lt;'1,5 buts'!$E$4))*(INDIRECT("Calendrier_"&amp;$A$1&amp;"[Journee]")&lt;'1,5 buts'!$E$4))/Total_match_but_home_ligue_1[[#This Row],[GP]],"")*100</f>
        <v>0</v>
      </c>
      <c r="AQ8" s="4">
        <f ca="1">IFERROR(SUMPRODUCT(((INDIRECT("Calendrier_"&amp;$A$1&amp;"[Home]")=INDIRECT("total_match_but_home_"&amp;$A$1&amp;"[@Equipe]"))*(INDIRECT("Calendrier_"&amp;$A$1&amp;"[TG_HT]")))*(INDIRECT("Calendrier_"&amp;$A$1&amp;"[Journee]")&lt;'1,5 buts'!E$4))/Total_match_but_home_ligue_1[[#This Row],[GP]],"")</f>
        <v>3</v>
      </c>
      <c r="AS8" s="4" t="str">
        <f t="shared" ca="1" si="8"/>
        <v>Brest</v>
      </c>
      <c r="AT8" s="1">
        <f ca="1">SUMPRODUCT(((INDIRECT("Calendrier_"&amp;$A$1&amp;"[Away]")=INDIRECT("total_match_but_away_"&amp;$A$1&amp;"[@Equipe]")))*(INDIRECT("Calendrier_"&amp;$A$1&amp;"[Journee]")&lt;'1,5 buts'!$E$4))</f>
        <v>2</v>
      </c>
      <c r="AU8" s="4">
        <f ca="1">IFERROR(SUMPRODUCT(((INDIRECT("Calendrier_"&amp;$A$1&amp;"[Away]")=INDIRECT("total_match_but_away_"&amp;$A$1&amp;"[@Equipe]"))*(INDIRECT("Calendrier_"&amp;$A$1&amp;"[TG]")))*(INDIRECT("Calendrier_"&amp;$A$1&amp;"[Journee]")&lt;'1,5 buts'!E$4))/Total_match_but_away_ligue_1[[#This Row],[GP]],"")</f>
        <v>3</v>
      </c>
      <c r="AV8" s="4">
        <f ca="1">IFERROR(SUMPRODUCT(((INDIRECT("Calendrier_"&amp;$A$1&amp;"[Away]")=INDIRECT("total_match_but_away_"&amp;$A$1&amp;"[@Equipe]"))*(INDIRECT("Calendrier_"&amp;$A$1&amp;"[0.5]")))*(INDIRECT("Calendrier_"&amp;$A$1&amp;"[Journee]")&lt;'1,5 buts'!E$4))/Total_match_but_away_ligue_1[[#This Row],[GP]],"")*100</f>
        <v>100</v>
      </c>
      <c r="AW8" s="4">
        <f ca="1">IFERROR(SUMPRODUCT(((INDIRECT("Calendrier_"&amp;$A$1&amp;"[Away]")=INDIRECT("total_match_but_away_"&amp;$A$1&amp;"[@Equipe]"))*(INDIRECT("Calendrier_"&amp;$A$1&amp;"[1.5]")))*(INDIRECT("Calendrier_"&amp;$A$1&amp;"[Journee]")&lt;'1,5 buts'!E$4))/Total_match_but_away_ligue_1[[#This Row],[GP]],"")*100</f>
        <v>100</v>
      </c>
      <c r="AX8" s="4">
        <f ca="1">IFERROR(SUMPRODUCT(((INDIRECT("Calendrier_"&amp;$A$1&amp;"[Away]")=INDIRECT("total_match_but_away_"&amp;$A$1&amp;"[@Equipe]"))*(INDIRECT("Calendrier_"&amp;$A$1&amp;"[2.5]")))*(INDIRECT("Calendrier_"&amp;$A$1&amp;"[Journee]")&lt;'1,5 buts'!E$4))/Total_match_but_away_ligue_1[[#This Row],[GP]],"")*100</f>
        <v>50</v>
      </c>
      <c r="AY8" s="4">
        <f ca="1">IFERROR(SUMPRODUCT(((INDIRECT("Calendrier_"&amp;$A$1&amp;"[Away]")=INDIRECT("total_match_but_away_"&amp;$A$1&amp;"[@Equipe]"))*(INDIRECT("Calendrier_"&amp;$A$1&amp;"[3.5]")))*(INDIRECT("Calendrier_"&amp;$A$1&amp;"[Journee]")&lt;'1,5 buts'!E$4))/Total_match_but_away_ligue_1[[#This Row],[GP]],"")*100</f>
        <v>50</v>
      </c>
      <c r="AZ8" s="4">
        <f ca="1">IFERROR(SUMPRODUCT(((INDIRECT("Calendrier_"&amp;$A$1&amp;"[Away]")=INDIRECT("total_match_but_away_"&amp;$A$1&amp;"[@Equipe]"))*(INDIRECT("Calendrier_"&amp;$A$1&amp;"[BTS]")))*(INDIRECT("Calendrier_"&amp;$A$1&amp;"[Journee]")&lt;'1,5 buts'!E$4))/Total_match_but_away_ligue_1[[#This Row],[GP]],"")*100</f>
        <v>0</v>
      </c>
      <c r="BA8" s="4">
        <f t="array" aca="1" ref="BA8" ca="1">IFERROR((SUMPRODUCT((INDIRECT("Calendrier_"&amp;$A$1&amp;"[Away]")=INDIRECT("total_match_but_away_"&amp;$A$1&amp;"[@Equipe]"))*(LEFT(INDIRECT("Calendrier_"&amp;$A$1&amp;"[resultat]"),1)="0")*1*(INDIRECT("Calendrier_"&amp;$A$1&amp;"[Journee]")&lt;'1,5 buts'!$E$4))*(INDIRECT("Calendrier_"&amp;$A$1&amp;"[Journee]")&lt;'1,5 buts'!$E$4))/Total_match_but_away_ligue_1[[#This Row],[GP]],"")*100</f>
        <v>50</v>
      </c>
      <c r="BB8" s="4">
        <f t="array" aca="1" ref="BB8" ca="1">IFERROR((SUMPRODUCT((INDIRECT("Calendrier_"&amp;$A$1&amp;"[Away]")=INDIRECT("total_match_but_away_"&amp;$A$1&amp;"[@Equipe]"))*(RIGHT(INDIRECT("Calendrier_"&amp;$A$1&amp;"[resultat]"),1)="0")*1*(INDIRECT("Calendrier_"&amp;$A$1&amp;"[Journee]")&lt;'1,5 buts'!$E$4))*(INDIRECT("Calendrier_"&amp;$A$1&amp;"[Journee]")&lt;'1,5 buts'!$E$4))/Total_match_but_away_ligue_1[[#This Row],[GP]],"")*100</f>
        <v>50</v>
      </c>
      <c r="BC8" s="4">
        <f ca="1">IFERROR(SUMPRODUCT(((INDIRECT("Calendrier_"&amp;$A$1&amp;"[Away]")=INDIRECT("total_match_but_away_"&amp;$A$1&amp;"[@Equipe]"))*(INDIRECT("Calendrier_"&amp;$A$1&amp;"[TG_HT]")))*(INDIRECT("Calendrier_"&amp;$A$1&amp;"[Journee]")&lt;'1,5 buts'!E$4))/Total_match_but_away_ligue_1[[#This Row],[GP]],"")</f>
        <v>1.5</v>
      </c>
      <c r="BE8" s="9" t="str">
        <f t="shared" ca="1" si="9"/>
        <v>Brest</v>
      </c>
      <c r="BF8" s="1">
        <f ca="1">SUMPRODUCT(((INDIRECT("Calendrier_"&amp;$A$1&amp;"[Home]")=INDIRECT("wide_table_"&amp;$A$1&amp;"[@Equipe]"))+(INDIRECT("Calendrier_"&amp;$A$1&amp;"[Away]")=INDIRECT("wide_table_"&amp;$A$1&amp;"[@Equipe]")))*(INDIRECT("Calendrier_"&amp;$A$1&amp;"[Journee]")&lt;'1,5 buts'!E$4))</f>
        <v>4</v>
      </c>
      <c r="BG8" s="1">
        <f ca="1">IFERROR(SUMPRODUCT(((INDIRECT("Calendrier_"&amp;$A$1&amp;"[Home]")=INDIRECT("wide_table_"&amp;$A$1&amp;"[@Equipe]"))*LEFT(INDIRECT("Calendrier_"&amp;$A$1&amp;"[resultat]"))+(INDIRECT("Calendrier_"&amp;$A$1&amp;"[Away]")=INDIRECT("wide_table_"&amp;$A$1&amp;"[@Equipe]"))*RIGHT(INDIRECT("Calendrier_"&amp;$A$1&amp;"[resultat]")))*(INDIRECT("Calendrier_"&amp;$A$1&amp;"[Journee]")&lt;'1,5 buts'!E$4)),"")</f>
        <v>7</v>
      </c>
      <c r="BH8" s="1">
        <f ca="1">IFERROR(SUMPRODUCT(((INDIRECT("Calendrier_"&amp;$A$1&amp;"[Home]")=INDIRECT("wide_table_"&amp;$A$1&amp;"[@Equipe]"))*RIGHT(INDIRECT("Calendrier_"&amp;$A$1&amp;"[resultat]"))+(INDIRECT("Calendrier_"&amp;$A$1&amp;"[Away]")=INDIRECT("wide_table_"&amp;$A$1&amp;"[@Equipe]"))*LEFT(INDIRECT("Calendrier_"&amp;$A$1&amp;"[resultat]")))*(INDIRECT("Calendrier_"&amp;$A$1&amp;"[Journee]")&lt;'1,5 buts'!E$4)),"")</f>
        <v>9</v>
      </c>
      <c r="BJ8"/>
      <c r="BK8" s="36" t="s">
        <v>14</v>
      </c>
      <c r="BL8" s="34" t="s">
        <v>13</v>
      </c>
      <c r="BM8" s="34" t="s">
        <v>13</v>
      </c>
      <c r="BN8" s="34" t="s">
        <v>13</v>
      </c>
      <c r="BO8" s="38" t="s">
        <v>13</v>
      </c>
      <c r="BP8" t="s">
        <v>14</v>
      </c>
      <c r="BQ8" s="43" t="s">
        <v>207</v>
      </c>
      <c r="CG8" s="1"/>
      <c r="CH8" s="1"/>
      <c r="CI8" s="1"/>
      <c r="CJ8" s="1"/>
    </row>
    <row r="9" spans="1:88" x14ac:dyDescent="0.25">
      <c r="B9" s="24" t="str">
        <f t="array" aca="1" ref="B9" ca="1">IF(ROWS($6:9)&lt;=COUNTIF(INDIRECT("Calendrier_"&amp;$A$1&amp;"[Journee]"),'1,5 buts'!$E$4),INDEX(INDIRECT("Calendrier_"&amp;$A$1&amp;"[Date]"),SMALL(IF(INDIRECT("Calendrier_"&amp;$A$1&amp;"[Journee]")='1,5 buts'!$E$4,ROW(INDIRECT("1:"&amp;ROWS(INDIRECT("Calendrier_"&amp;$A$1&amp;"[Date]"))))),ROWS($6:9))),"")</f>
        <v>27/09/2020</v>
      </c>
      <c r="C9" s="1" t="str">
        <f t="array" aca="1" ref="C9" ca="1">IF(ROWS($6:9)&lt;=COUNTIF(INDIRECT("Calendrier_"&amp;$A$1&amp;"[Journee]"),'1,5 buts'!$E$4),INDEX(INDIRECT("Calendrier_"&amp;$A$1&amp;"[Home]"),SMALL(IF(INDIRECT("Calendrier_"&amp;$A$1&amp;"[Journee]")='1,5 buts'!$E$4,ROW(INDIRECT("1:"&amp;ROWS(INDIRECT("Calendrier_"&amp;$A$1&amp;"[Home]"))))),ROWS($6:9))),"")</f>
        <v>Bordeaux</v>
      </c>
      <c r="D9" s="1" t="str">
        <f t="array" aca="1" ref="D9" ca="1">IF(ROWS($6:9)&lt;=COUNTIF(INDIRECT("Calendrier_"&amp;$A$1&amp;"[Journee]"),'1,5 buts'!$E$4),INDEX(INDIRECT("Calendrier_"&amp;$A$1&amp;"[resultat]"),SMALL(IF(INDIRECT("Calendrier_"&amp;$A$1&amp;"[Journee]")='1,5 buts'!$E$4,ROW(INDIRECT("1:"&amp;ROWS(INDIRECT("Calendrier_"&amp;$A$1&amp;"[resultat]"))))),ROWS($6:9))),"")</f>
        <v>0 - 0</v>
      </c>
      <c r="E9" s="1" t="str">
        <f t="array" aca="1" ref="E9" ca="1">IF(ROWS($6:9)&lt;=COUNTIF(INDIRECT("Calendrier_"&amp;$A$1&amp;"[Journee]"),'1,5 buts'!$E$4),INDEX(INDIRECT("Calendrier_"&amp;$A$1&amp;"[away]"),SMALL(IF(INDIRECT("Calendrier_"&amp;$A$1&amp;"[Journee]")='1,5 buts'!$E$4,ROW(INDIRECT("1:"&amp;ROWS(INDIRECT("Calendrier_"&amp;$A$1&amp;"[away]"))))),ROWS($6:9))),"")</f>
        <v>Nice</v>
      </c>
      <c r="F9" s="1" t="str">
        <f ca="1">IF(match_next_ligue_1[[#This Row],[Away]]&lt;&gt;"",$A$1,"")</f>
        <v>ligue_1</v>
      </c>
      <c r="H9" s="5" t="str">
        <f t="shared" ca="1" si="0"/>
        <v/>
      </c>
      <c r="I9" s="5" t="str">
        <f t="shared" ca="1" si="1"/>
        <v/>
      </c>
      <c r="J9" s="6" t="str">
        <f ca="1">IFERROR((VLOOKUP(match_val_ligue_1[[#This Row],[Equipe Home]],INDIRECT("equipe_play_"&amp;$A$1&amp;""),5) + VLOOKUP(match_val_ligue_1[[#This Row],[Equipe Away]],INDIRECT("equipe_play_"&amp;$A$1&amp;""),5))/2,"")</f>
        <v/>
      </c>
      <c r="K9" s="7" t="str">
        <f ca="1">IFERROR((VLOOKUP(match_val_ligue_1[[#This Row],[Equipe Home]],INDIRECT("equipe_play_"&amp;$A$1&amp;""),6) + VLOOKUP(match_val_ligue_1[[#This Row],[Equipe Away]],INDIRECT("equipe_play_"&amp;$A$1&amp;""),6))/2,"")</f>
        <v/>
      </c>
      <c r="M9" s="1" t="str">
        <f t="array" aca="1" ref="M9" ca="1">INDEX(INDIRECT("equipe_"&amp;$A$1&amp;"[@]"), MATCH(TRUE, EXACT(INDIRECT("equipe_"&amp;$A$1&amp;"[#En-têtes]"), $C$2), 0))</f>
        <v>Dijon</v>
      </c>
      <c r="N9" s="1" t="str">
        <f t="shared" ca="1" si="2"/>
        <v/>
      </c>
      <c r="O9" s="1" t="str">
        <f t="shared" ca="1" si="3"/>
        <v/>
      </c>
      <c r="P9" s="1" t="str">
        <f t="shared" ca="1" si="4"/>
        <v/>
      </c>
      <c r="Q9" s="8">
        <f t="shared" ca="1" si="5"/>
        <v>50</v>
      </c>
      <c r="R9" s="4">
        <f ca="1">1/equipe_play_ligue_1[[#This Row],[% Reussite]]</f>
        <v>0.02</v>
      </c>
      <c r="T9" s="4" t="str">
        <f t="shared" ca="1" si="6"/>
        <v>Dijon</v>
      </c>
      <c r="U9" s="1">
        <f ca="1">SUMPRODUCT(((INDIRECT("Calendrier_"&amp;$A$1&amp;"[Home]")=INDIRECT("total_match_but_"&amp;$A$1&amp;"[@Equipe]"))+(INDIRECT("Calendrier_"&amp;$A$1&amp;"[away]")=INDIRECT("total_match_but_"&amp;$A$1&amp;"[@Equipe]")))*(INDIRECT("Calendrier_"&amp;$A$1&amp;"[journee]")&lt;'1,5 buts'!E$4))</f>
        <v>4</v>
      </c>
      <c r="V9" s="4">
        <f ca="1">IFERROR(SUMPRODUCT(((INDIRECT("Calendrier_"&amp;$A$1&amp;"[Home]")=INDIRECT("total_match_but_"&amp;$A$1&amp;"[@Equipe]"))*(INDIRECT("Calendrier_"&amp;$A$1&amp;"[tg]"))+(INDIRECT("Calendrier_"&amp;$A$1&amp;"[Away]")=INDIRECT("total_match_but_"&amp;$A$1&amp;"[@Equipe]"))*(INDIRECT("Calendrier_"&amp;$A$1&amp;"[tg]")))*(INDIRECT("Calendrier_"&amp;$A$1&amp;"[journee]")&lt;'1,5 buts'!E$4))/Total_match_but_ligue_1[[#This Row],[GP]],"")</f>
        <v>2.25</v>
      </c>
      <c r="W9" s="4">
        <f ca="1">IFERROR(SUMPRODUCT(((INDIRECT("Calendrier_"&amp;$A$1&amp;"[Home]")=INDIRECT("total_match_but_"&amp;$A$1&amp;"[@Equipe]"))*(INDIRECT("Calendrier_"&amp;$A$1&amp;"[0.5]"))+(INDIRECT("Calendrier_"&amp;$A$1&amp;"[Away]")=INDIRECT("total_match_but_"&amp;$A$1&amp;"[@Equipe]"))*(INDIRECT("Calendrier_"&amp;$A$1&amp;"[0.5]")))*(INDIRECT("Calendrier_"&amp;$A$1&amp;"[journee]")&lt;'1,5 buts'!E$4))/Total_match_but_ligue_1[[#This Row],[GP]],"")*100</f>
        <v>100</v>
      </c>
      <c r="X9" s="4">
        <f ca="1">IFERROR(SUMPRODUCT(((INDIRECT("Calendrier_"&amp;$A$1&amp;"[Home]")=INDIRECT("total_match_but_"&amp;$A$1&amp;"[@Equipe]"))*(INDIRECT("Calendrier_"&amp;$A$1&amp;"[1.5]"))+(INDIRECT("Calendrier_"&amp;$A$1&amp;"[Away]")=INDIRECT("total_match_but_"&amp;$A$1&amp;"[@Equipe]"))*(INDIRECT("Calendrier_"&amp;$A$1&amp;"[1.5]")))*(INDIRECT("Calendrier_"&amp;$A$1&amp;"[journee]")&lt;'1,5 buts'!E$4))/Total_match_but_ligue_1[[#This Row],[GP]],"")*100</f>
        <v>50</v>
      </c>
      <c r="Y9" s="4">
        <f ca="1">IFERROR(SUMPRODUCT(((INDIRECT("Calendrier_"&amp;$A$1&amp;"[Home]")=INDIRECT("total_match_but_"&amp;$A$1&amp;"[@Equipe]"))*(INDIRECT("Calendrier_"&amp;$A$1&amp;"[2.5]"))+(INDIRECT("Calendrier_"&amp;$A$1&amp;"[Away]")=INDIRECT("total_match_but_"&amp;$A$1&amp;"[@Equipe]"))*(INDIRECT("Calendrier_"&amp;$A$1&amp;"[2.5]")))*(INDIRECT("Calendrier_"&amp;$A$1&amp;"[journee]")&lt;'1,5 buts'!E$4))/Total_match_but_ligue_1[[#This Row],[GP]],"")*100</f>
        <v>25</v>
      </c>
      <c r="Z9" s="4">
        <f ca="1">IFERROR(SUMPRODUCT(((INDIRECT("Calendrier_"&amp;$A$1&amp;"[Home]")=INDIRECT("total_match_but_"&amp;$A$1&amp;"[@Equipe]"))*(INDIRECT("Calendrier_"&amp;$A$1&amp;"[3.5]"))+(INDIRECT("Calendrier_"&amp;$A$1&amp;"[Away]")=INDIRECT("total_match_but_"&amp;$A$1&amp;"[@Equipe]"))*(INDIRECT("Calendrier_"&amp;$A$1&amp;"[3.5]")))*(INDIRECT("Calendrier_"&amp;$A$1&amp;"[journee]")&lt;'1,5 buts'!E$4))/Total_match_but_ligue_1[[#This Row],[GP]],"")*100</f>
        <v>25</v>
      </c>
      <c r="AA9" s="4">
        <f ca="1">IFERROR(SUMPRODUCT(((INDIRECT("Calendrier_"&amp;$A$1&amp;"[Home]")=INDIRECT("total_match_but_"&amp;$A$1&amp;"[@Equipe]"))*(INDIRECT("Calendrier_"&amp;$A$1&amp;"[BTS]"))+(INDIRECT("Calendrier_"&amp;$A$1&amp;"[Away]")=INDIRECT("total_match_but_"&amp;$A$1&amp;"[@Equipe]"))*(INDIRECT("Calendrier_"&amp;$A$1&amp;"[BTS]")))*(INDIRECT("Calendrier_"&amp;$A$1&amp;"[journee]")&lt;'1,5 buts'!E$4))/Total_match_but_ligue_1[[#This Row],[GP]],"")*100</f>
        <v>25</v>
      </c>
      <c r="AB9" s="4">
        <f ca="1">IFERROR((SUMPRODUCT((INDIRECT("Calendrier_"&amp;$A$1&amp;"[Home]")=INDIRECT("total_match_but_"&amp;$A$1&amp;"[@Equipe]"))*(RIGHT(INDIRECT("Calendrier_"&amp;$A$1&amp;"[resultat]"),1)="0")*1*(INDIRECT("Calendrier_"&amp;$A$1&amp;"[journee]")&lt;'1,5 buts'!$E$4))+
SUMPRODUCT((INDIRECT("Calendrier_"&amp;$A$1&amp;"[away]")=INDIRECT("total_match_but_"&amp;$A$1&amp;"[@Equipe]"))*(LEFT(INDIRECT("Calendrier_"&amp;$A$1&amp;"[resultat]"),1)="0")*1*(INDIRECT("Calendrier_"&amp;$A$1&amp;"[journee]")&lt;'1,5 buts'!$E$4)))/Total_match_but_ligue_1[[#This Row],[GP]],"")*100</f>
        <v>0</v>
      </c>
      <c r="AC9" s="4">
        <f ca="1">IFERROR((SUMPRODUCT((INDIRECT("Calendrier_"&amp;$A$1&amp;"[Home]")=INDIRECT("total_match_but_"&amp;$A$1&amp;"[@Equipe]"))*(LEFT(INDIRECT("Calendrier_"&amp;$A$1&amp;"[resultat]"),1)="0")*1*(INDIRECT("Calendrier_"&amp;$A$1&amp;"[journee]")&lt;'1,5 buts'!$E$4))+
SUMPRODUCT((INDIRECT("Calendrier_"&amp;$A$1&amp;"[away]")=INDIRECT("total_match_but_"&amp;$A$1&amp;"[@Equipe]"))*(RIGHT(INDIRECT("Calendrier_"&amp;$A$1&amp;"[resultat]"),1)="0")*1*(INDIRECT("Calendrier_"&amp;$A$1&amp;"[journee]")&lt;'1,5 buts'!$E$4)))/Total_match_but_ligue_1[[#This Row],[GP]],"")*100</f>
        <v>75</v>
      </c>
      <c r="AD9" s="4">
        <f ca="1">IFERROR(SUMPRODUCT(((INDIRECT("Calendrier_"&amp;$A$1&amp;"[Home]")=INDIRECT("total_match_but_"&amp;$A$1&amp;"[@Equipe]"))*(INDIRECT("Calendrier_"&amp;$A$1&amp;"[TG_HT]"))+(INDIRECT("Calendrier_"&amp;$A$1&amp;"[Away]")=INDIRECT("total_match_but_"&amp;$A$1&amp;"[@Equipe]"))*(INDIRECT("Calendrier_"&amp;$A$1&amp;"[TG_HT]")))*(INDIRECT("Calendrier_"&amp;$A$1&amp;"[journee]")&lt;'1,5 buts'!E$4))/Total_match_but_ligue_1[[#This Row],[GP]],"")</f>
        <v>1.5</v>
      </c>
      <c r="AE9" s="29">
        <f ca="1">IFERROR(SUMPRODUCT(((INDIRECT("Calendrier_"&amp;$A$1&amp;"[Home]")=INDIRECT("total_match_but_"&amp;$A$1&amp;"[@Equipe]"))*(INDIRECT("Calendrier_"&amp;$A$1&amp;"[TG_HT]"))+(INDIRECT("Calendrier_"&amp;$A$1&amp;"[Away]")=INDIRECT("total_match_but_"&amp;$A$1&amp;"[@Equipe]"))*(INDIRECT("Calendrier_"&amp;$A$1&amp;"[TG_HT]")))*(INDIRECT("Calendrier_"&amp;$A$1&amp;"[journee]")='1,5 buts'!E$4)),"")</f>
        <v>1</v>
      </c>
      <c r="AG9" s="4" t="str">
        <f t="shared" ca="1" si="7"/>
        <v>Dijon</v>
      </c>
      <c r="AH9" s="1">
        <f ca="1">SUMPRODUCT(((INDIRECT("Calendrier_"&amp;$A$1&amp;"[Home]")=T9))*(INDIRECT("Calendrier_"&amp;$A$1&amp;"[Journee]")&lt;'1,5 buts'!E$4))</f>
        <v>2</v>
      </c>
      <c r="AI9" s="4">
        <f ca="1">IFERROR(SUMPRODUCT(((INDIRECT("Calendrier_"&amp;$A$1&amp;"[Home]")=INDIRECT("total_match_but_home_"&amp;$A$1&amp;"[@Equipe]"))*(INDIRECT("Calendrier_"&amp;$A$1&amp;"[TG]")))*(INDIRECT("Calendrier_"&amp;$A$1&amp;"[Journee]")&lt;'1,5 buts'!E$4))/Total_match_but_home_ligue_1[[#This Row],[GP]],"")</f>
        <v>1.5</v>
      </c>
      <c r="AJ9" s="4">
        <f ca="1">IFERROR(SUMPRODUCT(((INDIRECT("Calendrier_"&amp;$A$1&amp;"[Home]")=INDIRECT("total_match_but_home_"&amp;$A$1&amp;"[@Equipe]"))*(INDIRECT("Calendrier_"&amp;$A$1&amp;"[0.5]")))*(INDIRECT("Calendrier_"&amp;$A$1&amp;"[Journee]")&lt;'1,5 buts'!E$4))/Total_match_but_home_ligue_1[[#This Row],[GP]],"")*100</f>
        <v>100</v>
      </c>
      <c r="AK9" s="4">
        <f ca="1">IFERROR(SUMPRODUCT(((INDIRECT("Calendrier_"&amp;$A$1&amp;"[Home]")=INDIRECT("total_match_but_home_"&amp;$A$1&amp;"[@Equipe]"))*(INDIRECT("Calendrier_"&amp;$A$1&amp;"[1.5]")))*(INDIRECT("Calendrier_"&amp;$A$1&amp;"[Journee]")&lt;'1,5 buts'!E$4))/Total_match_but_home_ligue_1[[#This Row],[GP]],"")*100</f>
        <v>50</v>
      </c>
      <c r="AL9" s="4">
        <f ca="1">IFERROR(SUMPRODUCT(((INDIRECT("Calendrier_"&amp;$A$1&amp;"[Home]")=INDIRECT("total_match_but_home_"&amp;$A$1&amp;"[@Equipe]"))*(INDIRECT("Calendrier_"&amp;$A$1&amp;"[2.5]")))*(INDIRECT("Calendrier_"&amp;$A$1&amp;"[Journee]")&lt;'1,5 buts'!E$4))/Total_match_but_home_ligue_1[[#This Row],[GP]],"")*100</f>
        <v>0</v>
      </c>
      <c r="AM9" s="4">
        <f ca="1">IFERROR(SUMPRODUCT(((INDIRECT("Calendrier_"&amp;$A$1&amp;"[Home]")=INDIRECT("total_match_but_home_"&amp;$A$1&amp;"[@Equipe]"))*(INDIRECT("Calendrier_"&amp;$A$1&amp;"[3.5]")))*(INDIRECT("Calendrier_"&amp;$A$1&amp;"[Journee]")&lt;'1,5 buts'!E$4))/Total_match_but_home_ligue_1[[#This Row],[GP]],"")*100</f>
        <v>0</v>
      </c>
      <c r="AN9" s="4">
        <f ca="1">IFERROR(SUMPRODUCT(((INDIRECT("Calendrier_"&amp;$A$1&amp;"[Home]")=INDIRECT("total_match_but_home_"&amp;$A$1&amp;"[@Equipe]"))*(INDIRECT("Calendrier_"&amp;$A$1&amp;"[BTS]")))*(INDIRECT("Calendrier_"&amp;$A$1&amp;"[Journee]")&lt;'1,5 buts'!E$4))/Total_match_but_home_ligue_1[[#This Row],[GP]],"")*100</f>
        <v>0</v>
      </c>
      <c r="AO9" s="4">
        <f t="array" aca="1" ref="AO9" ca="1">IFERROR((SUMPRODUCT((INDIRECT("Calendrier_"&amp;$A$1&amp;"[Home]")=INDIRECT("total_match_but_home_"&amp;$A$1&amp;"[@Equipe]"))*(RIGHT(INDIRECT("Calendrier_"&amp;$A$1&amp;"[resultat]"),1)="0")*1*(INDIRECT("Calendrier_"&amp;$A$1&amp;"[Journee]")&lt;'1,5 buts'!$E$4))*(INDIRECT("Calendrier_"&amp;$A$1&amp;"[Journee]")&lt;'1,5 buts'!$E$4))/Total_match_but_home_ligue_1[[#This Row],[GP]],"")*100</f>
        <v>0</v>
      </c>
      <c r="AP9" s="29">
        <f t="array" aca="1" ref="AP9" ca="1">IFERROR((SUMPRODUCT((INDIRECT("Calendrier_"&amp;$A$1&amp;"[Home]")=INDIRECT("total_match_but_home_"&amp;$A$1&amp;"[@Equipe]"))*(LEFT(INDIRECT("Calendrier_"&amp;$A$1&amp;"[resultat]"),1)="0")*1*(INDIRECT("Calendrier_"&amp;$A$1&amp;"[Journee]")&lt;'1,5 buts'!$E$4))*(INDIRECT("Calendrier_"&amp;$A$1&amp;"[Journee]")&lt;'1,5 buts'!$E$4))/Total_match_but_home_ligue_1[[#This Row],[GP]],"")*100</f>
        <v>100</v>
      </c>
      <c r="AQ9" s="4">
        <f ca="1">IFERROR(SUMPRODUCT(((INDIRECT("Calendrier_"&amp;$A$1&amp;"[Home]")=INDIRECT("total_match_but_home_"&amp;$A$1&amp;"[@Equipe]"))*(INDIRECT("Calendrier_"&amp;$A$1&amp;"[TG_HT]")))*(INDIRECT("Calendrier_"&amp;$A$1&amp;"[Journee]")&lt;'1,5 buts'!E$4))/Total_match_but_home_ligue_1[[#This Row],[GP]],"")</f>
        <v>1</v>
      </c>
      <c r="AS9" s="4" t="str">
        <f t="shared" ca="1" si="8"/>
        <v>Dijon</v>
      </c>
      <c r="AT9" s="1">
        <f ca="1">SUMPRODUCT(((INDIRECT("Calendrier_"&amp;$A$1&amp;"[Away]")=INDIRECT("total_match_but_away_"&amp;$A$1&amp;"[@Equipe]")))*(INDIRECT("Calendrier_"&amp;$A$1&amp;"[Journee]")&lt;'1,5 buts'!$E$4))</f>
        <v>2</v>
      </c>
      <c r="AU9" s="4">
        <f ca="1">IFERROR(SUMPRODUCT(((INDIRECT("Calendrier_"&amp;$A$1&amp;"[Away]")=INDIRECT("total_match_but_away_"&amp;$A$1&amp;"[@Equipe]"))*(INDIRECT("Calendrier_"&amp;$A$1&amp;"[TG]")))*(INDIRECT("Calendrier_"&amp;$A$1&amp;"[Journee]")&lt;'1,5 buts'!E$4))/Total_match_but_away_ligue_1[[#This Row],[GP]],"")</f>
        <v>3</v>
      </c>
      <c r="AV9" s="4">
        <f ca="1">IFERROR(SUMPRODUCT(((INDIRECT("Calendrier_"&amp;$A$1&amp;"[Away]")=INDIRECT("total_match_but_away_"&amp;$A$1&amp;"[@Equipe]"))*(INDIRECT("Calendrier_"&amp;$A$1&amp;"[0.5]")))*(INDIRECT("Calendrier_"&amp;$A$1&amp;"[Journee]")&lt;'1,5 buts'!E$4))/Total_match_but_away_ligue_1[[#This Row],[GP]],"")*100</f>
        <v>100</v>
      </c>
      <c r="AW9" s="4">
        <f ca="1">IFERROR(SUMPRODUCT(((INDIRECT("Calendrier_"&amp;$A$1&amp;"[Away]")=INDIRECT("total_match_but_away_"&amp;$A$1&amp;"[@Equipe]"))*(INDIRECT("Calendrier_"&amp;$A$1&amp;"[1.5]")))*(INDIRECT("Calendrier_"&amp;$A$1&amp;"[Journee]")&lt;'1,5 buts'!E$4))/Total_match_but_away_ligue_1[[#This Row],[GP]],"")*100</f>
        <v>50</v>
      </c>
      <c r="AX9" s="4">
        <f ca="1">IFERROR(SUMPRODUCT(((INDIRECT("Calendrier_"&amp;$A$1&amp;"[Away]")=INDIRECT("total_match_but_away_"&amp;$A$1&amp;"[@Equipe]"))*(INDIRECT("Calendrier_"&amp;$A$1&amp;"[2.5]")))*(INDIRECT("Calendrier_"&amp;$A$1&amp;"[Journee]")&lt;'1,5 buts'!E$4))/Total_match_but_away_ligue_1[[#This Row],[GP]],"")*100</f>
        <v>50</v>
      </c>
      <c r="AY9" s="4">
        <f ca="1">IFERROR(SUMPRODUCT(((INDIRECT("Calendrier_"&amp;$A$1&amp;"[Away]")=INDIRECT("total_match_but_away_"&amp;$A$1&amp;"[@Equipe]"))*(INDIRECT("Calendrier_"&amp;$A$1&amp;"[3.5]")))*(INDIRECT("Calendrier_"&amp;$A$1&amp;"[Journee]")&lt;'1,5 buts'!E$4))/Total_match_but_away_ligue_1[[#This Row],[GP]],"")*100</f>
        <v>50</v>
      </c>
      <c r="AZ9" s="4">
        <f ca="1">IFERROR(SUMPRODUCT(((INDIRECT("Calendrier_"&amp;$A$1&amp;"[Away]")=INDIRECT("total_match_but_away_"&amp;$A$1&amp;"[@Equipe]"))*(INDIRECT("Calendrier_"&amp;$A$1&amp;"[BTS]")))*(INDIRECT("Calendrier_"&amp;$A$1&amp;"[Journee]")&lt;'1,5 buts'!E$4))/Total_match_but_away_ligue_1[[#This Row],[GP]],"")*100</f>
        <v>50</v>
      </c>
      <c r="BA9" s="4">
        <f t="array" aca="1" ref="BA9" ca="1">IFERROR((SUMPRODUCT((INDIRECT("Calendrier_"&amp;$A$1&amp;"[Away]")=INDIRECT("total_match_but_away_"&amp;$A$1&amp;"[@Equipe]"))*(LEFT(INDIRECT("Calendrier_"&amp;$A$1&amp;"[resultat]"),1)="0")*1*(INDIRECT("Calendrier_"&amp;$A$1&amp;"[Journee]")&lt;'1,5 buts'!$E$4))*(INDIRECT("Calendrier_"&amp;$A$1&amp;"[Journee]")&lt;'1,5 buts'!$E$4))/Total_match_but_away_ligue_1[[#This Row],[GP]],"")*100</f>
        <v>0</v>
      </c>
      <c r="BB9" s="4">
        <f t="array" aca="1" ref="BB9" ca="1">IFERROR((SUMPRODUCT((INDIRECT("Calendrier_"&amp;$A$1&amp;"[Away]")=INDIRECT("total_match_but_away_"&amp;$A$1&amp;"[@Equipe]"))*(RIGHT(INDIRECT("Calendrier_"&amp;$A$1&amp;"[resultat]"),1)="0")*1*(INDIRECT("Calendrier_"&amp;$A$1&amp;"[Journee]")&lt;'1,5 buts'!$E$4))*(INDIRECT("Calendrier_"&amp;$A$1&amp;"[Journee]")&lt;'1,5 buts'!$E$4))/Total_match_but_away_ligue_1[[#This Row],[GP]],"")*100</f>
        <v>50</v>
      </c>
      <c r="BC9" s="4">
        <f ca="1">IFERROR(SUMPRODUCT(((INDIRECT("Calendrier_"&amp;$A$1&amp;"[Away]")=INDIRECT("total_match_but_away_"&amp;$A$1&amp;"[@Equipe]"))*(INDIRECT("Calendrier_"&amp;$A$1&amp;"[TG_HT]")))*(INDIRECT("Calendrier_"&amp;$A$1&amp;"[Journee]")&lt;'1,5 buts'!E$4))/Total_match_but_away_ligue_1[[#This Row],[GP]],"")</f>
        <v>2</v>
      </c>
      <c r="BE9" s="9" t="str">
        <f t="shared" ca="1" si="9"/>
        <v>Dijon</v>
      </c>
      <c r="BF9" s="1">
        <f ca="1">SUMPRODUCT(((INDIRECT("Calendrier_"&amp;$A$1&amp;"[Home]")=INDIRECT("wide_table_"&amp;$A$1&amp;"[@Equipe]"))+(INDIRECT("Calendrier_"&amp;$A$1&amp;"[Away]")=INDIRECT("wide_table_"&amp;$A$1&amp;"[@Equipe]")))*(INDIRECT("Calendrier_"&amp;$A$1&amp;"[Journee]")&lt;'1,5 buts'!E$4))</f>
        <v>4</v>
      </c>
      <c r="BG9" s="1">
        <f ca="1">IFERROR(SUMPRODUCT(((INDIRECT("Calendrier_"&amp;$A$1&amp;"[Home]")=INDIRECT("wide_table_"&amp;$A$1&amp;"[@Equipe]"))*LEFT(INDIRECT("Calendrier_"&amp;$A$1&amp;"[resultat]"))+(INDIRECT("Calendrier_"&amp;$A$1&amp;"[Away]")=INDIRECT("wide_table_"&amp;$A$1&amp;"[@Equipe]"))*RIGHT(INDIRECT("Calendrier_"&amp;$A$1&amp;"[resultat]")))*(INDIRECT("Calendrier_"&amp;$A$1&amp;"[Journee]")&lt;'1,5 buts'!E$4)),"")</f>
        <v>1</v>
      </c>
      <c r="BH9" s="1">
        <f ca="1">IFERROR(SUMPRODUCT(((INDIRECT("Calendrier_"&amp;$A$1&amp;"[Home]")=INDIRECT("wide_table_"&amp;$A$1&amp;"[@Equipe]"))*RIGHT(INDIRECT("Calendrier_"&amp;$A$1&amp;"[resultat]"))+(INDIRECT("Calendrier_"&amp;$A$1&amp;"[Away]")=INDIRECT("wide_table_"&amp;$A$1&amp;"[@Equipe]"))*LEFT(INDIRECT("Calendrier_"&amp;$A$1&amp;"[resultat]")))*(INDIRECT("Calendrier_"&amp;$A$1&amp;"[Journee]")&lt;'1,5 buts'!E$4)),"")</f>
        <v>8</v>
      </c>
      <c r="BJ9"/>
      <c r="BK9" s="37" t="s">
        <v>15</v>
      </c>
      <c r="BL9" s="35" t="s">
        <v>14</v>
      </c>
      <c r="BM9" s="35" t="s">
        <v>209</v>
      </c>
      <c r="BN9" s="35" t="s">
        <v>209</v>
      </c>
      <c r="BO9" s="39" t="s">
        <v>209</v>
      </c>
      <c r="BP9" t="s">
        <v>208</v>
      </c>
      <c r="BQ9" s="43" t="s">
        <v>14</v>
      </c>
      <c r="CG9" s="1"/>
      <c r="CH9" s="1"/>
      <c r="CI9" s="1"/>
      <c r="CJ9" s="1"/>
    </row>
    <row r="10" spans="1:88" x14ac:dyDescent="0.25">
      <c r="B10" s="24" t="str">
        <f t="array" aca="1" ref="B10" ca="1">IF(ROWS($6:10)&lt;=COUNTIF(INDIRECT("Calendrier_"&amp;$A$1&amp;"[Journee]"),'1,5 buts'!$E$4),INDEX(INDIRECT("Calendrier_"&amp;$A$1&amp;"[Date]"),SMALL(IF(INDIRECT("Calendrier_"&amp;$A$1&amp;"[Journee]")='1,5 buts'!$E$4,ROW(INDIRECT("1:"&amp;ROWS(INDIRECT("Calendrier_"&amp;$A$1&amp;"[Date]"))))),ROWS($6:10))),"")</f>
        <v>27/09/2020</v>
      </c>
      <c r="C10" s="1" t="str">
        <f t="array" aca="1" ref="C10" ca="1">IF(ROWS($6:10)&lt;=COUNTIF(INDIRECT("Calendrier_"&amp;$A$1&amp;"[Journee]"),'1,5 buts'!$E$4),INDEX(INDIRECT("Calendrier_"&amp;$A$1&amp;"[Home]"),SMALL(IF(INDIRECT("Calendrier_"&amp;$A$1&amp;"[Journee]")='1,5 buts'!$E$4,ROW(INDIRECT("1:"&amp;ROWS(INDIRECT("Calendrier_"&amp;$A$1&amp;"[Home]"))))),ROWS($6:10))),"")</f>
        <v>Angers</v>
      </c>
      <c r="D10" s="1" t="str">
        <f t="array" aca="1" ref="D10" ca="1">IF(ROWS($6:10)&lt;=COUNTIF(INDIRECT("Calendrier_"&amp;$A$1&amp;"[Journee]"),'1,5 buts'!$E$4),INDEX(INDIRECT("Calendrier_"&amp;$A$1&amp;"[resultat]"),SMALL(IF(INDIRECT("Calendrier_"&amp;$A$1&amp;"[Journee]")='1,5 buts'!$E$4,ROW(INDIRECT("1:"&amp;ROWS(INDIRECT("Calendrier_"&amp;$A$1&amp;"[resultat]"))))),ROWS($6:10))),"")</f>
        <v>3 - 2</v>
      </c>
      <c r="E10" s="1" t="str">
        <f t="array" aca="1" ref="E10" ca="1">IF(ROWS($6:10)&lt;=COUNTIF(INDIRECT("Calendrier_"&amp;$A$1&amp;"[Journee]"),'1,5 buts'!$E$4),INDEX(INDIRECT("Calendrier_"&amp;$A$1&amp;"[away]"),SMALL(IF(INDIRECT("Calendrier_"&amp;$A$1&amp;"[Journee]")='1,5 buts'!$E$4,ROW(INDIRECT("1:"&amp;ROWS(INDIRECT("Calendrier_"&amp;$A$1&amp;"[away]"))))),ROWS($6:10))),"")</f>
        <v>Brest</v>
      </c>
      <c r="F10" s="1" t="str">
        <f ca="1">IF(match_next_ligue_1[[#This Row],[Away]]&lt;&gt;"",$A$1,"")</f>
        <v>ligue_1</v>
      </c>
      <c r="H10" s="5" t="str">
        <f t="shared" ca="1" si="0"/>
        <v/>
      </c>
      <c r="I10" s="5" t="str">
        <f t="shared" ca="1" si="1"/>
        <v/>
      </c>
      <c r="J10" s="6" t="str">
        <f ca="1">IFERROR((VLOOKUP(match_val_ligue_1[[#This Row],[Equipe Home]],INDIRECT("equipe_play_"&amp;$A$1&amp;""),5) + VLOOKUP(match_val_ligue_1[[#This Row],[Equipe Away]],INDIRECT("equipe_play_"&amp;$A$1&amp;""),5))/2,"")</f>
        <v/>
      </c>
      <c r="K10" s="7" t="str">
        <f ca="1">IFERROR((VLOOKUP(match_val_ligue_1[[#This Row],[Equipe Home]],INDIRECT("equipe_play_"&amp;$A$1&amp;""),6) + VLOOKUP(match_val_ligue_1[[#This Row],[Equipe Away]],INDIRECT("equipe_play_"&amp;$A$1&amp;""),6))/2,"")</f>
        <v/>
      </c>
      <c r="M10" s="1" t="str">
        <f t="array" aca="1" ref="M10" ca="1">INDEX(INDIRECT("equipe_"&amp;$A$1&amp;"[@]"), MATCH(TRUE, EXACT(INDIRECT("equipe_"&amp;$A$1&amp;"[#En-têtes]"), $C$2), 0))</f>
        <v>Lens</v>
      </c>
      <c r="N10" s="1" t="str">
        <f t="shared" ca="1" si="2"/>
        <v/>
      </c>
      <c r="O10" s="1" t="str">
        <f t="shared" ca="1" si="3"/>
        <v/>
      </c>
      <c r="P10" s="1" t="str">
        <f t="shared" ca="1" si="4"/>
        <v/>
      </c>
      <c r="Q10" s="8">
        <f t="shared" ca="1" si="5"/>
        <v>75</v>
      </c>
      <c r="R10" s="4">
        <f ca="1">1/equipe_play_ligue_1[[#This Row],[% Reussite]]</f>
        <v>1.3333333333333334E-2</v>
      </c>
      <c r="T10" s="4" t="str">
        <f t="shared" ca="1" si="6"/>
        <v>Lens</v>
      </c>
      <c r="U10" s="1">
        <f ca="1">SUMPRODUCT(((INDIRECT("Calendrier_"&amp;$A$1&amp;"[Home]")=INDIRECT("total_match_but_"&amp;$A$1&amp;"[@Equipe]"))+(INDIRECT("Calendrier_"&amp;$A$1&amp;"[away]")=INDIRECT("total_match_but_"&amp;$A$1&amp;"[@Equipe]")))*(INDIRECT("Calendrier_"&amp;$A$1&amp;"[journee]")&lt;'1,5 buts'!E$4))</f>
        <v>4</v>
      </c>
      <c r="V10" s="4">
        <f ca="1">IFERROR(SUMPRODUCT(((INDIRECT("Calendrier_"&amp;$A$1&amp;"[Home]")=INDIRECT("total_match_but_"&amp;$A$1&amp;"[@Equipe]"))*(INDIRECT("Calendrier_"&amp;$A$1&amp;"[tg]"))+(INDIRECT("Calendrier_"&amp;$A$1&amp;"[Away]")=INDIRECT("total_match_but_"&amp;$A$1&amp;"[@Equipe]"))*(INDIRECT("Calendrier_"&amp;$A$1&amp;"[tg]")))*(INDIRECT("Calendrier_"&amp;$A$1&amp;"[journee]")&lt;'1,5 buts'!E$4))/Total_match_but_ligue_1[[#This Row],[GP]],"")</f>
        <v>3</v>
      </c>
      <c r="W10" s="4">
        <f ca="1">IFERROR(SUMPRODUCT(((INDIRECT("Calendrier_"&amp;$A$1&amp;"[Home]")=INDIRECT("total_match_but_"&amp;$A$1&amp;"[@Equipe]"))*(INDIRECT("Calendrier_"&amp;$A$1&amp;"[0.5]"))+(INDIRECT("Calendrier_"&amp;$A$1&amp;"[Away]")=INDIRECT("total_match_but_"&amp;$A$1&amp;"[@Equipe]"))*(INDIRECT("Calendrier_"&amp;$A$1&amp;"[0.5]")))*(INDIRECT("Calendrier_"&amp;$A$1&amp;"[journee]")&lt;'1,5 buts'!E$4))/Total_match_but_ligue_1[[#This Row],[GP]],"")*100</f>
        <v>100</v>
      </c>
      <c r="X10" s="4">
        <f ca="1">IFERROR(SUMPRODUCT(((INDIRECT("Calendrier_"&amp;$A$1&amp;"[Home]")=INDIRECT("total_match_but_"&amp;$A$1&amp;"[@Equipe]"))*(INDIRECT("Calendrier_"&amp;$A$1&amp;"[1.5]"))+(INDIRECT("Calendrier_"&amp;$A$1&amp;"[Away]")=INDIRECT("total_match_but_"&amp;$A$1&amp;"[@Equipe]"))*(INDIRECT("Calendrier_"&amp;$A$1&amp;"[1.5]")))*(INDIRECT("Calendrier_"&amp;$A$1&amp;"[journee]")&lt;'1,5 buts'!E$4))/Total_match_but_ligue_1[[#This Row],[GP]],"")*100</f>
        <v>75</v>
      </c>
      <c r="Y10" s="4">
        <f ca="1">IFERROR(SUMPRODUCT(((INDIRECT("Calendrier_"&amp;$A$1&amp;"[Home]")=INDIRECT("total_match_but_"&amp;$A$1&amp;"[@Equipe]"))*(INDIRECT("Calendrier_"&amp;$A$1&amp;"[2.5]"))+(INDIRECT("Calendrier_"&amp;$A$1&amp;"[Away]")=INDIRECT("total_match_but_"&amp;$A$1&amp;"[@Equipe]"))*(INDIRECT("Calendrier_"&amp;$A$1&amp;"[2.5]")))*(INDIRECT("Calendrier_"&amp;$A$1&amp;"[journee]")&lt;'1,5 buts'!E$4))/Total_match_but_ligue_1[[#This Row],[GP]],"")*100</f>
        <v>75</v>
      </c>
      <c r="Z10" s="4">
        <f ca="1">IFERROR(SUMPRODUCT(((INDIRECT("Calendrier_"&amp;$A$1&amp;"[Home]")=INDIRECT("total_match_but_"&amp;$A$1&amp;"[@Equipe]"))*(INDIRECT("Calendrier_"&amp;$A$1&amp;"[3.5]"))+(INDIRECT("Calendrier_"&amp;$A$1&amp;"[Away]")=INDIRECT("total_match_but_"&amp;$A$1&amp;"[@Equipe]"))*(INDIRECT("Calendrier_"&amp;$A$1&amp;"[3.5]")))*(INDIRECT("Calendrier_"&amp;$A$1&amp;"[journee]")&lt;'1,5 buts'!E$4))/Total_match_but_ligue_1[[#This Row],[GP]],"")*100</f>
        <v>25</v>
      </c>
      <c r="AA10" s="4">
        <f ca="1">IFERROR(SUMPRODUCT(((INDIRECT("Calendrier_"&amp;$A$1&amp;"[Home]")=INDIRECT("total_match_but_"&amp;$A$1&amp;"[@Equipe]"))*(INDIRECT("Calendrier_"&amp;$A$1&amp;"[BTS]"))+(INDIRECT("Calendrier_"&amp;$A$1&amp;"[Away]")=INDIRECT("total_match_but_"&amp;$A$1&amp;"[@Equipe]"))*(INDIRECT("Calendrier_"&amp;$A$1&amp;"[BTS]")))*(INDIRECT("Calendrier_"&amp;$A$1&amp;"[journee]")&lt;'1,5 buts'!E$4))/Total_match_but_ligue_1[[#This Row],[GP]],"")*100</f>
        <v>75</v>
      </c>
      <c r="AB10" s="4">
        <f ca="1">IFERROR((SUMPRODUCT((INDIRECT("Calendrier_"&amp;$A$1&amp;"[Home]")=INDIRECT("total_match_but_"&amp;$A$1&amp;"[@Equipe]"))*(RIGHT(INDIRECT("Calendrier_"&amp;$A$1&amp;"[resultat]"),1)="0")*1*(INDIRECT("Calendrier_"&amp;$A$1&amp;"[journee]")&lt;'1,5 buts'!$E$4))+
SUMPRODUCT((INDIRECT("Calendrier_"&amp;$A$1&amp;"[away]")=INDIRECT("total_match_but_"&amp;$A$1&amp;"[@Equipe]"))*(LEFT(INDIRECT("Calendrier_"&amp;$A$1&amp;"[resultat]"),1)="0")*1*(INDIRECT("Calendrier_"&amp;$A$1&amp;"[journee]")&lt;'1,5 buts'!$E$4)))/Total_match_but_ligue_1[[#This Row],[GP]],"")*100</f>
        <v>25</v>
      </c>
      <c r="AC10" s="4">
        <f ca="1">IFERROR((SUMPRODUCT((INDIRECT("Calendrier_"&amp;$A$1&amp;"[Home]")=INDIRECT("total_match_but_"&amp;$A$1&amp;"[@Equipe]"))*(LEFT(INDIRECT("Calendrier_"&amp;$A$1&amp;"[resultat]"),1)="0")*1*(INDIRECT("Calendrier_"&amp;$A$1&amp;"[journee]")&lt;'1,5 buts'!$E$4))+
SUMPRODUCT((INDIRECT("Calendrier_"&amp;$A$1&amp;"[away]")=INDIRECT("total_match_but_"&amp;$A$1&amp;"[@Equipe]"))*(RIGHT(INDIRECT("Calendrier_"&amp;$A$1&amp;"[resultat]"),1)="0")*1*(INDIRECT("Calendrier_"&amp;$A$1&amp;"[journee]")&lt;'1,5 buts'!$E$4)))/Total_match_but_ligue_1[[#This Row],[GP]],"")*100</f>
        <v>0</v>
      </c>
      <c r="AD10" s="4">
        <f ca="1">IFERROR(SUMPRODUCT(((INDIRECT("Calendrier_"&amp;$A$1&amp;"[Home]")=INDIRECT("total_match_but_"&amp;$A$1&amp;"[@Equipe]"))*(INDIRECT("Calendrier_"&amp;$A$1&amp;"[TG_HT]"))+(INDIRECT("Calendrier_"&amp;$A$1&amp;"[Away]")=INDIRECT("total_match_but_"&amp;$A$1&amp;"[@Equipe]"))*(INDIRECT("Calendrier_"&amp;$A$1&amp;"[TG_HT]")))*(INDIRECT("Calendrier_"&amp;$A$1&amp;"[journee]")&lt;'1,5 buts'!E$4))/Total_match_but_ligue_1[[#This Row],[GP]],"")</f>
        <v>1.25</v>
      </c>
      <c r="AE10" s="29">
        <f ca="1">IFERROR(SUMPRODUCT(((INDIRECT("Calendrier_"&amp;$A$1&amp;"[Home]")=INDIRECT("total_match_but_"&amp;$A$1&amp;"[@Equipe]"))*(INDIRECT("Calendrier_"&amp;$A$1&amp;"[TG_HT]"))+(INDIRECT("Calendrier_"&amp;$A$1&amp;"[Away]")=INDIRECT("total_match_but_"&amp;$A$1&amp;"[@Equipe]"))*(INDIRECT("Calendrier_"&amp;$A$1&amp;"[TG_HT]")))*(INDIRECT("Calendrier_"&amp;$A$1&amp;"[journee]")='1,5 buts'!E$4)),"")</f>
        <v>1</v>
      </c>
      <c r="AG10" s="4" t="str">
        <f t="shared" ca="1" si="7"/>
        <v>Lens</v>
      </c>
      <c r="AH10" s="1">
        <f ca="1">SUMPRODUCT(((INDIRECT("Calendrier_"&amp;$A$1&amp;"[Home]")=T10))*(INDIRECT("Calendrier_"&amp;$A$1&amp;"[Journee]")&lt;'1,5 buts'!E$4))</f>
        <v>2</v>
      </c>
      <c r="AI10" s="4">
        <f ca="1">IFERROR(SUMPRODUCT(((INDIRECT("Calendrier_"&amp;$A$1&amp;"[Home]")=INDIRECT("total_match_but_home_"&amp;$A$1&amp;"[@Equipe]"))*(INDIRECT("Calendrier_"&amp;$A$1&amp;"[TG]")))*(INDIRECT("Calendrier_"&amp;$A$1&amp;"[Journee]")&lt;'1,5 buts'!E$4))/Total_match_but_home_ligue_1[[#This Row],[GP]],"")</f>
        <v>2</v>
      </c>
      <c r="AJ10" s="4">
        <f ca="1">IFERROR(SUMPRODUCT(((INDIRECT("Calendrier_"&amp;$A$1&amp;"[Home]")=INDIRECT("total_match_but_home_"&amp;$A$1&amp;"[@Equipe]"))*(INDIRECT("Calendrier_"&amp;$A$1&amp;"[0.5]")))*(INDIRECT("Calendrier_"&amp;$A$1&amp;"[Journee]")&lt;'1,5 buts'!E$4))/Total_match_but_home_ligue_1[[#This Row],[GP]],"")*100</f>
        <v>100</v>
      </c>
      <c r="AK10" s="4">
        <f ca="1">IFERROR(SUMPRODUCT(((INDIRECT("Calendrier_"&amp;$A$1&amp;"[Home]")=INDIRECT("total_match_but_home_"&amp;$A$1&amp;"[@Equipe]"))*(INDIRECT("Calendrier_"&amp;$A$1&amp;"[1.5]")))*(INDIRECT("Calendrier_"&amp;$A$1&amp;"[Journee]")&lt;'1,5 buts'!E$4))/Total_match_but_home_ligue_1[[#This Row],[GP]],"")*100</f>
        <v>50</v>
      </c>
      <c r="AL10" s="4">
        <f ca="1">IFERROR(SUMPRODUCT(((INDIRECT("Calendrier_"&amp;$A$1&amp;"[Home]")=INDIRECT("total_match_but_home_"&amp;$A$1&amp;"[@Equipe]"))*(INDIRECT("Calendrier_"&amp;$A$1&amp;"[2.5]")))*(INDIRECT("Calendrier_"&amp;$A$1&amp;"[Journee]")&lt;'1,5 buts'!E$4))/Total_match_but_home_ligue_1[[#This Row],[GP]],"")*100</f>
        <v>50</v>
      </c>
      <c r="AM10" s="4">
        <f ca="1">IFERROR(SUMPRODUCT(((INDIRECT("Calendrier_"&amp;$A$1&amp;"[Home]")=INDIRECT("total_match_but_home_"&amp;$A$1&amp;"[@Equipe]"))*(INDIRECT("Calendrier_"&amp;$A$1&amp;"[3.5]")))*(INDIRECT("Calendrier_"&amp;$A$1&amp;"[Journee]")&lt;'1,5 buts'!E$4))/Total_match_but_home_ligue_1[[#This Row],[GP]],"")*100</f>
        <v>0</v>
      </c>
      <c r="AN10" s="4">
        <f ca="1">IFERROR(SUMPRODUCT(((INDIRECT("Calendrier_"&amp;$A$1&amp;"[Home]")=INDIRECT("total_match_but_home_"&amp;$A$1&amp;"[@Equipe]"))*(INDIRECT("Calendrier_"&amp;$A$1&amp;"[BTS]")))*(INDIRECT("Calendrier_"&amp;$A$1&amp;"[Journee]")&lt;'1,5 buts'!E$4))/Total_match_but_home_ligue_1[[#This Row],[GP]],"")*100</f>
        <v>50</v>
      </c>
      <c r="AO10" s="4">
        <f t="array" aca="1" ref="AO10" ca="1">IFERROR((SUMPRODUCT((INDIRECT("Calendrier_"&amp;$A$1&amp;"[Home]")=INDIRECT("total_match_but_home_"&amp;$A$1&amp;"[@Equipe]"))*(RIGHT(INDIRECT("Calendrier_"&amp;$A$1&amp;"[resultat]"),1)="0")*1*(INDIRECT("Calendrier_"&amp;$A$1&amp;"[Journee]")&lt;'1,5 buts'!$E$4))*(INDIRECT("Calendrier_"&amp;$A$1&amp;"[Journee]")&lt;'1,5 buts'!$E$4))/Total_match_but_home_ligue_1[[#This Row],[GP]],"")*100</f>
        <v>50</v>
      </c>
      <c r="AP10" s="29">
        <f t="array" aca="1" ref="AP10" ca="1">IFERROR((SUMPRODUCT((INDIRECT("Calendrier_"&amp;$A$1&amp;"[Home]")=INDIRECT("total_match_but_home_"&amp;$A$1&amp;"[@Equipe]"))*(LEFT(INDIRECT("Calendrier_"&amp;$A$1&amp;"[resultat]"),1)="0")*1*(INDIRECT("Calendrier_"&amp;$A$1&amp;"[Journee]")&lt;'1,5 buts'!$E$4))*(INDIRECT("Calendrier_"&amp;$A$1&amp;"[Journee]")&lt;'1,5 buts'!$E$4))/Total_match_but_home_ligue_1[[#This Row],[GP]],"")*100</f>
        <v>0</v>
      </c>
      <c r="AQ10" s="4">
        <f ca="1">IFERROR(SUMPRODUCT(((INDIRECT("Calendrier_"&amp;$A$1&amp;"[Home]")=INDIRECT("total_match_but_home_"&amp;$A$1&amp;"[@Equipe]"))*(INDIRECT("Calendrier_"&amp;$A$1&amp;"[TG_HT]")))*(INDIRECT("Calendrier_"&amp;$A$1&amp;"[Journee]")&lt;'1,5 buts'!E$4))/Total_match_but_home_ligue_1[[#This Row],[GP]],"")</f>
        <v>0</v>
      </c>
      <c r="AS10" s="4" t="str">
        <f t="shared" ca="1" si="8"/>
        <v>Lens</v>
      </c>
      <c r="AT10" s="1">
        <f ca="1">SUMPRODUCT(((INDIRECT("Calendrier_"&amp;$A$1&amp;"[Away]")=INDIRECT("total_match_but_away_"&amp;$A$1&amp;"[@Equipe]")))*(INDIRECT("Calendrier_"&amp;$A$1&amp;"[Journee]")&lt;'1,5 buts'!$E$4))</f>
        <v>2</v>
      </c>
      <c r="AU10" s="4">
        <f ca="1">IFERROR(SUMPRODUCT(((INDIRECT("Calendrier_"&amp;$A$1&amp;"[Away]")=INDIRECT("total_match_but_away_"&amp;$A$1&amp;"[@Equipe]"))*(INDIRECT("Calendrier_"&amp;$A$1&amp;"[TG]")))*(INDIRECT("Calendrier_"&amp;$A$1&amp;"[Journee]")&lt;'1,5 buts'!E$4))/Total_match_but_away_ligue_1[[#This Row],[GP]],"")</f>
        <v>4</v>
      </c>
      <c r="AV10" s="4">
        <f ca="1">IFERROR(SUMPRODUCT(((INDIRECT("Calendrier_"&amp;$A$1&amp;"[Away]")=INDIRECT("total_match_but_away_"&amp;$A$1&amp;"[@Equipe]"))*(INDIRECT("Calendrier_"&amp;$A$1&amp;"[0.5]")))*(INDIRECT("Calendrier_"&amp;$A$1&amp;"[Journee]")&lt;'1,5 buts'!E$4))/Total_match_but_away_ligue_1[[#This Row],[GP]],"")*100</f>
        <v>100</v>
      </c>
      <c r="AW10" s="4">
        <f ca="1">IFERROR(SUMPRODUCT(((INDIRECT("Calendrier_"&amp;$A$1&amp;"[Away]")=INDIRECT("total_match_but_away_"&amp;$A$1&amp;"[@Equipe]"))*(INDIRECT("Calendrier_"&amp;$A$1&amp;"[1.5]")))*(INDIRECT("Calendrier_"&amp;$A$1&amp;"[Journee]")&lt;'1,5 buts'!E$4))/Total_match_but_away_ligue_1[[#This Row],[GP]],"")*100</f>
        <v>100</v>
      </c>
      <c r="AX10" s="4">
        <f ca="1">IFERROR(SUMPRODUCT(((INDIRECT("Calendrier_"&amp;$A$1&amp;"[Away]")=INDIRECT("total_match_but_away_"&amp;$A$1&amp;"[@Equipe]"))*(INDIRECT("Calendrier_"&amp;$A$1&amp;"[2.5]")))*(INDIRECT("Calendrier_"&amp;$A$1&amp;"[Journee]")&lt;'1,5 buts'!E$4))/Total_match_but_away_ligue_1[[#This Row],[GP]],"")*100</f>
        <v>100</v>
      </c>
      <c r="AY10" s="4">
        <f ca="1">IFERROR(SUMPRODUCT(((INDIRECT("Calendrier_"&amp;$A$1&amp;"[Away]")=INDIRECT("total_match_but_away_"&amp;$A$1&amp;"[@Equipe]"))*(INDIRECT("Calendrier_"&amp;$A$1&amp;"[3.5]")))*(INDIRECT("Calendrier_"&amp;$A$1&amp;"[Journee]")&lt;'1,5 buts'!E$4))/Total_match_but_away_ligue_1[[#This Row],[GP]],"")*100</f>
        <v>50</v>
      </c>
      <c r="AZ10" s="4">
        <f ca="1">IFERROR(SUMPRODUCT(((INDIRECT("Calendrier_"&amp;$A$1&amp;"[Away]")=INDIRECT("total_match_but_away_"&amp;$A$1&amp;"[@Equipe]"))*(INDIRECT("Calendrier_"&amp;$A$1&amp;"[BTS]")))*(INDIRECT("Calendrier_"&amp;$A$1&amp;"[Journee]")&lt;'1,5 buts'!E$4))/Total_match_but_away_ligue_1[[#This Row],[GP]],"")*100</f>
        <v>100</v>
      </c>
      <c r="BA10" s="4">
        <f t="array" aca="1" ref="BA10" ca="1">IFERROR((SUMPRODUCT((INDIRECT("Calendrier_"&amp;$A$1&amp;"[Away]")=INDIRECT("total_match_but_away_"&amp;$A$1&amp;"[@Equipe]"))*(LEFT(INDIRECT("Calendrier_"&amp;$A$1&amp;"[resultat]"),1)="0")*1*(INDIRECT("Calendrier_"&amp;$A$1&amp;"[Journee]")&lt;'1,5 buts'!$E$4))*(INDIRECT("Calendrier_"&amp;$A$1&amp;"[Journee]")&lt;'1,5 buts'!$E$4))/Total_match_but_away_ligue_1[[#This Row],[GP]],"")*100</f>
        <v>0</v>
      </c>
      <c r="BB10" s="4">
        <f t="array" aca="1" ref="BB10" ca="1">IFERROR((SUMPRODUCT((INDIRECT("Calendrier_"&amp;$A$1&amp;"[Away]")=INDIRECT("total_match_but_away_"&amp;$A$1&amp;"[@Equipe]"))*(RIGHT(INDIRECT("Calendrier_"&amp;$A$1&amp;"[resultat]"),1)="0")*1*(INDIRECT("Calendrier_"&amp;$A$1&amp;"[Journee]")&lt;'1,5 buts'!$E$4))*(INDIRECT("Calendrier_"&amp;$A$1&amp;"[Journee]")&lt;'1,5 buts'!$E$4))/Total_match_but_away_ligue_1[[#This Row],[GP]],"")*100</f>
        <v>0</v>
      </c>
      <c r="BC10" s="4">
        <f ca="1">IFERROR(SUMPRODUCT(((INDIRECT("Calendrier_"&amp;$A$1&amp;"[Away]")=INDIRECT("total_match_but_away_"&amp;$A$1&amp;"[@Equipe]"))*(INDIRECT("Calendrier_"&amp;$A$1&amp;"[TG_HT]")))*(INDIRECT("Calendrier_"&amp;$A$1&amp;"[Journee]")&lt;'1,5 buts'!E$4))/Total_match_but_away_ligue_1[[#This Row],[GP]],"")</f>
        <v>2.5</v>
      </c>
      <c r="BE10" s="9" t="str">
        <f t="shared" ca="1" si="9"/>
        <v>Lens</v>
      </c>
      <c r="BF10" s="1">
        <f ca="1">SUMPRODUCT(((INDIRECT("Calendrier_"&amp;$A$1&amp;"[Home]")=INDIRECT("wide_table_"&amp;$A$1&amp;"[@Equipe]"))+(INDIRECT("Calendrier_"&amp;$A$1&amp;"[Away]")=INDIRECT("wide_table_"&amp;$A$1&amp;"[@Equipe]")))*(INDIRECT("Calendrier_"&amp;$A$1&amp;"[Journee]")&lt;'1,5 buts'!E$4))</f>
        <v>4</v>
      </c>
      <c r="BG10" s="1">
        <f ca="1">IFERROR(SUMPRODUCT(((INDIRECT("Calendrier_"&amp;$A$1&amp;"[Home]")=INDIRECT("wide_table_"&amp;$A$1&amp;"[@Equipe]"))*LEFT(INDIRECT("Calendrier_"&amp;$A$1&amp;"[resultat]"))+(INDIRECT("Calendrier_"&amp;$A$1&amp;"[Away]")=INDIRECT("wide_table_"&amp;$A$1&amp;"[@Equipe]"))*RIGHT(INDIRECT("Calendrier_"&amp;$A$1&amp;"[resultat]")))*(INDIRECT("Calendrier_"&amp;$A$1&amp;"[Journee]")&lt;'1,5 buts'!E$4)),"")</f>
        <v>7</v>
      </c>
      <c r="BH10" s="1">
        <f ca="1">IFERROR(SUMPRODUCT(((INDIRECT("Calendrier_"&amp;$A$1&amp;"[Home]")=INDIRECT("wide_table_"&amp;$A$1&amp;"[@Equipe]"))*RIGHT(INDIRECT("Calendrier_"&amp;$A$1&amp;"[resultat]"))+(INDIRECT("Calendrier_"&amp;$A$1&amp;"[Away]")=INDIRECT("wide_table_"&amp;$A$1&amp;"[@Equipe]"))*LEFT(INDIRECT("Calendrier_"&amp;$A$1&amp;"[resultat]")))*(INDIRECT("Calendrier_"&amp;$A$1&amp;"[Journee]")&lt;'1,5 buts'!E$4)),"")</f>
        <v>5</v>
      </c>
      <c r="BJ10"/>
      <c r="BK10" s="36" t="s">
        <v>16</v>
      </c>
      <c r="BL10" s="34" t="s">
        <v>15</v>
      </c>
      <c r="BM10" s="34" t="s">
        <v>15</v>
      </c>
      <c r="BN10" s="34" t="s">
        <v>15</v>
      </c>
      <c r="BO10" s="38" t="s">
        <v>15</v>
      </c>
      <c r="BP10" t="s">
        <v>16</v>
      </c>
      <c r="BQ10" s="44" t="s">
        <v>208</v>
      </c>
      <c r="CG10" s="1"/>
      <c r="CH10" s="1"/>
      <c r="CI10" s="1"/>
      <c r="CJ10" s="1"/>
    </row>
    <row r="11" spans="1:88" x14ac:dyDescent="0.25">
      <c r="B11" s="24" t="str">
        <f t="array" aca="1" ref="B11" ca="1">IF(ROWS($6:11)&lt;=COUNTIF(INDIRECT("Calendrier_"&amp;$A$1&amp;"[Journee]"),'1,5 buts'!$E$4),INDEX(INDIRECT("Calendrier_"&amp;$A$1&amp;"[Date]"),SMALL(IF(INDIRECT("Calendrier_"&amp;$A$1&amp;"[Journee]")='1,5 buts'!$E$4,ROW(INDIRECT("1:"&amp;ROWS(INDIRECT("Calendrier_"&amp;$A$1&amp;"[Date]"))))),ROWS($6:11))),"")</f>
        <v>27/09/2020</v>
      </c>
      <c r="C11" s="1" t="str">
        <f t="array" aca="1" ref="C11" ca="1">IF(ROWS($6:11)&lt;=COUNTIF(INDIRECT("Calendrier_"&amp;$A$1&amp;"[Journee]"),'1,5 buts'!$E$4),INDEX(INDIRECT("Calendrier_"&amp;$A$1&amp;"[Home]"),SMALL(IF(INDIRECT("Calendrier_"&amp;$A$1&amp;"[Journee]")='1,5 buts'!$E$4,ROW(INDIRECT("1:"&amp;ROWS(INDIRECT("Calendrier_"&amp;$A$1&amp;"[Home]"))))),ROWS($6:11))),"")</f>
        <v>Dijon</v>
      </c>
      <c r="D11" s="1" t="str">
        <f t="array" aca="1" ref="D11" ca="1">IF(ROWS($6:11)&lt;=COUNTIF(INDIRECT("Calendrier_"&amp;$A$1&amp;"[Journee]"),'1,5 buts'!$E$4),INDEX(INDIRECT("Calendrier_"&amp;$A$1&amp;"[resultat]"),SMALL(IF(INDIRECT("Calendrier_"&amp;$A$1&amp;"[Journee]")='1,5 buts'!$E$4,ROW(INDIRECT("1:"&amp;ROWS(INDIRECT("Calendrier_"&amp;$A$1&amp;"[resultat]"))))),ROWS($6:11))),"")</f>
        <v>2 - 2</v>
      </c>
      <c r="E11" s="1" t="str">
        <f t="array" aca="1" ref="E11" ca="1">IF(ROWS($6:11)&lt;=COUNTIF(INDIRECT("Calendrier_"&amp;$A$1&amp;"[Journee]"),'1,5 buts'!$E$4),INDEX(INDIRECT("Calendrier_"&amp;$A$1&amp;"[away]"),SMALL(IF(INDIRECT("Calendrier_"&amp;$A$1&amp;"[Journee]")='1,5 buts'!$E$4,ROW(INDIRECT("1:"&amp;ROWS(INDIRECT("Calendrier_"&amp;$A$1&amp;"[away]"))))),ROWS($6:11))),"")</f>
        <v>Montpellier</v>
      </c>
      <c r="F11" s="1" t="str">
        <f ca="1">IF(match_next_ligue_1[[#This Row],[Away]]&lt;&gt;"",$A$1,"")</f>
        <v>ligue_1</v>
      </c>
      <c r="H11" s="5" t="str">
        <f t="shared" ca="1" si="0"/>
        <v/>
      </c>
      <c r="I11" s="5" t="str">
        <f t="shared" ca="1" si="1"/>
        <v/>
      </c>
      <c r="J11" s="6" t="str">
        <f ca="1">IFERROR((VLOOKUP(match_val_ligue_1[[#This Row],[Equipe Home]],INDIRECT("equipe_play_"&amp;$A$1&amp;""),5) + VLOOKUP(match_val_ligue_1[[#This Row],[Equipe Away]],INDIRECT("equipe_play_"&amp;$A$1&amp;""),5))/2,"")</f>
        <v/>
      </c>
      <c r="K11" s="7" t="str">
        <f ca="1">IFERROR((VLOOKUP(match_val_ligue_1[[#This Row],[Equipe Home]],INDIRECT("equipe_play_"&amp;$A$1&amp;""),6) + VLOOKUP(match_val_ligue_1[[#This Row],[Equipe Away]],INDIRECT("equipe_play_"&amp;$A$1&amp;""),6))/2,"")</f>
        <v/>
      </c>
      <c r="M11" s="1" t="str">
        <f t="array" aca="1" ref="M11" ca="1">INDEX(INDIRECT("equipe_"&amp;$A$1&amp;"[@]"), MATCH(TRUE, EXACT(INDIRECT("equipe_"&amp;$A$1&amp;"[#En-têtes]"), $C$2), 0))</f>
        <v>Lille</v>
      </c>
      <c r="N11" s="1" t="str">
        <f t="shared" ca="1" si="2"/>
        <v/>
      </c>
      <c r="O11" s="1" t="str">
        <f t="shared" ca="1" si="3"/>
        <v/>
      </c>
      <c r="P11" s="1" t="str">
        <f t="shared" ca="1" si="4"/>
        <v/>
      </c>
      <c r="Q11" s="8">
        <f t="shared" ca="1" si="5"/>
        <v>50</v>
      </c>
      <c r="R11" s="4">
        <f ca="1">1/equipe_play_ligue_1[[#This Row],[% Reussite]]</f>
        <v>0.02</v>
      </c>
      <c r="T11" s="4" t="str">
        <f t="shared" ca="1" si="6"/>
        <v>Lille</v>
      </c>
      <c r="U11" s="1">
        <f ca="1">SUMPRODUCT(((INDIRECT("Calendrier_"&amp;$A$1&amp;"[Home]")=INDIRECT("total_match_but_"&amp;$A$1&amp;"[@Equipe]"))+(INDIRECT("Calendrier_"&amp;$A$1&amp;"[away]")=INDIRECT("total_match_but_"&amp;$A$1&amp;"[@Equipe]")))*(INDIRECT("Calendrier_"&amp;$A$1&amp;"[journee]")&lt;'1,5 buts'!E$4))</f>
        <v>4</v>
      </c>
      <c r="V11" s="4">
        <f ca="1">IFERROR(SUMPRODUCT(((INDIRECT("Calendrier_"&amp;$A$1&amp;"[Home]")=INDIRECT("total_match_but_"&amp;$A$1&amp;"[@Equipe]"))*(INDIRECT("Calendrier_"&amp;$A$1&amp;"[tg]"))+(INDIRECT("Calendrier_"&amp;$A$1&amp;"[Away]")=INDIRECT("total_match_but_"&amp;$A$1&amp;"[@Equipe]"))*(INDIRECT("Calendrier_"&amp;$A$1&amp;"[tg]")))*(INDIRECT("Calendrier_"&amp;$A$1&amp;"[journee]")&lt;'1,5 buts'!E$4))/Total_match_but_ligue_1[[#This Row],[GP]],"")</f>
        <v>1.5</v>
      </c>
      <c r="W11" s="4">
        <f ca="1">IFERROR(SUMPRODUCT(((INDIRECT("Calendrier_"&amp;$A$1&amp;"[Home]")=INDIRECT("total_match_but_"&amp;$A$1&amp;"[@Equipe]"))*(INDIRECT("Calendrier_"&amp;$A$1&amp;"[0.5]"))+(INDIRECT("Calendrier_"&amp;$A$1&amp;"[Away]")=INDIRECT("total_match_but_"&amp;$A$1&amp;"[@Equipe]"))*(INDIRECT("Calendrier_"&amp;$A$1&amp;"[0.5]")))*(INDIRECT("Calendrier_"&amp;$A$1&amp;"[journee]")&lt;'1,5 buts'!E$4))/Total_match_but_ligue_1[[#This Row],[GP]],"")*100</f>
        <v>100</v>
      </c>
      <c r="X11" s="4">
        <f ca="1">IFERROR(SUMPRODUCT(((INDIRECT("Calendrier_"&amp;$A$1&amp;"[Home]")=INDIRECT("total_match_but_"&amp;$A$1&amp;"[@Equipe]"))*(INDIRECT("Calendrier_"&amp;$A$1&amp;"[1.5]"))+(INDIRECT("Calendrier_"&amp;$A$1&amp;"[Away]")=INDIRECT("total_match_but_"&amp;$A$1&amp;"[@Equipe]"))*(INDIRECT("Calendrier_"&amp;$A$1&amp;"[1.5]")))*(INDIRECT("Calendrier_"&amp;$A$1&amp;"[journee]")&lt;'1,5 buts'!E$4))/Total_match_but_ligue_1[[#This Row],[GP]],"")*100</f>
        <v>50</v>
      </c>
      <c r="Y11" s="4">
        <f ca="1">IFERROR(SUMPRODUCT(((INDIRECT("Calendrier_"&amp;$A$1&amp;"[Home]")=INDIRECT("total_match_but_"&amp;$A$1&amp;"[@Equipe]"))*(INDIRECT("Calendrier_"&amp;$A$1&amp;"[2.5]"))+(INDIRECT("Calendrier_"&amp;$A$1&amp;"[Away]")=INDIRECT("total_match_but_"&amp;$A$1&amp;"[@Equipe]"))*(INDIRECT("Calendrier_"&amp;$A$1&amp;"[2.5]")))*(INDIRECT("Calendrier_"&amp;$A$1&amp;"[journee]")&lt;'1,5 buts'!E$4))/Total_match_but_ligue_1[[#This Row],[GP]],"")*100</f>
        <v>0</v>
      </c>
      <c r="Z11" s="4">
        <f ca="1">IFERROR(SUMPRODUCT(((INDIRECT("Calendrier_"&amp;$A$1&amp;"[Home]")=INDIRECT("total_match_but_"&amp;$A$1&amp;"[@Equipe]"))*(INDIRECT("Calendrier_"&amp;$A$1&amp;"[3.5]"))+(INDIRECT("Calendrier_"&amp;$A$1&amp;"[Away]")=INDIRECT("total_match_but_"&amp;$A$1&amp;"[@Equipe]"))*(INDIRECT("Calendrier_"&amp;$A$1&amp;"[3.5]")))*(INDIRECT("Calendrier_"&amp;$A$1&amp;"[journee]")&lt;'1,5 buts'!E$4))/Total_match_but_ligue_1[[#This Row],[GP]],"")*100</f>
        <v>0</v>
      </c>
      <c r="AA11" s="4">
        <f ca="1">IFERROR(SUMPRODUCT(((INDIRECT("Calendrier_"&amp;$A$1&amp;"[Home]")=INDIRECT("total_match_but_"&amp;$A$1&amp;"[@Equipe]"))*(INDIRECT("Calendrier_"&amp;$A$1&amp;"[BTS]"))+(INDIRECT("Calendrier_"&amp;$A$1&amp;"[Away]")=INDIRECT("total_match_but_"&amp;$A$1&amp;"[@Equipe]"))*(INDIRECT("Calendrier_"&amp;$A$1&amp;"[BTS]")))*(INDIRECT("Calendrier_"&amp;$A$1&amp;"[journee]")&lt;'1,5 buts'!E$4))/Total_match_but_ligue_1[[#This Row],[GP]],"")*100</f>
        <v>50</v>
      </c>
      <c r="AB11" s="4">
        <f ca="1">IFERROR((SUMPRODUCT((INDIRECT("Calendrier_"&amp;$A$1&amp;"[Home]")=INDIRECT("total_match_but_"&amp;$A$1&amp;"[@Equipe]"))*(RIGHT(INDIRECT("Calendrier_"&amp;$A$1&amp;"[resultat]"),1)="0")*1*(INDIRECT("Calendrier_"&amp;$A$1&amp;"[journee]")&lt;'1,5 buts'!$E$4))+
SUMPRODUCT((INDIRECT("Calendrier_"&amp;$A$1&amp;"[away]")=INDIRECT("total_match_but_"&amp;$A$1&amp;"[@Equipe]"))*(LEFT(INDIRECT("Calendrier_"&amp;$A$1&amp;"[resultat]"),1)="0")*1*(INDIRECT("Calendrier_"&amp;$A$1&amp;"[journee]")&lt;'1,5 buts'!$E$4)))/Total_match_but_ligue_1[[#This Row],[GP]],"")*100</f>
        <v>50</v>
      </c>
      <c r="AC11" s="4">
        <f ca="1">IFERROR((SUMPRODUCT((INDIRECT("Calendrier_"&amp;$A$1&amp;"[Home]")=INDIRECT("total_match_but_"&amp;$A$1&amp;"[@Equipe]"))*(LEFT(INDIRECT("Calendrier_"&amp;$A$1&amp;"[resultat]"),1)="0")*1*(INDIRECT("Calendrier_"&amp;$A$1&amp;"[journee]")&lt;'1,5 buts'!$E$4))+
SUMPRODUCT((INDIRECT("Calendrier_"&amp;$A$1&amp;"[away]")=INDIRECT("total_match_but_"&amp;$A$1&amp;"[@Equipe]"))*(RIGHT(INDIRECT("Calendrier_"&amp;$A$1&amp;"[resultat]"),1)="0")*1*(INDIRECT("Calendrier_"&amp;$A$1&amp;"[journee]")&lt;'1,5 buts'!$E$4)))/Total_match_but_ligue_1[[#This Row],[GP]],"")*100</f>
        <v>0</v>
      </c>
      <c r="AD11" s="4">
        <f ca="1">IFERROR(SUMPRODUCT(((INDIRECT("Calendrier_"&amp;$A$1&amp;"[Home]")=INDIRECT("total_match_but_"&amp;$A$1&amp;"[@Equipe]"))*(INDIRECT("Calendrier_"&amp;$A$1&amp;"[TG_HT]"))+(INDIRECT("Calendrier_"&amp;$A$1&amp;"[Away]")=INDIRECT("total_match_but_"&amp;$A$1&amp;"[@Equipe]"))*(INDIRECT("Calendrier_"&amp;$A$1&amp;"[TG_HT]")))*(INDIRECT("Calendrier_"&amp;$A$1&amp;"[journee]")&lt;'1,5 buts'!E$4))/Total_match_but_ligue_1[[#This Row],[GP]],"")</f>
        <v>0.5</v>
      </c>
      <c r="AE11" s="29">
        <f ca="1">IFERROR(SUMPRODUCT(((INDIRECT("Calendrier_"&amp;$A$1&amp;"[Home]")=INDIRECT("total_match_but_"&amp;$A$1&amp;"[@Equipe]"))*(INDIRECT("Calendrier_"&amp;$A$1&amp;"[TG_HT]"))+(INDIRECT("Calendrier_"&amp;$A$1&amp;"[Away]")=INDIRECT("total_match_but_"&amp;$A$1&amp;"[@Equipe]"))*(INDIRECT("Calendrier_"&amp;$A$1&amp;"[TG_HT]")))*(INDIRECT("Calendrier_"&amp;$A$1&amp;"[journee]")='1,5 buts'!E$4)),"")</f>
        <v>1</v>
      </c>
      <c r="AG11" s="4" t="str">
        <f t="shared" ca="1" si="7"/>
        <v>Lille</v>
      </c>
      <c r="AH11" s="1">
        <f ca="1">SUMPRODUCT(((INDIRECT("Calendrier_"&amp;$A$1&amp;"[Home]")=T11))*(INDIRECT("Calendrier_"&amp;$A$1&amp;"[Journee]")&lt;'1,5 buts'!E$4))</f>
        <v>2</v>
      </c>
      <c r="AI11" s="4">
        <f ca="1">IFERROR(SUMPRODUCT(((INDIRECT("Calendrier_"&amp;$A$1&amp;"[Home]")=INDIRECT("total_match_but_home_"&amp;$A$1&amp;"[@Equipe]"))*(INDIRECT("Calendrier_"&amp;$A$1&amp;"[TG]")))*(INDIRECT("Calendrier_"&amp;$A$1&amp;"[Journee]")&lt;'1,5 buts'!E$4))/Total_match_but_home_ligue_1[[#This Row],[GP]],"")</f>
        <v>1.5</v>
      </c>
      <c r="AJ11" s="4">
        <f ca="1">IFERROR(SUMPRODUCT(((INDIRECT("Calendrier_"&amp;$A$1&amp;"[Home]")=INDIRECT("total_match_but_home_"&amp;$A$1&amp;"[@Equipe]"))*(INDIRECT("Calendrier_"&amp;$A$1&amp;"[0.5]")))*(INDIRECT("Calendrier_"&amp;$A$1&amp;"[Journee]")&lt;'1,5 buts'!E$4))/Total_match_but_home_ligue_1[[#This Row],[GP]],"")*100</f>
        <v>100</v>
      </c>
      <c r="AK11" s="4">
        <f ca="1">IFERROR(SUMPRODUCT(((INDIRECT("Calendrier_"&amp;$A$1&amp;"[Home]")=INDIRECT("total_match_but_home_"&amp;$A$1&amp;"[@Equipe]"))*(INDIRECT("Calendrier_"&amp;$A$1&amp;"[1.5]")))*(INDIRECT("Calendrier_"&amp;$A$1&amp;"[Journee]")&lt;'1,5 buts'!E$4))/Total_match_but_home_ligue_1[[#This Row],[GP]],"")*100</f>
        <v>50</v>
      </c>
      <c r="AL11" s="4">
        <f ca="1">IFERROR(SUMPRODUCT(((INDIRECT("Calendrier_"&amp;$A$1&amp;"[Home]")=INDIRECT("total_match_but_home_"&amp;$A$1&amp;"[@Equipe]"))*(INDIRECT("Calendrier_"&amp;$A$1&amp;"[2.5]")))*(INDIRECT("Calendrier_"&amp;$A$1&amp;"[Journee]")&lt;'1,5 buts'!E$4))/Total_match_but_home_ligue_1[[#This Row],[GP]],"")*100</f>
        <v>0</v>
      </c>
      <c r="AM11" s="4">
        <f ca="1">IFERROR(SUMPRODUCT(((INDIRECT("Calendrier_"&amp;$A$1&amp;"[Home]")=INDIRECT("total_match_but_home_"&amp;$A$1&amp;"[@Equipe]"))*(INDIRECT("Calendrier_"&amp;$A$1&amp;"[3.5]")))*(INDIRECT("Calendrier_"&amp;$A$1&amp;"[Journee]")&lt;'1,5 buts'!E$4))/Total_match_but_home_ligue_1[[#This Row],[GP]],"")*100</f>
        <v>0</v>
      </c>
      <c r="AN11" s="4">
        <f ca="1">IFERROR(SUMPRODUCT(((INDIRECT("Calendrier_"&amp;$A$1&amp;"[Home]")=INDIRECT("total_match_but_home_"&amp;$A$1&amp;"[@Equipe]"))*(INDIRECT("Calendrier_"&amp;$A$1&amp;"[BTS]")))*(INDIRECT("Calendrier_"&amp;$A$1&amp;"[Journee]")&lt;'1,5 buts'!E$4))/Total_match_but_home_ligue_1[[#This Row],[GP]],"")*100</f>
        <v>50</v>
      </c>
      <c r="AO11" s="4">
        <f t="array" aca="1" ref="AO11" ca="1">IFERROR((SUMPRODUCT((INDIRECT("Calendrier_"&amp;$A$1&amp;"[Home]")=INDIRECT("total_match_but_home_"&amp;$A$1&amp;"[@Equipe]"))*(RIGHT(INDIRECT("Calendrier_"&amp;$A$1&amp;"[resultat]"),1)="0")*1*(INDIRECT("Calendrier_"&amp;$A$1&amp;"[Journee]")&lt;'1,5 buts'!$E$4))*(INDIRECT("Calendrier_"&amp;$A$1&amp;"[Journee]")&lt;'1,5 buts'!$E$4))/Total_match_but_home_ligue_1[[#This Row],[GP]],"")*100</f>
        <v>50</v>
      </c>
      <c r="AP11" s="29">
        <f t="array" aca="1" ref="AP11" ca="1">IFERROR((SUMPRODUCT((INDIRECT("Calendrier_"&amp;$A$1&amp;"[Home]")=INDIRECT("total_match_but_home_"&amp;$A$1&amp;"[@Equipe]"))*(LEFT(INDIRECT("Calendrier_"&amp;$A$1&amp;"[resultat]"),1)="0")*1*(INDIRECT("Calendrier_"&amp;$A$1&amp;"[Journee]")&lt;'1,5 buts'!$E$4))*(INDIRECT("Calendrier_"&amp;$A$1&amp;"[Journee]")&lt;'1,5 buts'!$E$4))/Total_match_but_home_ligue_1[[#This Row],[GP]],"")*100</f>
        <v>0</v>
      </c>
      <c r="AQ11" s="4">
        <f ca="1">IFERROR(SUMPRODUCT(((INDIRECT("Calendrier_"&amp;$A$1&amp;"[Home]")=INDIRECT("total_match_but_home_"&amp;$A$1&amp;"[@Equipe]"))*(INDIRECT("Calendrier_"&amp;$A$1&amp;"[TG_HT]")))*(INDIRECT("Calendrier_"&amp;$A$1&amp;"[Journee]")&lt;'1,5 buts'!E$4))/Total_match_but_home_ligue_1[[#This Row],[GP]],"")</f>
        <v>0.5</v>
      </c>
      <c r="AS11" s="4" t="str">
        <f t="shared" ca="1" si="8"/>
        <v>Lille</v>
      </c>
      <c r="AT11" s="1">
        <f ca="1">SUMPRODUCT(((INDIRECT("Calendrier_"&amp;$A$1&amp;"[Away]")=INDIRECT("total_match_but_away_"&amp;$A$1&amp;"[@Equipe]")))*(INDIRECT("Calendrier_"&amp;$A$1&amp;"[Journee]")&lt;'1,5 buts'!$E$4))</f>
        <v>2</v>
      </c>
      <c r="AU11" s="4">
        <f ca="1">IFERROR(SUMPRODUCT(((INDIRECT("Calendrier_"&amp;$A$1&amp;"[Away]")=INDIRECT("total_match_but_away_"&amp;$A$1&amp;"[@Equipe]"))*(INDIRECT("Calendrier_"&amp;$A$1&amp;"[TG]")))*(INDIRECT("Calendrier_"&amp;$A$1&amp;"[Journee]")&lt;'1,5 buts'!E$4))/Total_match_but_away_ligue_1[[#This Row],[GP]],"")</f>
        <v>1.5</v>
      </c>
      <c r="AV11" s="4">
        <f ca="1">IFERROR(SUMPRODUCT(((INDIRECT("Calendrier_"&amp;$A$1&amp;"[Away]")=INDIRECT("total_match_but_away_"&amp;$A$1&amp;"[@Equipe]"))*(INDIRECT("Calendrier_"&amp;$A$1&amp;"[0.5]")))*(INDIRECT("Calendrier_"&amp;$A$1&amp;"[Journee]")&lt;'1,5 buts'!E$4))/Total_match_but_away_ligue_1[[#This Row],[GP]],"")*100</f>
        <v>100</v>
      </c>
      <c r="AW11" s="4">
        <f ca="1">IFERROR(SUMPRODUCT(((INDIRECT("Calendrier_"&amp;$A$1&amp;"[Away]")=INDIRECT("total_match_but_away_"&amp;$A$1&amp;"[@Equipe]"))*(INDIRECT("Calendrier_"&amp;$A$1&amp;"[1.5]")))*(INDIRECT("Calendrier_"&amp;$A$1&amp;"[Journee]")&lt;'1,5 buts'!E$4))/Total_match_but_away_ligue_1[[#This Row],[GP]],"")*100</f>
        <v>50</v>
      </c>
      <c r="AX11" s="4">
        <f ca="1">IFERROR(SUMPRODUCT(((INDIRECT("Calendrier_"&amp;$A$1&amp;"[Away]")=INDIRECT("total_match_but_away_"&amp;$A$1&amp;"[@Equipe]"))*(INDIRECT("Calendrier_"&amp;$A$1&amp;"[2.5]")))*(INDIRECT("Calendrier_"&amp;$A$1&amp;"[Journee]")&lt;'1,5 buts'!E$4))/Total_match_but_away_ligue_1[[#This Row],[GP]],"")*100</f>
        <v>0</v>
      </c>
      <c r="AY11" s="4">
        <f ca="1">IFERROR(SUMPRODUCT(((INDIRECT("Calendrier_"&amp;$A$1&amp;"[Away]")=INDIRECT("total_match_but_away_"&amp;$A$1&amp;"[@Equipe]"))*(INDIRECT("Calendrier_"&amp;$A$1&amp;"[3.5]")))*(INDIRECT("Calendrier_"&amp;$A$1&amp;"[Journee]")&lt;'1,5 buts'!E$4))/Total_match_but_away_ligue_1[[#This Row],[GP]],"")*100</f>
        <v>0</v>
      </c>
      <c r="AZ11" s="4">
        <f ca="1">IFERROR(SUMPRODUCT(((INDIRECT("Calendrier_"&amp;$A$1&amp;"[Away]")=INDIRECT("total_match_but_away_"&amp;$A$1&amp;"[@Equipe]"))*(INDIRECT("Calendrier_"&amp;$A$1&amp;"[BTS]")))*(INDIRECT("Calendrier_"&amp;$A$1&amp;"[Journee]")&lt;'1,5 buts'!E$4))/Total_match_but_away_ligue_1[[#This Row],[GP]],"")*100</f>
        <v>50</v>
      </c>
      <c r="BA11" s="4">
        <f t="array" aca="1" ref="BA11" ca="1">IFERROR((SUMPRODUCT((INDIRECT("Calendrier_"&amp;$A$1&amp;"[Away]")=INDIRECT("total_match_but_away_"&amp;$A$1&amp;"[@Equipe]"))*(LEFT(INDIRECT("Calendrier_"&amp;$A$1&amp;"[resultat]"),1)="0")*1*(INDIRECT("Calendrier_"&amp;$A$1&amp;"[Journee]")&lt;'1,5 buts'!$E$4))*(INDIRECT("Calendrier_"&amp;$A$1&amp;"[Journee]")&lt;'1,5 buts'!$E$4))/Total_match_but_away_ligue_1[[#This Row],[GP]],"")*100</f>
        <v>50</v>
      </c>
      <c r="BB11" s="4">
        <f t="array" aca="1" ref="BB11" ca="1">IFERROR((SUMPRODUCT((INDIRECT("Calendrier_"&amp;$A$1&amp;"[Away]")=INDIRECT("total_match_but_away_"&amp;$A$1&amp;"[@Equipe]"))*(RIGHT(INDIRECT("Calendrier_"&amp;$A$1&amp;"[resultat]"),1)="0")*1*(INDIRECT("Calendrier_"&amp;$A$1&amp;"[Journee]")&lt;'1,5 buts'!$E$4))*(INDIRECT("Calendrier_"&amp;$A$1&amp;"[Journee]")&lt;'1,5 buts'!$E$4))/Total_match_but_away_ligue_1[[#This Row],[GP]],"")*100</f>
        <v>0</v>
      </c>
      <c r="BC11" s="4">
        <f ca="1">IFERROR(SUMPRODUCT(((INDIRECT("Calendrier_"&amp;$A$1&amp;"[Away]")=INDIRECT("total_match_but_away_"&amp;$A$1&amp;"[@Equipe]"))*(INDIRECT("Calendrier_"&amp;$A$1&amp;"[TG_HT]")))*(INDIRECT("Calendrier_"&amp;$A$1&amp;"[Journee]")&lt;'1,5 buts'!E$4))/Total_match_but_away_ligue_1[[#This Row],[GP]],"")</f>
        <v>0.5</v>
      </c>
      <c r="BE11" s="9" t="str">
        <f t="shared" ca="1" si="9"/>
        <v>Lille</v>
      </c>
      <c r="BF11" s="1">
        <f ca="1">SUMPRODUCT(((INDIRECT("Calendrier_"&amp;$A$1&amp;"[Home]")=INDIRECT("wide_table_"&amp;$A$1&amp;"[@Equipe]"))+(INDIRECT("Calendrier_"&amp;$A$1&amp;"[Away]")=INDIRECT("wide_table_"&amp;$A$1&amp;"[@Equipe]")))*(INDIRECT("Calendrier_"&amp;$A$1&amp;"[Journee]")&lt;'1,5 buts'!E$4))</f>
        <v>4</v>
      </c>
      <c r="BG11" s="1">
        <f ca="1">IFERROR(SUMPRODUCT(((INDIRECT("Calendrier_"&amp;$A$1&amp;"[Home]")=INDIRECT("wide_table_"&amp;$A$1&amp;"[@Equipe]"))*LEFT(INDIRECT("Calendrier_"&amp;$A$1&amp;"[resultat]"))+(INDIRECT("Calendrier_"&amp;$A$1&amp;"[Away]")=INDIRECT("wide_table_"&amp;$A$1&amp;"[@Equipe]"))*RIGHT(INDIRECT("Calendrier_"&amp;$A$1&amp;"[resultat]")))*(INDIRECT("Calendrier_"&amp;$A$1&amp;"[Journee]")&lt;'1,5 buts'!E$4)),"")</f>
        <v>4</v>
      </c>
      <c r="BH11" s="1">
        <f ca="1">IFERROR(SUMPRODUCT(((INDIRECT("Calendrier_"&amp;$A$1&amp;"[Home]")=INDIRECT("wide_table_"&amp;$A$1&amp;"[@Equipe]"))*RIGHT(INDIRECT("Calendrier_"&amp;$A$1&amp;"[resultat]"))+(INDIRECT("Calendrier_"&amp;$A$1&amp;"[Away]")=INDIRECT("wide_table_"&amp;$A$1&amp;"[@Equipe]"))*LEFT(INDIRECT("Calendrier_"&amp;$A$1&amp;"[resultat]")))*(INDIRECT("Calendrier_"&amp;$A$1&amp;"[Journee]")&lt;'1,5 buts'!E$4)),"")</f>
        <v>2</v>
      </c>
      <c r="BJ11"/>
      <c r="BK11" s="37" t="s">
        <v>17</v>
      </c>
      <c r="BL11" s="35" t="s">
        <v>17</v>
      </c>
      <c r="BM11" s="35" t="s">
        <v>210</v>
      </c>
      <c r="BN11" s="35" t="s">
        <v>210</v>
      </c>
      <c r="BO11" s="39" t="s">
        <v>210</v>
      </c>
      <c r="BP11" t="s">
        <v>17</v>
      </c>
      <c r="BQ11" s="44" t="s">
        <v>16</v>
      </c>
      <c r="CG11" s="1"/>
      <c r="CH11" s="1"/>
      <c r="CI11" s="1"/>
      <c r="CJ11" s="1"/>
    </row>
    <row r="12" spans="1:88" x14ac:dyDescent="0.25">
      <c r="B12" s="24" t="str">
        <f t="array" aca="1" ref="B12" ca="1">IF(ROWS($6:12)&lt;=COUNTIF(INDIRECT("Calendrier_"&amp;$A$1&amp;"[Journee]"),'1,5 buts'!$E$4),INDEX(INDIRECT("Calendrier_"&amp;$A$1&amp;"[Date]"),SMALL(IF(INDIRECT("Calendrier_"&amp;$A$1&amp;"[Journee]")='1,5 buts'!$E$4,ROW(INDIRECT("1:"&amp;ROWS(INDIRECT("Calendrier_"&amp;$A$1&amp;"[Date]"))))),ROWS($6:12))),"")</f>
        <v>27/09/2020</v>
      </c>
      <c r="C12" s="1" t="str">
        <f t="array" aca="1" ref="C12" ca="1">IF(ROWS($6:12)&lt;=COUNTIF(INDIRECT("Calendrier_"&amp;$A$1&amp;"[Journee]"),'1,5 buts'!$E$4),INDEX(INDIRECT("Calendrier_"&amp;$A$1&amp;"[Home]"),SMALL(IF(INDIRECT("Calendrier_"&amp;$A$1&amp;"[Journee]")='1,5 buts'!$E$4,ROW(INDIRECT("1:"&amp;ROWS(INDIRECT("Calendrier_"&amp;$A$1&amp;"[Home]"))))),ROWS($6:12))),"")</f>
        <v>Monaco</v>
      </c>
      <c r="D12" s="1" t="str">
        <f t="array" aca="1" ref="D12" ca="1">IF(ROWS($6:12)&lt;=COUNTIF(INDIRECT("Calendrier_"&amp;$A$1&amp;"[Journee]"),'1,5 buts'!$E$4),INDEX(INDIRECT("Calendrier_"&amp;$A$1&amp;"[resultat]"),SMALL(IF(INDIRECT("Calendrier_"&amp;$A$1&amp;"[Journee]")='1,5 buts'!$E$4,ROW(INDIRECT("1:"&amp;ROWS(INDIRECT("Calendrier_"&amp;$A$1&amp;"[resultat]"))))),ROWS($6:12))),"")</f>
        <v>3 - 2</v>
      </c>
      <c r="E12" s="1" t="str">
        <f t="array" aca="1" ref="E12" ca="1">IF(ROWS($6:12)&lt;=COUNTIF(INDIRECT("Calendrier_"&amp;$A$1&amp;"[Journee]"),'1,5 buts'!$E$4),INDEX(INDIRECT("Calendrier_"&amp;$A$1&amp;"[away]"),SMALL(IF(INDIRECT("Calendrier_"&amp;$A$1&amp;"[Journee]")='1,5 buts'!$E$4,ROW(INDIRECT("1:"&amp;ROWS(INDIRECT("Calendrier_"&amp;$A$1&amp;"[away]"))))),ROWS($6:12))),"")</f>
        <v>Strasbourg</v>
      </c>
      <c r="F12" s="1" t="str">
        <f ca="1">IF(match_next_ligue_1[[#This Row],[Away]]&lt;&gt;"",$A$1,"")</f>
        <v>ligue_1</v>
      </c>
      <c r="H12" s="5" t="str">
        <f t="shared" ca="1" si="0"/>
        <v/>
      </c>
      <c r="I12" s="5" t="str">
        <f t="shared" ca="1" si="1"/>
        <v/>
      </c>
      <c r="J12" s="6" t="str">
        <f ca="1">IFERROR((VLOOKUP(match_val_ligue_1[[#This Row],[Equipe Home]],INDIRECT("equipe_play_"&amp;$A$1&amp;""),5) + VLOOKUP(match_val_ligue_1[[#This Row],[Equipe Away]],INDIRECT("equipe_play_"&amp;$A$1&amp;""),5))/2,"")</f>
        <v/>
      </c>
      <c r="K12" s="7" t="str">
        <f ca="1">IFERROR((VLOOKUP(match_val_ligue_1[[#This Row],[Equipe Home]],INDIRECT("equipe_play_"&amp;$A$1&amp;""),6) + VLOOKUP(match_val_ligue_1[[#This Row],[Equipe Away]],INDIRECT("equipe_play_"&amp;$A$1&amp;""),6))/2,"")</f>
        <v/>
      </c>
      <c r="M12" s="1" t="str">
        <f t="array" aca="1" ref="M12" ca="1">INDEX(INDIRECT("equipe_"&amp;$A$1&amp;"[@]"), MATCH(TRUE, EXACT(INDIRECT("equipe_"&amp;$A$1&amp;"[#En-têtes]"), $C$2), 0))</f>
        <v>Lorient</v>
      </c>
      <c r="N12" s="1" t="str">
        <f t="shared" ca="1" si="2"/>
        <v/>
      </c>
      <c r="O12" s="1" t="str">
        <f t="shared" ca="1" si="3"/>
        <v/>
      </c>
      <c r="P12" s="1" t="str">
        <f t="shared" ca="1" si="4"/>
        <v/>
      </c>
      <c r="Q12" s="8">
        <f t="shared" ca="1" si="5"/>
        <v>100</v>
      </c>
      <c r="R12" s="4">
        <f ca="1">1/equipe_play_ligue_1[[#This Row],[% Reussite]]</f>
        <v>0.01</v>
      </c>
      <c r="T12" s="4" t="str">
        <f t="shared" ca="1" si="6"/>
        <v>Lorient</v>
      </c>
      <c r="U12" s="1">
        <f ca="1">SUMPRODUCT(((INDIRECT("Calendrier_"&amp;$A$1&amp;"[Home]")=INDIRECT("total_match_but_"&amp;$A$1&amp;"[@Equipe]"))+(INDIRECT("Calendrier_"&amp;$A$1&amp;"[away]")=INDIRECT("total_match_but_"&amp;$A$1&amp;"[@Equipe]")))*(INDIRECT("Calendrier_"&amp;$A$1&amp;"[journee]")&lt;'1,5 buts'!E$4))</f>
        <v>4</v>
      </c>
      <c r="V12" s="4">
        <f ca="1">IFERROR(SUMPRODUCT(((INDIRECT("Calendrier_"&amp;$A$1&amp;"[Home]")=INDIRECT("total_match_but_"&amp;$A$1&amp;"[@Equipe]"))*(INDIRECT("Calendrier_"&amp;$A$1&amp;"[tg]"))+(INDIRECT("Calendrier_"&amp;$A$1&amp;"[Away]")=INDIRECT("total_match_but_"&amp;$A$1&amp;"[@Equipe]"))*(INDIRECT("Calendrier_"&amp;$A$1&amp;"[tg]")))*(INDIRECT("Calendrier_"&amp;$A$1&amp;"[journee]")&lt;'1,5 buts'!E$4))/Total_match_but_ligue_1[[#This Row],[GP]],"")</f>
        <v>4</v>
      </c>
      <c r="W12" s="4">
        <f ca="1">IFERROR(SUMPRODUCT(((INDIRECT("Calendrier_"&amp;$A$1&amp;"[Home]")=INDIRECT("total_match_but_"&amp;$A$1&amp;"[@Equipe]"))*(INDIRECT("Calendrier_"&amp;$A$1&amp;"[0.5]"))+(INDIRECT("Calendrier_"&amp;$A$1&amp;"[Away]")=INDIRECT("total_match_but_"&amp;$A$1&amp;"[@Equipe]"))*(INDIRECT("Calendrier_"&amp;$A$1&amp;"[0.5]")))*(INDIRECT("Calendrier_"&amp;$A$1&amp;"[journee]")&lt;'1,5 buts'!E$4))/Total_match_but_ligue_1[[#This Row],[GP]],"")*100</f>
        <v>100</v>
      </c>
      <c r="X12" s="4">
        <f ca="1">IFERROR(SUMPRODUCT(((INDIRECT("Calendrier_"&amp;$A$1&amp;"[Home]")=INDIRECT("total_match_but_"&amp;$A$1&amp;"[@Equipe]"))*(INDIRECT("Calendrier_"&amp;$A$1&amp;"[1.5]"))+(INDIRECT("Calendrier_"&amp;$A$1&amp;"[Away]")=INDIRECT("total_match_but_"&amp;$A$1&amp;"[@Equipe]"))*(INDIRECT("Calendrier_"&amp;$A$1&amp;"[1.5]")))*(INDIRECT("Calendrier_"&amp;$A$1&amp;"[journee]")&lt;'1,5 buts'!E$4))/Total_match_but_ligue_1[[#This Row],[GP]],"")*100</f>
        <v>100</v>
      </c>
      <c r="Y12" s="4">
        <f ca="1">IFERROR(SUMPRODUCT(((INDIRECT("Calendrier_"&amp;$A$1&amp;"[Home]")=INDIRECT("total_match_but_"&amp;$A$1&amp;"[@Equipe]"))*(INDIRECT("Calendrier_"&amp;$A$1&amp;"[2.5]"))+(INDIRECT("Calendrier_"&amp;$A$1&amp;"[Away]")=INDIRECT("total_match_but_"&amp;$A$1&amp;"[@Equipe]"))*(INDIRECT("Calendrier_"&amp;$A$1&amp;"[2.5]")))*(INDIRECT("Calendrier_"&amp;$A$1&amp;"[journee]")&lt;'1,5 buts'!E$4))/Total_match_but_ligue_1[[#This Row],[GP]],"")*100</f>
        <v>75</v>
      </c>
      <c r="Z12" s="4">
        <f ca="1">IFERROR(SUMPRODUCT(((INDIRECT("Calendrier_"&amp;$A$1&amp;"[Home]")=INDIRECT("total_match_but_"&amp;$A$1&amp;"[@Equipe]"))*(INDIRECT("Calendrier_"&amp;$A$1&amp;"[3.5]"))+(INDIRECT("Calendrier_"&amp;$A$1&amp;"[Away]")=INDIRECT("total_match_but_"&amp;$A$1&amp;"[@Equipe]"))*(INDIRECT("Calendrier_"&amp;$A$1&amp;"[3.5]")))*(INDIRECT("Calendrier_"&amp;$A$1&amp;"[journee]")&lt;'1,5 buts'!E$4))/Total_match_but_ligue_1[[#This Row],[GP]],"")*100</f>
        <v>75</v>
      </c>
      <c r="AA12" s="4">
        <f ca="1">IFERROR(SUMPRODUCT(((INDIRECT("Calendrier_"&amp;$A$1&amp;"[Home]")=INDIRECT("total_match_but_"&amp;$A$1&amp;"[@Equipe]"))*(INDIRECT("Calendrier_"&amp;$A$1&amp;"[BTS]"))+(INDIRECT("Calendrier_"&amp;$A$1&amp;"[Away]")=INDIRECT("total_match_but_"&amp;$A$1&amp;"[@Equipe]"))*(INDIRECT("Calendrier_"&amp;$A$1&amp;"[BTS]")))*(INDIRECT("Calendrier_"&amp;$A$1&amp;"[journee]")&lt;'1,5 buts'!E$4))/Total_match_but_ligue_1[[#This Row],[GP]],"")*100</f>
        <v>75</v>
      </c>
      <c r="AB12" s="4">
        <f ca="1">IFERROR((SUMPRODUCT((INDIRECT("Calendrier_"&amp;$A$1&amp;"[Home]")=INDIRECT("total_match_but_"&amp;$A$1&amp;"[@Equipe]"))*(RIGHT(INDIRECT("Calendrier_"&amp;$A$1&amp;"[resultat]"),1)="0")*1*(INDIRECT("Calendrier_"&amp;$A$1&amp;"[journee]")&lt;'1,5 buts'!$E$4))+
SUMPRODUCT((INDIRECT("Calendrier_"&amp;$A$1&amp;"[away]")=INDIRECT("total_match_but_"&amp;$A$1&amp;"[@Equipe]"))*(LEFT(INDIRECT("Calendrier_"&amp;$A$1&amp;"[resultat]"),1)="0")*1*(INDIRECT("Calendrier_"&amp;$A$1&amp;"[journee]")&lt;'1,5 buts'!$E$4)))/Total_match_but_ligue_1[[#This Row],[GP]],"")*100</f>
        <v>0</v>
      </c>
      <c r="AC12" s="4">
        <f ca="1">IFERROR((SUMPRODUCT((INDIRECT("Calendrier_"&amp;$A$1&amp;"[Home]")=INDIRECT("total_match_but_"&amp;$A$1&amp;"[@Equipe]"))*(LEFT(INDIRECT("Calendrier_"&amp;$A$1&amp;"[resultat]"),1)="0")*1*(INDIRECT("Calendrier_"&amp;$A$1&amp;"[journee]")&lt;'1,5 buts'!$E$4))+
SUMPRODUCT((INDIRECT("Calendrier_"&amp;$A$1&amp;"[away]")=INDIRECT("total_match_but_"&amp;$A$1&amp;"[@Equipe]"))*(RIGHT(INDIRECT("Calendrier_"&amp;$A$1&amp;"[resultat]"),1)="0")*1*(INDIRECT("Calendrier_"&amp;$A$1&amp;"[journee]")&lt;'1,5 buts'!$E$4)))/Total_match_but_ligue_1[[#This Row],[GP]],"")*100</f>
        <v>25</v>
      </c>
      <c r="AD12" s="4">
        <f ca="1">IFERROR(SUMPRODUCT(((INDIRECT("Calendrier_"&amp;$A$1&amp;"[Home]")=INDIRECT("total_match_but_"&amp;$A$1&amp;"[@Equipe]"))*(INDIRECT("Calendrier_"&amp;$A$1&amp;"[TG_HT]"))+(INDIRECT("Calendrier_"&amp;$A$1&amp;"[Away]")=INDIRECT("total_match_but_"&amp;$A$1&amp;"[@Equipe]"))*(INDIRECT("Calendrier_"&amp;$A$1&amp;"[TG_HT]")))*(INDIRECT("Calendrier_"&amp;$A$1&amp;"[journee]")&lt;'1,5 buts'!E$4))/Total_match_but_ligue_1[[#This Row],[GP]],"")</f>
        <v>2</v>
      </c>
      <c r="AE12" s="29">
        <f ca="1">IFERROR(SUMPRODUCT(((INDIRECT("Calendrier_"&amp;$A$1&amp;"[Home]")=INDIRECT("total_match_but_"&amp;$A$1&amp;"[@Equipe]"))*(INDIRECT("Calendrier_"&amp;$A$1&amp;"[TG_HT]"))+(INDIRECT("Calendrier_"&amp;$A$1&amp;"[Away]")=INDIRECT("total_match_but_"&amp;$A$1&amp;"[@Equipe]"))*(INDIRECT("Calendrier_"&amp;$A$1&amp;"[TG_HT]")))*(INDIRECT("Calendrier_"&amp;$A$1&amp;"[journee]")='1,5 buts'!E$4)),"")</f>
        <v>0</v>
      </c>
      <c r="AG12" s="4" t="str">
        <f t="shared" ca="1" si="7"/>
        <v>Lorient</v>
      </c>
      <c r="AH12" s="1">
        <f ca="1">SUMPRODUCT(((INDIRECT("Calendrier_"&amp;$A$1&amp;"[Home]")=T12))*(INDIRECT("Calendrier_"&amp;$A$1&amp;"[Journee]")&lt;'1,5 buts'!E$4))</f>
        <v>2</v>
      </c>
      <c r="AI12" s="4">
        <f ca="1">IFERROR(SUMPRODUCT(((INDIRECT("Calendrier_"&amp;$A$1&amp;"[Home]")=INDIRECT("total_match_but_home_"&amp;$A$1&amp;"[@Equipe]"))*(INDIRECT("Calendrier_"&amp;$A$1&amp;"[TG]")))*(INDIRECT("Calendrier_"&amp;$A$1&amp;"[Journee]")&lt;'1,5 buts'!E$4))/Total_match_but_home_ligue_1[[#This Row],[GP]],"")</f>
        <v>4.5</v>
      </c>
      <c r="AJ12" s="4">
        <f ca="1">IFERROR(SUMPRODUCT(((INDIRECT("Calendrier_"&amp;$A$1&amp;"[Home]")=INDIRECT("total_match_but_home_"&amp;$A$1&amp;"[@Equipe]"))*(INDIRECT("Calendrier_"&amp;$A$1&amp;"[0.5]")))*(INDIRECT("Calendrier_"&amp;$A$1&amp;"[Journee]")&lt;'1,5 buts'!E$4))/Total_match_but_home_ligue_1[[#This Row],[GP]],"")*100</f>
        <v>100</v>
      </c>
      <c r="AK12" s="4">
        <f ca="1">IFERROR(SUMPRODUCT(((INDIRECT("Calendrier_"&amp;$A$1&amp;"[Home]")=INDIRECT("total_match_but_home_"&amp;$A$1&amp;"[@Equipe]"))*(INDIRECT("Calendrier_"&amp;$A$1&amp;"[1.5]")))*(INDIRECT("Calendrier_"&amp;$A$1&amp;"[Journee]")&lt;'1,5 buts'!E$4))/Total_match_but_home_ligue_1[[#This Row],[GP]],"")*100</f>
        <v>100</v>
      </c>
      <c r="AL12" s="4">
        <f ca="1">IFERROR(SUMPRODUCT(((INDIRECT("Calendrier_"&amp;$A$1&amp;"[Home]")=INDIRECT("total_match_but_home_"&amp;$A$1&amp;"[@Equipe]"))*(INDIRECT("Calendrier_"&amp;$A$1&amp;"[2.5]")))*(INDIRECT("Calendrier_"&amp;$A$1&amp;"[Journee]")&lt;'1,5 buts'!E$4))/Total_match_but_home_ligue_1[[#This Row],[GP]],"")*100</f>
        <v>100</v>
      </c>
      <c r="AM12" s="4">
        <f ca="1">IFERROR(SUMPRODUCT(((INDIRECT("Calendrier_"&amp;$A$1&amp;"[Home]")=INDIRECT("total_match_but_home_"&amp;$A$1&amp;"[@Equipe]"))*(INDIRECT("Calendrier_"&amp;$A$1&amp;"[3.5]")))*(INDIRECT("Calendrier_"&amp;$A$1&amp;"[Journee]")&lt;'1,5 buts'!E$4))/Total_match_but_home_ligue_1[[#This Row],[GP]],"")*100</f>
        <v>100</v>
      </c>
      <c r="AN12" s="4">
        <f ca="1">IFERROR(SUMPRODUCT(((INDIRECT("Calendrier_"&amp;$A$1&amp;"[Home]")=INDIRECT("total_match_but_home_"&amp;$A$1&amp;"[@Equipe]"))*(INDIRECT("Calendrier_"&amp;$A$1&amp;"[BTS]")))*(INDIRECT("Calendrier_"&amp;$A$1&amp;"[Journee]")&lt;'1,5 buts'!E$4))/Total_match_but_home_ligue_1[[#This Row],[GP]],"")*100</f>
        <v>100</v>
      </c>
      <c r="AO12" s="4">
        <f t="array" aca="1" ref="AO12" ca="1">IFERROR((SUMPRODUCT((INDIRECT("Calendrier_"&amp;$A$1&amp;"[Home]")=INDIRECT("total_match_but_home_"&amp;$A$1&amp;"[@Equipe]"))*(RIGHT(INDIRECT("Calendrier_"&amp;$A$1&amp;"[resultat]"),1)="0")*1*(INDIRECT("Calendrier_"&amp;$A$1&amp;"[Journee]")&lt;'1,5 buts'!$E$4))*(INDIRECT("Calendrier_"&amp;$A$1&amp;"[Journee]")&lt;'1,5 buts'!$E$4))/Total_match_but_home_ligue_1[[#This Row],[GP]],"")*100</f>
        <v>0</v>
      </c>
      <c r="AP12" s="29">
        <f t="array" aca="1" ref="AP12" ca="1">IFERROR((SUMPRODUCT((INDIRECT("Calendrier_"&amp;$A$1&amp;"[Home]")=INDIRECT("total_match_but_home_"&amp;$A$1&amp;"[@Equipe]"))*(LEFT(INDIRECT("Calendrier_"&amp;$A$1&amp;"[resultat]"),1)="0")*1*(INDIRECT("Calendrier_"&amp;$A$1&amp;"[Journee]")&lt;'1,5 buts'!$E$4))*(INDIRECT("Calendrier_"&amp;$A$1&amp;"[Journee]")&lt;'1,5 buts'!$E$4))/Total_match_but_home_ligue_1[[#This Row],[GP]],"")*100</f>
        <v>0</v>
      </c>
      <c r="AQ12" s="4">
        <f ca="1">IFERROR(SUMPRODUCT(((INDIRECT("Calendrier_"&amp;$A$1&amp;"[Home]")=INDIRECT("total_match_but_home_"&amp;$A$1&amp;"[@Equipe]"))*(INDIRECT("Calendrier_"&amp;$A$1&amp;"[TG_HT]")))*(INDIRECT("Calendrier_"&amp;$A$1&amp;"[Journee]")&lt;'1,5 buts'!E$4))/Total_match_but_home_ligue_1[[#This Row],[GP]],"")</f>
        <v>2</v>
      </c>
      <c r="AS12" s="4" t="str">
        <f t="shared" ca="1" si="8"/>
        <v>Lorient</v>
      </c>
      <c r="AT12" s="1">
        <f ca="1">SUMPRODUCT(((INDIRECT("Calendrier_"&amp;$A$1&amp;"[Away]")=INDIRECT("total_match_but_away_"&amp;$A$1&amp;"[@Equipe]")))*(INDIRECT("Calendrier_"&amp;$A$1&amp;"[Journee]")&lt;'1,5 buts'!$E$4))</f>
        <v>2</v>
      </c>
      <c r="AU12" s="4">
        <f ca="1">IFERROR(SUMPRODUCT(((INDIRECT("Calendrier_"&amp;$A$1&amp;"[Away]")=INDIRECT("total_match_but_away_"&amp;$A$1&amp;"[@Equipe]"))*(INDIRECT("Calendrier_"&amp;$A$1&amp;"[TG]")))*(INDIRECT("Calendrier_"&amp;$A$1&amp;"[Journee]")&lt;'1,5 buts'!E$4))/Total_match_but_away_ligue_1[[#This Row],[GP]],"")</f>
        <v>3.5</v>
      </c>
      <c r="AV12" s="4">
        <f ca="1">IFERROR(SUMPRODUCT(((INDIRECT("Calendrier_"&amp;$A$1&amp;"[Away]")=INDIRECT("total_match_but_away_"&amp;$A$1&amp;"[@Equipe]"))*(INDIRECT("Calendrier_"&amp;$A$1&amp;"[0.5]")))*(INDIRECT("Calendrier_"&amp;$A$1&amp;"[Journee]")&lt;'1,5 buts'!E$4))/Total_match_but_away_ligue_1[[#This Row],[GP]],"")*100</f>
        <v>100</v>
      </c>
      <c r="AW12" s="4">
        <f ca="1">IFERROR(SUMPRODUCT(((INDIRECT("Calendrier_"&amp;$A$1&amp;"[Away]")=INDIRECT("total_match_but_away_"&amp;$A$1&amp;"[@Equipe]"))*(INDIRECT("Calendrier_"&amp;$A$1&amp;"[1.5]")))*(INDIRECT("Calendrier_"&amp;$A$1&amp;"[Journee]")&lt;'1,5 buts'!E$4))/Total_match_but_away_ligue_1[[#This Row],[GP]],"")*100</f>
        <v>100</v>
      </c>
      <c r="AX12" s="4">
        <f ca="1">IFERROR(SUMPRODUCT(((INDIRECT("Calendrier_"&amp;$A$1&amp;"[Away]")=INDIRECT("total_match_but_away_"&amp;$A$1&amp;"[@Equipe]"))*(INDIRECT("Calendrier_"&amp;$A$1&amp;"[2.5]")))*(INDIRECT("Calendrier_"&amp;$A$1&amp;"[Journee]")&lt;'1,5 buts'!E$4))/Total_match_but_away_ligue_1[[#This Row],[GP]],"")*100</f>
        <v>50</v>
      </c>
      <c r="AY12" s="4">
        <f ca="1">IFERROR(SUMPRODUCT(((INDIRECT("Calendrier_"&amp;$A$1&amp;"[Away]")=INDIRECT("total_match_but_away_"&amp;$A$1&amp;"[@Equipe]"))*(INDIRECT("Calendrier_"&amp;$A$1&amp;"[3.5]")))*(INDIRECT("Calendrier_"&amp;$A$1&amp;"[Journee]")&lt;'1,5 buts'!E$4))/Total_match_but_away_ligue_1[[#This Row],[GP]],"")*100</f>
        <v>50</v>
      </c>
      <c r="AZ12" s="4">
        <f ca="1">IFERROR(SUMPRODUCT(((INDIRECT("Calendrier_"&amp;$A$1&amp;"[Away]")=INDIRECT("total_match_but_away_"&amp;$A$1&amp;"[@Equipe]"))*(INDIRECT("Calendrier_"&amp;$A$1&amp;"[BTS]")))*(INDIRECT("Calendrier_"&amp;$A$1&amp;"[Journee]")&lt;'1,5 buts'!E$4))/Total_match_but_away_ligue_1[[#This Row],[GP]],"")*100</f>
        <v>50</v>
      </c>
      <c r="BA12" s="4">
        <f t="array" aca="1" ref="BA12" ca="1">IFERROR((SUMPRODUCT((INDIRECT("Calendrier_"&amp;$A$1&amp;"[Away]")=INDIRECT("total_match_but_away_"&amp;$A$1&amp;"[@Equipe]"))*(LEFT(INDIRECT("Calendrier_"&amp;$A$1&amp;"[resultat]"),1)="0")*1*(INDIRECT("Calendrier_"&amp;$A$1&amp;"[Journee]")&lt;'1,5 buts'!$E$4))*(INDIRECT("Calendrier_"&amp;$A$1&amp;"[Journee]")&lt;'1,5 buts'!$E$4))/Total_match_but_away_ligue_1[[#This Row],[GP]],"")*100</f>
        <v>0</v>
      </c>
      <c r="BB12" s="4">
        <f t="array" aca="1" ref="BB12" ca="1">IFERROR((SUMPRODUCT((INDIRECT("Calendrier_"&amp;$A$1&amp;"[Away]")=INDIRECT("total_match_but_away_"&amp;$A$1&amp;"[@Equipe]"))*(RIGHT(INDIRECT("Calendrier_"&amp;$A$1&amp;"[resultat]"),1)="0")*1*(INDIRECT("Calendrier_"&amp;$A$1&amp;"[Journee]")&lt;'1,5 buts'!$E$4))*(INDIRECT("Calendrier_"&amp;$A$1&amp;"[Journee]")&lt;'1,5 buts'!$E$4))/Total_match_but_away_ligue_1[[#This Row],[GP]],"")*100</f>
        <v>50</v>
      </c>
      <c r="BC12" s="4">
        <f ca="1">IFERROR(SUMPRODUCT(((INDIRECT("Calendrier_"&amp;$A$1&amp;"[Away]")=INDIRECT("total_match_but_away_"&amp;$A$1&amp;"[@Equipe]"))*(INDIRECT("Calendrier_"&amp;$A$1&amp;"[TG_HT]")))*(INDIRECT("Calendrier_"&amp;$A$1&amp;"[Journee]")&lt;'1,5 buts'!E$4))/Total_match_but_away_ligue_1[[#This Row],[GP]],"")</f>
        <v>2</v>
      </c>
      <c r="BE12" s="9" t="str">
        <f t="shared" ca="1" si="9"/>
        <v>Lorient</v>
      </c>
      <c r="BF12" s="1">
        <f ca="1">SUMPRODUCT(((INDIRECT("Calendrier_"&amp;$A$1&amp;"[Home]")=INDIRECT("wide_table_"&amp;$A$1&amp;"[@Equipe]"))+(INDIRECT("Calendrier_"&amp;$A$1&amp;"[Away]")=INDIRECT("wide_table_"&amp;$A$1&amp;"[@Equipe]")))*(INDIRECT("Calendrier_"&amp;$A$1&amp;"[Journee]")&lt;'1,5 buts'!E$4))</f>
        <v>4</v>
      </c>
      <c r="BG12" s="1">
        <f ca="1">IFERROR(SUMPRODUCT(((INDIRECT("Calendrier_"&amp;$A$1&amp;"[Home]")=INDIRECT("wide_table_"&amp;$A$1&amp;"[@Equipe]"))*LEFT(INDIRECT("Calendrier_"&amp;$A$1&amp;"[resultat]"))+(INDIRECT("Calendrier_"&amp;$A$1&amp;"[Away]")=INDIRECT("wide_table_"&amp;$A$1&amp;"[@Equipe]"))*RIGHT(INDIRECT("Calendrier_"&amp;$A$1&amp;"[resultat]")))*(INDIRECT("Calendrier_"&amp;$A$1&amp;"[Journee]")&lt;'1,5 buts'!E$4)),"")</f>
        <v>7</v>
      </c>
      <c r="BH12" s="1">
        <f ca="1">IFERROR(SUMPRODUCT(((INDIRECT("Calendrier_"&amp;$A$1&amp;"[Home]")=INDIRECT("wide_table_"&amp;$A$1&amp;"[@Equipe]"))*RIGHT(INDIRECT("Calendrier_"&amp;$A$1&amp;"[resultat]"))+(INDIRECT("Calendrier_"&amp;$A$1&amp;"[Away]")=INDIRECT("wide_table_"&amp;$A$1&amp;"[@Equipe]"))*LEFT(INDIRECT("Calendrier_"&amp;$A$1&amp;"[resultat]")))*(INDIRECT("Calendrier_"&amp;$A$1&amp;"[Journee]")&lt;'1,5 buts'!E$4)),"")</f>
        <v>9</v>
      </c>
      <c r="BJ12"/>
      <c r="BK12" s="36" t="s">
        <v>18</v>
      </c>
      <c r="BL12" s="34" t="s">
        <v>19</v>
      </c>
      <c r="BM12" s="34" t="s">
        <v>17</v>
      </c>
      <c r="BN12" s="34" t="s">
        <v>17</v>
      </c>
      <c r="BO12" s="38" t="s">
        <v>17</v>
      </c>
      <c r="BP12" t="s">
        <v>18</v>
      </c>
      <c r="BQ12" s="44" t="s">
        <v>17</v>
      </c>
      <c r="CG12" s="1"/>
      <c r="CH12" s="1"/>
      <c r="CI12" s="1"/>
      <c r="CJ12" s="1"/>
    </row>
    <row r="13" spans="1:88" x14ac:dyDescent="0.25">
      <c r="B13" s="24" t="str">
        <f t="array" aca="1" ref="B13" ca="1">IF(ROWS($6:13)&lt;=COUNTIF(INDIRECT("Calendrier_"&amp;$A$1&amp;"[Journee]"),'1,5 buts'!$E$4),INDEX(INDIRECT("Calendrier_"&amp;$A$1&amp;"[Date]"),SMALL(IF(INDIRECT("Calendrier_"&amp;$A$1&amp;"[Journee]")='1,5 buts'!$E$4,ROW(INDIRECT("1:"&amp;ROWS(INDIRECT("Calendrier_"&amp;$A$1&amp;"[Date]"))))),ROWS($6:13))),"")</f>
        <v>27/09/2020</v>
      </c>
      <c r="C13" s="1" t="str">
        <f t="array" aca="1" ref="C13" ca="1">IF(ROWS($6:13)&lt;=COUNTIF(INDIRECT("Calendrier_"&amp;$A$1&amp;"[Journee]"),'1,5 buts'!$E$4),INDEX(INDIRECT("Calendrier_"&amp;$A$1&amp;"[Home]"),SMALL(IF(INDIRECT("Calendrier_"&amp;$A$1&amp;"[Journee]")='1,5 buts'!$E$4,ROW(INDIRECT("1:"&amp;ROWS(INDIRECT("Calendrier_"&amp;$A$1&amp;"[Home]"))))),ROWS($6:13))),"")</f>
        <v>Nimes</v>
      </c>
      <c r="D13" s="1" t="str">
        <f t="array" aca="1" ref="D13" ca="1">IF(ROWS($6:13)&lt;=COUNTIF(INDIRECT("Calendrier_"&amp;$A$1&amp;"[Journee]"),'1,5 buts'!$E$4),INDEX(INDIRECT("Calendrier_"&amp;$A$1&amp;"[resultat]"),SMALL(IF(INDIRECT("Calendrier_"&amp;$A$1&amp;"[Journee]")='1,5 buts'!$E$4,ROW(INDIRECT("1:"&amp;ROWS(INDIRECT("Calendrier_"&amp;$A$1&amp;"[resultat]"))))),ROWS($6:13))),"")</f>
        <v>1 - 1</v>
      </c>
      <c r="E13" s="1" t="str">
        <f t="array" aca="1" ref="E13" ca="1">IF(ROWS($6:13)&lt;=COUNTIF(INDIRECT("Calendrier_"&amp;$A$1&amp;"[Journee]"),'1,5 buts'!$E$4),INDEX(INDIRECT("Calendrier_"&amp;$A$1&amp;"[away]"),SMALL(IF(INDIRECT("Calendrier_"&amp;$A$1&amp;"[Journee]")='1,5 buts'!$E$4,ROW(INDIRECT("1:"&amp;ROWS(INDIRECT("Calendrier_"&amp;$A$1&amp;"[away]"))))),ROWS($6:13))),"")</f>
        <v>Lens</v>
      </c>
      <c r="F13" s="1" t="str">
        <f ca="1">IF(match_next_ligue_1[[#This Row],[Away]]&lt;&gt;"",$A$1,"")</f>
        <v>ligue_1</v>
      </c>
      <c r="H13" s="5" t="str">
        <f t="shared" ca="1" si="0"/>
        <v/>
      </c>
      <c r="I13" s="5" t="str">
        <f t="shared" ca="1" si="1"/>
        <v/>
      </c>
      <c r="J13" s="6" t="str">
        <f ca="1">IFERROR((VLOOKUP(match_val_ligue_1[[#This Row],[Equipe Home]],INDIRECT("equipe_play_"&amp;$A$1&amp;""),5) + VLOOKUP(match_val_ligue_1[[#This Row],[Equipe Away]],INDIRECT("equipe_play_"&amp;$A$1&amp;""),5))/2,"")</f>
        <v/>
      </c>
      <c r="K13" s="7" t="str">
        <f ca="1">IFERROR((VLOOKUP(match_val_ligue_1[[#This Row],[Equipe Home]],INDIRECT("equipe_play_"&amp;$A$1&amp;""),6) + VLOOKUP(match_val_ligue_1[[#This Row],[Equipe Away]],INDIRECT("equipe_play_"&amp;$A$1&amp;""),6))/2,"")</f>
        <v/>
      </c>
      <c r="M13" s="1" t="str">
        <f t="array" aca="1" ref="M13" ca="1">INDEX(INDIRECT("equipe_"&amp;$A$1&amp;"[@]"), MATCH(TRUE, EXACT(INDIRECT("equipe_"&amp;$A$1&amp;"[#En-têtes]"), $C$2), 0))</f>
        <v>Lyon</v>
      </c>
      <c r="N13" s="1" t="str">
        <f t="shared" ca="1" si="2"/>
        <v/>
      </c>
      <c r="O13" s="1" t="str">
        <f t="shared" ca="1" si="3"/>
        <v/>
      </c>
      <c r="P13" s="1" t="str">
        <f t="shared" ca="1" si="4"/>
        <v/>
      </c>
      <c r="Q13" s="8">
        <f t="shared" ca="1" si="5"/>
        <v>50</v>
      </c>
      <c r="R13" s="4">
        <f ca="1">1/equipe_play_ligue_1[[#This Row],[% Reussite]]</f>
        <v>0.02</v>
      </c>
      <c r="T13" s="4" t="str">
        <f t="shared" ca="1" si="6"/>
        <v>Lyon</v>
      </c>
      <c r="U13" s="1">
        <f ca="1">SUMPRODUCT(((INDIRECT("Calendrier_"&amp;$A$1&amp;"[Home]")=INDIRECT("total_match_but_"&amp;$A$1&amp;"[@Equipe]"))+(INDIRECT("Calendrier_"&amp;$A$1&amp;"[away]")=INDIRECT("total_match_but_"&amp;$A$1&amp;"[@Equipe]")))*(INDIRECT("Calendrier_"&amp;$A$1&amp;"[journee]")&lt;'1,5 buts'!E$4))</f>
        <v>4</v>
      </c>
      <c r="V13" s="4">
        <f ca="1">IFERROR(SUMPRODUCT(((INDIRECT("Calendrier_"&amp;$A$1&amp;"[Home]")=INDIRECT("total_match_but_"&amp;$A$1&amp;"[@Equipe]"))*(INDIRECT("Calendrier_"&amp;$A$1&amp;"[tg]"))+(INDIRECT("Calendrier_"&amp;$A$1&amp;"[Away]")=INDIRECT("total_match_but_"&amp;$A$1&amp;"[@Equipe]"))*(INDIRECT("Calendrier_"&amp;$A$1&amp;"[tg]")))*(INDIRECT("Calendrier_"&amp;$A$1&amp;"[journee]")&lt;'1,5 buts'!E$4))/Total_match_but_ligue_1[[#This Row],[GP]],"")</f>
        <v>2</v>
      </c>
      <c r="W13" s="4">
        <f ca="1">IFERROR(SUMPRODUCT(((INDIRECT("Calendrier_"&amp;$A$1&amp;"[Home]")=INDIRECT("total_match_but_"&amp;$A$1&amp;"[@Equipe]"))*(INDIRECT("Calendrier_"&amp;$A$1&amp;"[0.5]"))+(INDIRECT("Calendrier_"&amp;$A$1&amp;"[Away]")=INDIRECT("total_match_but_"&amp;$A$1&amp;"[@Equipe]"))*(INDIRECT("Calendrier_"&amp;$A$1&amp;"[0.5]")))*(INDIRECT("Calendrier_"&amp;$A$1&amp;"[journee]")&lt;'1,5 buts'!E$4))/Total_match_but_ligue_1[[#This Row],[GP]],"")*100</f>
        <v>50</v>
      </c>
      <c r="X13" s="4">
        <f ca="1">IFERROR(SUMPRODUCT(((INDIRECT("Calendrier_"&amp;$A$1&amp;"[Home]")=INDIRECT("total_match_but_"&amp;$A$1&amp;"[@Equipe]"))*(INDIRECT("Calendrier_"&amp;$A$1&amp;"[1.5]"))+(INDIRECT("Calendrier_"&amp;$A$1&amp;"[Away]")=INDIRECT("total_match_but_"&amp;$A$1&amp;"[@Equipe]"))*(INDIRECT("Calendrier_"&amp;$A$1&amp;"[1.5]")))*(INDIRECT("Calendrier_"&amp;$A$1&amp;"[journee]")&lt;'1,5 buts'!E$4))/Total_match_but_ligue_1[[#This Row],[GP]],"")*100</f>
        <v>50</v>
      </c>
      <c r="Y13" s="4">
        <f ca="1">IFERROR(SUMPRODUCT(((INDIRECT("Calendrier_"&amp;$A$1&amp;"[Home]")=INDIRECT("total_match_but_"&amp;$A$1&amp;"[@Equipe]"))*(INDIRECT("Calendrier_"&amp;$A$1&amp;"[2.5]"))+(INDIRECT("Calendrier_"&amp;$A$1&amp;"[Away]")=INDIRECT("total_match_but_"&amp;$A$1&amp;"[@Equipe]"))*(INDIRECT("Calendrier_"&amp;$A$1&amp;"[2.5]")))*(INDIRECT("Calendrier_"&amp;$A$1&amp;"[journee]")&lt;'1,5 buts'!E$4))/Total_match_but_ligue_1[[#This Row],[GP]],"")*100</f>
        <v>50</v>
      </c>
      <c r="Z13" s="4">
        <f ca="1">IFERROR(SUMPRODUCT(((INDIRECT("Calendrier_"&amp;$A$1&amp;"[Home]")=INDIRECT("total_match_but_"&amp;$A$1&amp;"[@Equipe]"))*(INDIRECT("Calendrier_"&amp;$A$1&amp;"[3.5]"))+(INDIRECT("Calendrier_"&amp;$A$1&amp;"[Away]")=INDIRECT("total_match_but_"&amp;$A$1&amp;"[@Equipe]"))*(INDIRECT("Calendrier_"&amp;$A$1&amp;"[3.5]")))*(INDIRECT("Calendrier_"&amp;$A$1&amp;"[journee]")&lt;'1,5 buts'!E$4))/Total_match_but_ligue_1[[#This Row],[GP]],"")*100</f>
        <v>25</v>
      </c>
      <c r="AA13" s="4">
        <f ca="1">IFERROR(SUMPRODUCT(((INDIRECT("Calendrier_"&amp;$A$1&amp;"[Home]")=INDIRECT("total_match_but_"&amp;$A$1&amp;"[@Equipe]"))*(INDIRECT("Calendrier_"&amp;$A$1&amp;"[BTS]"))+(INDIRECT("Calendrier_"&amp;$A$1&amp;"[Away]")=INDIRECT("total_match_but_"&amp;$A$1&amp;"[@Equipe]"))*(INDIRECT("Calendrier_"&amp;$A$1&amp;"[BTS]")))*(INDIRECT("Calendrier_"&amp;$A$1&amp;"[journee]")&lt;'1,5 buts'!E$4))/Total_match_but_ligue_1[[#This Row],[GP]],"")*100</f>
        <v>50</v>
      </c>
      <c r="AB13" s="4">
        <f ca="1">IFERROR((SUMPRODUCT((INDIRECT("Calendrier_"&amp;$A$1&amp;"[Home]")=INDIRECT("total_match_but_"&amp;$A$1&amp;"[@Equipe]"))*(RIGHT(INDIRECT("Calendrier_"&amp;$A$1&amp;"[resultat]"),1)="0")*1*(INDIRECT("Calendrier_"&amp;$A$1&amp;"[journee]")&lt;'1,5 buts'!$E$4))+
SUMPRODUCT((INDIRECT("Calendrier_"&amp;$A$1&amp;"[away]")=INDIRECT("total_match_but_"&amp;$A$1&amp;"[@Equipe]"))*(LEFT(INDIRECT("Calendrier_"&amp;$A$1&amp;"[resultat]"),1)="0")*1*(INDIRECT("Calendrier_"&amp;$A$1&amp;"[journee]")&lt;'1,5 buts'!$E$4)))/Total_match_but_ligue_1[[#This Row],[GP]],"")*100</f>
        <v>50</v>
      </c>
      <c r="AC13" s="4">
        <f ca="1">IFERROR((SUMPRODUCT((INDIRECT("Calendrier_"&amp;$A$1&amp;"[Home]")=INDIRECT("total_match_but_"&amp;$A$1&amp;"[@Equipe]"))*(LEFT(INDIRECT("Calendrier_"&amp;$A$1&amp;"[resultat]"),1)="0")*1*(INDIRECT("Calendrier_"&amp;$A$1&amp;"[journee]")&lt;'1,5 buts'!$E$4))+
SUMPRODUCT((INDIRECT("Calendrier_"&amp;$A$1&amp;"[away]")=INDIRECT("total_match_but_"&amp;$A$1&amp;"[@Equipe]"))*(RIGHT(INDIRECT("Calendrier_"&amp;$A$1&amp;"[resultat]"),1)="0")*1*(INDIRECT("Calendrier_"&amp;$A$1&amp;"[journee]")&lt;'1,5 buts'!$E$4)))/Total_match_but_ligue_1[[#This Row],[GP]],"")*100</f>
        <v>50</v>
      </c>
      <c r="AD13" s="4">
        <f ca="1">IFERROR(SUMPRODUCT(((INDIRECT("Calendrier_"&amp;$A$1&amp;"[Home]")=INDIRECT("total_match_but_"&amp;$A$1&amp;"[@Equipe]"))*(INDIRECT("Calendrier_"&amp;$A$1&amp;"[TG_HT]"))+(INDIRECT("Calendrier_"&amp;$A$1&amp;"[Away]")=INDIRECT("total_match_but_"&amp;$A$1&amp;"[@Equipe]"))*(INDIRECT("Calendrier_"&amp;$A$1&amp;"[TG_HT]")))*(INDIRECT("Calendrier_"&amp;$A$1&amp;"[journee]")&lt;'1,5 buts'!E$4))/Total_match_but_ligue_1[[#This Row],[GP]],"")</f>
        <v>1.25</v>
      </c>
      <c r="AE13" s="29">
        <f ca="1">IFERROR(SUMPRODUCT(((INDIRECT("Calendrier_"&amp;$A$1&amp;"[Home]")=INDIRECT("total_match_but_"&amp;$A$1&amp;"[@Equipe]"))*(INDIRECT("Calendrier_"&amp;$A$1&amp;"[TG_HT]"))+(INDIRECT("Calendrier_"&amp;$A$1&amp;"[Away]")=INDIRECT("total_match_but_"&amp;$A$1&amp;"[@Equipe]"))*(INDIRECT("Calendrier_"&amp;$A$1&amp;"[TG_HT]")))*(INDIRECT("Calendrier_"&amp;$A$1&amp;"[journee]")='1,5 buts'!E$4)),"")</f>
        <v>0</v>
      </c>
      <c r="AG13" s="4" t="str">
        <f t="shared" ca="1" si="7"/>
        <v>Lyon</v>
      </c>
      <c r="AH13" s="1">
        <f ca="1">SUMPRODUCT(((INDIRECT("Calendrier_"&amp;$A$1&amp;"[Home]")=T13))*(INDIRECT("Calendrier_"&amp;$A$1&amp;"[Journee]")&lt;'1,5 buts'!E$4))</f>
        <v>2</v>
      </c>
      <c r="AI13" s="4">
        <f ca="1">IFERROR(SUMPRODUCT(((INDIRECT("Calendrier_"&amp;$A$1&amp;"[Home]")=INDIRECT("total_match_but_home_"&amp;$A$1&amp;"[@Equipe]"))*(INDIRECT("Calendrier_"&amp;$A$1&amp;"[TG]")))*(INDIRECT("Calendrier_"&amp;$A$1&amp;"[Journee]")&lt;'1,5 buts'!E$4))/Total_match_but_home_ligue_1[[#This Row],[GP]],"")</f>
        <v>2.5</v>
      </c>
      <c r="AJ13" s="4">
        <f ca="1">IFERROR(SUMPRODUCT(((INDIRECT("Calendrier_"&amp;$A$1&amp;"[Home]")=INDIRECT("total_match_but_home_"&amp;$A$1&amp;"[@Equipe]"))*(INDIRECT("Calendrier_"&amp;$A$1&amp;"[0.5]")))*(INDIRECT("Calendrier_"&amp;$A$1&amp;"[Journee]")&lt;'1,5 buts'!E$4))/Total_match_but_home_ligue_1[[#This Row],[GP]],"")*100</f>
        <v>50</v>
      </c>
      <c r="AK13" s="4">
        <f ca="1">IFERROR(SUMPRODUCT(((INDIRECT("Calendrier_"&amp;$A$1&amp;"[Home]")=INDIRECT("total_match_but_home_"&amp;$A$1&amp;"[@Equipe]"))*(INDIRECT("Calendrier_"&amp;$A$1&amp;"[1.5]")))*(INDIRECT("Calendrier_"&amp;$A$1&amp;"[Journee]")&lt;'1,5 buts'!E$4))/Total_match_but_home_ligue_1[[#This Row],[GP]],"")*100</f>
        <v>50</v>
      </c>
      <c r="AL13" s="4">
        <f ca="1">IFERROR(SUMPRODUCT(((INDIRECT("Calendrier_"&amp;$A$1&amp;"[Home]")=INDIRECT("total_match_but_home_"&amp;$A$1&amp;"[@Equipe]"))*(INDIRECT("Calendrier_"&amp;$A$1&amp;"[2.5]")))*(INDIRECT("Calendrier_"&amp;$A$1&amp;"[Journee]")&lt;'1,5 buts'!E$4))/Total_match_but_home_ligue_1[[#This Row],[GP]],"")*100</f>
        <v>50</v>
      </c>
      <c r="AM13" s="4">
        <f ca="1">IFERROR(SUMPRODUCT(((INDIRECT("Calendrier_"&amp;$A$1&amp;"[Home]")=INDIRECT("total_match_but_home_"&amp;$A$1&amp;"[@Equipe]"))*(INDIRECT("Calendrier_"&amp;$A$1&amp;"[3.5]")))*(INDIRECT("Calendrier_"&amp;$A$1&amp;"[Journee]")&lt;'1,5 buts'!E$4))/Total_match_but_home_ligue_1[[#This Row],[GP]],"")*100</f>
        <v>50</v>
      </c>
      <c r="AN13" s="4">
        <f ca="1">IFERROR(SUMPRODUCT(((INDIRECT("Calendrier_"&amp;$A$1&amp;"[Home]")=INDIRECT("total_match_but_home_"&amp;$A$1&amp;"[@Equipe]"))*(INDIRECT("Calendrier_"&amp;$A$1&amp;"[BTS]")))*(INDIRECT("Calendrier_"&amp;$A$1&amp;"[Journee]")&lt;'1,5 buts'!E$4))/Total_match_but_home_ligue_1[[#This Row],[GP]],"")*100</f>
        <v>50</v>
      </c>
      <c r="AO13" s="4">
        <f t="array" aca="1" ref="AO13" ca="1">IFERROR((SUMPRODUCT((INDIRECT("Calendrier_"&amp;$A$1&amp;"[Home]")=INDIRECT("total_match_but_home_"&amp;$A$1&amp;"[@Equipe]"))*(RIGHT(INDIRECT("Calendrier_"&amp;$A$1&amp;"[resultat]"),1)="0")*1*(INDIRECT("Calendrier_"&amp;$A$1&amp;"[Journee]")&lt;'1,5 buts'!$E$4))*(INDIRECT("Calendrier_"&amp;$A$1&amp;"[Journee]")&lt;'1,5 buts'!$E$4))/Total_match_but_home_ligue_1[[#This Row],[GP]],"")*100</f>
        <v>50</v>
      </c>
      <c r="AP13" s="29">
        <f t="array" aca="1" ref="AP13" ca="1">IFERROR((SUMPRODUCT((INDIRECT("Calendrier_"&amp;$A$1&amp;"[Home]")=INDIRECT("total_match_but_home_"&amp;$A$1&amp;"[@Equipe]"))*(LEFT(INDIRECT("Calendrier_"&amp;$A$1&amp;"[resultat]"),1)="0")*1*(INDIRECT("Calendrier_"&amp;$A$1&amp;"[Journee]")&lt;'1,5 buts'!$E$4))*(INDIRECT("Calendrier_"&amp;$A$1&amp;"[Journee]")&lt;'1,5 buts'!$E$4))/Total_match_but_home_ligue_1[[#This Row],[GP]],"")*100</f>
        <v>50</v>
      </c>
      <c r="AQ13" s="4">
        <f ca="1">IFERROR(SUMPRODUCT(((INDIRECT("Calendrier_"&amp;$A$1&amp;"[Home]")=INDIRECT("total_match_but_home_"&amp;$A$1&amp;"[@Equipe]"))*(INDIRECT("Calendrier_"&amp;$A$1&amp;"[TG_HT]")))*(INDIRECT("Calendrier_"&amp;$A$1&amp;"[Journee]")&lt;'1,5 buts'!E$4))/Total_match_but_home_ligue_1[[#This Row],[GP]],"")</f>
        <v>2</v>
      </c>
      <c r="AS13" s="4" t="str">
        <f t="shared" ca="1" si="8"/>
        <v>Lyon</v>
      </c>
      <c r="AT13" s="1">
        <f ca="1">SUMPRODUCT(((INDIRECT("Calendrier_"&amp;$A$1&amp;"[Away]")=INDIRECT("total_match_but_away_"&amp;$A$1&amp;"[@Equipe]")))*(INDIRECT("Calendrier_"&amp;$A$1&amp;"[Journee]")&lt;'1,5 buts'!$E$4))</f>
        <v>2</v>
      </c>
      <c r="AU13" s="4">
        <f ca="1">IFERROR(SUMPRODUCT(((INDIRECT("Calendrier_"&amp;$A$1&amp;"[Away]")=INDIRECT("total_match_but_away_"&amp;$A$1&amp;"[@Equipe]"))*(INDIRECT("Calendrier_"&amp;$A$1&amp;"[TG]")))*(INDIRECT("Calendrier_"&amp;$A$1&amp;"[Journee]")&lt;'1,5 buts'!E$4))/Total_match_but_away_ligue_1[[#This Row],[GP]],"")</f>
        <v>1.5</v>
      </c>
      <c r="AV13" s="4">
        <f ca="1">IFERROR(SUMPRODUCT(((INDIRECT("Calendrier_"&amp;$A$1&amp;"[Away]")=INDIRECT("total_match_but_away_"&amp;$A$1&amp;"[@Equipe]"))*(INDIRECT("Calendrier_"&amp;$A$1&amp;"[0.5]")))*(INDIRECT("Calendrier_"&amp;$A$1&amp;"[Journee]")&lt;'1,5 buts'!E$4))/Total_match_but_away_ligue_1[[#This Row],[GP]],"")*100</f>
        <v>50</v>
      </c>
      <c r="AW13" s="4">
        <f ca="1">IFERROR(SUMPRODUCT(((INDIRECT("Calendrier_"&amp;$A$1&amp;"[Away]")=INDIRECT("total_match_but_away_"&amp;$A$1&amp;"[@Equipe]"))*(INDIRECT("Calendrier_"&amp;$A$1&amp;"[1.5]")))*(INDIRECT("Calendrier_"&amp;$A$1&amp;"[Journee]")&lt;'1,5 buts'!E$4))/Total_match_but_away_ligue_1[[#This Row],[GP]],"")*100</f>
        <v>50</v>
      </c>
      <c r="AX13" s="4">
        <f ca="1">IFERROR(SUMPRODUCT(((INDIRECT("Calendrier_"&amp;$A$1&amp;"[Away]")=INDIRECT("total_match_but_away_"&amp;$A$1&amp;"[@Equipe]"))*(INDIRECT("Calendrier_"&amp;$A$1&amp;"[2.5]")))*(INDIRECT("Calendrier_"&amp;$A$1&amp;"[Journee]")&lt;'1,5 buts'!E$4))/Total_match_but_away_ligue_1[[#This Row],[GP]],"")*100</f>
        <v>50</v>
      </c>
      <c r="AY13" s="4">
        <f ca="1">IFERROR(SUMPRODUCT(((INDIRECT("Calendrier_"&amp;$A$1&amp;"[Away]")=INDIRECT("total_match_but_away_"&amp;$A$1&amp;"[@Equipe]"))*(INDIRECT("Calendrier_"&amp;$A$1&amp;"[3.5]")))*(INDIRECT("Calendrier_"&amp;$A$1&amp;"[Journee]")&lt;'1,5 buts'!E$4))/Total_match_but_away_ligue_1[[#This Row],[GP]],"")*100</f>
        <v>0</v>
      </c>
      <c r="AZ13" s="4">
        <f ca="1">IFERROR(SUMPRODUCT(((INDIRECT("Calendrier_"&amp;$A$1&amp;"[Away]")=INDIRECT("total_match_but_away_"&amp;$A$1&amp;"[@Equipe]"))*(INDIRECT("Calendrier_"&amp;$A$1&amp;"[BTS]")))*(INDIRECT("Calendrier_"&amp;$A$1&amp;"[Journee]")&lt;'1,5 buts'!E$4))/Total_match_but_away_ligue_1[[#This Row],[GP]],"")*100</f>
        <v>50</v>
      </c>
      <c r="BA13" s="4">
        <f t="array" aca="1" ref="BA13" ca="1">IFERROR((SUMPRODUCT((INDIRECT("Calendrier_"&amp;$A$1&amp;"[Away]")=INDIRECT("total_match_but_away_"&amp;$A$1&amp;"[@Equipe]"))*(LEFT(INDIRECT("Calendrier_"&amp;$A$1&amp;"[resultat]"),1)="0")*1*(INDIRECT("Calendrier_"&amp;$A$1&amp;"[Journee]")&lt;'1,5 buts'!$E$4))*(INDIRECT("Calendrier_"&amp;$A$1&amp;"[Journee]")&lt;'1,5 buts'!$E$4))/Total_match_but_away_ligue_1[[#This Row],[GP]],"")*100</f>
        <v>50</v>
      </c>
      <c r="BB13" s="4">
        <f t="array" aca="1" ref="BB13" ca="1">IFERROR((SUMPRODUCT((INDIRECT("Calendrier_"&amp;$A$1&amp;"[Away]")=INDIRECT("total_match_but_away_"&amp;$A$1&amp;"[@Equipe]"))*(RIGHT(INDIRECT("Calendrier_"&amp;$A$1&amp;"[resultat]"),1)="0")*1*(INDIRECT("Calendrier_"&amp;$A$1&amp;"[Journee]")&lt;'1,5 buts'!$E$4))*(INDIRECT("Calendrier_"&amp;$A$1&amp;"[Journee]")&lt;'1,5 buts'!$E$4))/Total_match_but_away_ligue_1[[#This Row],[GP]],"")*100</f>
        <v>50</v>
      </c>
      <c r="BC13" s="4">
        <f ca="1">IFERROR(SUMPRODUCT(((INDIRECT("Calendrier_"&amp;$A$1&amp;"[Away]")=INDIRECT("total_match_but_away_"&amp;$A$1&amp;"[@Equipe]"))*(INDIRECT("Calendrier_"&amp;$A$1&amp;"[TG_HT]")))*(INDIRECT("Calendrier_"&amp;$A$1&amp;"[Journee]")&lt;'1,5 buts'!E$4))/Total_match_but_away_ligue_1[[#This Row],[GP]],"")</f>
        <v>0.5</v>
      </c>
      <c r="BE13" s="9" t="str">
        <f t="shared" ca="1" si="9"/>
        <v>Lyon</v>
      </c>
      <c r="BF13" s="1">
        <f ca="1">SUMPRODUCT(((INDIRECT("Calendrier_"&amp;$A$1&amp;"[Home]")=INDIRECT("wide_table_"&amp;$A$1&amp;"[@Equipe]"))+(INDIRECT("Calendrier_"&amp;$A$1&amp;"[Away]")=INDIRECT("wide_table_"&amp;$A$1&amp;"[@Equipe]")))*(INDIRECT("Calendrier_"&amp;$A$1&amp;"[Journee]")&lt;'1,5 buts'!E$4))</f>
        <v>4</v>
      </c>
      <c r="BG13" s="1">
        <f ca="1">IFERROR(SUMPRODUCT(((INDIRECT("Calendrier_"&amp;$A$1&amp;"[Home]")=INDIRECT("wide_table_"&amp;$A$1&amp;"[@Equipe]"))*LEFT(INDIRECT("Calendrier_"&amp;$A$1&amp;"[resultat]"))+(INDIRECT("Calendrier_"&amp;$A$1&amp;"[Away]")=INDIRECT("wide_table_"&amp;$A$1&amp;"[@Equipe]"))*RIGHT(INDIRECT("Calendrier_"&amp;$A$1&amp;"[resultat]")))*(INDIRECT("Calendrier_"&amp;$A$1&amp;"[Journee]")&lt;'1,5 buts'!E$4)),"")</f>
        <v>5</v>
      </c>
      <c r="BH13" s="1">
        <f ca="1">IFERROR(SUMPRODUCT(((INDIRECT("Calendrier_"&amp;$A$1&amp;"[Home]")=INDIRECT("wide_table_"&amp;$A$1&amp;"[@Equipe]"))*RIGHT(INDIRECT("Calendrier_"&amp;$A$1&amp;"[resultat]"))+(INDIRECT("Calendrier_"&amp;$A$1&amp;"[Away]")=INDIRECT("wide_table_"&amp;$A$1&amp;"[@Equipe]"))*LEFT(INDIRECT("Calendrier_"&amp;$A$1&amp;"[resultat]")))*(INDIRECT("Calendrier_"&amp;$A$1&amp;"[Journee]")&lt;'1,5 buts'!E$4)),"")</f>
        <v>3</v>
      </c>
      <c r="BJ13"/>
      <c r="BK13" s="37" t="s">
        <v>19</v>
      </c>
      <c r="BL13" s="35" t="s">
        <v>20</v>
      </c>
      <c r="BM13" s="35" t="s">
        <v>19</v>
      </c>
      <c r="BN13" s="35" t="s">
        <v>19</v>
      </c>
      <c r="BO13" s="39" t="s">
        <v>18</v>
      </c>
      <c r="BP13" t="s">
        <v>19</v>
      </c>
      <c r="BQ13" s="43" t="s">
        <v>18</v>
      </c>
      <c r="CG13" s="1"/>
      <c r="CH13" s="1"/>
      <c r="CI13" s="1"/>
      <c r="CJ13" s="1"/>
    </row>
    <row r="14" spans="1:88" x14ac:dyDescent="0.25">
      <c r="B14" s="24" t="str">
        <f t="array" aca="1" ref="B14" ca="1">IF(ROWS($6:14)&lt;=COUNTIF(INDIRECT("Calendrier_"&amp;$A$1&amp;"[Journee]"),'1,5 buts'!$E$4),INDEX(INDIRECT("Calendrier_"&amp;$A$1&amp;"[Date]"),SMALL(IF(INDIRECT("Calendrier_"&amp;$A$1&amp;"[Journee]")='1,5 buts'!$E$4,ROW(INDIRECT("1:"&amp;ROWS(INDIRECT("Calendrier_"&amp;$A$1&amp;"[Date]"))))),ROWS($6:14))),"")</f>
        <v>27/09/2020</v>
      </c>
      <c r="C14" s="1" t="str">
        <f t="array" aca="1" ref="C14" ca="1">IF(ROWS($6:14)&lt;=COUNTIF(INDIRECT("Calendrier_"&amp;$A$1&amp;"[Journee]"),'1,5 buts'!$E$4),INDEX(INDIRECT("Calendrier_"&amp;$A$1&amp;"[Home]"),SMALL(IF(INDIRECT("Calendrier_"&amp;$A$1&amp;"[Journee]")='1,5 buts'!$E$4,ROW(INDIRECT("1:"&amp;ROWS(INDIRECT("Calendrier_"&amp;$A$1&amp;"[Home]"))))),ROWS($6:14))),"")</f>
        <v>Lorient</v>
      </c>
      <c r="D14" s="1" t="str">
        <f t="array" aca="1" ref="D14" ca="1">IF(ROWS($6:14)&lt;=COUNTIF(INDIRECT("Calendrier_"&amp;$A$1&amp;"[Journee]"),'1,5 buts'!$E$4),INDEX(INDIRECT("Calendrier_"&amp;$A$1&amp;"[resultat]"),SMALL(IF(INDIRECT("Calendrier_"&amp;$A$1&amp;"[Journee]")='1,5 buts'!$E$4,ROW(INDIRECT("1:"&amp;ROWS(INDIRECT("Calendrier_"&amp;$A$1&amp;"[resultat]"))))),ROWS($6:14))),"")</f>
        <v>1 - 1</v>
      </c>
      <c r="E14" s="1" t="str">
        <f t="array" aca="1" ref="E14" ca="1">IF(ROWS($6:14)&lt;=COUNTIF(INDIRECT("Calendrier_"&amp;$A$1&amp;"[Journee]"),'1,5 buts'!$E$4),INDEX(INDIRECT("Calendrier_"&amp;$A$1&amp;"[away]"),SMALL(IF(INDIRECT("Calendrier_"&amp;$A$1&amp;"[Journee]")='1,5 buts'!$E$4,ROW(INDIRECT("1:"&amp;ROWS(INDIRECT("Calendrier_"&amp;$A$1&amp;"[away]"))))),ROWS($6:14))),"")</f>
        <v>Lyon</v>
      </c>
      <c r="F14" s="1" t="str">
        <f ca="1">IF(match_next_ligue_1[[#This Row],[Away]]&lt;&gt;"",$A$1,"")</f>
        <v>ligue_1</v>
      </c>
      <c r="H14" s="5" t="str">
        <f t="shared" ca="1" si="0"/>
        <v/>
      </c>
      <c r="I14" s="5" t="str">
        <f t="shared" ca="1" si="1"/>
        <v/>
      </c>
      <c r="J14" s="6" t="str">
        <f ca="1">IFERROR((VLOOKUP(match_val_ligue_1[[#This Row],[Equipe Home]],INDIRECT("equipe_play_"&amp;$A$1&amp;""),5) + VLOOKUP(match_val_ligue_1[[#This Row],[Equipe Away]],INDIRECT("equipe_play_"&amp;$A$1&amp;""),5))/2,"")</f>
        <v/>
      </c>
      <c r="K14" s="7" t="str">
        <f ca="1">IFERROR((VLOOKUP(match_val_ligue_1[[#This Row],[Equipe Home]],INDIRECT("equipe_play_"&amp;$A$1&amp;""),6) + VLOOKUP(match_val_ligue_1[[#This Row],[Equipe Away]],INDIRECT("equipe_play_"&amp;$A$1&amp;""),6))/2,"")</f>
        <v/>
      </c>
      <c r="M14" s="1" t="str">
        <f t="array" aca="1" ref="M14" ca="1">INDEX(INDIRECT("equipe_"&amp;$A$1&amp;"[@]"), MATCH(TRUE, EXACT(INDIRECT("equipe_"&amp;$A$1&amp;"[#En-têtes]"), $C$2), 0))</f>
        <v>Marseille</v>
      </c>
      <c r="N14" s="1" t="str">
        <f t="shared" ca="1" si="2"/>
        <v/>
      </c>
      <c r="O14" s="1" t="str">
        <f t="shared" ca="1" si="3"/>
        <v/>
      </c>
      <c r="P14" s="1" t="str">
        <f t="shared" ca="1" si="4"/>
        <v/>
      </c>
      <c r="Q14" s="8">
        <f t="shared" ca="1" si="5"/>
        <v>75</v>
      </c>
      <c r="R14" s="4">
        <f ca="1">1/equipe_play_ligue_1[[#This Row],[% Reussite]]</f>
        <v>1.3333333333333334E-2</v>
      </c>
      <c r="T14" s="4" t="str">
        <f t="shared" ca="1" si="6"/>
        <v>Marseille</v>
      </c>
      <c r="U14" s="1">
        <f ca="1">SUMPRODUCT(((INDIRECT("Calendrier_"&amp;$A$1&amp;"[Home]")=INDIRECT("total_match_but_"&amp;$A$1&amp;"[@Equipe]"))+(INDIRECT("Calendrier_"&amp;$A$1&amp;"[away]")=INDIRECT("total_match_but_"&amp;$A$1&amp;"[@Equipe]")))*(INDIRECT("Calendrier_"&amp;$A$1&amp;"[journee]")&lt;'1,5 buts'!E$4))</f>
        <v>4</v>
      </c>
      <c r="V14" s="4">
        <f ca="1">IFERROR(SUMPRODUCT(((INDIRECT("Calendrier_"&amp;$A$1&amp;"[Home]")=INDIRECT("total_match_but_"&amp;$A$1&amp;"[@Equipe]"))*(INDIRECT("Calendrier_"&amp;$A$1&amp;"[tg]"))+(INDIRECT("Calendrier_"&amp;$A$1&amp;"[Away]")=INDIRECT("total_match_but_"&amp;$A$1&amp;"[@Equipe]"))*(INDIRECT("Calendrier_"&amp;$A$1&amp;"[tg]")))*(INDIRECT("Calendrier_"&amp;$A$1&amp;"[journee]")&lt;'1,5 buts'!E$4))/Total_match_but_ligue_1[[#This Row],[GP]],"")</f>
        <v>2.5</v>
      </c>
      <c r="W14" s="4">
        <f ca="1">IFERROR(SUMPRODUCT(((INDIRECT("Calendrier_"&amp;$A$1&amp;"[Home]")=INDIRECT("total_match_but_"&amp;$A$1&amp;"[@Equipe]"))*(INDIRECT("Calendrier_"&amp;$A$1&amp;"[0.5]"))+(INDIRECT("Calendrier_"&amp;$A$1&amp;"[Away]")=INDIRECT("total_match_but_"&amp;$A$1&amp;"[@Equipe]"))*(INDIRECT("Calendrier_"&amp;$A$1&amp;"[0.5]")))*(INDIRECT("Calendrier_"&amp;$A$1&amp;"[journee]")&lt;'1,5 buts'!E$4))/Total_match_but_ligue_1[[#This Row],[GP]],"")*100</f>
        <v>100</v>
      </c>
      <c r="X14" s="4">
        <f ca="1">IFERROR(SUMPRODUCT(((INDIRECT("Calendrier_"&amp;$A$1&amp;"[Home]")=INDIRECT("total_match_but_"&amp;$A$1&amp;"[@Equipe]"))*(INDIRECT("Calendrier_"&amp;$A$1&amp;"[1.5]"))+(INDIRECT("Calendrier_"&amp;$A$1&amp;"[Away]")=INDIRECT("total_match_but_"&amp;$A$1&amp;"[@Equipe]"))*(INDIRECT("Calendrier_"&amp;$A$1&amp;"[1.5]")))*(INDIRECT("Calendrier_"&amp;$A$1&amp;"[journee]")&lt;'1,5 buts'!E$4))/Total_match_but_ligue_1[[#This Row],[GP]],"")*100</f>
        <v>75</v>
      </c>
      <c r="Y14" s="4">
        <f ca="1">IFERROR(SUMPRODUCT(((INDIRECT("Calendrier_"&amp;$A$1&amp;"[Home]")=INDIRECT("total_match_but_"&amp;$A$1&amp;"[@Equipe]"))*(INDIRECT("Calendrier_"&amp;$A$1&amp;"[2.5]"))+(INDIRECT("Calendrier_"&amp;$A$1&amp;"[Away]")=INDIRECT("total_match_but_"&amp;$A$1&amp;"[@Equipe]"))*(INDIRECT("Calendrier_"&amp;$A$1&amp;"[2.5]")))*(INDIRECT("Calendrier_"&amp;$A$1&amp;"[journee]")&lt;'1,5 buts'!E$4))/Total_match_but_ligue_1[[#This Row],[GP]],"")*100</f>
        <v>25</v>
      </c>
      <c r="Z14" s="4">
        <f ca="1">IFERROR(SUMPRODUCT(((INDIRECT("Calendrier_"&amp;$A$1&amp;"[Home]")=INDIRECT("total_match_but_"&amp;$A$1&amp;"[@Equipe]"))*(INDIRECT("Calendrier_"&amp;$A$1&amp;"[3.5]"))+(INDIRECT("Calendrier_"&amp;$A$1&amp;"[Away]")=INDIRECT("total_match_but_"&amp;$A$1&amp;"[@Equipe]"))*(INDIRECT("Calendrier_"&amp;$A$1&amp;"[3.5]")))*(INDIRECT("Calendrier_"&amp;$A$1&amp;"[journee]")&lt;'1,5 buts'!E$4))/Total_match_but_ligue_1[[#This Row],[GP]],"")*100</f>
        <v>25</v>
      </c>
      <c r="AA14" s="4">
        <f ca="1">IFERROR(SUMPRODUCT(((INDIRECT("Calendrier_"&amp;$A$1&amp;"[Home]")=INDIRECT("total_match_but_"&amp;$A$1&amp;"[@Equipe]"))*(INDIRECT("Calendrier_"&amp;$A$1&amp;"[BTS]"))+(INDIRECT("Calendrier_"&amp;$A$1&amp;"[Away]")=INDIRECT("total_match_but_"&amp;$A$1&amp;"[@Equipe]"))*(INDIRECT("Calendrier_"&amp;$A$1&amp;"[BTS]")))*(INDIRECT("Calendrier_"&amp;$A$1&amp;"[journee]")&lt;'1,5 buts'!E$4))/Total_match_but_ligue_1[[#This Row],[GP]],"")*100</f>
        <v>50</v>
      </c>
      <c r="AB14" s="4">
        <f ca="1">IFERROR((SUMPRODUCT((INDIRECT("Calendrier_"&amp;$A$1&amp;"[Home]")=INDIRECT("total_match_but_"&amp;$A$1&amp;"[@Equipe]"))*(RIGHT(INDIRECT("Calendrier_"&amp;$A$1&amp;"[resultat]"),1)="0")*1*(INDIRECT("Calendrier_"&amp;$A$1&amp;"[journee]")&lt;'1,5 buts'!$E$4))+
SUMPRODUCT((INDIRECT("Calendrier_"&amp;$A$1&amp;"[away]")=INDIRECT("total_match_but_"&amp;$A$1&amp;"[@Equipe]"))*(LEFT(INDIRECT("Calendrier_"&amp;$A$1&amp;"[resultat]"),1)="0")*1*(INDIRECT("Calendrier_"&amp;$A$1&amp;"[journee]")&lt;'1,5 buts'!$E$4)))/Total_match_but_ligue_1[[#This Row],[GP]],"")*100</f>
        <v>25</v>
      </c>
      <c r="AC14" s="4">
        <f ca="1">IFERROR((SUMPRODUCT((INDIRECT("Calendrier_"&amp;$A$1&amp;"[Home]")=INDIRECT("total_match_but_"&amp;$A$1&amp;"[@Equipe]"))*(LEFT(INDIRECT("Calendrier_"&amp;$A$1&amp;"[resultat]"),1)="0")*1*(INDIRECT("Calendrier_"&amp;$A$1&amp;"[journee]")&lt;'1,5 buts'!$E$4))+
SUMPRODUCT((INDIRECT("Calendrier_"&amp;$A$1&amp;"[away]")=INDIRECT("total_match_but_"&amp;$A$1&amp;"[@Equipe]"))*(RIGHT(INDIRECT("Calendrier_"&amp;$A$1&amp;"[resultat]"),1)="0")*1*(INDIRECT("Calendrier_"&amp;$A$1&amp;"[journee]")&lt;'1,5 buts'!$E$4)))/Total_match_but_ligue_1[[#This Row],[GP]],"")*100</f>
        <v>25</v>
      </c>
      <c r="AD14" s="4">
        <f ca="1">IFERROR(SUMPRODUCT(((INDIRECT("Calendrier_"&amp;$A$1&amp;"[Home]")=INDIRECT("total_match_but_"&amp;$A$1&amp;"[@Equipe]"))*(INDIRECT("Calendrier_"&amp;$A$1&amp;"[TG_HT]"))+(INDIRECT("Calendrier_"&amp;$A$1&amp;"[Away]")=INDIRECT("total_match_but_"&amp;$A$1&amp;"[@Equipe]"))*(INDIRECT("Calendrier_"&amp;$A$1&amp;"[TG_HT]")))*(INDIRECT("Calendrier_"&amp;$A$1&amp;"[journee]")&lt;'1,5 buts'!E$4))/Total_match_but_ligue_1[[#This Row],[GP]],"")</f>
        <v>1.25</v>
      </c>
      <c r="AE14" s="29">
        <f ca="1">IFERROR(SUMPRODUCT(((INDIRECT("Calendrier_"&amp;$A$1&amp;"[Home]")=INDIRECT("total_match_but_"&amp;$A$1&amp;"[@Equipe]"))*(INDIRECT("Calendrier_"&amp;$A$1&amp;"[TG_HT]"))+(INDIRECT("Calendrier_"&amp;$A$1&amp;"[Away]")=INDIRECT("total_match_but_"&amp;$A$1&amp;"[@Equipe]"))*(INDIRECT("Calendrier_"&amp;$A$1&amp;"[TG_HT]")))*(INDIRECT("Calendrier_"&amp;$A$1&amp;"[journee]")='1,5 buts'!E$4)),"")</f>
        <v>0</v>
      </c>
      <c r="AG14" s="4" t="str">
        <f t="shared" ca="1" si="7"/>
        <v>Marseille</v>
      </c>
      <c r="AH14" s="1">
        <f ca="1">SUMPRODUCT(((INDIRECT("Calendrier_"&amp;$A$1&amp;"[Home]")=T14))*(INDIRECT("Calendrier_"&amp;$A$1&amp;"[Journee]")&lt;'1,5 buts'!E$4))</f>
        <v>2</v>
      </c>
      <c r="AI14" s="4">
        <f ca="1">IFERROR(SUMPRODUCT(((INDIRECT("Calendrier_"&amp;$A$1&amp;"[Home]")=INDIRECT("total_match_but_home_"&amp;$A$1&amp;"[@Equipe]"))*(INDIRECT("Calendrier_"&amp;$A$1&amp;"[TG]")))*(INDIRECT("Calendrier_"&amp;$A$1&amp;"[Journee]")&lt;'1,5 buts'!E$4))/Total_match_but_home_ligue_1[[#This Row],[GP]],"")</f>
        <v>2</v>
      </c>
      <c r="AJ14" s="4">
        <f ca="1">IFERROR(SUMPRODUCT(((INDIRECT("Calendrier_"&amp;$A$1&amp;"[Home]")=INDIRECT("total_match_but_home_"&amp;$A$1&amp;"[@Equipe]"))*(INDIRECT("Calendrier_"&amp;$A$1&amp;"[0.5]")))*(INDIRECT("Calendrier_"&amp;$A$1&amp;"[Journee]")&lt;'1,5 buts'!E$4))/Total_match_but_home_ligue_1[[#This Row],[GP]],"")*100</f>
        <v>100</v>
      </c>
      <c r="AK14" s="4">
        <f ca="1">IFERROR(SUMPRODUCT(((INDIRECT("Calendrier_"&amp;$A$1&amp;"[Home]")=INDIRECT("total_match_but_home_"&amp;$A$1&amp;"[@Equipe]"))*(INDIRECT("Calendrier_"&amp;$A$1&amp;"[1.5]")))*(INDIRECT("Calendrier_"&amp;$A$1&amp;"[Journee]")&lt;'1,5 buts'!E$4))/Total_match_but_home_ligue_1[[#This Row],[GP]],"")*100</f>
        <v>100</v>
      </c>
      <c r="AL14" s="4">
        <f ca="1">IFERROR(SUMPRODUCT(((INDIRECT("Calendrier_"&amp;$A$1&amp;"[Home]")=INDIRECT("total_match_but_home_"&amp;$A$1&amp;"[@Equipe]"))*(INDIRECT("Calendrier_"&amp;$A$1&amp;"[2.5]")))*(INDIRECT("Calendrier_"&amp;$A$1&amp;"[Journee]")&lt;'1,5 buts'!E$4))/Total_match_but_home_ligue_1[[#This Row],[GP]],"")*100</f>
        <v>0</v>
      </c>
      <c r="AM14" s="4">
        <f ca="1">IFERROR(SUMPRODUCT(((INDIRECT("Calendrier_"&amp;$A$1&amp;"[Home]")=INDIRECT("total_match_but_home_"&amp;$A$1&amp;"[@Equipe]"))*(INDIRECT("Calendrier_"&amp;$A$1&amp;"[3.5]")))*(INDIRECT("Calendrier_"&amp;$A$1&amp;"[Journee]")&lt;'1,5 buts'!E$4))/Total_match_but_home_ligue_1[[#This Row],[GP]],"")*100</f>
        <v>0</v>
      </c>
      <c r="AN14" s="4">
        <f ca="1">IFERROR(SUMPRODUCT(((INDIRECT("Calendrier_"&amp;$A$1&amp;"[Home]")=INDIRECT("total_match_but_home_"&amp;$A$1&amp;"[@Equipe]"))*(INDIRECT("Calendrier_"&amp;$A$1&amp;"[BTS]")))*(INDIRECT("Calendrier_"&amp;$A$1&amp;"[Journee]")&lt;'1,5 buts'!E$4))/Total_match_but_home_ligue_1[[#This Row],[GP]],"")*100</f>
        <v>50</v>
      </c>
      <c r="AO14" s="4">
        <f t="array" aca="1" ref="AO14" ca="1">IFERROR((SUMPRODUCT((INDIRECT("Calendrier_"&amp;$A$1&amp;"[Home]")=INDIRECT("total_match_but_home_"&amp;$A$1&amp;"[@Equipe]"))*(RIGHT(INDIRECT("Calendrier_"&amp;$A$1&amp;"[resultat]"),1)="0")*1*(INDIRECT("Calendrier_"&amp;$A$1&amp;"[Journee]")&lt;'1,5 buts'!$E$4))*(INDIRECT("Calendrier_"&amp;$A$1&amp;"[Journee]")&lt;'1,5 buts'!$E$4))/Total_match_but_home_ligue_1[[#This Row],[GP]],"")*100</f>
        <v>0</v>
      </c>
      <c r="AP14" s="29">
        <f t="array" aca="1" ref="AP14" ca="1">IFERROR((SUMPRODUCT((INDIRECT("Calendrier_"&amp;$A$1&amp;"[Home]")=INDIRECT("total_match_but_home_"&amp;$A$1&amp;"[@Equipe]"))*(LEFT(INDIRECT("Calendrier_"&amp;$A$1&amp;"[resultat]"),1)="0")*1*(INDIRECT("Calendrier_"&amp;$A$1&amp;"[Journee]")&lt;'1,5 buts'!$E$4))*(INDIRECT("Calendrier_"&amp;$A$1&amp;"[Journee]")&lt;'1,5 buts'!$E$4))/Total_match_but_home_ligue_1[[#This Row],[GP]],"")*100</f>
        <v>50</v>
      </c>
      <c r="AQ14" s="4">
        <f ca="1">IFERROR(SUMPRODUCT(((INDIRECT("Calendrier_"&amp;$A$1&amp;"[Home]")=INDIRECT("total_match_but_home_"&amp;$A$1&amp;"[@Equipe]"))*(INDIRECT("Calendrier_"&amp;$A$1&amp;"[TG_HT]")))*(INDIRECT("Calendrier_"&amp;$A$1&amp;"[Journee]")&lt;'1,5 buts'!E$4))/Total_match_but_home_ligue_1[[#This Row],[GP]],"")</f>
        <v>0.5</v>
      </c>
      <c r="AS14" s="4" t="str">
        <f t="shared" ca="1" si="8"/>
        <v>Marseille</v>
      </c>
      <c r="AT14" s="1">
        <f ca="1">SUMPRODUCT(((INDIRECT("Calendrier_"&amp;$A$1&amp;"[Away]")=INDIRECT("total_match_but_away_"&amp;$A$1&amp;"[@Equipe]")))*(INDIRECT("Calendrier_"&amp;$A$1&amp;"[Journee]")&lt;'1,5 buts'!$E$4))</f>
        <v>2</v>
      </c>
      <c r="AU14" s="4">
        <f ca="1">IFERROR(SUMPRODUCT(((INDIRECT("Calendrier_"&amp;$A$1&amp;"[Away]")=INDIRECT("total_match_but_away_"&amp;$A$1&amp;"[@Equipe]"))*(INDIRECT("Calendrier_"&amp;$A$1&amp;"[TG]")))*(INDIRECT("Calendrier_"&amp;$A$1&amp;"[Journee]")&lt;'1,5 buts'!E$4))/Total_match_but_away_ligue_1[[#This Row],[GP]],"")</f>
        <v>3</v>
      </c>
      <c r="AV14" s="4">
        <f ca="1">IFERROR(SUMPRODUCT(((INDIRECT("Calendrier_"&amp;$A$1&amp;"[Away]")=INDIRECT("total_match_but_away_"&amp;$A$1&amp;"[@Equipe]"))*(INDIRECT("Calendrier_"&amp;$A$1&amp;"[0.5]")))*(INDIRECT("Calendrier_"&amp;$A$1&amp;"[Journee]")&lt;'1,5 buts'!E$4))/Total_match_but_away_ligue_1[[#This Row],[GP]],"")*100</f>
        <v>100</v>
      </c>
      <c r="AW14" s="4">
        <f ca="1">IFERROR(SUMPRODUCT(((INDIRECT("Calendrier_"&amp;$A$1&amp;"[Away]")=INDIRECT("total_match_but_away_"&amp;$A$1&amp;"[@Equipe]"))*(INDIRECT("Calendrier_"&amp;$A$1&amp;"[1.5]")))*(INDIRECT("Calendrier_"&amp;$A$1&amp;"[Journee]")&lt;'1,5 buts'!E$4))/Total_match_but_away_ligue_1[[#This Row],[GP]],"")*100</f>
        <v>50</v>
      </c>
      <c r="AX14" s="4">
        <f ca="1">IFERROR(SUMPRODUCT(((INDIRECT("Calendrier_"&amp;$A$1&amp;"[Away]")=INDIRECT("total_match_but_away_"&amp;$A$1&amp;"[@Equipe]"))*(INDIRECT("Calendrier_"&amp;$A$1&amp;"[2.5]")))*(INDIRECT("Calendrier_"&amp;$A$1&amp;"[Journee]")&lt;'1,5 buts'!E$4))/Total_match_but_away_ligue_1[[#This Row],[GP]],"")*100</f>
        <v>50</v>
      </c>
      <c r="AY14" s="4">
        <f ca="1">IFERROR(SUMPRODUCT(((INDIRECT("Calendrier_"&amp;$A$1&amp;"[Away]")=INDIRECT("total_match_but_away_"&amp;$A$1&amp;"[@Equipe]"))*(INDIRECT("Calendrier_"&amp;$A$1&amp;"[3.5]")))*(INDIRECT("Calendrier_"&amp;$A$1&amp;"[Journee]")&lt;'1,5 buts'!E$4))/Total_match_but_away_ligue_1[[#This Row],[GP]],"")*100</f>
        <v>50</v>
      </c>
      <c r="AZ14" s="4">
        <f ca="1">IFERROR(SUMPRODUCT(((INDIRECT("Calendrier_"&amp;$A$1&amp;"[Away]")=INDIRECT("total_match_but_away_"&amp;$A$1&amp;"[@Equipe]"))*(INDIRECT("Calendrier_"&amp;$A$1&amp;"[BTS]")))*(INDIRECT("Calendrier_"&amp;$A$1&amp;"[Journee]")&lt;'1,5 buts'!E$4))/Total_match_but_away_ligue_1[[#This Row],[GP]],"")*100</f>
        <v>50</v>
      </c>
      <c r="BA14" s="4">
        <f t="array" aca="1" ref="BA14" ca="1">IFERROR((SUMPRODUCT((INDIRECT("Calendrier_"&amp;$A$1&amp;"[Away]")=INDIRECT("total_match_but_away_"&amp;$A$1&amp;"[@Equipe]"))*(LEFT(INDIRECT("Calendrier_"&amp;$A$1&amp;"[resultat]"),1)="0")*1*(INDIRECT("Calendrier_"&amp;$A$1&amp;"[Journee]")&lt;'1,5 buts'!$E$4))*(INDIRECT("Calendrier_"&amp;$A$1&amp;"[Journee]")&lt;'1,5 buts'!$E$4))/Total_match_but_away_ligue_1[[#This Row],[GP]],"")*100</f>
        <v>50</v>
      </c>
      <c r="BB14" s="4">
        <f t="array" aca="1" ref="BB14" ca="1">IFERROR((SUMPRODUCT((INDIRECT("Calendrier_"&amp;$A$1&amp;"[Away]")=INDIRECT("total_match_but_away_"&amp;$A$1&amp;"[@Equipe]"))*(RIGHT(INDIRECT("Calendrier_"&amp;$A$1&amp;"[resultat]"),1)="0")*1*(INDIRECT("Calendrier_"&amp;$A$1&amp;"[Journee]")&lt;'1,5 buts'!$E$4))*(INDIRECT("Calendrier_"&amp;$A$1&amp;"[Journee]")&lt;'1,5 buts'!$E$4))/Total_match_but_away_ligue_1[[#This Row],[GP]],"")*100</f>
        <v>0</v>
      </c>
      <c r="BC14" s="4">
        <f ca="1">IFERROR(SUMPRODUCT(((INDIRECT("Calendrier_"&amp;$A$1&amp;"[Away]")=INDIRECT("total_match_but_away_"&amp;$A$1&amp;"[@Equipe]"))*(INDIRECT("Calendrier_"&amp;$A$1&amp;"[TG_HT]")))*(INDIRECT("Calendrier_"&amp;$A$1&amp;"[Journee]")&lt;'1,5 buts'!E$4))/Total_match_but_away_ligue_1[[#This Row],[GP]],"")</f>
        <v>2</v>
      </c>
      <c r="BE14" s="9" t="str">
        <f t="shared" ca="1" si="9"/>
        <v>Marseille</v>
      </c>
      <c r="BF14" s="1">
        <f ca="1">SUMPRODUCT(((INDIRECT("Calendrier_"&amp;$A$1&amp;"[Home]")=INDIRECT("wide_table_"&amp;$A$1&amp;"[@Equipe]"))+(INDIRECT("Calendrier_"&amp;$A$1&amp;"[Away]")=INDIRECT("wide_table_"&amp;$A$1&amp;"[@Equipe]")))*(INDIRECT("Calendrier_"&amp;$A$1&amp;"[Journee]")&lt;'1,5 buts'!E$4))</f>
        <v>4</v>
      </c>
      <c r="BG14" s="1">
        <f ca="1">IFERROR(SUMPRODUCT(((INDIRECT("Calendrier_"&amp;$A$1&amp;"[Home]")=INDIRECT("wide_table_"&amp;$A$1&amp;"[@Equipe]"))*LEFT(INDIRECT("Calendrier_"&amp;$A$1&amp;"[resultat]"))+(INDIRECT("Calendrier_"&amp;$A$1&amp;"[Away]")=INDIRECT("wide_table_"&amp;$A$1&amp;"[@Equipe]"))*RIGHT(INDIRECT("Calendrier_"&amp;$A$1&amp;"[resultat]")))*(INDIRECT("Calendrier_"&amp;$A$1&amp;"[Journee]")&lt;'1,5 buts'!E$4)),"")</f>
        <v>5</v>
      </c>
      <c r="BH14" s="1">
        <f ca="1">IFERROR(SUMPRODUCT(((INDIRECT("Calendrier_"&amp;$A$1&amp;"[Home]")=INDIRECT("wide_table_"&amp;$A$1&amp;"[@Equipe]"))*RIGHT(INDIRECT("Calendrier_"&amp;$A$1&amp;"[resultat]"))+(INDIRECT("Calendrier_"&amp;$A$1&amp;"[Away]")=INDIRECT("wide_table_"&amp;$A$1&amp;"[@Equipe]"))*LEFT(INDIRECT("Calendrier_"&amp;$A$1&amp;"[resultat]")))*(INDIRECT("Calendrier_"&amp;$A$1&amp;"[Journee]")&lt;'1,5 buts'!E$4)),"")</f>
        <v>5</v>
      </c>
      <c r="BJ14"/>
      <c r="BK14" s="36" t="s">
        <v>20</v>
      </c>
      <c r="BL14" s="34" t="s">
        <v>21</v>
      </c>
      <c r="BM14" s="34" t="s">
        <v>20</v>
      </c>
      <c r="BN14" s="34" t="s">
        <v>20</v>
      </c>
      <c r="BO14" s="38" t="s">
        <v>19</v>
      </c>
      <c r="BP14" t="s">
        <v>20</v>
      </c>
      <c r="BQ14" s="44" t="s">
        <v>19</v>
      </c>
      <c r="CG14" s="1"/>
      <c r="CH14" s="1"/>
      <c r="CI14" s="1"/>
      <c r="CJ14" s="1"/>
    </row>
    <row r="15" spans="1:88" x14ac:dyDescent="0.25">
      <c r="B15" s="24" t="str">
        <f t="array" aca="1" ref="B15" ca="1">IF(ROWS($6:15)&lt;=COUNTIF(INDIRECT("Calendrier_"&amp;$A$1&amp;"[Journee]"),'1,5 buts'!$E$4),INDEX(INDIRECT("Calendrier_"&amp;$A$1&amp;"[Date]"),SMALL(IF(INDIRECT("Calendrier_"&amp;$A$1&amp;"[Journee]")='1,5 buts'!$E$4,ROW(INDIRECT("1:"&amp;ROWS(INDIRECT("Calendrier_"&amp;$A$1&amp;"[Date]"))))),ROWS($6:15))),"")</f>
        <v>27/09/2020</v>
      </c>
      <c r="C15" s="1" t="str">
        <f t="array" aca="1" ref="C15" ca="1">IF(ROWS($6:15)&lt;=COUNTIF(INDIRECT("Calendrier_"&amp;$A$1&amp;"[Journee]"),'1,5 buts'!$E$4),INDEX(INDIRECT("Calendrier_"&amp;$A$1&amp;"[Home]"),SMALL(IF(INDIRECT("Calendrier_"&amp;$A$1&amp;"[Journee]")='1,5 buts'!$E$4,ROW(INDIRECT("1:"&amp;ROWS(INDIRECT("Calendrier_"&amp;$A$1&amp;"[Home]"))))),ROWS($6:15))),"")</f>
        <v>Reims</v>
      </c>
      <c r="D15" s="1" t="str">
        <f t="array" aca="1" ref="D15" ca="1">IF(ROWS($6:15)&lt;=COUNTIF(INDIRECT("Calendrier_"&amp;$A$1&amp;"[Journee]"),'1,5 buts'!$E$4),INDEX(INDIRECT("Calendrier_"&amp;$A$1&amp;"[resultat]"),SMALL(IF(INDIRECT("Calendrier_"&amp;$A$1&amp;"[Journee]")='1,5 buts'!$E$4,ROW(INDIRECT("1:"&amp;ROWS(INDIRECT("Calendrier_"&amp;$A$1&amp;"[resultat]"))))),ROWS($6:15))),"")</f>
        <v>0 - 2</v>
      </c>
      <c r="E15" s="1" t="str">
        <f t="array" aca="1" ref="E15" ca="1">IF(ROWS($6:15)&lt;=COUNTIF(INDIRECT("Calendrier_"&amp;$A$1&amp;"[Journee]"),'1,5 buts'!$E$4),INDEX(INDIRECT("Calendrier_"&amp;$A$1&amp;"[away]"),SMALL(IF(INDIRECT("Calendrier_"&amp;$A$1&amp;"[Journee]")='1,5 buts'!$E$4,ROW(INDIRECT("1:"&amp;ROWS(INDIRECT("Calendrier_"&amp;$A$1&amp;"[away]"))))),ROWS($6:15))),"")</f>
        <v>Paris SG</v>
      </c>
      <c r="F15" s="1" t="str">
        <f ca="1">IF(match_next_ligue_1[[#This Row],[Away]]&lt;&gt;"",$A$1,"")</f>
        <v>ligue_1</v>
      </c>
      <c r="H15" s="5" t="str">
        <f t="shared" ca="1" si="0"/>
        <v/>
      </c>
      <c r="I15" s="5" t="str">
        <f t="shared" ca="1" si="1"/>
        <v/>
      </c>
      <c r="J15" s="6" t="str">
        <f ca="1">IFERROR((VLOOKUP(match_val_ligue_1[[#This Row],[Equipe Home]],INDIRECT("equipe_play_"&amp;$A$1&amp;""),5) + VLOOKUP(match_val_ligue_1[[#This Row],[Equipe Away]],INDIRECT("equipe_play_"&amp;$A$1&amp;""),5))/2,"")</f>
        <v/>
      </c>
      <c r="K15" s="7" t="str">
        <f ca="1">IFERROR((VLOOKUP(match_val_ligue_1[[#This Row],[Equipe Home]],INDIRECT("equipe_play_"&amp;$A$1&amp;""),6) + VLOOKUP(match_val_ligue_1[[#This Row],[Equipe Away]],INDIRECT("equipe_play_"&amp;$A$1&amp;""),6))/2,"")</f>
        <v/>
      </c>
      <c r="M15" s="1" t="str">
        <f t="array" aca="1" ref="M15" ca="1">INDEX(INDIRECT("equipe_"&amp;$A$1&amp;"[@]"), MATCH(TRUE, EXACT(INDIRECT("equipe_"&amp;$A$1&amp;"[#En-têtes]"), $C$2), 0))</f>
        <v>Metz</v>
      </c>
      <c r="N15" s="1" t="str">
        <f t="shared" ca="1" si="2"/>
        <v/>
      </c>
      <c r="O15" s="1" t="str">
        <f t="shared" ca="1" si="3"/>
        <v/>
      </c>
      <c r="P15" s="1" t="str">
        <f t="shared" ca="1" si="4"/>
        <v/>
      </c>
      <c r="Q15" s="8">
        <f t="shared" ca="1" si="5"/>
        <v>25</v>
      </c>
      <c r="R15" s="4">
        <f ca="1">1/equipe_play_ligue_1[[#This Row],[% Reussite]]</f>
        <v>0.04</v>
      </c>
      <c r="T15" s="4" t="str">
        <f t="shared" ca="1" si="6"/>
        <v>Metz</v>
      </c>
      <c r="U15" s="1">
        <f ca="1">SUMPRODUCT(((INDIRECT("Calendrier_"&amp;$A$1&amp;"[Home]")=INDIRECT("total_match_but_"&amp;$A$1&amp;"[@Equipe]"))+(INDIRECT("Calendrier_"&amp;$A$1&amp;"[away]")=INDIRECT("total_match_but_"&amp;$A$1&amp;"[@Equipe]")))*(INDIRECT("Calendrier_"&amp;$A$1&amp;"[journee]")&lt;'1,5 buts'!E$4))</f>
        <v>4</v>
      </c>
      <c r="V15" s="4">
        <f ca="1">IFERROR(SUMPRODUCT(((INDIRECT("Calendrier_"&amp;$A$1&amp;"[Home]")=INDIRECT("total_match_but_"&amp;$A$1&amp;"[@Equipe]"))*(INDIRECT("Calendrier_"&amp;$A$1&amp;"[tg]"))+(INDIRECT("Calendrier_"&amp;$A$1&amp;"[Away]")=INDIRECT("total_match_but_"&amp;$A$1&amp;"[@Equipe]"))*(INDIRECT("Calendrier_"&amp;$A$1&amp;"[tg]")))*(INDIRECT("Calendrier_"&amp;$A$1&amp;"[journee]")&lt;'1,5 buts'!E$4))/Total_match_but_ligue_1[[#This Row],[GP]],"")</f>
        <v>1.5</v>
      </c>
      <c r="W15" s="4">
        <f ca="1">IFERROR(SUMPRODUCT(((INDIRECT("Calendrier_"&amp;$A$1&amp;"[Home]")=INDIRECT("total_match_but_"&amp;$A$1&amp;"[@Equipe]"))*(INDIRECT("Calendrier_"&amp;$A$1&amp;"[0.5]"))+(INDIRECT("Calendrier_"&amp;$A$1&amp;"[Away]")=INDIRECT("total_match_but_"&amp;$A$1&amp;"[@Equipe]"))*(INDIRECT("Calendrier_"&amp;$A$1&amp;"[0.5]")))*(INDIRECT("Calendrier_"&amp;$A$1&amp;"[journee]")&lt;'1,5 buts'!E$4))/Total_match_but_ligue_1[[#This Row],[GP]],"")*100</f>
        <v>100</v>
      </c>
      <c r="X15" s="4">
        <f ca="1">IFERROR(SUMPRODUCT(((INDIRECT("Calendrier_"&amp;$A$1&amp;"[Home]")=INDIRECT("total_match_but_"&amp;$A$1&amp;"[@Equipe]"))*(INDIRECT("Calendrier_"&amp;$A$1&amp;"[1.5]"))+(INDIRECT("Calendrier_"&amp;$A$1&amp;"[Away]")=INDIRECT("total_match_but_"&amp;$A$1&amp;"[@Equipe]"))*(INDIRECT("Calendrier_"&amp;$A$1&amp;"[1.5]")))*(INDIRECT("Calendrier_"&amp;$A$1&amp;"[journee]")&lt;'1,5 buts'!E$4))/Total_match_but_ligue_1[[#This Row],[GP]],"")*100</f>
        <v>25</v>
      </c>
      <c r="Y15" s="4">
        <f ca="1">IFERROR(SUMPRODUCT(((INDIRECT("Calendrier_"&amp;$A$1&amp;"[Home]")=INDIRECT("total_match_but_"&amp;$A$1&amp;"[@Equipe]"))*(INDIRECT("Calendrier_"&amp;$A$1&amp;"[2.5]"))+(INDIRECT("Calendrier_"&amp;$A$1&amp;"[Away]")=INDIRECT("total_match_but_"&amp;$A$1&amp;"[@Equipe]"))*(INDIRECT("Calendrier_"&amp;$A$1&amp;"[2.5]")))*(INDIRECT("Calendrier_"&amp;$A$1&amp;"[journee]")&lt;'1,5 buts'!E$4))/Total_match_but_ligue_1[[#This Row],[GP]],"")*100</f>
        <v>25</v>
      </c>
      <c r="Z15" s="4">
        <f ca="1">IFERROR(SUMPRODUCT(((INDIRECT("Calendrier_"&amp;$A$1&amp;"[Home]")=INDIRECT("total_match_but_"&amp;$A$1&amp;"[@Equipe]"))*(INDIRECT("Calendrier_"&amp;$A$1&amp;"[3.5]"))+(INDIRECT("Calendrier_"&amp;$A$1&amp;"[Away]")=INDIRECT("total_match_but_"&amp;$A$1&amp;"[@Equipe]"))*(INDIRECT("Calendrier_"&amp;$A$1&amp;"[3.5]")))*(INDIRECT("Calendrier_"&amp;$A$1&amp;"[journee]")&lt;'1,5 buts'!E$4))/Total_match_but_ligue_1[[#This Row],[GP]],"")*100</f>
        <v>0</v>
      </c>
      <c r="AA15" s="4">
        <f ca="1">IFERROR(SUMPRODUCT(((INDIRECT("Calendrier_"&amp;$A$1&amp;"[Home]")=INDIRECT("total_match_but_"&amp;$A$1&amp;"[@Equipe]"))*(INDIRECT("Calendrier_"&amp;$A$1&amp;"[BTS]"))+(INDIRECT("Calendrier_"&amp;$A$1&amp;"[Away]")=INDIRECT("total_match_but_"&amp;$A$1&amp;"[@Equipe]"))*(INDIRECT("Calendrier_"&amp;$A$1&amp;"[BTS]")))*(INDIRECT("Calendrier_"&amp;$A$1&amp;"[journee]")&lt;'1,5 buts'!E$4))/Total_match_but_ligue_1[[#This Row],[GP]],"")*100</f>
        <v>25</v>
      </c>
      <c r="AB15" s="4">
        <f ca="1">IFERROR((SUMPRODUCT((INDIRECT("Calendrier_"&amp;$A$1&amp;"[Home]")=INDIRECT("total_match_but_"&amp;$A$1&amp;"[@Equipe]"))*(RIGHT(INDIRECT("Calendrier_"&amp;$A$1&amp;"[resultat]"),1)="0")*1*(INDIRECT("Calendrier_"&amp;$A$1&amp;"[journee]")&lt;'1,5 buts'!$E$4))+
SUMPRODUCT((INDIRECT("Calendrier_"&amp;$A$1&amp;"[away]")=INDIRECT("total_match_but_"&amp;$A$1&amp;"[@Equipe]"))*(LEFT(INDIRECT("Calendrier_"&amp;$A$1&amp;"[resultat]"),1)="0")*1*(INDIRECT("Calendrier_"&amp;$A$1&amp;"[journee]")&lt;'1,5 buts'!$E$4)))/Total_match_but_ligue_1[[#This Row],[GP]],"")*100</f>
        <v>0</v>
      </c>
      <c r="AC15" s="4">
        <f ca="1">IFERROR((SUMPRODUCT((INDIRECT("Calendrier_"&amp;$A$1&amp;"[Home]")=INDIRECT("total_match_but_"&amp;$A$1&amp;"[@Equipe]"))*(LEFT(INDIRECT("Calendrier_"&amp;$A$1&amp;"[resultat]"),1)="0")*1*(INDIRECT("Calendrier_"&amp;$A$1&amp;"[journee]")&lt;'1,5 buts'!$E$4))+
SUMPRODUCT((INDIRECT("Calendrier_"&amp;$A$1&amp;"[away]")=INDIRECT("total_match_but_"&amp;$A$1&amp;"[@Equipe]"))*(RIGHT(INDIRECT("Calendrier_"&amp;$A$1&amp;"[resultat]"),1)="0")*1*(INDIRECT("Calendrier_"&amp;$A$1&amp;"[journee]")&lt;'1,5 buts'!$E$4)))/Total_match_but_ligue_1[[#This Row],[GP]],"")*100</f>
        <v>75</v>
      </c>
      <c r="AD15" s="4">
        <f ca="1">IFERROR(SUMPRODUCT(((INDIRECT("Calendrier_"&amp;$A$1&amp;"[Home]")=INDIRECT("total_match_but_"&amp;$A$1&amp;"[@Equipe]"))*(INDIRECT("Calendrier_"&amp;$A$1&amp;"[TG_HT]"))+(INDIRECT("Calendrier_"&amp;$A$1&amp;"[Away]")=INDIRECT("total_match_but_"&amp;$A$1&amp;"[@Equipe]"))*(INDIRECT("Calendrier_"&amp;$A$1&amp;"[TG_HT]")))*(INDIRECT("Calendrier_"&amp;$A$1&amp;"[journee]")&lt;'1,5 buts'!E$4))/Total_match_but_ligue_1[[#This Row],[GP]],"")</f>
        <v>0.75</v>
      </c>
      <c r="AE15" s="29">
        <f ca="1">IFERROR(SUMPRODUCT(((INDIRECT("Calendrier_"&amp;$A$1&amp;"[Home]")=INDIRECT("total_match_but_"&amp;$A$1&amp;"[@Equipe]"))*(INDIRECT("Calendrier_"&amp;$A$1&amp;"[TG_HT]"))+(INDIRECT("Calendrier_"&amp;$A$1&amp;"[Away]")=INDIRECT("total_match_but_"&amp;$A$1&amp;"[@Equipe]"))*(INDIRECT("Calendrier_"&amp;$A$1&amp;"[TG_HT]")))*(INDIRECT("Calendrier_"&amp;$A$1&amp;"[journee]")='1,5 buts'!E$4)),"")</f>
        <v>0</v>
      </c>
      <c r="AG15" s="4" t="str">
        <f t="shared" ca="1" si="7"/>
        <v>Metz</v>
      </c>
      <c r="AH15" s="1">
        <f ca="1">SUMPRODUCT(((INDIRECT("Calendrier_"&amp;$A$1&amp;"[Home]")=T15))*(INDIRECT("Calendrier_"&amp;$A$1&amp;"[Journee]")&lt;'1,5 buts'!E$4))</f>
        <v>2</v>
      </c>
      <c r="AI15" s="4">
        <f ca="1">IFERROR(SUMPRODUCT(((INDIRECT("Calendrier_"&amp;$A$1&amp;"[Home]")=INDIRECT("total_match_but_home_"&amp;$A$1&amp;"[@Equipe]"))*(INDIRECT("Calendrier_"&amp;$A$1&amp;"[TG]")))*(INDIRECT("Calendrier_"&amp;$A$1&amp;"[Journee]")&lt;'1,5 buts'!E$4))/Total_match_but_home_ligue_1[[#This Row],[GP]],"")</f>
        <v>2</v>
      </c>
      <c r="AJ15" s="4">
        <f ca="1">IFERROR(SUMPRODUCT(((INDIRECT("Calendrier_"&amp;$A$1&amp;"[Home]")=INDIRECT("total_match_but_home_"&amp;$A$1&amp;"[@Equipe]"))*(INDIRECT("Calendrier_"&amp;$A$1&amp;"[0.5]")))*(INDIRECT("Calendrier_"&amp;$A$1&amp;"[Journee]")&lt;'1,5 buts'!E$4))/Total_match_but_home_ligue_1[[#This Row],[GP]],"")*100</f>
        <v>100</v>
      </c>
      <c r="AK15" s="4">
        <f ca="1">IFERROR(SUMPRODUCT(((INDIRECT("Calendrier_"&amp;$A$1&amp;"[Home]")=INDIRECT("total_match_but_home_"&amp;$A$1&amp;"[@Equipe]"))*(INDIRECT("Calendrier_"&amp;$A$1&amp;"[1.5]")))*(INDIRECT("Calendrier_"&amp;$A$1&amp;"[Journee]")&lt;'1,5 buts'!E$4))/Total_match_but_home_ligue_1[[#This Row],[GP]],"")*100</f>
        <v>50</v>
      </c>
      <c r="AL15" s="4">
        <f ca="1">IFERROR(SUMPRODUCT(((INDIRECT("Calendrier_"&amp;$A$1&amp;"[Home]")=INDIRECT("total_match_but_home_"&amp;$A$1&amp;"[@Equipe]"))*(INDIRECT("Calendrier_"&amp;$A$1&amp;"[2.5]")))*(INDIRECT("Calendrier_"&amp;$A$1&amp;"[Journee]")&lt;'1,5 buts'!E$4))/Total_match_but_home_ligue_1[[#This Row],[GP]],"")*100</f>
        <v>50</v>
      </c>
      <c r="AM15" s="4">
        <f ca="1">IFERROR(SUMPRODUCT(((INDIRECT("Calendrier_"&amp;$A$1&amp;"[Home]")=INDIRECT("total_match_but_home_"&amp;$A$1&amp;"[@Equipe]"))*(INDIRECT("Calendrier_"&amp;$A$1&amp;"[3.5]")))*(INDIRECT("Calendrier_"&amp;$A$1&amp;"[Journee]")&lt;'1,5 buts'!E$4))/Total_match_but_home_ligue_1[[#This Row],[GP]],"")*100</f>
        <v>0</v>
      </c>
      <c r="AN15" s="4">
        <f ca="1">IFERROR(SUMPRODUCT(((INDIRECT("Calendrier_"&amp;$A$1&amp;"[Home]")=INDIRECT("total_match_but_home_"&amp;$A$1&amp;"[@Equipe]"))*(INDIRECT("Calendrier_"&amp;$A$1&amp;"[BTS]")))*(INDIRECT("Calendrier_"&amp;$A$1&amp;"[Journee]")&lt;'1,5 buts'!E$4))/Total_match_but_home_ligue_1[[#This Row],[GP]],"")*100</f>
        <v>50</v>
      </c>
      <c r="AO15" s="4">
        <f t="array" aca="1" ref="AO15" ca="1">IFERROR((SUMPRODUCT((INDIRECT("Calendrier_"&amp;$A$1&amp;"[Home]")=INDIRECT("total_match_but_home_"&amp;$A$1&amp;"[@Equipe]"))*(RIGHT(INDIRECT("Calendrier_"&amp;$A$1&amp;"[resultat]"),1)="0")*1*(INDIRECT("Calendrier_"&amp;$A$1&amp;"[Journee]")&lt;'1,5 buts'!$E$4))*(INDIRECT("Calendrier_"&amp;$A$1&amp;"[Journee]")&lt;'1,5 buts'!$E$4))/Total_match_but_home_ligue_1[[#This Row],[GP]],"")*100</f>
        <v>0</v>
      </c>
      <c r="AP15" s="29">
        <f t="array" aca="1" ref="AP15" ca="1">IFERROR((SUMPRODUCT((INDIRECT("Calendrier_"&amp;$A$1&amp;"[Home]")=INDIRECT("total_match_but_home_"&amp;$A$1&amp;"[@Equipe]"))*(LEFT(INDIRECT("Calendrier_"&amp;$A$1&amp;"[resultat]"),1)="0")*1*(INDIRECT("Calendrier_"&amp;$A$1&amp;"[Journee]")&lt;'1,5 buts'!$E$4))*(INDIRECT("Calendrier_"&amp;$A$1&amp;"[Journee]")&lt;'1,5 buts'!$E$4))/Total_match_but_home_ligue_1[[#This Row],[GP]],"")*100</f>
        <v>50</v>
      </c>
      <c r="AQ15" s="4">
        <f ca="1">IFERROR(SUMPRODUCT(((INDIRECT("Calendrier_"&amp;$A$1&amp;"[Home]")=INDIRECT("total_match_but_home_"&amp;$A$1&amp;"[@Equipe]"))*(INDIRECT("Calendrier_"&amp;$A$1&amp;"[TG_HT]")))*(INDIRECT("Calendrier_"&amp;$A$1&amp;"[Journee]")&lt;'1,5 buts'!E$4))/Total_match_but_home_ligue_1[[#This Row],[GP]],"")</f>
        <v>1.5</v>
      </c>
      <c r="AS15" s="4" t="str">
        <f t="shared" ca="1" si="8"/>
        <v>Metz</v>
      </c>
      <c r="AT15" s="1">
        <f ca="1">SUMPRODUCT(((INDIRECT("Calendrier_"&amp;$A$1&amp;"[Away]")=INDIRECT("total_match_but_away_"&amp;$A$1&amp;"[@Equipe]")))*(INDIRECT("Calendrier_"&amp;$A$1&amp;"[Journee]")&lt;'1,5 buts'!$E$4))</f>
        <v>2</v>
      </c>
      <c r="AU15" s="4">
        <f ca="1">IFERROR(SUMPRODUCT(((INDIRECT("Calendrier_"&amp;$A$1&amp;"[Away]")=INDIRECT("total_match_but_away_"&amp;$A$1&amp;"[@Equipe]"))*(INDIRECT("Calendrier_"&amp;$A$1&amp;"[TG]")))*(INDIRECT("Calendrier_"&amp;$A$1&amp;"[Journee]")&lt;'1,5 buts'!E$4))/Total_match_but_away_ligue_1[[#This Row],[GP]],"")</f>
        <v>1</v>
      </c>
      <c r="AV15" s="4">
        <f ca="1">IFERROR(SUMPRODUCT(((INDIRECT("Calendrier_"&amp;$A$1&amp;"[Away]")=INDIRECT("total_match_but_away_"&amp;$A$1&amp;"[@Equipe]"))*(INDIRECT("Calendrier_"&amp;$A$1&amp;"[0.5]")))*(INDIRECT("Calendrier_"&amp;$A$1&amp;"[Journee]")&lt;'1,5 buts'!E$4))/Total_match_but_away_ligue_1[[#This Row],[GP]],"")*100</f>
        <v>100</v>
      </c>
      <c r="AW15" s="4">
        <f ca="1">IFERROR(SUMPRODUCT(((INDIRECT("Calendrier_"&amp;$A$1&amp;"[Away]")=INDIRECT("total_match_but_away_"&amp;$A$1&amp;"[@Equipe]"))*(INDIRECT("Calendrier_"&amp;$A$1&amp;"[1.5]")))*(INDIRECT("Calendrier_"&amp;$A$1&amp;"[Journee]")&lt;'1,5 buts'!E$4))/Total_match_but_away_ligue_1[[#This Row],[GP]],"")*100</f>
        <v>0</v>
      </c>
      <c r="AX15" s="4">
        <f ca="1">IFERROR(SUMPRODUCT(((INDIRECT("Calendrier_"&amp;$A$1&amp;"[Away]")=INDIRECT("total_match_but_away_"&amp;$A$1&amp;"[@Equipe]"))*(INDIRECT("Calendrier_"&amp;$A$1&amp;"[2.5]")))*(INDIRECT("Calendrier_"&amp;$A$1&amp;"[Journee]")&lt;'1,5 buts'!E$4))/Total_match_but_away_ligue_1[[#This Row],[GP]],"")*100</f>
        <v>0</v>
      </c>
      <c r="AY15" s="4">
        <f ca="1">IFERROR(SUMPRODUCT(((INDIRECT("Calendrier_"&amp;$A$1&amp;"[Away]")=INDIRECT("total_match_but_away_"&amp;$A$1&amp;"[@Equipe]"))*(INDIRECT("Calendrier_"&amp;$A$1&amp;"[3.5]")))*(INDIRECT("Calendrier_"&amp;$A$1&amp;"[Journee]")&lt;'1,5 buts'!E$4))/Total_match_but_away_ligue_1[[#This Row],[GP]],"")*100</f>
        <v>0</v>
      </c>
      <c r="AZ15" s="4">
        <f ca="1">IFERROR(SUMPRODUCT(((INDIRECT("Calendrier_"&amp;$A$1&amp;"[Away]")=INDIRECT("total_match_but_away_"&amp;$A$1&amp;"[@Equipe]"))*(INDIRECT("Calendrier_"&amp;$A$1&amp;"[BTS]")))*(INDIRECT("Calendrier_"&amp;$A$1&amp;"[Journee]")&lt;'1,5 buts'!E$4))/Total_match_but_away_ligue_1[[#This Row],[GP]],"")*100</f>
        <v>0</v>
      </c>
      <c r="BA15" s="4">
        <f t="array" aca="1" ref="BA15" ca="1">IFERROR((SUMPRODUCT((INDIRECT("Calendrier_"&amp;$A$1&amp;"[Away]")=INDIRECT("total_match_but_away_"&amp;$A$1&amp;"[@Equipe]"))*(LEFT(INDIRECT("Calendrier_"&amp;$A$1&amp;"[resultat]"),1)="0")*1*(INDIRECT("Calendrier_"&amp;$A$1&amp;"[Journee]")&lt;'1,5 buts'!$E$4))*(INDIRECT("Calendrier_"&amp;$A$1&amp;"[Journee]")&lt;'1,5 buts'!$E$4))/Total_match_but_away_ligue_1[[#This Row],[GP]],"")*100</f>
        <v>0</v>
      </c>
      <c r="BB15" s="4">
        <f t="array" aca="1" ref="BB15" ca="1">IFERROR((SUMPRODUCT((INDIRECT("Calendrier_"&amp;$A$1&amp;"[Away]")=INDIRECT("total_match_but_away_"&amp;$A$1&amp;"[@Equipe]"))*(RIGHT(INDIRECT("Calendrier_"&amp;$A$1&amp;"[resultat]"),1)="0")*1*(INDIRECT("Calendrier_"&amp;$A$1&amp;"[Journee]")&lt;'1,5 buts'!$E$4))*(INDIRECT("Calendrier_"&amp;$A$1&amp;"[Journee]")&lt;'1,5 buts'!$E$4))/Total_match_but_away_ligue_1[[#This Row],[GP]],"")*100</f>
        <v>100</v>
      </c>
      <c r="BC15" s="4">
        <f ca="1">IFERROR(SUMPRODUCT(((INDIRECT("Calendrier_"&amp;$A$1&amp;"[Away]")=INDIRECT("total_match_but_away_"&amp;$A$1&amp;"[@Equipe]"))*(INDIRECT("Calendrier_"&amp;$A$1&amp;"[TG_HT]")))*(INDIRECT("Calendrier_"&amp;$A$1&amp;"[Journee]")&lt;'1,5 buts'!E$4))/Total_match_but_away_ligue_1[[#This Row],[GP]],"")</f>
        <v>0</v>
      </c>
      <c r="BE15" s="9" t="str">
        <f t="shared" ca="1" si="9"/>
        <v>Metz</v>
      </c>
      <c r="BF15" s="1">
        <f ca="1">SUMPRODUCT(((INDIRECT("Calendrier_"&amp;$A$1&amp;"[Home]")=INDIRECT("wide_table_"&amp;$A$1&amp;"[@Equipe]"))+(INDIRECT("Calendrier_"&amp;$A$1&amp;"[Away]")=INDIRECT("wide_table_"&amp;$A$1&amp;"[@Equipe]")))*(INDIRECT("Calendrier_"&amp;$A$1&amp;"[Journee]")&lt;'1,5 buts'!E$4))</f>
        <v>4</v>
      </c>
      <c r="BG15" s="1">
        <f ca="1">IFERROR(SUMPRODUCT(((INDIRECT("Calendrier_"&amp;$A$1&amp;"[Home]")=INDIRECT("wide_table_"&amp;$A$1&amp;"[@Equipe]"))*LEFT(INDIRECT("Calendrier_"&amp;$A$1&amp;"[resultat]"))+(INDIRECT("Calendrier_"&amp;$A$1&amp;"[Away]")=INDIRECT("wide_table_"&amp;$A$1&amp;"[@Equipe]"))*RIGHT(INDIRECT("Calendrier_"&amp;$A$1&amp;"[resultat]")))*(INDIRECT("Calendrier_"&amp;$A$1&amp;"[Journee]")&lt;'1,5 buts'!E$4)),"")</f>
        <v>2</v>
      </c>
      <c r="BH15" s="1">
        <f ca="1">IFERROR(SUMPRODUCT(((INDIRECT("Calendrier_"&amp;$A$1&amp;"[Home]")=INDIRECT("wide_table_"&amp;$A$1&amp;"[@Equipe]"))*RIGHT(INDIRECT("Calendrier_"&amp;$A$1&amp;"[resultat]"))+(INDIRECT("Calendrier_"&amp;$A$1&amp;"[Away]")=INDIRECT("wide_table_"&amp;$A$1&amp;"[@Equipe]"))*LEFT(INDIRECT("Calendrier_"&amp;$A$1&amp;"[resultat]")))*(INDIRECT("Calendrier_"&amp;$A$1&amp;"[Journee]")&lt;'1,5 buts'!E$4)),"")</f>
        <v>4</v>
      </c>
      <c r="BJ15"/>
      <c r="BK15" s="37" t="s">
        <v>21</v>
      </c>
      <c r="BL15" s="35" t="s">
        <v>22</v>
      </c>
      <c r="BM15" s="35" t="s">
        <v>22</v>
      </c>
      <c r="BN15" s="35" t="s">
        <v>21</v>
      </c>
      <c r="BO15" s="39" t="s">
        <v>20</v>
      </c>
      <c r="BP15" t="s">
        <v>21</v>
      </c>
      <c r="BQ15" s="43" t="s">
        <v>20</v>
      </c>
      <c r="CG15" s="1"/>
      <c r="CH15" s="1"/>
      <c r="CI15" s="1"/>
      <c r="CJ15" s="1"/>
    </row>
    <row r="16" spans="1:88" x14ac:dyDescent="0.25">
      <c r="B16" s="24" t="str">
        <f t="array" aca="1" ref="B16" ca="1">IF(ROWS($6:16)&lt;=COUNTIF(INDIRECT("Calendrier_"&amp;$A$1&amp;"[Journee]"),'1,5 buts'!$E$4),INDEX(INDIRECT("Calendrier_"&amp;$A$1&amp;"[Date]"),SMALL(IF(INDIRECT("Calendrier_"&amp;$A$1&amp;"[Journee]")='1,5 buts'!$E$4,ROW(INDIRECT("1:"&amp;ROWS(INDIRECT("Calendrier_"&amp;$A$1&amp;"[Date]"))))),ROWS($6:16))),"")</f>
        <v/>
      </c>
      <c r="C16" s="1" t="str">
        <f t="array" aca="1" ref="C16" ca="1">IF(ROWS($6:16)&lt;=COUNTIF(INDIRECT("Calendrier_"&amp;$A$1&amp;"[Journee]"),'1,5 buts'!$E$4),INDEX(INDIRECT("Calendrier_"&amp;$A$1&amp;"[Home]"),SMALL(IF(INDIRECT("Calendrier_"&amp;$A$1&amp;"[Journee]")='1,5 buts'!$E$4,ROW(INDIRECT("1:"&amp;ROWS(INDIRECT("Calendrier_"&amp;$A$1&amp;"[Home]"))))),ROWS($6:16))),"")</f>
        <v/>
      </c>
      <c r="D16" s="1" t="str">
        <f t="array" aca="1" ref="D16" ca="1">IF(ROWS($6:16)&lt;=COUNTIF(INDIRECT("Calendrier_"&amp;$A$1&amp;"[Journee]"),'1,5 buts'!$E$4),INDEX(INDIRECT("Calendrier_"&amp;$A$1&amp;"[resultat]"),SMALL(IF(INDIRECT("Calendrier_"&amp;$A$1&amp;"[Journee]")='1,5 buts'!$E$4,ROW(INDIRECT("1:"&amp;ROWS(INDIRECT("Calendrier_"&amp;$A$1&amp;"[resultat]"))))),ROWS($6:16))),"")</f>
        <v/>
      </c>
      <c r="E16" s="1" t="str">
        <f t="array" aca="1" ref="E16" ca="1">IF(ROWS($6:16)&lt;=COUNTIF(INDIRECT("Calendrier_"&amp;$A$1&amp;"[Journee]"),'1,5 buts'!$E$4),INDEX(INDIRECT("Calendrier_"&amp;$A$1&amp;"[away]"),SMALL(IF(INDIRECT("Calendrier_"&amp;$A$1&amp;"[Journee]")='1,5 buts'!$E$4,ROW(INDIRECT("1:"&amp;ROWS(INDIRECT("Calendrier_"&amp;$A$1&amp;"[away]"))))),ROWS($6:16))),"")</f>
        <v/>
      </c>
      <c r="F16" s="1" t="str">
        <f ca="1">IF(match_next_ligue_1[[#This Row],[Away]]&lt;&gt;"",$A$1,"")</f>
        <v/>
      </c>
      <c r="H16" s="5" t="str">
        <f t="shared" ca="1" si="0"/>
        <v/>
      </c>
      <c r="I16" s="5" t="str">
        <f t="shared" ca="1" si="1"/>
        <v/>
      </c>
      <c r="J16" s="6" t="str">
        <f ca="1">IFERROR((VLOOKUP(match_val_ligue_1[[#This Row],[Equipe Home]],INDIRECT("equipe_play_"&amp;$A$1&amp;""),5) + VLOOKUP(match_val_ligue_1[[#This Row],[Equipe Away]],INDIRECT("equipe_play_"&amp;$A$1&amp;""),5))/2,"")</f>
        <v/>
      </c>
      <c r="K16" s="7" t="str">
        <f ca="1">IFERROR((VLOOKUP(match_val_ligue_1[[#This Row],[Equipe Home]],INDIRECT("equipe_play_"&amp;$A$1&amp;""),6) + VLOOKUP(match_val_ligue_1[[#This Row],[Equipe Away]],INDIRECT("equipe_play_"&amp;$A$1&amp;""),6))/2,"")</f>
        <v/>
      </c>
      <c r="M16" s="1" t="str">
        <f t="array" aca="1" ref="M16" ca="1">INDEX(INDIRECT("equipe_"&amp;$A$1&amp;"[@]"), MATCH(TRUE, EXACT(INDIRECT("equipe_"&amp;$A$1&amp;"[#En-têtes]"), $C$2), 0))</f>
        <v>Monaco</v>
      </c>
      <c r="N16" s="1" t="str">
        <f t="shared" ca="1" si="2"/>
        <v/>
      </c>
      <c r="O16" s="1" t="str">
        <f t="shared" ca="1" si="3"/>
        <v/>
      </c>
      <c r="P16" s="1" t="str">
        <f t="shared" ca="1" si="4"/>
        <v/>
      </c>
      <c r="Q16" s="8">
        <f t="shared" ca="1" si="5"/>
        <v>75</v>
      </c>
      <c r="R16" s="4">
        <f ca="1">1/equipe_play_ligue_1[[#This Row],[% Reussite]]</f>
        <v>1.3333333333333334E-2</v>
      </c>
      <c r="T16" s="4" t="str">
        <f t="shared" ca="1" si="6"/>
        <v>Monaco</v>
      </c>
      <c r="U16" s="1">
        <f ca="1">SUMPRODUCT(((INDIRECT("Calendrier_"&amp;$A$1&amp;"[Home]")=INDIRECT("total_match_but_"&amp;$A$1&amp;"[@Equipe]"))+(INDIRECT("Calendrier_"&amp;$A$1&amp;"[away]")=INDIRECT("total_match_but_"&amp;$A$1&amp;"[@Equipe]")))*(INDIRECT("Calendrier_"&amp;$A$1&amp;"[journee]")&lt;'1,5 buts'!E$4))</f>
        <v>4</v>
      </c>
      <c r="V16" s="4">
        <f ca="1">IFERROR(SUMPRODUCT(((INDIRECT("Calendrier_"&amp;$A$1&amp;"[Home]")=INDIRECT("total_match_but_"&amp;$A$1&amp;"[@Equipe]"))*(INDIRECT("Calendrier_"&amp;$A$1&amp;"[tg]"))+(INDIRECT("Calendrier_"&amp;$A$1&amp;"[Away]")=INDIRECT("total_match_but_"&amp;$A$1&amp;"[@Equipe]"))*(INDIRECT("Calendrier_"&amp;$A$1&amp;"[tg]")))*(INDIRECT("Calendrier_"&amp;$A$1&amp;"[journee]")&lt;'1,5 buts'!E$4))/Total_match_but_ligue_1[[#This Row],[GP]],"")</f>
        <v>2.75</v>
      </c>
      <c r="W16" s="4">
        <f ca="1">IFERROR(SUMPRODUCT(((INDIRECT("Calendrier_"&amp;$A$1&amp;"[Home]")=INDIRECT("total_match_but_"&amp;$A$1&amp;"[@Equipe]"))*(INDIRECT("Calendrier_"&amp;$A$1&amp;"[0.5]"))+(INDIRECT("Calendrier_"&amp;$A$1&amp;"[Away]")=INDIRECT("total_match_but_"&amp;$A$1&amp;"[@Equipe]"))*(INDIRECT("Calendrier_"&amp;$A$1&amp;"[0.5]")))*(INDIRECT("Calendrier_"&amp;$A$1&amp;"[journee]")&lt;'1,5 buts'!E$4))/Total_match_but_ligue_1[[#This Row],[GP]],"")*100</f>
        <v>100</v>
      </c>
      <c r="X16" s="4">
        <f ca="1">IFERROR(SUMPRODUCT(((INDIRECT("Calendrier_"&amp;$A$1&amp;"[Home]")=INDIRECT("total_match_but_"&amp;$A$1&amp;"[@Equipe]"))*(INDIRECT("Calendrier_"&amp;$A$1&amp;"[1.5]"))+(INDIRECT("Calendrier_"&amp;$A$1&amp;"[Away]")=INDIRECT("total_match_but_"&amp;$A$1&amp;"[@Equipe]"))*(INDIRECT("Calendrier_"&amp;$A$1&amp;"[1.5]")))*(INDIRECT("Calendrier_"&amp;$A$1&amp;"[journee]")&lt;'1,5 buts'!E$4))/Total_match_but_ligue_1[[#This Row],[GP]],"")*100</f>
        <v>75</v>
      </c>
      <c r="Y16" s="4">
        <f ca="1">IFERROR(SUMPRODUCT(((INDIRECT("Calendrier_"&amp;$A$1&amp;"[Home]")=INDIRECT("total_match_but_"&amp;$A$1&amp;"[@Equipe]"))*(INDIRECT("Calendrier_"&amp;$A$1&amp;"[2.5]"))+(INDIRECT("Calendrier_"&amp;$A$1&amp;"[Away]")=INDIRECT("total_match_but_"&amp;$A$1&amp;"[@Equipe]"))*(INDIRECT("Calendrier_"&amp;$A$1&amp;"[2.5]")))*(INDIRECT("Calendrier_"&amp;$A$1&amp;"[journee]")&lt;'1,5 buts'!E$4))/Total_match_but_ligue_1[[#This Row],[GP]],"")*100</f>
        <v>75</v>
      </c>
      <c r="Z16" s="4">
        <f ca="1">IFERROR(SUMPRODUCT(((INDIRECT("Calendrier_"&amp;$A$1&amp;"[Home]")=INDIRECT("total_match_but_"&amp;$A$1&amp;"[@Equipe]"))*(INDIRECT("Calendrier_"&amp;$A$1&amp;"[3.5]"))+(INDIRECT("Calendrier_"&amp;$A$1&amp;"[Away]")=INDIRECT("total_match_but_"&amp;$A$1&amp;"[@Equipe]"))*(INDIRECT("Calendrier_"&amp;$A$1&amp;"[3.5]")))*(INDIRECT("Calendrier_"&amp;$A$1&amp;"[journee]")&lt;'1,5 buts'!E$4))/Total_match_but_ligue_1[[#This Row],[GP]],"")*100</f>
        <v>25</v>
      </c>
      <c r="AA16" s="4">
        <f ca="1">IFERROR(SUMPRODUCT(((INDIRECT("Calendrier_"&amp;$A$1&amp;"[Home]")=INDIRECT("total_match_but_"&amp;$A$1&amp;"[@Equipe]"))*(INDIRECT("Calendrier_"&amp;$A$1&amp;"[BTS]"))+(INDIRECT("Calendrier_"&amp;$A$1&amp;"[Away]")=INDIRECT("total_match_but_"&amp;$A$1&amp;"[@Equipe]"))*(INDIRECT("Calendrier_"&amp;$A$1&amp;"[BTS]")))*(INDIRECT("Calendrier_"&amp;$A$1&amp;"[journee]")&lt;'1,5 buts'!E$4))/Total_match_but_ligue_1[[#This Row],[GP]],"")*100</f>
        <v>75</v>
      </c>
      <c r="AB16" s="4">
        <f ca="1">IFERROR((SUMPRODUCT((INDIRECT("Calendrier_"&amp;$A$1&amp;"[Home]")=INDIRECT("total_match_but_"&amp;$A$1&amp;"[@Equipe]"))*(RIGHT(INDIRECT("Calendrier_"&amp;$A$1&amp;"[resultat]"),1)="0")*1*(INDIRECT("Calendrier_"&amp;$A$1&amp;"[journee]")&lt;'1,5 buts'!$E$4))+
SUMPRODUCT((INDIRECT("Calendrier_"&amp;$A$1&amp;"[away]")=INDIRECT("total_match_but_"&amp;$A$1&amp;"[@Equipe]"))*(LEFT(INDIRECT("Calendrier_"&amp;$A$1&amp;"[resultat]"),1)="0")*1*(INDIRECT("Calendrier_"&amp;$A$1&amp;"[journee]")&lt;'1,5 buts'!$E$4)))/Total_match_but_ligue_1[[#This Row],[GP]],"")*100</f>
        <v>25</v>
      </c>
      <c r="AC16" s="4">
        <f ca="1">IFERROR((SUMPRODUCT((INDIRECT("Calendrier_"&amp;$A$1&amp;"[Home]")=INDIRECT("total_match_but_"&amp;$A$1&amp;"[@Equipe]"))*(LEFT(INDIRECT("Calendrier_"&amp;$A$1&amp;"[resultat]"),1)="0")*1*(INDIRECT("Calendrier_"&amp;$A$1&amp;"[journee]")&lt;'1,5 buts'!$E$4))+
SUMPRODUCT((INDIRECT("Calendrier_"&amp;$A$1&amp;"[away]")=INDIRECT("total_match_but_"&amp;$A$1&amp;"[@Equipe]"))*(RIGHT(INDIRECT("Calendrier_"&amp;$A$1&amp;"[resultat]"),1)="0")*1*(INDIRECT("Calendrier_"&amp;$A$1&amp;"[journee]")&lt;'1,5 buts'!$E$4)))/Total_match_but_ligue_1[[#This Row],[GP]],"")*100</f>
        <v>0</v>
      </c>
      <c r="AD16" s="4">
        <f ca="1">IFERROR(SUMPRODUCT(((INDIRECT("Calendrier_"&amp;$A$1&amp;"[Home]")=INDIRECT("total_match_but_"&amp;$A$1&amp;"[@Equipe]"))*(INDIRECT("Calendrier_"&amp;$A$1&amp;"[TG_HT]"))+(INDIRECT("Calendrier_"&amp;$A$1&amp;"[Away]")=INDIRECT("total_match_but_"&amp;$A$1&amp;"[@Equipe]"))*(INDIRECT("Calendrier_"&amp;$A$1&amp;"[TG_HT]")))*(INDIRECT("Calendrier_"&amp;$A$1&amp;"[journee]")&lt;'1,5 buts'!E$4))/Total_match_but_ligue_1[[#This Row],[GP]],"")</f>
        <v>1.5</v>
      </c>
      <c r="AE16" s="29">
        <f ca="1">IFERROR(SUMPRODUCT(((INDIRECT("Calendrier_"&amp;$A$1&amp;"[Home]")=INDIRECT("total_match_but_"&amp;$A$1&amp;"[@Equipe]"))*(INDIRECT("Calendrier_"&amp;$A$1&amp;"[TG_HT]"))+(INDIRECT("Calendrier_"&amp;$A$1&amp;"[Away]")=INDIRECT("total_match_but_"&amp;$A$1&amp;"[@Equipe]"))*(INDIRECT("Calendrier_"&amp;$A$1&amp;"[TG_HT]")))*(INDIRECT("Calendrier_"&amp;$A$1&amp;"[journee]")='1,5 buts'!E$4)),"")</f>
        <v>2</v>
      </c>
      <c r="AG16" s="4" t="str">
        <f t="shared" ca="1" si="7"/>
        <v>Monaco</v>
      </c>
      <c r="AH16" s="1">
        <f ca="1">SUMPRODUCT(((INDIRECT("Calendrier_"&amp;$A$1&amp;"[Home]")=T16))*(INDIRECT("Calendrier_"&amp;$A$1&amp;"[Journee]")&lt;'1,5 buts'!E$4))</f>
        <v>2</v>
      </c>
      <c r="AI16" s="4">
        <f ca="1">IFERROR(SUMPRODUCT(((INDIRECT("Calendrier_"&amp;$A$1&amp;"[Home]")=INDIRECT("total_match_but_home_"&amp;$A$1&amp;"[@Equipe]"))*(INDIRECT("Calendrier_"&amp;$A$1&amp;"[TG]")))*(INDIRECT("Calendrier_"&amp;$A$1&amp;"[Journee]")&lt;'1,5 buts'!E$4))/Total_match_but_home_ligue_1[[#This Row],[GP]],"")</f>
        <v>3.5</v>
      </c>
      <c r="AJ16" s="4">
        <f ca="1">IFERROR(SUMPRODUCT(((INDIRECT("Calendrier_"&amp;$A$1&amp;"[Home]")=INDIRECT("total_match_but_home_"&amp;$A$1&amp;"[@Equipe]"))*(INDIRECT("Calendrier_"&amp;$A$1&amp;"[0.5]")))*(INDIRECT("Calendrier_"&amp;$A$1&amp;"[Journee]")&lt;'1,5 buts'!E$4))/Total_match_but_home_ligue_1[[#This Row],[GP]],"")*100</f>
        <v>100</v>
      </c>
      <c r="AK16" s="4">
        <f ca="1">IFERROR(SUMPRODUCT(((INDIRECT("Calendrier_"&amp;$A$1&amp;"[Home]")=INDIRECT("total_match_but_home_"&amp;$A$1&amp;"[@Equipe]"))*(INDIRECT("Calendrier_"&amp;$A$1&amp;"[1.5]")))*(INDIRECT("Calendrier_"&amp;$A$1&amp;"[Journee]")&lt;'1,5 buts'!E$4))/Total_match_but_home_ligue_1[[#This Row],[GP]],"")*100</f>
        <v>100</v>
      </c>
      <c r="AL16" s="4">
        <f ca="1">IFERROR(SUMPRODUCT(((INDIRECT("Calendrier_"&amp;$A$1&amp;"[Home]")=INDIRECT("total_match_but_home_"&amp;$A$1&amp;"[@Equipe]"))*(INDIRECT("Calendrier_"&amp;$A$1&amp;"[2.5]")))*(INDIRECT("Calendrier_"&amp;$A$1&amp;"[Journee]")&lt;'1,5 buts'!E$4))/Total_match_but_home_ligue_1[[#This Row],[GP]],"")*100</f>
        <v>100</v>
      </c>
      <c r="AM16" s="4">
        <f ca="1">IFERROR(SUMPRODUCT(((INDIRECT("Calendrier_"&amp;$A$1&amp;"[Home]")=INDIRECT("total_match_but_home_"&amp;$A$1&amp;"[@Equipe]"))*(INDIRECT("Calendrier_"&amp;$A$1&amp;"[3.5]")))*(INDIRECT("Calendrier_"&amp;$A$1&amp;"[Journee]")&lt;'1,5 buts'!E$4))/Total_match_but_home_ligue_1[[#This Row],[GP]],"")*100</f>
        <v>50</v>
      </c>
      <c r="AN16" s="4">
        <f ca="1">IFERROR(SUMPRODUCT(((INDIRECT("Calendrier_"&amp;$A$1&amp;"[Home]")=INDIRECT("total_match_but_home_"&amp;$A$1&amp;"[@Equipe]"))*(INDIRECT("Calendrier_"&amp;$A$1&amp;"[BTS]")))*(INDIRECT("Calendrier_"&amp;$A$1&amp;"[Journee]")&lt;'1,5 buts'!E$4))/Total_match_but_home_ligue_1[[#This Row],[GP]],"")*100</f>
        <v>100</v>
      </c>
      <c r="AO16" s="4">
        <f t="array" aca="1" ref="AO16" ca="1">IFERROR((SUMPRODUCT((INDIRECT("Calendrier_"&amp;$A$1&amp;"[Home]")=INDIRECT("total_match_but_home_"&amp;$A$1&amp;"[@Equipe]"))*(RIGHT(INDIRECT("Calendrier_"&amp;$A$1&amp;"[resultat]"),1)="0")*1*(INDIRECT("Calendrier_"&amp;$A$1&amp;"[Journee]")&lt;'1,5 buts'!$E$4))*(INDIRECT("Calendrier_"&amp;$A$1&amp;"[Journee]")&lt;'1,5 buts'!$E$4))/Total_match_but_home_ligue_1[[#This Row],[GP]],"")*100</f>
        <v>0</v>
      </c>
      <c r="AP16" s="29">
        <f t="array" aca="1" ref="AP16" ca="1">IFERROR((SUMPRODUCT((INDIRECT("Calendrier_"&amp;$A$1&amp;"[Home]")=INDIRECT("total_match_but_home_"&amp;$A$1&amp;"[@Equipe]"))*(LEFT(INDIRECT("Calendrier_"&amp;$A$1&amp;"[resultat]"),1)="0")*1*(INDIRECT("Calendrier_"&amp;$A$1&amp;"[Journee]")&lt;'1,5 buts'!$E$4))*(INDIRECT("Calendrier_"&amp;$A$1&amp;"[Journee]")&lt;'1,5 buts'!$E$4))/Total_match_but_home_ligue_1[[#This Row],[GP]],"")*100</f>
        <v>0</v>
      </c>
      <c r="AQ16" s="4">
        <f ca="1">IFERROR(SUMPRODUCT(((INDIRECT("Calendrier_"&amp;$A$1&amp;"[Home]")=INDIRECT("total_match_but_home_"&amp;$A$1&amp;"[@Equipe]"))*(INDIRECT("Calendrier_"&amp;$A$1&amp;"[TG_HT]")))*(INDIRECT("Calendrier_"&amp;$A$1&amp;"[Journee]")&lt;'1,5 buts'!E$4))/Total_match_but_home_ligue_1[[#This Row],[GP]],"")</f>
        <v>2</v>
      </c>
      <c r="AS16" s="4" t="str">
        <f t="shared" ca="1" si="8"/>
        <v>Monaco</v>
      </c>
      <c r="AT16" s="1">
        <f ca="1">SUMPRODUCT(((INDIRECT("Calendrier_"&amp;$A$1&amp;"[Away]")=INDIRECT("total_match_but_away_"&amp;$A$1&amp;"[@Equipe]")))*(INDIRECT("Calendrier_"&amp;$A$1&amp;"[Journee]")&lt;'1,5 buts'!$E$4))</f>
        <v>2</v>
      </c>
      <c r="AU16" s="4">
        <f ca="1">IFERROR(SUMPRODUCT(((INDIRECT("Calendrier_"&amp;$A$1&amp;"[Away]")=INDIRECT("total_match_but_away_"&amp;$A$1&amp;"[@Equipe]"))*(INDIRECT("Calendrier_"&amp;$A$1&amp;"[TG]")))*(INDIRECT("Calendrier_"&amp;$A$1&amp;"[Journee]")&lt;'1,5 buts'!E$4))/Total_match_but_away_ligue_1[[#This Row],[GP]],"")</f>
        <v>2</v>
      </c>
      <c r="AV16" s="4">
        <f ca="1">IFERROR(SUMPRODUCT(((INDIRECT("Calendrier_"&amp;$A$1&amp;"[Away]")=INDIRECT("total_match_but_away_"&amp;$A$1&amp;"[@Equipe]"))*(INDIRECT("Calendrier_"&amp;$A$1&amp;"[0.5]")))*(INDIRECT("Calendrier_"&amp;$A$1&amp;"[Journee]")&lt;'1,5 buts'!E$4))/Total_match_but_away_ligue_1[[#This Row],[GP]],"")*100</f>
        <v>100</v>
      </c>
      <c r="AW16" s="4">
        <f ca="1">IFERROR(SUMPRODUCT(((INDIRECT("Calendrier_"&amp;$A$1&amp;"[Away]")=INDIRECT("total_match_but_away_"&amp;$A$1&amp;"[@Equipe]"))*(INDIRECT("Calendrier_"&amp;$A$1&amp;"[1.5]")))*(INDIRECT("Calendrier_"&amp;$A$1&amp;"[Journee]")&lt;'1,5 buts'!E$4))/Total_match_but_away_ligue_1[[#This Row],[GP]],"")*100</f>
        <v>50</v>
      </c>
      <c r="AX16" s="4">
        <f ca="1">IFERROR(SUMPRODUCT(((INDIRECT("Calendrier_"&amp;$A$1&amp;"[Away]")=INDIRECT("total_match_but_away_"&amp;$A$1&amp;"[@Equipe]"))*(INDIRECT("Calendrier_"&amp;$A$1&amp;"[2.5]")))*(INDIRECT("Calendrier_"&amp;$A$1&amp;"[Journee]")&lt;'1,5 buts'!E$4))/Total_match_but_away_ligue_1[[#This Row],[GP]],"")*100</f>
        <v>50</v>
      </c>
      <c r="AY16" s="4">
        <f ca="1">IFERROR(SUMPRODUCT(((INDIRECT("Calendrier_"&amp;$A$1&amp;"[Away]")=INDIRECT("total_match_but_away_"&amp;$A$1&amp;"[@Equipe]"))*(INDIRECT("Calendrier_"&amp;$A$1&amp;"[3.5]")))*(INDIRECT("Calendrier_"&amp;$A$1&amp;"[Journee]")&lt;'1,5 buts'!E$4))/Total_match_but_away_ligue_1[[#This Row],[GP]],"")*100</f>
        <v>0</v>
      </c>
      <c r="AZ16" s="4">
        <f ca="1">IFERROR(SUMPRODUCT(((INDIRECT("Calendrier_"&amp;$A$1&amp;"[Away]")=INDIRECT("total_match_but_away_"&amp;$A$1&amp;"[@Equipe]"))*(INDIRECT("Calendrier_"&amp;$A$1&amp;"[BTS]")))*(INDIRECT("Calendrier_"&amp;$A$1&amp;"[Journee]")&lt;'1,5 buts'!E$4))/Total_match_but_away_ligue_1[[#This Row],[GP]],"")*100</f>
        <v>50</v>
      </c>
      <c r="BA16" s="4">
        <f t="array" aca="1" ref="BA16" ca="1">IFERROR((SUMPRODUCT((INDIRECT("Calendrier_"&amp;$A$1&amp;"[Away]")=INDIRECT("total_match_but_away_"&amp;$A$1&amp;"[@Equipe]"))*(LEFT(INDIRECT("Calendrier_"&amp;$A$1&amp;"[resultat]"),1)="0")*1*(INDIRECT("Calendrier_"&amp;$A$1&amp;"[Journee]")&lt;'1,5 buts'!$E$4))*(INDIRECT("Calendrier_"&amp;$A$1&amp;"[Journee]")&lt;'1,5 buts'!$E$4))/Total_match_but_away_ligue_1[[#This Row],[GP]],"")*100</f>
        <v>50</v>
      </c>
      <c r="BB16" s="4">
        <f t="array" aca="1" ref="BB16" ca="1">IFERROR((SUMPRODUCT((INDIRECT("Calendrier_"&amp;$A$1&amp;"[Away]")=INDIRECT("total_match_but_away_"&amp;$A$1&amp;"[@Equipe]"))*(RIGHT(INDIRECT("Calendrier_"&amp;$A$1&amp;"[resultat]"),1)="0")*1*(INDIRECT("Calendrier_"&amp;$A$1&amp;"[Journee]")&lt;'1,5 buts'!$E$4))*(INDIRECT("Calendrier_"&amp;$A$1&amp;"[Journee]")&lt;'1,5 buts'!$E$4))/Total_match_but_away_ligue_1[[#This Row],[GP]],"")*100</f>
        <v>0</v>
      </c>
      <c r="BC16" s="4">
        <f ca="1">IFERROR(SUMPRODUCT(((INDIRECT("Calendrier_"&amp;$A$1&amp;"[Away]")=INDIRECT("total_match_but_away_"&amp;$A$1&amp;"[@Equipe]"))*(INDIRECT("Calendrier_"&amp;$A$1&amp;"[TG_HT]")))*(INDIRECT("Calendrier_"&amp;$A$1&amp;"[Journee]")&lt;'1,5 buts'!E$4))/Total_match_but_away_ligue_1[[#This Row],[GP]],"")</f>
        <v>1</v>
      </c>
      <c r="BE16" s="9" t="str">
        <f t="shared" ca="1" si="9"/>
        <v>Monaco</v>
      </c>
      <c r="BF16" s="1">
        <f ca="1">SUMPRODUCT(((INDIRECT("Calendrier_"&amp;$A$1&amp;"[Home]")=INDIRECT("wide_table_"&amp;$A$1&amp;"[@Equipe]"))+(INDIRECT("Calendrier_"&amp;$A$1&amp;"[Away]")=INDIRECT("wide_table_"&amp;$A$1&amp;"[@Equipe]")))*(INDIRECT("Calendrier_"&amp;$A$1&amp;"[Journee]")&lt;'1,5 buts'!E$4))</f>
        <v>4</v>
      </c>
      <c r="BG16" s="1">
        <f ca="1">IFERROR(SUMPRODUCT(((INDIRECT("Calendrier_"&amp;$A$1&amp;"[Home]")=INDIRECT("wide_table_"&amp;$A$1&amp;"[@Equipe]"))*LEFT(INDIRECT("Calendrier_"&amp;$A$1&amp;"[resultat]"))+(INDIRECT("Calendrier_"&amp;$A$1&amp;"[Away]")=INDIRECT("wide_table_"&amp;$A$1&amp;"[@Equipe]"))*RIGHT(INDIRECT("Calendrier_"&amp;$A$1&amp;"[resultat]")))*(INDIRECT("Calendrier_"&amp;$A$1&amp;"[Journee]")&lt;'1,5 buts'!E$4)),"")</f>
        <v>6</v>
      </c>
      <c r="BH16" s="1">
        <f ca="1">IFERROR(SUMPRODUCT(((INDIRECT("Calendrier_"&amp;$A$1&amp;"[Home]")=INDIRECT("wide_table_"&amp;$A$1&amp;"[@Equipe]"))*RIGHT(INDIRECT("Calendrier_"&amp;$A$1&amp;"[resultat]"))+(INDIRECT("Calendrier_"&amp;$A$1&amp;"[Away]")=INDIRECT("wide_table_"&amp;$A$1&amp;"[@Equipe]"))*LEFT(INDIRECT("Calendrier_"&amp;$A$1&amp;"[resultat]")))*(INDIRECT("Calendrier_"&amp;$A$1&amp;"[Journee]")&lt;'1,5 buts'!E$4)),"")</f>
        <v>5</v>
      </c>
      <c r="BJ16"/>
      <c r="BK16" s="36" t="s">
        <v>22</v>
      </c>
      <c r="BL16" s="34" t="s">
        <v>23</v>
      </c>
      <c r="BM16" s="34" t="s">
        <v>23</v>
      </c>
      <c r="BN16" s="34" t="s">
        <v>22</v>
      </c>
      <c r="BO16" s="38" t="s">
        <v>21</v>
      </c>
      <c r="BP16" t="s">
        <v>22</v>
      </c>
      <c r="BQ16" s="44" t="s">
        <v>22</v>
      </c>
      <c r="CG16" s="1"/>
      <c r="CH16" s="1"/>
      <c r="CI16" s="1"/>
      <c r="CJ16" s="1"/>
    </row>
    <row r="17" spans="2:88" x14ac:dyDescent="0.25">
      <c r="B17" s="24" t="str">
        <f t="array" aca="1" ref="B17" ca="1">IF(ROWS($6:17)&lt;=COUNTIF(INDIRECT("Calendrier_"&amp;$A$1&amp;"[Journee]"),'1,5 buts'!$E$4),INDEX(INDIRECT("Calendrier_"&amp;$A$1&amp;"[Date]"),SMALL(IF(INDIRECT("Calendrier_"&amp;$A$1&amp;"[Journee]")='1,5 buts'!$E$4,ROW(INDIRECT("1:"&amp;ROWS(INDIRECT("Calendrier_"&amp;$A$1&amp;"[Date]"))))),ROWS($6:17))),"")</f>
        <v/>
      </c>
      <c r="C17" s="1" t="str">
        <f t="array" aca="1" ref="C17" ca="1">IF(ROWS($6:17)&lt;=COUNTIF(INDIRECT("Calendrier_"&amp;$A$1&amp;"[Journee]"),'1,5 buts'!$E$4),INDEX(INDIRECT("Calendrier_"&amp;$A$1&amp;"[Home]"),SMALL(IF(INDIRECT("Calendrier_"&amp;$A$1&amp;"[Journee]")='1,5 buts'!$E$4,ROW(INDIRECT("1:"&amp;ROWS(INDIRECT("Calendrier_"&amp;$A$1&amp;"[Home]"))))),ROWS($6:17))),"")</f>
        <v/>
      </c>
      <c r="D17" s="1" t="str">
        <f t="array" aca="1" ref="D17" ca="1">IF(ROWS($6:17)&lt;=COUNTIF(INDIRECT("Calendrier_"&amp;$A$1&amp;"[Journee]"),'1,5 buts'!$E$4),INDEX(INDIRECT("Calendrier_"&amp;$A$1&amp;"[resultat]"),SMALL(IF(INDIRECT("Calendrier_"&amp;$A$1&amp;"[Journee]")='1,5 buts'!$E$4,ROW(INDIRECT("1:"&amp;ROWS(INDIRECT("Calendrier_"&amp;$A$1&amp;"[resultat]"))))),ROWS($6:17))),"")</f>
        <v/>
      </c>
      <c r="E17" s="1" t="str">
        <f t="array" aca="1" ref="E17" ca="1">IF(ROWS($6:17)&lt;=COUNTIF(INDIRECT("Calendrier_"&amp;$A$1&amp;"[Journee]"),'1,5 buts'!$E$4),INDEX(INDIRECT("Calendrier_"&amp;$A$1&amp;"[away]"),SMALL(IF(INDIRECT("Calendrier_"&amp;$A$1&amp;"[Journee]")='1,5 buts'!$E$4,ROW(INDIRECT("1:"&amp;ROWS(INDIRECT("Calendrier_"&amp;$A$1&amp;"[away]"))))),ROWS($6:17))),"")</f>
        <v/>
      </c>
      <c r="F17" s="1" t="str">
        <f ca="1">IF(match_next_ligue_1[[#This Row],[Away]]&lt;&gt;"",$A$1,"")</f>
        <v/>
      </c>
      <c r="H17" s="5" t="str">
        <f t="shared" ca="1" si="0"/>
        <v/>
      </c>
      <c r="I17" s="5" t="str">
        <f t="shared" ca="1" si="1"/>
        <v/>
      </c>
      <c r="J17" s="6" t="str">
        <f ca="1">IFERROR((VLOOKUP(match_val_ligue_1[[#This Row],[Equipe Home]],INDIRECT("equipe_play_"&amp;$A$1&amp;""),5) + VLOOKUP(match_val_ligue_1[[#This Row],[Equipe Away]],INDIRECT("equipe_play_"&amp;$A$1&amp;""),5))/2,"")</f>
        <v/>
      </c>
      <c r="K17" s="7" t="str">
        <f ca="1">IFERROR((VLOOKUP(match_val_ligue_1[[#This Row],[Equipe Home]],INDIRECT("equipe_play_"&amp;$A$1&amp;""),6) + VLOOKUP(match_val_ligue_1[[#This Row],[Equipe Away]],INDIRECT("equipe_play_"&amp;$A$1&amp;""),6))/2,"")</f>
        <v/>
      </c>
      <c r="M17" s="1" t="str">
        <f t="array" aca="1" ref="M17" ca="1">INDEX(INDIRECT("equipe_"&amp;$A$1&amp;"[@]"), MATCH(TRUE, EXACT(INDIRECT("equipe_"&amp;$A$1&amp;"[#En-têtes]"), $C$2), 0))</f>
        <v>Montpellier</v>
      </c>
      <c r="N17" s="1" t="str">
        <f t="shared" ca="1" si="2"/>
        <v/>
      </c>
      <c r="O17" s="1" t="str">
        <f t="shared" ca="1" si="3"/>
        <v>Montpellier</v>
      </c>
      <c r="P17" s="1" t="str">
        <f t="shared" ca="1" si="4"/>
        <v/>
      </c>
      <c r="Q17" s="8">
        <f t="shared" ca="1" si="5"/>
        <v>100</v>
      </c>
      <c r="R17" s="4">
        <f ca="1">1/equipe_play_ligue_1[[#This Row],[% Reussite]]</f>
        <v>0.01</v>
      </c>
      <c r="T17" s="4" t="str">
        <f t="shared" ca="1" si="6"/>
        <v>Montpellier</v>
      </c>
      <c r="U17" s="1">
        <f ca="1">SUMPRODUCT(((INDIRECT("Calendrier_"&amp;$A$1&amp;"[Home]")=INDIRECT("total_match_but_"&amp;$A$1&amp;"[@Equipe]"))+(INDIRECT("Calendrier_"&amp;$A$1&amp;"[away]")=INDIRECT("total_match_but_"&amp;$A$1&amp;"[@Equipe]")))*(INDIRECT("Calendrier_"&amp;$A$1&amp;"[journee]")&lt;'1,5 buts'!E$4))</f>
        <v>4</v>
      </c>
      <c r="V17" s="4">
        <f ca="1">IFERROR(SUMPRODUCT(((INDIRECT("Calendrier_"&amp;$A$1&amp;"[Home]")=INDIRECT("total_match_but_"&amp;$A$1&amp;"[@Equipe]"))*(INDIRECT("Calendrier_"&amp;$A$1&amp;"[tg]"))+(INDIRECT("Calendrier_"&amp;$A$1&amp;"[Away]")=INDIRECT("total_match_but_"&amp;$A$1&amp;"[@Equipe]"))*(INDIRECT("Calendrier_"&amp;$A$1&amp;"[tg]")))*(INDIRECT("Calendrier_"&amp;$A$1&amp;"[journee]")&lt;'1,5 buts'!E$4))/Total_match_but_ligue_1[[#This Row],[GP]],"")</f>
        <v>3.75</v>
      </c>
      <c r="W17" s="4">
        <f ca="1">IFERROR(SUMPRODUCT(((INDIRECT("Calendrier_"&amp;$A$1&amp;"[Home]")=INDIRECT("total_match_but_"&amp;$A$1&amp;"[@Equipe]"))*(INDIRECT("Calendrier_"&amp;$A$1&amp;"[0.5]"))+(INDIRECT("Calendrier_"&amp;$A$1&amp;"[Away]")=INDIRECT("total_match_but_"&amp;$A$1&amp;"[@Equipe]"))*(INDIRECT("Calendrier_"&amp;$A$1&amp;"[0.5]")))*(INDIRECT("Calendrier_"&amp;$A$1&amp;"[journee]")&lt;'1,5 buts'!E$4))/Total_match_but_ligue_1[[#This Row],[GP]],"")*100</f>
        <v>100</v>
      </c>
      <c r="X17" s="4">
        <f ca="1">IFERROR(SUMPRODUCT(((INDIRECT("Calendrier_"&amp;$A$1&amp;"[Home]")=INDIRECT("total_match_but_"&amp;$A$1&amp;"[@Equipe]"))*(INDIRECT("Calendrier_"&amp;$A$1&amp;"[1.5]"))+(INDIRECT("Calendrier_"&amp;$A$1&amp;"[Away]")=INDIRECT("total_match_but_"&amp;$A$1&amp;"[@Equipe]"))*(INDIRECT("Calendrier_"&amp;$A$1&amp;"[1.5]")))*(INDIRECT("Calendrier_"&amp;$A$1&amp;"[journee]")&lt;'1,5 buts'!E$4))/Total_match_but_ligue_1[[#This Row],[GP]],"")*100</f>
        <v>100</v>
      </c>
      <c r="Y17" s="4">
        <f ca="1">IFERROR(SUMPRODUCT(((INDIRECT("Calendrier_"&amp;$A$1&amp;"[Home]")=INDIRECT("total_match_but_"&amp;$A$1&amp;"[@Equipe]"))*(INDIRECT("Calendrier_"&amp;$A$1&amp;"[2.5]"))+(INDIRECT("Calendrier_"&amp;$A$1&amp;"[Away]")=INDIRECT("total_match_but_"&amp;$A$1&amp;"[@Equipe]"))*(INDIRECT("Calendrier_"&amp;$A$1&amp;"[2.5]")))*(INDIRECT("Calendrier_"&amp;$A$1&amp;"[journee]")&lt;'1,5 buts'!E$4))/Total_match_but_ligue_1[[#This Row],[GP]],"")*100</f>
        <v>100</v>
      </c>
      <c r="Z17" s="4">
        <f ca="1">IFERROR(SUMPRODUCT(((INDIRECT("Calendrier_"&amp;$A$1&amp;"[Home]")=INDIRECT("total_match_but_"&amp;$A$1&amp;"[@Equipe]"))*(INDIRECT("Calendrier_"&amp;$A$1&amp;"[3.5]"))+(INDIRECT("Calendrier_"&amp;$A$1&amp;"[Away]")=INDIRECT("total_match_but_"&amp;$A$1&amp;"[@Equipe]"))*(INDIRECT("Calendrier_"&amp;$A$1&amp;"[3.5]")))*(INDIRECT("Calendrier_"&amp;$A$1&amp;"[journee]")&lt;'1,5 buts'!E$4))/Total_match_but_ligue_1[[#This Row],[GP]],"")*100</f>
        <v>50</v>
      </c>
      <c r="AA17" s="4">
        <f ca="1">IFERROR(SUMPRODUCT(((INDIRECT("Calendrier_"&amp;$A$1&amp;"[Home]")=INDIRECT("total_match_but_"&amp;$A$1&amp;"[@Equipe]"))*(INDIRECT("Calendrier_"&amp;$A$1&amp;"[BTS]"))+(INDIRECT("Calendrier_"&amp;$A$1&amp;"[Away]")=INDIRECT("total_match_but_"&amp;$A$1&amp;"[@Equipe]"))*(INDIRECT("Calendrier_"&amp;$A$1&amp;"[BTS]")))*(INDIRECT("Calendrier_"&amp;$A$1&amp;"[journee]")&lt;'1,5 buts'!E$4))/Total_match_but_ligue_1[[#This Row],[GP]],"")*100</f>
        <v>100</v>
      </c>
      <c r="AB17" s="4">
        <f ca="1">IFERROR((SUMPRODUCT((INDIRECT("Calendrier_"&amp;$A$1&amp;"[Home]")=INDIRECT("total_match_but_"&amp;$A$1&amp;"[@Equipe]"))*(RIGHT(INDIRECT("Calendrier_"&amp;$A$1&amp;"[resultat]"),1)="0")*1*(INDIRECT("Calendrier_"&amp;$A$1&amp;"[journee]")&lt;'1,5 buts'!$E$4))+
SUMPRODUCT((INDIRECT("Calendrier_"&amp;$A$1&amp;"[away]")=INDIRECT("total_match_but_"&amp;$A$1&amp;"[@Equipe]"))*(LEFT(INDIRECT("Calendrier_"&amp;$A$1&amp;"[resultat]"),1)="0")*1*(INDIRECT("Calendrier_"&amp;$A$1&amp;"[journee]")&lt;'1,5 buts'!$E$4)))/Total_match_but_ligue_1[[#This Row],[GP]],"")*100</f>
        <v>0</v>
      </c>
      <c r="AC17" s="4">
        <f ca="1">IFERROR((SUMPRODUCT((INDIRECT("Calendrier_"&amp;$A$1&amp;"[Home]")=INDIRECT("total_match_but_"&amp;$A$1&amp;"[@Equipe]"))*(LEFT(INDIRECT("Calendrier_"&amp;$A$1&amp;"[resultat]"),1)="0")*1*(INDIRECT("Calendrier_"&amp;$A$1&amp;"[journee]")&lt;'1,5 buts'!$E$4))+
SUMPRODUCT((INDIRECT("Calendrier_"&amp;$A$1&amp;"[away]")=INDIRECT("total_match_but_"&amp;$A$1&amp;"[@Equipe]"))*(RIGHT(INDIRECT("Calendrier_"&amp;$A$1&amp;"[resultat]"),1)="0")*1*(INDIRECT("Calendrier_"&amp;$A$1&amp;"[journee]")&lt;'1,5 buts'!$E$4)))/Total_match_but_ligue_1[[#This Row],[GP]],"")*100</f>
        <v>0</v>
      </c>
      <c r="AD17" s="4">
        <f ca="1">IFERROR(SUMPRODUCT(((INDIRECT("Calendrier_"&amp;$A$1&amp;"[Home]")=INDIRECT("total_match_but_"&amp;$A$1&amp;"[@Equipe]"))*(INDIRECT("Calendrier_"&amp;$A$1&amp;"[TG_HT]"))+(INDIRECT("Calendrier_"&amp;$A$1&amp;"[Away]")=INDIRECT("total_match_but_"&amp;$A$1&amp;"[@Equipe]"))*(INDIRECT("Calendrier_"&amp;$A$1&amp;"[TG_HT]")))*(INDIRECT("Calendrier_"&amp;$A$1&amp;"[journee]")&lt;'1,5 buts'!E$4))/Total_match_but_ligue_1[[#This Row],[GP]],"")</f>
        <v>1.5</v>
      </c>
      <c r="AE17" s="29">
        <f ca="1">IFERROR(SUMPRODUCT(((INDIRECT("Calendrier_"&amp;$A$1&amp;"[Home]")=INDIRECT("total_match_but_"&amp;$A$1&amp;"[@Equipe]"))*(INDIRECT("Calendrier_"&amp;$A$1&amp;"[TG_HT]"))+(INDIRECT("Calendrier_"&amp;$A$1&amp;"[Away]")=INDIRECT("total_match_but_"&amp;$A$1&amp;"[@Equipe]"))*(INDIRECT("Calendrier_"&amp;$A$1&amp;"[TG_HT]")))*(INDIRECT("Calendrier_"&amp;$A$1&amp;"[journee]")='1,5 buts'!E$4)),"")</f>
        <v>1</v>
      </c>
      <c r="AG17" s="4" t="str">
        <f t="shared" ca="1" si="7"/>
        <v>Montpellier</v>
      </c>
      <c r="AH17" s="1">
        <f ca="1">SUMPRODUCT(((INDIRECT("Calendrier_"&amp;$A$1&amp;"[Home]")=T17))*(INDIRECT("Calendrier_"&amp;$A$1&amp;"[Journee]")&lt;'1,5 buts'!E$4))</f>
        <v>3</v>
      </c>
      <c r="AI17" s="4">
        <f ca="1">IFERROR(SUMPRODUCT(((INDIRECT("Calendrier_"&amp;$A$1&amp;"[Home]")=INDIRECT("total_match_but_home_"&amp;$A$1&amp;"[@Equipe]"))*(INDIRECT("Calendrier_"&amp;$A$1&amp;"[TG]")))*(INDIRECT("Calendrier_"&amp;$A$1&amp;"[Journee]")&lt;'1,5 buts'!E$4))/Total_match_but_home_ligue_1[[#This Row],[GP]],"")</f>
        <v>4</v>
      </c>
      <c r="AJ17" s="4">
        <f ca="1">IFERROR(SUMPRODUCT(((INDIRECT("Calendrier_"&amp;$A$1&amp;"[Home]")=INDIRECT("total_match_but_home_"&amp;$A$1&amp;"[@Equipe]"))*(INDIRECT("Calendrier_"&amp;$A$1&amp;"[0.5]")))*(INDIRECT("Calendrier_"&amp;$A$1&amp;"[Journee]")&lt;'1,5 buts'!E$4))/Total_match_but_home_ligue_1[[#This Row],[GP]],"")*100</f>
        <v>100</v>
      </c>
      <c r="AK17" s="4">
        <f ca="1">IFERROR(SUMPRODUCT(((INDIRECT("Calendrier_"&amp;$A$1&amp;"[Home]")=INDIRECT("total_match_but_home_"&amp;$A$1&amp;"[@Equipe]"))*(INDIRECT("Calendrier_"&amp;$A$1&amp;"[1.5]")))*(INDIRECT("Calendrier_"&amp;$A$1&amp;"[Journee]")&lt;'1,5 buts'!E$4))/Total_match_but_home_ligue_1[[#This Row],[GP]],"")*100</f>
        <v>100</v>
      </c>
      <c r="AL17" s="4">
        <f ca="1">IFERROR(SUMPRODUCT(((INDIRECT("Calendrier_"&amp;$A$1&amp;"[Home]")=INDIRECT("total_match_but_home_"&amp;$A$1&amp;"[@Equipe]"))*(INDIRECT("Calendrier_"&amp;$A$1&amp;"[2.5]")))*(INDIRECT("Calendrier_"&amp;$A$1&amp;"[Journee]")&lt;'1,5 buts'!E$4))/Total_match_but_home_ligue_1[[#This Row],[GP]],"")*100</f>
        <v>100</v>
      </c>
      <c r="AM17" s="4">
        <f ca="1">IFERROR(SUMPRODUCT(((INDIRECT("Calendrier_"&amp;$A$1&amp;"[Home]")=INDIRECT("total_match_but_home_"&amp;$A$1&amp;"[@Equipe]"))*(INDIRECT("Calendrier_"&amp;$A$1&amp;"[3.5]")))*(INDIRECT("Calendrier_"&amp;$A$1&amp;"[Journee]")&lt;'1,5 buts'!E$4))/Total_match_but_home_ligue_1[[#This Row],[GP]],"")*100</f>
        <v>66.666666666666657</v>
      </c>
      <c r="AN17" s="4">
        <f ca="1">IFERROR(SUMPRODUCT(((INDIRECT("Calendrier_"&amp;$A$1&amp;"[Home]")=INDIRECT("total_match_but_home_"&amp;$A$1&amp;"[@Equipe]"))*(INDIRECT("Calendrier_"&amp;$A$1&amp;"[BTS]")))*(INDIRECT("Calendrier_"&amp;$A$1&amp;"[Journee]")&lt;'1,5 buts'!E$4))/Total_match_but_home_ligue_1[[#This Row],[GP]],"")*100</f>
        <v>100</v>
      </c>
      <c r="AO17" s="4">
        <f t="array" aca="1" ref="AO17" ca="1">IFERROR((SUMPRODUCT((INDIRECT("Calendrier_"&amp;$A$1&amp;"[Home]")=INDIRECT("total_match_but_home_"&amp;$A$1&amp;"[@Equipe]"))*(RIGHT(INDIRECT("Calendrier_"&amp;$A$1&amp;"[resultat]"),1)="0")*1*(INDIRECT("Calendrier_"&amp;$A$1&amp;"[Journee]")&lt;'1,5 buts'!$E$4))*(INDIRECT("Calendrier_"&amp;$A$1&amp;"[Journee]")&lt;'1,5 buts'!$E$4))/Total_match_but_home_ligue_1[[#This Row],[GP]],"")*100</f>
        <v>0</v>
      </c>
      <c r="AP17" s="29">
        <f t="array" aca="1" ref="AP17" ca="1">IFERROR((SUMPRODUCT((INDIRECT("Calendrier_"&amp;$A$1&amp;"[Home]")=INDIRECT("total_match_but_home_"&amp;$A$1&amp;"[@Equipe]"))*(LEFT(INDIRECT("Calendrier_"&amp;$A$1&amp;"[resultat]"),1)="0")*1*(INDIRECT("Calendrier_"&amp;$A$1&amp;"[Journee]")&lt;'1,5 buts'!$E$4))*(INDIRECT("Calendrier_"&amp;$A$1&amp;"[Journee]")&lt;'1,5 buts'!$E$4))/Total_match_but_home_ligue_1[[#This Row],[GP]],"")*100</f>
        <v>0</v>
      </c>
      <c r="AQ17" s="4">
        <f ca="1">IFERROR(SUMPRODUCT(((INDIRECT("Calendrier_"&amp;$A$1&amp;"[Home]")=INDIRECT("total_match_but_home_"&amp;$A$1&amp;"[@Equipe]"))*(INDIRECT("Calendrier_"&amp;$A$1&amp;"[TG_HT]")))*(INDIRECT("Calendrier_"&amp;$A$1&amp;"[Journee]")&lt;'1,5 buts'!E$4))/Total_match_but_home_ligue_1[[#This Row],[GP]],"")</f>
        <v>1.6666666666666667</v>
      </c>
      <c r="AS17" s="4" t="str">
        <f t="shared" ca="1" si="8"/>
        <v>Montpellier</v>
      </c>
      <c r="AT17" s="1">
        <f ca="1">SUMPRODUCT(((INDIRECT("Calendrier_"&amp;$A$1&amp;"[Away]")=INDIRECT("total_match_but_away_"&amp;$A$1&amp;"[@Equipe]")))*(INDIRECT("Calendrier_"&amp;$A$1&amp;"[Journee]")&lt;'1,5 buts'!$E$4))</f>
        <v>1</v>
      </c>
      <c r="AU17" s="4">
        <f ca="1">IFERROR(SUMPRODUCT(((INDIRECT("Calendrier_"&amp;$A$1&amp;"[Away]")=INDIRECT("total_match_but_away_"&amp;$A$1&amp;"[@Equipe]"))*(INDIRECT("Calendrier_"&amp;$A$1&amp;"[TG]")))*(INDIRECT("Calendrier_"&amp;$A$1&amp;"[Journee]")&lt;'1,5 buts'!E$4))/Total_match_but_away_ligue_1[[#This Row],[GP]],"")</f>
        <v>3</v>
      </c>
      <c r="AV17" s="4">
        <f ca="1">IFERROR(SUMPRODUCT(((INDIRECT("Calendrier_"&amp;$A$1&amp;"[Away]")=INDIRECT("total_match_but_away_"&amp;$A$1&amp;"[@Equipe]"))*(INDIRECT("Calendrier_"&amp;$A$1&amp;"[0.5]")))*(INDIRECT("Calendrier_"&amp;$A$1&amp;"[Journee]")&lt;'1,5 buts'!E$4))/Total_match_but_away_ligue_1[[#This Row],[GP]],"")*100</f>
        <v>100</v>
      </c>
      <c r="AW17" s="4">
        <f ca="1">IFERROR(SUMPRODUCT(((INDIRECT("Calendrier_"&amp;$A$1&amp;"[Away]")=INDIRECT("total_match_but_away_"&amp;$A$1&amp;"[@Equipe]"))*(INDIRECT("Calendrier_"&amp;$A$1&amp;"[1.5]")))*(INDIRECT("Calendrier_"&amp;$A$1&amp;"[Journee]")&lt;'1,5 buts'!E$4))/Total_match_but_away_ligue_1[[#This Row],[GP]],"")*100</f>
        <v>100</v>
      </c>
      <c r="AX17" s="4">
        <f ca="1">IFERROR(SUMPRODUCT(((INDIRECT("Calendrier_"&amp;$A$1&amp;"[Away]")=INDIRECT("total_match_but_away_"&amp;$A$1&amp;"[@Equipe]"))*(INDIRECT("Calendrier_"&amp;$A$1&amp;"[2.5]")))*(INDIRECT("Calendrier_"&amp;$A$1&amp;"[Journee]")&lt;'1,5 buts'!E$4))/Total_match_but_away_ligue_1[[#This Row],[GP]],"")*100</f>
        <v>100</v>
      </c>
      <c r="AY17" s="4">
        <f ca="1">IFERROR(SUMPRODUCT(((INDIRECT("Calendrier_"&amp;$A$1&amp;"[Away]")=INDIRECT("total_match_but_away_"&amp;$A$1&amp;"[@Equipe]"))*(INDIRECT("Calendrier_"&amp;$A$1&amp;"[3.5]")))*(INDIRECT("Calendrier_"&amp;$A$1&amp;"[Journee]")&lt;'1,5 buts'!E$4))/Total_match_but_away_ligue_1[[#This Row],[GP]],"")*100</f>
        <v>0</v>
      </c>
      <c r="AZ17" s="4">
        <f ca="1">IFERROR(SUMPRODUCT(((INDIRECT("Calendrier_"&amp;$A$1&amp;"[Away]")=INDIRECT("total_match_but_away_"&amp;$A$1&amp;"[@Equipe]"))*(INDIRECT("Calendrier_"&amp;$A$1&amp;"[BTS]")))*(INDIRECT("Calendrier_"&amp;$A$1&amp;"[Journee]")&lt;'1,5 buts'!E$4))/Total_match_but_away_ligue_1[[#This Row],[GP]],"")*100</f>
        <v>100</v>
      </c>
      <c r="BA17" s="4">
        <f t="array" aca="1" ref="BA17" ca="1">IFERROR((SUMPRODUCT((INDIRECT("Calendrier_"&amp;$A$1&amp;"[Away]")=INDIRECT("total_match_but_away_"&amp;$A$1&amp;"[@Equipe]"))*(LEFT(INDIRECT("Calendrier_"&amp;$A$1&amp;"[resultat]"),1)="0")*1*(INDIRECT("Calendrier_"&amp;$A$1&amp;"[Journee]")&lt;'1,5 buts'!$E$4))*(INDIRECT("Calendrier_"&amp;$A$1&amp;"[Journee]")&lt;'1,5 buts'!$E$4))/Total_match_but_away_ligue_1[[#This Row],[GP]],"")*100</f>
        <v>0</v>
      </c>
      <c r="BB17" s="4">
        <f t="array" aca="1" ref="BB17" ca="1">IFERROR((SUMPRODUCT((INDIRECT("Calendrier_"&amp;$A$1&amp;"[Away]")=INDIRECT("total_match_but_away_"&amp;$A$1&amp;"[@Equipe]"))*(RIGHT(INDIRECT("Calendrier_"&amp;$A$1&amp;"[resultat]"),1)="0")*1*(INDIRECT("Calendrier_"&amp;$A$1&amp;"[Journee]")&lt;'1,5 buts'!$E$4))*(INDIRECT("Calendrier_"&amp;$A$1&amp;"[Journee]")&lt;'1,5 buts'!$E$4))/Total_match_but_away_ligue_1[[#This Row],[GP]],"")*100</f>
        <v>0</v>
      </c>
      <c r="BC17" s="4">
        <f ca="1">IFERROR(SUMPRODUCT(((INDIRECT("Calendrier_"&amp;$A$1&amp;"[Away]")=INDIRECT("total_match_but_away_"&amp;$A$1&amp;"[@Equipe]"))*(INDIRECT("Calendrier_"&amp;$A$1&amp;"[TG_HT]")))*(INDIRECT("Calendrier_"&amp;$A$1&amp;"[Journee]")&lt;'1,5 buts'!E$4))/Total_match_but_away_ligue_1[[#This Row],[GP]],"")</f>
        <v>1</v>
      </c>
      <c r="BE17" s="9" t="str">
        <f t="shared" ca="1" si="9"/>
        <v>Montpellier</v>
      </c>
      <c r="BF17" s="1">
        <f ca="1">SUMPRODUCT(((INDIRECT("Calendrier_"&amp;$A$1&amp;"[Home]")=INDIRECT("wide_table_"&amp;$A$1&amp;"[@Equipe]"))+(INDIRECT("Calendrier_"&amp;$A$1&amp;"[Away]")=INDIRECT("wide_table_"&amp;$A$1&amp;"[@Equipe]")))*(INDIRECT("Calendrier_"&amp;$A$1&amp;"[Journee]")&lt;'1,5 buts'!E$4))</f>
        <v>4</v>
      </c>
      <c r="BG17" s="1">
        <f ca="1">IFERROR(SUMPRODUCT(((INDIRECT("Calendrier_"&amp;$A$1&amp;"[Home]")=INDIRECT("wide_table_"&amp;$A$1&amp;"[@Equipe]"))*LEFT(INDIRECT("Calendrier_"&amp;$A$1&amp;"[resultat]"))+(INDIRECT("Calendrier_"&amp;$A$1&amp;"[Away]")=INDIRECT("wide_table_"&amp;$A$1&amp;"[@Equipe]"))*RIGHT(INDIRECT("Calendrier_"&amp;$A$1&amp;"[resultat]")))*(INDIRECT("Calendrier_"&amp;$A$1&amp;"[Journee]")&lt;'1,5 buts'!E$4)),"")</f>
        <v>10</v>
      </c>
      <c r="BH17" s="1">
        <f ca="1">IFERROR(SUMPRODUCT(((INDIRECT("Calendrier_"&amp;$A$1&amp;"[Home]")=INDIRECT("wide_table_"&amp;$A$1&amp;"[@Equipe]"))*RIGHT(INDIRECT("Calendrier_"&amp;$A$1&amp;"[resultat]"))+(INDIRECT("Calendrier_"&amp;$A$1&amp;"[Away]")=INDIRECT("wide_table_"&amp;$A$1&amp;"[@Equipe]"))*LEFT(INDIRECT("Calendrier_"&amp;$A$1&amp;"[resultat]")))*(INDIRECT("Calendrier_"&amp;$A$1&amp;"[Journee]")&lt;'1,5 buts'!E$4)),"")</f>
        <v>5</v>
      </c>
      <c r="BJ17"/>
      <c r="BK17" s="37" t="s">
        <v>23</v>
      </c>
      <c r="BL17" s="35" t="s">
        <v>24</v>
      </c>
      <c r="BM17" s="35" t="s">
        <v>24</v>
      </c>
      <c r="BN17" s="35" t="s">
        <v>23</v>
      </c>
      <c r="BO17" s="39" t="s">
        <v>22</v>
      </c>
      <c r="BP17" t="s">
        <v>23</v>
      </c>
      <c r="BQ17" s="43" t="s">
        <v>23</v>
      </c>
      <c r="CG17" s="1"/>
      <c r="CH17" s="1"/>
      <c r="CI17" s="1"/>
      <c r="CJ17" s="1"/>
    </row>
    <row r="18" spans="2:88" x14ac:dyDescent="0.25">
      <c r="B18" s="24" t="str">
        <f t="array" aca="1" ref="B18" ca="1">IF(ROWS($6:18)&lt;=COUNTIF(INDIRECT("Calendrier_"&amp;$A$1&amp;"[Journee]"),'1,5 buts'!$E$4),INDEX(INDIRECT("Calendrier_"&amp;$A$1&amp;"[Date]"),SMALL(IF(INDIRECT("Calendrier_"&amp;$A$1&amp;"[Journee]")='1,5 buts'!$E$4,ROW(INDIRECT("1:"&amp;ROWS(INDIRECT("Calendrier_"&amp;$A$1&amp;"[Date]"))))),ROWS($6:18))),"")</f>
        <v/>
      </c>
      <c r="C18" s="1" t="str">
        <f t="array" aca="1" ref="C18" ca="1">IF(ROWS($6:18)&lt;=COUNTIF(INDIRECT("Calendrier_"&amp;$A$1&amp;"[Journee]"),'1,5 buts'!$E$4),INDEX(INDIRECT("Calendrier_"&amp;$A$1&amp;"[Home]"),SMALL(IF(INDIRECT("Calendrier_"&amp;$A$1&amp;"[Journee]")='1,5 buts'!$E$4,ROW(INDIRECT("1:"&amp;ROWS(INDIRECT("Calendrier_"&amp;$A$1&amp;"[Home]"))))),ROWS($6:18))),"")</f>
        <v/>
      </c>
      <c r="D18" s="1" t="str">
        <f t="array" aca="1" ref="D18" ca="1">IF(ROWS($6:18)&lt;=COUNTIF(INDIRECT("Calendrier_"&amp;$A$1&amp;"[Journee]"),'1,5 buts'!$E$4),INDEX(INDIRECT("Calendrier_"&amp;$A$1&amp;"[resultat]"),SMALL(IF(INDIRECT("Calendrier_"&amp;$A$1&amp;"[Journee]")='1,5 buts'!$E$4,ROW(INDIRECT("1:"&amp;ROWS(INDIRECT("Calendrier_"&amp;$A$1&amp;"[resultat]"))))),ROWS($6:18))),"")</f>
        <v/>
      </c>
      <c r="E18" s="1" t="str">
        <f t="array" aca="1" ref="E18" ca="1">IF(ROWS($6:18)&lt;=COUNTIF(INDIRECT("Calendrier_"&amp;$A$1&amp;"[Journee]"),'1,5 buts'!$E$4),INDEX(INDIRECT("Calendrier_"&amp;$A$1&amp;"[away]"),SMALL(IF(INDIRECT("Calendrier_"&amp;$A$1&amp;"[Journee]")='1,5 buts'!$E$4,ROW(INDIRECT("1:"&amp;ROWS(INDIRECT("Calendrier_"&amp;$A$1&amp;"[away]"))))),ROWS($6:18))),"")</f>
        <v/>
      </c>
      <c r="F18" s="1" t="str">
        <f ca="1">IF(match_next_ligue_1[[#This Row],[Away]]&lt;&gt;"",$A$1,"")</f>
        <v/>
      </c>
      <c r="H18" s="5" t="str">
        <f t="shared" ca="1" si="0"/>
        <v/>
      </c>
      <c r="I18" s="5" t="str">
        <f t="shared" ca="1" si="1"/>
        <v/>
      </c>
      <c r="J18" s="6" t="str">
        <f ca="1">IFERROR((VLOOKUP(match_val_ligue_1[[#This Row],[Equipe Home]],INDIRECT("equipe_play_"&amp;$A$1&amp;""),5) + VLOOKUP(match_val_ligue_1[[#This Row],[Equipe Away]],INDIRECT("equipe_play_"&amp;$A$1&amp;""),5))/2,"")</f>
        <v/>
      </c>
      <c r="K18" s="7" t="str">
        <f ca="1">IFERROR((VLOOKUP(match_val_ligue_1[[#This Row],[Equipe Home]],INDIRECT("equipe_play_"&amp;$A$1&amp;""),6) + VLOOKUP(match_val_ligue_1[[#This Row],[Equipe Away]],INDIRECT("equipe_play_"&amp;$A$1&amp;""),6))/2,"")</f>
        <v/>
      </c>
      <c r="M18" s="1" t="str">
        <f t="array" aca="1" ref="M18" ca="1">INDEX(INDIRECT("equipe_"&amp;$A$1&amp;"[@]"), MATCH(TRUE, EXACT(INDIRECT("equipe_"&amp;$A$1&amp;"[#En-têtes]"), $C$2), 0))</f>
        <v>Nantes</v>
      </c>
      <c r="N18" s="1" t="str">
        <f t="shared" ca="1" si="2"/>
        <v/>
      </c>
      <c r="O18" s="1" t="str">
        <f t="shared" ca="1" si="3"/>
        <v/>
      </c>
      <c r="P18" s="1" t="str">
        <f t="shared" ca="1" si="4"/>
        <v/>
      </c>
      <c r="Q18" s="8">
        <f t="shared" ca="1" si="5"/>
        <v>75</v>
      </c>
      <c r="R18" s="4">
        <f ca="1">1/equipe_play_ligue_1[[#This Row],[% Reussite]]</f>
        <v>1.3333333333333334E-2</v>
      </c>
      <c r="T18" s="4" t="str">
        <f t="shared" ca="1" si="6"/>
        <v>Nantes</v>
      </c>
      <c r="U18" s="1">
        <f ca="1">SUMPRODUCT(((INDIRECT("Calendrier_"&amp;$A$1&amp;"[Home]")=INDIRECT("total_match_but_"&amp;$A$1&amp;"[@Equipe]"))+(INDIRECT("Calendrier_"&amp;$A$1&amp;"[away]")=INDIRECT("total_match_but_"&amp;$A$1&amp;"[@Equipe]")))*(INDIRECT("Calendrier_"&amp;$A$1&amp;"[journee]")&lt;'1,5 buts'!E$4))</f>
        <v>4</v>
      </c>
      <c r="V18" s="4">
        <f ca="1">IFERROR(SUMPRODUCT(((INDIRECT("Calendrier_"&amp;$A$1&amp;"[Home]")=INDIRECT("total_match_but_"&amp;$A$1&amp;"[@Equipe]"))*(INDIRECT("Calendrier_"&amp;$A$1&amp;"[tg]"))+(INDIRECT("Calendrier_"&amp;$A$1&amp;"[Away]")=INDIRECT("total_match_but_"&amp;$A$1&amp;"[@Equipe]"))*(INDIRECT("Calendrier_"&amp;$A$1&amp;"[tg]")))*(INDIRECT("Calendrier_"&amp;$A$1&amp;"[journee]")&lt;'1,5 buts'!E$4))/Total_match_but_ligue_1[[#This Row],[GP]],"")</f>
        <v>2.5</v>
      </c>
      <c r="W18" s="4">
        <f ca="1">IFERROR(SUMPRODUCT(((INDIRECT("Calendrier_"&amp;$A$1&amp;"[Home]")=INDIRECT("total_match_but_"&amp;$A$1&amp;"[@Equipe]"))*(INDIRECT("Calendrier_"&amp;$A$1&amp;"[0.5]"))+(INDIRECT("Calendrier_"&amp;$A$1&amp;"[Away]")=INDIRECT("total_match_but_"&amp;$A$1&amp;"[@Equipe]"))*(INDIRECT("Calendrier_"&amp;$A$1&amp;"[0.5]")))*(INDIRECT("Calendrier_"&amp;$A$1&amp;"[journee]")&lt;'1,5 buts'!E$4))/Total_match_but_ligue_1[[#This Row],[GP]],"")*100</f>
        <v>75</v>
      </c>
      <c r="X18" s="4">
        <f ca="1">IFERROR(SUMPRODUCT(((INDIRECT("Calendrier_"&amp;$A$1&amp;"[Home]")=INDIRECT("total_match_but_"&amp;$A$1&amp;"[@Equipe]"))*(INDIRECT("Calendrier_"&amp;$A$1&amp;"[1.5]"))+(INDIRECT("Calendrier_"&amp;$A$1&amp;"[Away]")=INDIRECT("total_match_but_"&amp;$A$1&amp;"[@Equipe]"))*(INDIRECT("Calendrier_"&amp;$A$1&amp;"[1.5]")))*(INDIRECT("Calendrier_"&amp;$A$1&amp;"[journee]")&lt;'1,5 buts'!E$4))/Total_match_but_ligue_1[[#This Row],[GP]],"")*100</f>
        <v>75</v>
      </c>
      <c r="Y18" s="4">
        <f ca="1">IFERROR(SUMPRODUCT(((INDIRECT("Calendrier_"&amp;$A$1&amp;"[Home]")=INDIRECT("total_match_but_"&amp;$A$1&amp;"[@Equipe]"))*(INDIRECT("Calendrier_"&amp;$A$1&amp;"[2.5]"))+(INDIRECT("Calendrier_"&amp;$A$1&amp;"[Away]")=INDIRECT("total_match_but_"&amp;$A$1&amp;"[@Equipe]"))*(INDIRECT("Calendrier_"&amp;$A$1&amp;"[2.5]")))*(INDIRECT("Calendrier_"&amp;$A$1&amp;"[journee]")&lt;'1,5 buts'!E$4))/Total_match_but_ligue_1[[#This Row],[GP]],"")*100</f>
        <v>75</v>
      </c>
      <c r="Z18" s="4">
        <f ca="1">IFERROR(SUMPRODUCT(((INDIRECT("Calendrier_"&amp;$A$1&amp;"[Home]")=INDIRECT("total_match_but_"&amp;$A$1&amp;"[@Equipe]"))*(INDIRECT("Calendrier_"&amp;$A$1&amp;"[3.5]"))+(INDIRECT("Calendrier_"&amp;$A$1&amp;"[Away]")=INDIRECT("total_match_but_"&amp;$A$1&amp;"[@Equipe]"))*(INDIRECT("Calendrier_"&amp;$A$1&amp;"[3.5]")))*(INDIRECT("Calendrier_"&amp;$A$1&amp;"[journee]")&lt;'1,5 buts'!E$4))/Total_match_but_ligue_1[[#This Row],[GP]],"")*100</f>
        <v>25</v>
      </c>
      <c r="AA18" s="4">
        <f ca="1">IFERROR(SUMPRODUCT(((INDIRECT("Calendrier_"&amp;$A$1&amp;"[Home]")=INDIRECT("total_match_but_"&amp;$A$1&amp;"[@Equipe]"))*(INDIRECT("Calendrier_"&amp;$A$1&amp;"[BTS]"))+(INDIRECT("Calendrier_"&amp;$A$1&amp;"[Away]")=INDIRECT("total_match_but_"&amp;$A$1&amp;"[@Equipe]"))*(INDIRECT("Calendrier_"&amp;$A$1&amp;"[BTS]")))*(INDIRECT("Calendrier_"&amp;$A$1&amp;"[journee]")&lt;'1,5 buts'!E$4))/Total_match_but_ligue_1[[#This Row],[GP]],"")*100</f>
        <v>75</v>
      </c>
      <c r="AB18" s="4">
        <f ca="1">IFERROR((SUMPRODUCT((INDIRECT("Calendrier_"&amp;$A$1&amp;"[Home]")=INDIRECT("total_match_but_"&amp;$A$1&amp;"[@Equipe]"))*(RIGHT(INDIRECT("Calendrier_"&amp;$A$1&amp;"[resultat]"),1)="0")*1*(INDIRECT("Calendrier_"&amp;$A$1&amp;"[journee]")&lt;'1,5 buts'!$E$4))+
SUMPRODUCT((INDIRECT("Calendrier_"&amp;$A$1&amp;"[away]")=INDIRECT("total_match_but_"&amp;$A$1&amp;"[@Equipe]"))*(LEFT(INDIRECT("Calendrier_"&amp;$A$1&amp;"[resultat]"),1)="0")*1*(INDIRECT("Calendrier_"&amp;$A$1&amp;"[journee]")&lt;'1,5 buts'!$E$4)))/Total_match_but_ligue_1[[#This Row],[GP]],"")*100</f>
        <v>25</v>
      </c>
      <c r="AC18" s="4">
        <f ca="1">IFERROR((SUMPRODUCT((INDIRECT("Calendrier_"&amp;$A$1&amp;"[Home]")=INDIRECT("total_match_but_"&amp;$A$1&amp;"[@Equipe]"))*(LEFT(INDIRECT("Calendrier_"&amp;$A$1&amp;"[resultat]"),1)="0")*1*(INDIRECT("Calendrier_"&amp;$A$1&amp;"[journee]")&lt;'1,5 buts'!$E$4))+
SUMPRODUCT((INDIRECT("Calendrier_"&amp;$A$1&amp;"[away]")=INDIRECT("total_match_but_"&amp;$A$1&amp;"[@Equipe]"))*(RIGHT(INDIRECT("Calendrier_"&amp;$A$1&amp;"[resultat]"),1)="0")*1*(INDIRECT("Calendrier_"&amp;$A$1&amp;"[journee]")&lt;'1,5 buts'!$E$4)))/Total_match_but_ligue_1[[#This Row],[GP]],"")*100</f>
        <v>25</v>
      </c>
      <c r="AD18" s="4">
        <f ca="1">IFERROR(SUMPRODUCT(((INDIRECT("Calendrier_"&amp;$A$1&amp;"[Home]")=INDIRECT("total_match_but_"&amp;$A$1&amp;"[@Equipe]"))*(INDIRECT("Calendrier_"&amp;$A$1&amp;"[TG_HT]"))+(INDIRECT("Calendrier_"&amp;$A$1&amp;"[Away]")=INDIRECT("total_match_but_"&amp;$A$1&amp;"[@Equipe]"))*(INDIRECT("Calendrier_"&amp;$A$1&amp;"[TG_HT]")))*(INDIRECT("Calendrier_"&amp;$A$1&amp;"[journee]")&lt;'1,5 buts'!E$4))/Total_match_but_ligue_1[[#This Row],[GP]],"")</f>
        <v>1</v>
      </c>
      <c r="AE18" s="29">
        <f ca="1">IFERROR(SUMPRODUCT(((INDIRECT("Calendrier_"&amp;$A$1&amp;"[Home]")=INDIRECT("total_match_but_"&amp;$A$1&amp;"[@Equipe]"))*(INDIRECT("Calendrier_"&amp;$A$1&amp;"[TG_HT]"))+(INDIRECT("Calendrier_"&amp;$A$1&amp;"[Away]")=INDIRECT("total_match_but_"&amp;$A$1&amp;"[@Equipe]"))*(INDIRECT("Calendrier_"&amp;$A$1&amp;"[TG_HT]")))*(INDIRECT("Calendrier_"&amp;$A$1&amp;"[journee]")='1,5 buts'!E$4)),"")</f>
        <v>1</v>
      </c>
      <c r="AG18" s="4" t="str">
        <f t="shared" ca="1" si="7"/>
        <v>Nantes</v>
      </c>
      <c r="AH18" s="1">
        <f ca="1">SUMPRODUCT(((INDIRECT("Calendrier_"&amp;$A$1&amp;"[Home]")=T18))*(INDIRECT("Calendrier_"&amp;$A$1&amp;"[Journee]")&lt;'1,5 buts'!E$4))</f>
        <v>2</v>
      </c>
      <c r="AI18" s="4">
        <f ca="1">IFERROR(SUMPRODUCT(((INDIRECT("Calendrier_"&amp;$A$1&amp;"[Home]")=INDIRECT("total_match_but_home_"&amp;$A$1&amp;"[@Equipe]"))*(INDIRECT("Calendrier_"&amp;$A$1&amp;"[TG]")))*(INDIRECT("Calendrier_"&amp;$A$1&amp;"[Journee]")&lt;'1,5 buts'!E$4))/Total_match_but_home_ligue_1[[#This Row],[GP]],"")</f>
        <v>3.5</v>
      </c>
      <c r="AJ18" s="4">
        <f ca="1">IFERROR(SUMPRODUCT(((INDIRECT("Calendrier_"&amp;$A$1&amp;"[Home]")=INDIRECT("total_match_but_home_"&amp;$A$1&amp;"[@Equipe]"))*(INDIRECT("Calendrier_"&amp;$A$1&amp;"[0.5]")))*(INDIRECT("Calendrier_"&amp;$A$1&amp;"[Journee]")&lt;'1,5 buts'!E$4))/Total_match_but_home_ligue_1[[#This Row],[GP]],"")*100</f>
        <v>100</v>
      </c>
      <c r="AK18" s="4">
        <f ca="1">IFERROR(SUMPRODUCT(((INDIRECT("Calendrier_"&amp;$A$1&amp;"[Home]")=INDIRECT("total_match_but_home_"&amp;$A$1&amp;"[@Equipe]"))*(INDIRECT("Calendrier_"&amp;$A$1&amp;"[1.5]")))*(INDIRECT("Calendrier_"&amp;$A$1&amp;"[Journee]")&lt;'1,5 buts'!E$4))/Total_match_but_home_ligue_1[[#This Row],[GP]],"")*100</f>
        <v>100</v>
      </c>
      <c r="AL18" s="4">
        <f ca="1">IFERROR(SUMPRODUCT(((INDIRECT("Calendrier_"&amp;$A$1&amp;"[Home]")=INDIRECT("total_match_but_home_"&amp;$A$1&amp;"[@Equipe]"))*(INDIRECT("Calendrier_"&amp;$A$1&amp;"[2.5]")))*(INDIRECT("Calendrier_"&amp;$A$1&amp;"[Journee]")&lt;'1,5 buts'!E$4))/Total_match_but_home_ligue_1[[#This Row],[GP]],"")*100</f>
        <v>100</v>
      </c>
      <c r="AM18" s="4">
        <f ca="1">IFERROR(SUMPRODUCT(((INDIRECT("Calendrier_"&amp;$A$1&amp;"[Home]")=INDIRECT("total_match_but_home_"&amp;$A$1&amp;"[@Equipe]"))*(INDIRECT("Calendrier_"&amp;$A$1&amp;"[3.5]")))*(INDIRECT("Calendrier_"&amp;$A$1&amp;"[Journee]")&lt;'1,5 buts'!E$4))/Total_match_but_home_ligue_1[[#This Row],[GP]],"")*100</f>
        <v>50</v>
      </c>
      <c r="AN18" s="4">
        <f ca="1">IFERROR(SUMPRODUCT(((INDIRECT("Calendrier_"&amp;$A$1&amp;"[Home]")=INDIRECT("total_match_but_home_"&amp;$A$1&amp;"[@Equipe]"))*(INDIRECT("Calendrier_"&amp;$A$1&amp;"[BTS]")))*(INDIRECT("Calendrier_"&amp;$A$1&amp;"[Journee]")&lt;'1,5 buts'!E$4))/Total_match_but_home_ligue_1[[#This Row],[GP]],"")*100</f>
        <v>100</v>
      </c>
      <c r="AO18" s="4">
        <f t="array" aca="1" ref="AO18" ca="1">IFERROR((SUMPRODUCT((INDIRECT("Calendrier_"&amp;$A$1&amp;"[Home]")=INDIRECT("total_match_but_home_"&amp;$A$1&amp;"[@Equipe]"))*(RIGHT(INDIRECT("Calendrier_"&amp;$A$1&amp;"[resultat]"),1)="0")*1*(INDIRECT("Calendrier_"&amp;$A$1&amp;"[Journee]")&lt;'1,5 buts'!$E$4))*(INDIRECT("Calendrier_"&amp;$A$1&amp;"[Journee]")&lt;'1,5 buts'!$E$4))/Total_match_but_home_ligue_1[[#This Row],[GP]],"")*100</f>
        <v>0</v>
      </c>
      <c r="AP18" s="29">
        <f t="array" aca="1" ref="AP18" ca="1">IFERROR((SUMPRODUCT((INDIRECT("Calendrier_"&amp;$A$1&amp;"[Home]")=INDIRECT("total_match_but_home_"&amp;$A$1&amp;"[@Equipe]"))*(LEFT(INDIRECT("Calendrier_"&amp;$A$1&amp;"[resultat]"),1)="0")*1*(INDIRECT("Calendrier_"&amp;$A$1&amp;"[Journee]")&lt;'1,5 buts'!$E$4))*(INDIRECT("Calendrier_"&amp;$A$1&amp;"[Journee]")&lt;'1,5 buts'!$E$4))/Total_match_but_home_ligue_1[[#This Row],[GP]],"")*100</f>
        <v>0</v>
      </c>
      <c r="AQ18" s="4">
        <f ca="1">IFERROR(SUMPRODUCT(((INDIRECT("Calendrier_"&amp;$A$1&amp;"[Home]")=INDIRECT("total_match_but_home_"&amp;$A$1&amp;"[@Equipe]"))*(INDIRECT("Calendrier_"&amp;$A$1&amp;"[TG_HT]")))*(INDIRECT("Calendrier_"&amp;$A$1&amp;"[Journee]")&lt;'1,5 buts'!E$4))/Total_match_but_home_ligue_1[[#This Row],[GP]],"")</f>
        <v>1.5</v>
      </c>
      <c r="AS18" s="4" t="str">
        <f t="shared" ca="1" si="8"/>
        <v>Nantes</v>
      </c>
      <c r="AT18" s="1">
        <f ca="1">SUMPRODUCT(((INDIRECT("Calendrier_"&amp;$A$1&amp;"[Away]")=INDIRECT("total_match_but_away_"&amp;$A$1&amp;"[@Equipe]")))*(INDIRECT("Calendrier_"&amp;$A$1&amp;"[Journee]")&lt;'1,5 buts'!$E$4))</f>
        <v>2</v>
      </c>
      <c r="AU18" s="4">
        <f ca="1">IFERROR(SUMPRODUCT(((INDIRECT("Calendrier_"&amp;$A$1&amp;"[Away]")=INDIRECT("total_match_but_away_"&amp;$A$1&amp;"[@Equipe]"))*(INDIRECT("Calendrier_"&amp;$A$1&amp;"[TG]")))*(INDIRECT("Calendrier_"&amp;$A$1&amp;"[Journee]")&lt;'1,5 buts'!E$4))/Total_match_but_away_ligue_1[[#This Row],[GP]],"")</f>
        <v>1.5</v>
      </c>
      <c r="AV18" s="4">
        <f ca="1">IFERROR(SUMPRODUCT(((INDIRECT("Calendrier_"&amp;$A$1&amp;"[Away]")=INDIRECT("total_match_but_away_"&amp;$A$1&amp;"[@Equipe]"))*(INDIRECT("Calendrier_"&amp;$A$1&amp;"[0.5]")))*(INDIRECT("Calendrier_"&amp;$A$1&amp;"[Journee]")&lt;'1,5 buts'!E$4))/Total_match_but_away_ligue_1[[#This Row],[GP]],"")*100</f>
        <v>50</v>
      </c>
      <c r="AW18" s="4">
        <f ca="1">IFERROR(SUMPRODUCT(((INDIRECT("Calendrier_"&amp;$A$1&amp;"[Away]")=INDIRECT("total_match_but_away_"&amp;$A$1&amp;"[@Equipe]"))*(INDIRECT("Calendrier_"&amp;$A$1&amp;"[1.5]")))*(INDIRECT("Calendrier_"&amp;$A$1&amp;"[Journee]")&lt;'1,5 buts'!E$4))/Total_match_but_away_ligue_1[[#This Row],[GP]],"")*100</f>
        <v>50</v>
      </c>
      <c r="AX18" s="4">
        <f ca="1">IFERROR(SUMPRODUCT(((INDIRECT("Calendrier_"&amp;$A$1&amp;"[Away]")=INDIRECT("total_match_but_away_"&amp;$A$1&amp;"[@Equipe]"))*(INDIRECT("Calendrier_"&amp;$A$1&amp;"[2.5]")))*(INDIRECT("Calendrier_"&amp;$A$1&amp;"[Journee]")&lt;'1,5 buts'!E$4))/Total_match_but_away_ligue_1[[#This Row],[GP]],"")*100</f>
        <v>50</v>
      </c>
      <c r="AY18" s="4">
        <f ca="1">IFERROR(SUMPRODUCT(((INDIRECT("Calendrier_"&amp;$A$1&amp;"[Away]")=INDIRECT("total_match_but_away_"&amp;$A$1&amp;"[@Equipe]"))*(INDIRECT("Calendrier_"&amp;$A$1&amp;"[3.5]")))*(INDIRECT("Calendrier_"&amp;$A$1&amp;"[Journee]")&lt;'1,5 buts'!E$4))/Total_match_but_away_ligue_1[[#This Row],[GP]],"")*100</f>
        <v>0</v>
      </c>
      <c r="AZ18" s="4">
        <f ca="1">IFERROR(SUMPRODUCT(((INDIRECT("Calendrier_"&amp;$A$1&amp;"[Away]")=INDIRECT("total_match_but_away_"&amp;$A$1&amp;"[@Equipe]"))*(INDIRECT("Calendrier_"&amp;$A$1&amp;"[BTS]")))*(INDIRECT("Calendrier_"&amp;$A$1&amp;"[Journee]")&lt;'1,5 buts'!E$4))/Total_match_but_away_ligue_1[[#This Row],[GP]],"")*100</f>
        <v>50</v>
      </c>
      <c r="BA18" s="4">
        <f t="array" aca="1" ref="BA18" ca="1">IFERROR((SUMPRODUCT((INDIRECT("Calendrier_"&amp;$A$1&amp;"[Away]")=INDIRECT("total_match_but_away_"&amp;$A$1&amp;"[@Equipe]"))*(LEFT(INDIRECT("Calendrier_"&amp;$A$1&amp;"[resultat]"),1)="0")*1*(INDIRECT("Calendrier_"&amp;$A$1&amp;"[Journee]")&lt;'1,5 buts'!$E$4))*(INDIRECT("Calendrier_"&amp;$A$1&amp;"[Journee]")&lt;'1,5 buts'!$E$4))/Total_match_but_away_ligue_1[[#This Row],[GP]],"")*100</f>
        <v>50</v>
      </c>
      <c r="BB18" s="4">
        <f t="array" aca="1" ref="BB18" ca="1">IFERROR((SUMPRODUCT((INDIRECT("Calendrier_"&amp;$A$1&amp;"[Away]")=INDIRECT("total_match_but_away_"&amp;$A$1&amp;"[@Equipe]"))*(RIGHT(INDIRECT("Calendrier_"&amp;$A$1&amp;"[resultat]"),1)="0")*1*(INDIRECT("Calendrier_"&amp;$A$1&amp;"[Journee]")&lt;'1,5 buts'!$E$4))*(INDIRECT("Calendrier_"&amp;$A$1&amp;"[Journee]")&lt;'1,5 buts'!$E$4))/Total_match_but_away_ligue_1[[#This Row],[GP]],"")*100</f>
        <v>50</v>
      </c>
      <c r="BC18" s="4">
        <f ca="1">IFERROR(SUMPRODUCT(((INDIRECT("Calendrier_"&amp;$A$1&amp;"[Away]")=INDIRECT("total_match_but_away_"&amp;$A$1&amp;"[@Equipe]"))*(INDIRECT("Calendrier_"&amp;$A$1&amp;"[TG_HT]")))*(INDIRECT("Calendrier_"&amp;$A$1&amp;"[Journee]")&lt;'1,5 buts'!E$4))/Total_match_but_away_ligue_1[[#This Row],[GP]],"")</f>
        <v>0.5</v>
      </c>
      <c r="BE18" s="9" t="str">
        <f t="shared" ca="1" si="9"/>
        <v>Nantes</v>
      </c>
      <c r="BF18" s="1">
        <f ca="1">SUMPRODUCT(((INDIRECT("Calendrier_"&amp;$A$1&amp;"[Home]")=INDIRECT("wide_table_"&amp;$A$1&amp;"[@Equipe]"))+(INDIRECT("Calendrier_"&amp;$A$1&amp;"[Away]")=INDIRECT("wide_table_"&amp;$A$1&amp;"[@Equipe]")))*(INDIRECT("Calendrier_"&amp;$A$1&amp;"[Journee]")&lt;'1,5 buts'!E$4))</f>
        <v>4</v>
      </c>
      <c r="BG18" s="1">
        <f ca="1">IFERROR(SUMPRODUCT(((INDIRECT("Calendrier_"&amp;$A$1&amp;"[Home]")=INDIRECT("wide_table_"&amp;$A$1&amp;"[@Equipe]"))*LEFT(INDIRECT("Calendrier_"&amp;$A$1&amp;"[resultat]"))+(INDIRECT("Calendrier_"&amp;$A$1&amp;"[Away]")=INDIRECT("wide_table_"&amp;$A$1&amp;"[@Equipe]"))*RIGHT(INDIRECT("Calendrier_"&amp;$A$1&amp;"[resultat]")))*(INDIRECT("Calendrier_"&amp;$A$1&amp;"[Journee]")&lt;'1,5 buts'!E$4)),"")</f>
        <v>5</v>
      </c>
      <c r="BH18" s="1">
        <f ca="1">IFERROR(SUMPRODUCT(((INDIRECT("Calendrier_"&amp;$A$1&amp;"[Home]")=INDIRECT("wide_table_"&amp;$A$1&amp;"[@Equipe]"))*RIGHT(INDIRECT("Calendrier_"&amp;$A$1&amp;"[resultat]"))+(INDIRECT("Calendrier_"&amp;$A$1&amp;"[Away]")=INDIRECT("wide_table_"&amp;$A$1&amp;"[@Equipe]"))*LEFT(INDIRECT("Calendrier_"&amp;$A$1&amp;"[resultat]")))*(INDIRECT("Calendrier_"&amp;$A$1&amp;"[Journee]")&lt;'1,5 buts'!E$4)),"")</f>
        <v>5</v>
      </c>
      <c r="BJ18"/>
      <c r="BK18" s="36" t="s">
        <v>24</v>
      </c>
      <c r="BL18" s="34" t="s">
        <v>25</v>
      </c>
      <c r="BM18" s="34" t="s">
        <v>25</v>
      </c>
      <c r="BN18" s="34" t="s">
        <v>24</v>
      </c>
      <c r="BO18" s="38" t="s">
        <v>23</v>
      </c>
      <c r="BP18" t="s">
        <v>24</v>
      </c>
      <c r="BQ18" s="44" t="s">
        <v>24</v>
      </c>
      <c r="CG18" s="1"/>
      <c r="CH18" s="1"/>
      <c r="CI18" s="1"/>
      <c r="CJ18" s="1"/>
    </row>
    <row r="19" spans="2:88" x14ac:dyDescent="0.25">
      <c r="B19" s="24" t="str">
        <f t="array" aca="1" ref="B19" ca="1">IF(ROWS($6:19)&lt;=COUNTIF(INDIRECT("Calendrier_"&amp;$A$1&amp;"[Journee]"),'1,5 buts'!$E$4),INDEX(INDIRECT("Calendrier_"&amp;$A$1&amp;"[Date]"),SMALL(IF(INDIRECT("Calendrier_"&amp;$A$1&amp;"[Journee]")='1,5 buts'!$E$4,ROW(INDIRECT("1:"&amp;ROWS(INDIRECT("Calendrier_"&amp;$A$1&amp;"[Date]"))))),ROWS($6:19))),"")</f>
        <v/>
      </c>
      <c r="C19" s="1" t="str">
        <f t="array" aca="1" ref="C19" ca="1">IF(ROWS($6:19)&lt;=COUNTIF(INDIRECT("Calendrier_"&amp;$A$1&amp;"[Journee]"),'1,5 buts'!$E$4),INDEX(INDIRECT("Calendrier_"&amp;$A$1&amp;"[Home]"),SMALL(IF(INDIRECT("Calendrier_"&amp;$A$1&amp;"[Journee]")='1,5 buts'!$E$4,ROW(INDIRECT("1:"&amp;ROWS(INDIRECT("Calendrier_"&amp;$A$1&amp;"[Home]"))))),ROWS($6:19))),"")</f>
        <v/>
      </c>
      <c r="D19" s="1" t="str">
        <f t="array" aca="1" ref="D19" ca="1">IF(ROWS($6:19)&lt;=COUNTIF(INDIRECT("Calendrier_"&amp;$A$1&amp;"[Journee]"),'1,5 buts'!$E$4),INDEX(INDIRECT("Calendrier_"&amp;$A$1&amp;"[resultat]"),SMALL(IF(INDIRECT("Calendrier_"&amp;$A$1&amp;"[Journee]")='1,5 buts'!$E$4,ROW(INDIRECT("1:"&amp;ROWS(INDIRECT("Calendrier_"&amp;$A$1&amp;"[resultat]"))))),ROWS($6:19))),"")</f>
        <v/>
      </c>
      <c r="E19" s="1" t="str">
        <f t="array" aca="1" ref="E19" ca="1">IF(ROWS($6:19)&lt;=COUNTIF(INDIRECT("Calendrier_"&amp;$A$1&amp;"[Journee]"),'1,5 buts'!$E$4),INDEX(INDIRECT("Calendrier_"&amp;$A$1&amp;"[away]"),SMALL(IF(INDIRECT("Calendrier_"&amp;$A$1&amp;"[Journee]")='1,5 buts'!$E$4,ROW(INDIRECT("1:"&amp;ROWS(INDIRECT("Calendrier_"&amp;$A$1&amp;"[away]"))))),ROWS($6:19))),"")</f>
        <v/>
      </c>
      <c r="F19" s="1" t="str">
        <f ca="1">IF(match_next_ligue_1[[#This Row],[Away]]&lt;&gt;"",$A$1,"")</f>
        <v/>
      </c>
      <c r="H19" s="5" t="str">
        <f t="shared" ca="1" si="0"/>
        <v/>
      </c>
      <c r="I19" s="5" t="str">
        <f t="shared" ca="1" si="1"/>
        <v/>
      </c>
      <c r="J19" s="6" t="str">
        <f ca="1">IFERROR((VLOOKUP(match_val_ligue_1[[#This Row],[Equipe Home]],INDIRECT("equipe_play_"&amp;$A$1&amp;""),5) + VLOOKUP(match_val_ligue_1[[#This Row],[Equipe Away]],INDIRECT("equipe_play_"&amp;$A$1&amp;""),5))/2,"")</f>
        <v/>
      </c>
      <c r="K19" s="7" t="str">
        <f ca="1">IFERROR((VLOOKUP(match_val_ligue_1[[#This Row],[Equipe Home]],INDIRECT("equipe_play_"&amp;$A$1&amp;""),6) + VLOOKUP(match_val_ligue_1[[#This Row],[Equipe Away]],INDIRECT("equipe_play_"&amp;$A$1&amp;""),6))/2,"")</f>
        <v/>
      </c>
      <c r="M19" s="1" t="str">
        <f t="array" aca="1" ref="M19" ca="1">INDEX(INDIRECT("equipe_"&amp;$A$1&amp;"[@]"), MATCH(TRUE, EXACT(INDIRECT("equipe_"&amp;$A$1&amp;"[#En-têtes]"), $C$2), 0))</f>
        <v>Nice</v>
      </c>
      <c r="N19" s="1" t="str">
        <f t="shared" ca="1" si="2"/>
        <v/>
      </c>
      <c r="O19" s="1" t="str">
        <f t="shared" ca="1" si="3"/>
        <v/>
      </c>
      <c r="P19" s="1" t="str">
        <f t="shared" ca="1" si="4"/>
        <v/>
      </c>
      <c r="Q19" s="8">
        <f t="shared" ca="1" si="5"/>
        <v>100</v>
      </c>
      <c r="R19" s="4">
        <f ca="1">1/equipe_play_ligue_1[[#This Row],[% Reussite]]</f>
        <v>0.01</v>
      </c>
      <c r="T19" s="4" t="str">
        <f t="shared" ca="1" si="6"/>
        <v>Nice</v>
      </c>
      <c r="U19" s="1">
        <f ca="1">SUMPRODUCT(((INDIRECT("Calendrier_"&amp;$A$1&amp;"[Home]")=INDIRECT("total_match_but_"&amp;$A$1&amp;"[@Equipe]"))+(INDIRECT("Calendrier_"&amp;$A$1&amp;"[away]")=INDIRECT("total_match_but_"&amp;$A$1&amp;"[@Equipe]")))*(INDIRECT("Calendrier_"&amp;$A$1&amp;"[journee]")&lt;'1,5 buts'!E$4))</f>
        <v>4</v>
      </c>
      <c r="V19" s="4">
        <f ca="1">IFERROR(SUMPRODUCT(((INDIRECT("Calendrier_"&amp;$A$1&amp;"[Home]")=INDIRECT("total_match_but_"&amp;$A$1&amp;"[@Equipe]"))*(INDIRECT("Calendrier_"&amp;$A$1&amp;"[tg]"))+(INDIRECT("Calendrier_"&amp;$A$1&amp;"[Away]")=INDIRECT("total_match_but_"&amp;$A$1&amp;"[@Equipe]"))*(INDIRECT("Calendrier_"&amp;$A$1&amp;"[tg]")))*(INDIRECT("Calendrier_"&amp;$A$1&amp;"[journee]")&lt;'1,5 buts'!E$4))/Total_match_but_ligue_1[[#This Row],[GP]],"")</f>
        <v>3</v>
      </c>
      <c r="W19" s="4">
        <f ca="1">IFERROR(SUMPRODUCT(((INDIRECT("Calendrier_"&amp;$A$1&amp;"[Home]")=INDIRECT("total_match_but_"&amp;$A$1&amp;"[@Equipe]"))*(INDIRECT("Calendrier_"&amp;$A$1&amp;"[0.5]"))+(INDIRECT("Calendrier_"&amp;$A$1&amp;"[Away]")=INDIRECT("total_match_but_"&amp;$A$1&amp;"[@Equipe]"))*(INDIRECT("Calendrier_"&amp;$A$1&amp;"[0.5]")))*(INDIRECT("Calendrier_"&amp;$A$1&amp;"[journee]")&lt;'1,5 buts'!E$4))/Total_match_but_ligue_1[[#This Row],[GP]],"")*100</f>
        <v>100</v>
      </c>
      <c r="X19" s="4">
        <f ca="1">IFERROR(SUMPRODUCT(((INDIRECT("Calendrier_"&amp;$A$1&amp;"[Home]")=INDIRECT("total_match_but_"&amp;$A$1&amp;"[@Equipe]"))*(INDIRECT("Calendrier_"&amp;$A$1&amp;"[1.5]"))+(INDIRECT("Calendrier_"&amp;$A$1&amp;"[Away]")=INDIRECT("total_match_but_"&amp;$A$1&amp;"[@Equipe]"))*(INDIRECT("Calendrier_"&amp;$A$1&amp;"[1.5]")))*(INDIRECT("Calendrier_"&amp;$A$1&amp;"[journee]")&lt;'1,5 buts'!E$4))/Total_match_but_ligue_1[[#This Row],[GP]],"")*100</f>
        <v>100</v>
      </c>
      <c r="Y19" s="4">
        <f ca="1">IFERROR(SUMPRODUCT(((INDIRECT("Calendrier_"&amp;$A$1&amp;"[Home]")=INDIRECT("total_match_but_"&amp;$A$1&amp;"[@Equipe]"))*(INDIRECT("Calendrier_"&amp;$A$1&amp;"[2.5]"))+(INDIRECT("Calendrier_"&amp;$A$1&amp;"[Away]")=INDIRECT("total_match_but_"&amp;$A$1&amp;"[@Equipe]"))*(INDIRECT("Calendrier_"&amp;$A$1&amp;"[2.5]")))*(INDIRECT("Calendrier_"&amp;$A$1&amp;"[journee]")&lt;'1,5 buts'!E$4))/Total_match_but_ligue_1[[#This Row],[GP]],"")*100</f>
        <v>75</v>
      </c>
      <c r="Z19" s="4">
        <f ca="1">IFERROR(SUMPRODUCT(((INDIRECT("Calendrier_"&amp;$A$1&amp;"[Home]")=INDIRECT("total_match_but_"&amp;$A$1&amp;"[@Equipe]"))*(INDIRECT("Calendrier_"&amp;$A$1&amp;"[3.5]"))+(INDIRECT("Calendrier_"&amp;$A$1&amp;"[Away]")=INDIRECT("total_match_but_"&amp;$A$1&amp;"[@Equipe]"))*(INDIRECT("Calendrier_"&amp;$A$1&amp;"[3.5]")))*(INDIRECT("Calendrier_"&amp;$A$1&amp;"[journee]")&lt;'1,5 buts'!E$4))/Total_match_but_ligue_1[[#This Row],[GP]],"")*100</f>
        <v>25</v>
      </c>
      <c r="AA19" s="4">
        <f ca="1">IFERROR(SUMPRODUCT(((INDIRECT("Calendrier_"&amp;$A$1&amp;"[Home]")=INDIRECT("total_match_but_"&amp;$A$1&amp;"[@Equipe]"))*(INDIRECT("Calendrier_"&amp;$A$1&amp;"[BTS]"))+(INDIRECT("Calendrier_"&amp;$A$1&amp;"[Away]")=INDIRECT("total_match_but_"&amp;$A$1&amp;"[@Equipe]"))*(INDIRECT("Calendrier_"&amp;$A$1&amp;"[BTS]")))*(INDIRECT("Calendrier_"&amp;$A$1&amp;"[journee]")&lt;'1,5 buts'!E$4))/Total_match_but_ligue_1[[#This Row],[GP]],"")*100</f>
        <v>50</v>
      </c>
      <c r="AB19" s="4">
        <f ca="1">IFERROR((SUMPRODUCT((INDIRECT("Calendrier_"&amp;$A$1&amp;"[Home]")=INDIRECT("total_match_but_"&amp;$A$1&amp;"[@Equipe]"))*(RIGHT(INDIRECT("Calendrier_"&amp;$A$1&amp;"[resultat]"),1)="0")*1*(INDIRECT("Calendrier_"&amp;$A$1&amp;"[journee]")&lt;'1,5 buts'!$E$4))+
SUMPRODUCT((INDIRECT("Calendrier_"&amp;$A$1&amp;"[away]")=INDIRECT("total_match_but_"&amp;$A$1&amp;"[@Equipe]"))*(LEFT(INDIRECT("Calendrier_"&amp;$A$1&amp;"[resultat]"),1)="0")*1*(INDIRECT("Calendrier_"&amp;$A$1&amp;"[journee]")&lt;'1,5 buts'!$E$4)))/Total_match_but_ligue_1[[#This Row],[GP]],"")*100</f>
        <v>25</v>
      </c>
      <c r="AC19" s="4">
        <f ca="1">IFERROR((SUMPRODUCT((INDIRECT("Calendrier_"&amp;$A$1&amp;"[Home]")=INDIRECT("total_match_but_"&amp;$A$1&amp;"[@Equipe]"))*(LEFT(INDIRECT("Calendrier_"&amp;$A$1&amp;"[resultat]"),1)="0")*1*(INDIRECT("Calendrier_"&amp;$A$1&amp;"[journee]")&lt;'1,5 buts'!$E$4))+
SUMPRODUCT((INDIRECT("Calendrier_"&amp;$A$1&amp;"[away]")=INDIRECT("total_match_but_"&amp;$A$1&amp;"[@Equipe]"))*(RIGHT(INDIRECT("Calendrier_"&amp;$A$1&amp;"[resultat]"),1)="0")*1*(INDIRECT("Calendrier_"&amp;$A$1&amp;"[journee]")&lt;'1,5 buts'!$E$4)))/Total_match_but_ligue_1[[#This Row],[GP]],"")*100</f>
        <v>25</v>
      </c>
      <c r="AD19" s="4">
        <f ca="1">IFERROR(SUMPRODUCT(((INDIRECT("Calendrier_"&amp;$A$1&amp;"[Home]")=INDIRECT("total_match_but_"&amp;$A$1&amp;"[@Equipe]"))*(INDIRECT("Calendrier_"&amp;$A$1&amp;"[TG_HT]"))+(INDIRECT("Calendrier_"&amp;$A$1&amp;"[Away]")=INDIRECT("total_match_but_"&amp;$A$1&amp;"[@Equipe]"))*(INDIRECT("Calendrier_"&amp;$A$1&amp;"[TG_HT]")))*(INDIRECT("Calendrier_"&amp;$A$1&amp;"[journee]")&lt;'1,5 buts'!E$4))/Total_match_but_ligue_1[[#This Row],[GP]],"")</f>
        <v>1.5</v>
      </c>
      <c r="AE19" s="29">
        <f ca="1">IFERROR(SUMPRODUCT(((INDIRECT("Calendrier_"&amp;$A$1&amp;"[Home]")=INDIRECT("total_match_but_"&amp;$A$1&amp;"[@Equipe]"))*(INDIRECT("Calendrier_"&amp;$A$1&amp;"[TG_HT]"))+(INDIRECT("Calendrier_"&amp;$A$1&amp;"[Away]")=INDIRECT("total_match_but_"&amp;$A$1&amp;"[@Equipe]"))*(INDIRECT("Calendrier_"&amp;$A$1&amp;"[TG_HT]")))*(INDIRECT("Calendrier_"&amp;$A$1&amp;"[journee]")='1,5 buts'!E$4)),"")</f>
        <v>0</v>
      </c>
      <c r="AG19" s="4" t="str">
        <f t="shared" ca="1" si="7"/>
        <v>Nice</v>
      </c>
      <c r="AH19" s="1">
        <f ca="1">SUMPRODUCT(((INDIRECT("Calendrier_"&amp;$A$1&amp;"[Home]")=T19))*(INDIRECT("Calendrier_"&amp;$A$1&amp;"[Journee]")&lt;'1,5 buts'!E$4))</f>
        <v>2</v>
      </c>
      <c r="AI19" s="4">
        <f ca="1">IFERROR(SUMPRODUCT(((INDIRECT("Calendrier_"&amp;$A$1&amp;"[Home]")=INDIRECT("total_match_but_home_"&amp;$A$1&amp;"[@Equipe]"))*(INDIRECT("Calendrier_"&amp;$A$1&amp;"[TG]")))*(INDIRECT("Calendrier_"&amp;$A$1&amp;"[Journee]")&lt;'1,5 buts'!E$4))/Total_match_but_home_ligue_1[[#This Row],[GP]],"")</f>
        <v>3</v>
      </c>
      <c r="AJ19" s="4">
        <f ca="1">IFERROR(SUMPRODUCT(((INDIRECT("Calendrier_"&amp;$A$1&amp;"[Home]")=INDIRECT("total_match_but_home_"&amp;$A$1&amp;"[@Equipe]"))*(INDIRECT("Calendrier_"&amp;$A$1&amp;"[0.5]")))*(INDIRECT("Calendrier_"&amp;$A$1&amp;"[Journee]")&lt;'1,5 buts'!E$4))/Total_match_but_home_ligue_1[[#This Row],[GP]],"")*100</f>
        <v>100</v>
      </c>
      <c r="AK19" s="4">
        <f ca="1">IFERROR(SUMPRODUCT(((INDIRECT("Calendrier_"&amp;$A$1&amp;"[Home]")=INDIRECT("total_match_but_home_"&amp;$A$1&amp;"[@Equipe]"))*(INDIRECT("Calendrier_"&amp;$A$1&amp;"[1.5]")))*(INDIRECT("Calendrier_"&amp;$A$1&amp;"[Journee]")&lt;'1,5 buts'!E$4))/Total_match_but_home_ligue_1[[#This Row],[GP]],"")*100</f>
        <v>100</v>
      </c>
      <c r="AL19" s="4">
        <f ca="1">IFERROR(SUMPRODUCT(((INDIRECT("Calendrier_"&amp;$A$1&amp;"[Home]")=INDIRECT("total_match_but_home_"&amp;$A$1&amp;"[@Equipe]"))*(INDIRECT("Calendrier_"&amp;$A$1&amp;"[2.5]")))*(INDIRECT("Calendrier_"&amp;$A$1&amp;"[Journee]")&lt;'1,5 buts'!E$4))/Total_match_but_home_ligue_1[[#This Row],[GP]],"")*100</f>
        <v>100</v>
      </c>
      <c r="AM19" s="4">
        <f ca="1">IFERROR(SUMPRODUCT(((INDIRECT("Calendrier_"&amp;$A$1&amp;"[Home]")=INDIRECT("total_match_but_home_"&amp;$A$1&amp;"[@Equipe]"))*(INDIRECT("Calendrier_"&amp;$A$1&amp;"[3.5]")))*(INDIRECT("Calendrier_"&amp;$A$1&amp;"[Journee]")&lt;'1,5 buts'!E$4))/Total_match_but_home_ligue_1[[#This Row],[GP]],"")*100</f>
        <v>0</v>
      </c>
      <c r="AN19" s="4">
        <f ca="1">IFERROR(SUMPRODUCT(((INDIRECT("Calendrier_"&amp;$A$1&amp;"[Home]")=INDIRECT("total_match_but_home_"&amp;$A$1&amp;"[@Equipe]"))*(INDIRECT("Calendrier_"&amp;$A$1&amp;"[BTS]")))*(INDIRECT("Calendrier_"&amp;$A$1&amp;"[Journee]")&lt;'1,5 buts'!E$4))/Total_match_but_home_ligue_1[[#This Row],[GP]],"")*100</f>
        <v>50</v>
      </c>
      <c r="AO19" s="4">
        <f t="array" aca="1" ref="AO19" ca="1">IFERROR((SUMPRODUCT((INDIRECT("Calendrier_"&amp;$A$1&amp;"[Home]")=INDIRECT("total_match_but_home_"&amp;$A$1&amp;"[@Equipe]"))*(RIGHT(INDIRECT("Calendrier_"&amp;$A$1&amp;"[resultat]"),1)="0")*1*(INDIRECT("Calendrier_"&amp;$A$1&amp;"[Journee]")&lt;'1,5 buts'!$E$4))*(INDIRECT("Calendrier_"&amp;$A$1&amp;"[Journee]")&lt;'1,5 buts'!$E$4))/Total_match_but_home_ligue_1[[#This Row],[GP]],"")*100</f>
        <v>0</v>
      </c>
      <c r="AP19" s="29">
        <f t="array" aca="1" ref="AP19" ca="1">IFERROR((SUMPRODUCT((INDIRECT("Calendrier_"&amp;$A$1&amp;"[Home]")=INDIRECT("total_match_but_home_"&amp;$A$1&amp;"[@Equipe]"))*(LEFT(INDIRECT("Calendrier_"&amp;$A$1&amp;"[resultat]"),1)="0")*1*(INDIRECT("Calendrier_"&amp;$A$1&amp;"[Journee]")&lt;'1,5 buts'!$E$4))*(INDIRECT("Calendrier_"&amp;$A$1&amp;"[Journee]")&lt;'1,5 buts'!$E$4))/Total_match_but_home_ligue_1[[#This Row],[GP]],"")*100</f>
        <v>50</v>
      </c>
      <c r="AQ19" s="4">
        <f ca="1">IFERROR(SUMPRODUCT(((INDIRECT("Calendrier_"&amp;$A$1&amp;"[Home]")=INDIRECT("total_match_but_home_"&amp;$A$1&amp;"[@Equipe]"))*(INDIRECT("Calendrier_"&amp;$A$1&amp;"[TG_HT]")))*(INDIRECT("Calendrier_"&amp;$A$1&amp;"[Journee]")&lt;'1,5 buts'!E$4))/Total_match_but_home_ligue_1[[#This Row],[GP]],"")</f>
        <v>2</v>
      </c>
      <c r="AS19" s="4" t="str">
        <f t="shared" ca="1" si="8"/>
        <v>Nice</v>
      </c>
      <c r="AT19" s="1">
        <f ca="1">SUMPRODUCT(((INDIRECT("Calendrier_"&amp;$A$1&amp;"[Away]")=INDIRECT("total_match_but_away_"&amp;$A$1&amp;"[@Equipe]")))*(INDIRECT("Calendrier_"&amp;$A$1&amp;"[Journee]")&lt;'1,5 buts'!$E$4))</f>
        <v>2</v>
      </c>
      <c r="AU19" s="4">
        <f ca="1">IFERROR(SUMPRODUCT(((INDIRECT("Calendrier_"&amp;$A$1&amp;"[Away]")=INDIRECT("total_match_but_away_"&amp;$A$1&amp;"[@Equipe]"))*(INDIRECT("Calendrier_"&amp;$A$1&amp;"[TG]")))*(INDIRECT("Calendrier_"&amp;$A$1&amp;"[Journee]")&lt;'1,5 buts'!E$4))/Total_match_but_away_ligue_1[[#This Row],[GP]],"")</f>
        <v>3</v>
      </c>
      <c r="AV19" s="4">
        <f ca="1">IFERROR(SUMPRODUCT(((INDIRECT("Calendrier_"&amp;$A$1&amp;"[Away]")=INDIRECT("total_match_but_away_"&amp;$A$1&amp;"[@Equipe]"))*(INDIRECT("Calendrier_"&amp;$A$1&amp;"[0.5]")))*(INDIRECT("Calendrier_"&amp;$A$1&amp;"[Journee]")&lt;'1,5 buts'!E$4))/Total_match_but_away_ligue_1[[#This Row],[GP]],"")*100</f>
        <v>100</v>
      </c>
      <c r="AW19" s="4">
        <f ca="1">IFERROR(SUMPRODUCT(((INDIRECT("Calendrier_"&amp;$A$1&amp;"[Away]")=INDIRECT("total_match_but_away_"&amp;$A$1&amp;"[@Equipe]"))*(INDIRECT("Calendrier_"&amp;$A$1&amp;"[1.5]")))*(INDIRECT("Calendrier_"&amp;$A$1&amp;"[Journee]")&lt;'1,5 buts'!E$4))/Total_match_but_away_ligue_1[[#This Row],[GP]],"")*100</f>
        <v>100</v>
      </c>
      <c r="AX19" s="4">
        <f ca="1">IFERROR(SUMPRODUCT(((INDIRECT("Calendrier_"&amp;$A$1&amp;"[Away]")=INDIRECT("total_match_but_away_"&amp;$A$1&amp;"[@Equipe]"))*(INDIRECT("Calendrier_"&amp;$A$1&amp;"[2.5]")))*(INDIRECT("Calendrier_"&amp;$A$1&amp;"[Journee]")&lt;'1,5 buts'!E$4))/Total_match_but_away_ligue_1[[#This Row],[GP]],"")*100</f>
        <v>50</v>
      </c>
      <c r="AY19" s="4">
        <f ca="1">IFERROR(SUMPRODUCT(((INDIRECT("Calendrier_"&amp;$A$1&amp;"[Away]")=INDIRECT("total_match_but_away_"&amp;$A$1&amp;"[@Equipe]"))*(INDIRECT("Calendrier_"&amp;$A$1&amp;"[3.5]")))*(INDIRECT("Calendrier_"&amp;$A$1&amp;"[Journee]")&lt;'1,5 buts'!E$4))/Total_match_but_away_ligue_1[[#This Row],[GP]],"")*100</f>
        <v>50</v>
      </c>
      <c r="AZ19" s="4">
        <f ca="1">IFERROR(SUMPRODUCT(((INDIRECT("Calendrier_"&amp;$A$1&amp;"[Away]")=INDIRECT("total_match_but_away_"&amp;$A$1&amp;"[@Equipe]"))*(INDIRECT("Calendrier_"&amp;$A$1&amp;"[BTS]")))*(INDIRECT("Calendrier_"&amp;$A$1&amp;"[Journee]")&lt;'1,5 buts'!E$4))/Total_match_but_away_ligue_1[[#This Row],[GP]],"")*100</f>
        <v>50</v>
      </c>
      <c r="BA19" s="4">
        <f t="array" aca="1" ref="BA19" ca="1">IFERROR((SUMPRODUCT((INDIRECT("Calendrier_"&amp;$A$1&amp;"[Away]")=INDIRECT("total_match_but_away_"&amp;$A$1&amp;"[@Equipe]"))*(LEFT(INDIRECT("Calendrier_"&amp;$A$1&amp;"[resultat]"),1)="0")*1*(INDIRECT("Calendrier_"&amp;$A$1&amp;"[Journee]")&lt;'1,5 buts'!$E$4))*(INDIRECT("Calendrier_"&amp;$A$1&amp;"[Journee]")&lt;'1,5 buts'!$E$4))/Total_match_but_away_ligue_1[[#This Row],[GP]],"")*100</f>
        <v>50</v>
      </c>
      <c r="BB19" s="4">
        <f t="array" aca="1" ref="BB19" ca="1">IFERROR((SUMPRODUCT((INDIRECT("Calendrier_"&amp;$A$1&amp;"[Away]")=INDIRECT("total_match_but_away_"&amp;$A$1&amp;"[@Equipe]"))*(RIGHT(INDIRECT("Calendrier_"&amp;$A$1&amp;"[resultat]"),1)="0")*1*(INDIRECT("Calendrier_"&amp;$A$1&amp;"[Journee]")&lt;'1,5 buts'!$E$4))*(INDIRECT("Calendrier_"&amp;$A$1&amp;"[Journee]")&lt;'1,5 buts'!$E$4))/Total_match_but_away_ligue_1[[#This Row],[GP]],"")*100</f>
        <v>0</v>
      </c>
      <c r="BC19" s="4">
        <f ca="1">IFERROR(SUMPRODUCT(((INDIRECT("Calendrier_"&amp;$A$1&amp;"[Away]")=INDIRECT("total_match_but_away_"&amp;$A$1&amp;"[@Equipe]"))*(INDIRECT("Calendrier_"&amp;$A$1&amp;"[TG_HT]")))*(INDIRECT("Calendrier_"&amp;$A$1&amp;"[Journee]")&lt;'1,5 buts'!E$4))/Total_match_but_away_ligue_1[[#This Row],[GP]],"")</f>
        <v>1</v>
      </c>
      <c r="BE19" s="9" t="str">
        <f t="shared" ca="1" si="9"/>
        <v>Nice</v>
      </c>
      <c r="BF19" s="1">
        <f ca="1">SUMPRODUCT(((INDIRECT("Calendrier_"&amp;$A$1&amp;"[Home]")=INDIRECT("wide_table_"&amp;$A$1&amp;"[@Equipe]"))+(INDIRECT("Calendrier_"&amp;$A$1&amp;"[Away]")=INDIRECT("wide_table_"&amp;$A$1&amp;"[@Equipe]")))*(INDIRECT("Calendrier_"&amp;$A$1&amp;"[Journee]")&lt;'1,5 buts'!E$4))</f>
        <v>4</v>
      </c>
      <c r="BG19" s="1">
        <f ca="1">IFERROR(SUMPRODUCT(((INDIRECT("Calendrier_"&amp;$A$1&amp;"[Home]")=INDIRECT("wide_table_"&amp;$A$1&amp;"[@Equipe]"))*LEFT(INDIRECT("Calendrier_"&amp;$A$1&amp;"[resultat]"))+(INDIRECT("Calendrier_"&amp;$A$1&amp;"[Away]")=INDIRECT("wide_table_"&amp;$A$1&amp;"[@Equipe]"))*RIGHT(INDIRECT("Calendrier_"&amp;$A$1&amp;"[resultat]")))*(INDIRECT("Calendrier_"&amp;$A$1&amp;"[Journee]")&lt;'1,5 buts'!E$4)),"")</f>
        <v>5</v>
      </c>
      <c r="BH19" s="1">
        <f ca="1">IFERROR(SUMPRODUCT(((INDIRECT("Calendrier_"&amp;$A$1&amp;"[Home]")=INDIRECT("wide_table_"&amp;$A$1&amp;"[@Equipe]"))*RIGHT(INDIRECT("Calendrier_"&amp;$A$1&amp;"[resultat]"))+(INDIRECT("Calendrier_"&amp;$A$1&amp;"[Away]")=INDIRECT("wide_table_"&amp;$A$1&amp;"[@Equipe]"))*LEFT(INDIRECT("Calendrier_"&amp;$A$1&amp;"[resultat]")))*(INDIRECT("Calendrier_"&amp;$A$1&amp;"[Journee]")&lt;'1,5 buts'!E$4)),"")</f>
        <v>7</v>
      </c>
      <c r="BJ19"/>
      <c r="BK19" s="37" t="s">
        <v>25</v>
      </c>
      <c r="BL19" s="35" t="s">
        <v>26</v>
      </c>
      <c r="BM19" s="35" t="s">
        <v>26</v>
      </c>
      <c r="BN19" s="35" t="s">
        <v>25</v>
      </c>
      <c r="BO19" s="39" t="s">
        <v>206</v>
      </c>
      <c r="BP19" t="s">
        <v>25</v>
      </c>
      <c r="BQ19" s="43" t="s">
        <v>25</v>
      </c>
      <c r="CG19" s="1"/>
      <c r="CH19" s="1"/>
      <c r="CI19" s="1"/>
      <c r="CJ19" s="1"/>
    </row>
    <row r="20" spans="2:88" x14ac:dyDescent="0.25">
      <c r="B20" s="24" t="str">
        <f t="array" aca="1" ref="B20" ca="1">IF(ROWS($6:20)&lt;=COUNTIF(INDIRECT("Calendrier_"&amp;$A$1&amp;"[Journee]"),'1,5 buts'!$E$4),INDEX(INDIRECT("Calendrier_"&amp;$A$1&amp;"[Date]"),SMALL(IF(INDIRECT("Calendrier_"&amp;$A$1&amp;"[Journee]")='1,5 buts'!$E$4,ROW(INDIRECT("1:"&amp;ROWS(INDIRECT("Calendrier_"&amp;$A$1&amp;"[Date]"))))),ROWS($6:20))),"")</f>
        <v/>
      </c>
      <c r="C20" s="1" t="str">
        <f t="array" aca="1" ref="C20" ca="1">IF(ROWS($6:20)&lt;=COUNTIF(INDIRECT("Calendrier_"&amp;$A$1&amp;"[Journee]"),'1,5 buts'!$E$4),INDEX(INDIRECT("Calendrier_"&amp;$A$1&amp;"[Home]"),SMALL(IF(INDIRECT("Calendrier_"&amp;$A$1&amp;"[Journee]")='1,5 buts'!$E$4,ROW(INDIRECT("1:"&amp;ROWS(INDIRECT("Calendrier_"&amp;$A$1&amp;"[Home]"))))),ROWS($6:20))),"")</f>
        <v/>
      </c>
      <c r="D20" s="1" t="str">
        <f t="array" aca="1" ref="D20" ca="1">IF(ROWS($6:20)&lt;=COUNTIF(INDIRECT("Calendrier_"&amp;$A$1&amp;"[Journee]"),'1,5 buts'!$E$4),INDEX(INDIRECT("Calendrier_"&amp;$A$1&amp;"[resultat]"),SMALL(IF(INDIRECT("Calendrier_"&amp;$A$1&amp;"[Journee]")='1,5 buts'!$E$4,ROW(INDIRECT("1:"&amp;ROWS(INDIRECT("Calendrier_"&amp;$A$1&amp;"[resultat]"))))),ROWS($6:20))),"")</f>
        <v/>
      </c>
      <c r="E20" s="1" t="str">
        <f t="array" aca="1" ref="E20" ca="1">IF(ROWS($6:20)&lt;=COUNTIF(INDIRECT("Calendrier_"&amp;$A$1&amp;"[Journee]"),'1,5 buts'!$E$4),INDEX(INDIRECT("Calendrier_"&amp;$A$1&amp;"[away]"),SMALL(IF(INDIRECT("Calendrier_"&amp;$A$1&amp;"[Journee]")='1,5 buts'!$E$4,ROW(INDIRECT("1:"&amp;ROWS(INDIRECT("Calendrier_"&amp;$A$1&amp;"[away]"))))),ROWS($6:20))),"")</f>
        <v/>
      </c>
      <c r="F20" s="1" t="str">
        <f ca="1">IF(match_next_ligue_1[[#This Row],[Away]]&lt;&gt;"",$A$1,"")</f>
        <v/>
      </c>
      <c r="H20" s="5" t="str">
        <f t="shared" ca="1" si="0"/>
        <v/>
      </c>
      <c r="I20" s="5" t="str">
        <f t="shared" ca="1" si="1"/>
        <v/>
      </c>
      <c r="J20" s="6" t="str">
        <f ca="1">IFERROR((VLOOKUP(match_val_ligue_1[[#This Row],[Equipe Home]],INDIRECT("equipe_play_"&amp;$A$1&amp;""),5) + VLOOKUP(match_val_ligue_1[[#This Row],[Equipe Away]],INDIRECT("equipe_play_"&amp;$A$1&amp;""),5))/2,"")</f>
        <v/>
      </c>
      <c r="K20" s="7" t="str">
        <f ca="1">IFERROR((VLOOKUP(match_val_ligue_1[[#This Row],[Equipe Home]],INDIRECT("equipe_play_"&amp;$A$1&amp;""),6) + VLOOKUP(match_val_ligue_1[[#This Row],[Equipe Away]],INDIRECT("equipe_play_"&amp;$A$1&amp;""),6))/2,"")</f>
        <v/>
      </c>
      <c r="M20" s="1" t="str">
        <f t="array" aca="1" ref="M20" ca="1">INDEX(INDIRECT("equipe_"&amp;$A$1&amp;"[@]"), MATCH(TRUE, EXACT(INDIRECT("equipe_"&amp;$A$1&amp;"[#En-têtes]"), $C$2), 0))</f>
        <v>Nimes</v>
      </c>
      <c r="N20" s="1" t="str">
        <f t="shared" ca="1" si="2"/>
        <v/>
      </c>
      <c r="O20" s="1" t="str">
        <f t="shared" ca="1" si="3"/>
        <v/>
      </c>
      <c r="P20" s="1" t="str">
        <f t="shared" ca="1" si="4"/>
        <v/>
      </c>
      <c r="Q20" s="8">
        <f t="shared" ca="1" si="5"/>
        <v>75</v>
      </c>
      <c r="R20" s="4">
        <f ca="1">1/equipe_play_ligue_1[[#This Row],[% Reussite]]</f>
        <v>1.3333333333333334E-2</v>
      </c>
      <c r="T20" s="4" t="str">
        <f t="shared" ca="1" si="6"/>
        <v>Nimes</v>
      </c>
      <c r="U20" s="1">
        <f ca="1">SUMPRODUCT(((INDIRECT("Calendrier_"&amp;$A$1&amp;"[Home]")=INDIRECT("total_match_but_"&amp;$A$1&amp;"[@Equipe]"))+(INDIRECT("Calendrier_"&amp;$A$1&amp;"[away]")=INDIRECT("total_match_but_"&amp;$A$1&amp;"[@Equipe]")))*(INDIRECT("Calendrier_"&amp;$A$1&amp;"[journee]")&lt;'1,5 buts'!E$4))</f>
        <v>4</v>
      </c>
      <c r="V20" s="4">
        <f ca="1">IFERROR(SUMPRODUCT(((INDIRECT("Calendrier_"&amp;$A$1&amp;"[Home]")=INDIRECT("total_match_but_"&amp;$A$1&amp;"[@Equipe]"))*(INDIRECT("Calendrier_"&amp;$A$1&amp;"[tg]"))+(INDIRECT("Calendrier_"&amp;$A$1&amp;"[Away]")=INDIRECT("total_match_but_"&amp;$A$1&amp;"[@Equipe]"))*(INDIRECT("Calendrier_"&amp;$A$1&amp;"[tg]")))*(INDIRECT("Calendrier_"&amp;$A$1&amp;"[journee]")&lt;'1,5 buts'!E$4))/Total_match_but_ligue_1[[#This Row],[GP]],"")</f>
        <v>3.25</v>
      </c>
      <c r="W20" s="4">
        <f ca="1">IFERROR(SUMPRODUCT(((INDIRECT("Calendrier_"&amp;$A$1&amp;"[Home]")=INDIRECT("total_match_but_"&amp;$A$1&amp;"[@Equipe]"))*(INDIRECT("Calendrier_"&amp;$A$1&amp;"[0.5]"))+(INDIRECT("Calendrier_"&amp;$A$1&amp;"[Away]")=INDIRECT("total_match_but_"&amp;$A$1&amp;"[@Equipe]"))*(INDIRECT("Calendrier_"&amp;$A$1&amp;"[0.5]")))*(INDIRECT("Calendrier_"&amp;$A$1&amp;"[journee]")&lt;'1,5 buts'!E$4))/Total_match_but_ligue_1[[#This Row],[GP]],"")*100</f>
        <v>75</v>
      </c>
      <c r="X20" s="4">
        <f ca="1">IFERROR(SUMPRODUCT(((INDIRECT("Calendrier_"&amp;$A$1&amp;"[Home]")=INDIRECT("total_match_but_"&amp;$A$1&amp;"[@Equipe]"))*(INDIRECT("Calendrier_"&amp;$A$1&amp;"[1.5]"))+(INDIRECT("Calendrier_"&amp;$A$1&amp;"[Away]")=INDIRECT("total_match_but_"&amp;$A$1&amp;"[@Equipe]"))*(INDIRECT("Calendrier_"&amp;$A$1&amp;"[1.5]")))*(INDIRECT("Calendrier_"&amp;$A$1&amp;"[journee]")&lt;'1,5 buts'!E$4))/Total_match_but_ligue_1[[#This Row],[GP]],"")*100</f>
        <v>75</v>
      </c>
      <c r="Y20" s="4">
        <f ca="1">IFERROR(SUMPRODUCT(((INDIRECT("Calendrier_"&amp;$A$1&amp;"[Home]")=INDIRECT("total_match_but_"&amp;$A$1&amp;"[@Equipe]"))*(INDIRECT("Calendrier_"&amp;$A$1&amp;"[2.5]"))+(INDIRECT("Calendrier_"&amp;$A$1&amp;"[Away]")=INDIRECT("total_match_but_"&amp;$A$1&amp;"[@Equipe]"))*(INDIRECT("Calendrier_"&amp;$A$1&amp;"[2.5]")))*(INDIRECT("Calendrier_"&amp;$A$1&amp;"[journee]")&lt;'1,5 buts'!E$4))/Total_match_but_ligue_1[[#This Row],[GP]],"")*100</f>
        <v>75</v>
      </c>
      <c r="Z20" s="4">
        <f ca="1">IFERROR(SUMPRODUCT(((INDIRECT("Calendrier_"&amp;$A$1&amp;"[Home]")=INDIRECT("total_match_but_"&amp;$A$1&amp;"[@Equipe]"))*(INDIRECT("Calendrier_"&amp;$A$1&amp;"[3.5]"))+(INDIRECT("Calendrier_"&amp;$A$1&amp;"[Away]")=INDIRECT("total_match_but_"&amp;$A$1&amp;"[@Equipe]"))*(INDIRECT("Calendrier_"&amp;$A$1&amp;"[3.5]")))*(INDIRECT("Calendrier_"&amp;$A$1&amp;"[journee]")&lt;'1,5 buts'!E$4))/Total_match_but_ligue_1[[#This Row],[GP]],"")*100</f>
        <v>50</v>
      </c>
      <c r="AA20" s="4">
        <f ca="1">IFERROR(SUMPRODUCT(((INDIRECT("Calendrier_"&amp;$A$1&amp;"[Home]")=INDIRECT("total_match_but_"&amp;$A$1&amp;"[@Equipe]"))*(INDIRECT("Calendrier_"&amp;$A$1&amp;"[BTS]"))+(INDIRECT("Calendrier_"&amp;$A$1&amp;"[Away]")=INDIRECT("total_match_but_"&amp;$A$1&amp;"[@Equipe]"))*(INDIRECT("Calendrier_"&amp;$A$1&amp;"[BTS]")))*(INDIRECT("Calendrier_"&amp;$A$1&amp;"[journee]")&lt;'1,5 buts'!E$4))/Total_match_but_ligue_1[[#This Row],[GP]],"")*100</f>
        <v>50</v>
      </c>
      <c r="AB20" s="4">
        <f ca="1">IFERROR((SUMPRODUCT((INDIRECT("Calendrier_"&amp;$A$1&amp;"[Home]")=INDIRECT("total_match_but_"&amp;$A$1&amp;"[@Equipe]"))*(RIGHT(INDIRECT("Calendrier_"&amp;$A$1&amp;"[resultat]"),1)="0")*1*(INDIRECT("Calendrier_"&amp;$A$1&amp;"[journee]")&lt;'1,5 buts'!$E$4))+
SUMPRODUCT((INDIRECT("Calendrier_"&amp;$A$1&amp;"[away]")=INDIRECT("total_match_but_"&amp;$A$1&amp;"[@Equipe]"))*(LEFT(INDIRECT("Calendrier_"&amp;$A$1&amp;"[resultat]"),1)="0")*1*(INDIRECT("Calendrier_"&amp;$A$1&amp;"[journee]")&lt;'1,5 buts'!$E$4)))/Total_match_but_ligue_1[[#This Row],[GP]],"")*100</f>
        <v>50</v>
      </c>
      <c r="AC20" s="4">
        <f ca="1">IFERROR((SUMPRODUCT((INDIRECT("Calendrier_"&amp;$A$1&amp;"[Home]")=INDIRECT("total_match_but_"&amp;$A$1&amp;"[@Equipe]"))*(LEFT(INDIRECT("Calendrier_"&amp;$A$1&amp;"[resultat]"),1)="0")*1*(INDIRECT("Calendrier_"&amp;$A$1&amp;"[journee]")&lt;'1,5 buts'!$E$4))+
SUMPRODUCT((INDIRECT("Calendrier_"&amp;$A$1&amp;"[away]")=INDIRECT("total_match_but_"&amp;$A$1&amp;"[@Equipe]"))*(RIGHT(INDIRECT("Calendrier_"&amp;$A$1&amp;"[resultat]"),1)="0")*1*(INDIRECT("Calendrier_"&amp;$A$1&amp;"[journee]")&lt;'1,5 buts'!$E$4)))/Total_match_but_ligue_1[[#This Row],[GP]],"")*100</f>
        <v>25</v>
      </c>
      <c r="AD20" s="4">
        <f ca="1">IFERROR(SUMPRODUCT(((INDIRECT("Calendrier_"&amp;$A$1&amp;"[Home]")=INDIRECT("total_match_but_"&amp;$A$1&amp;"[@Equipe]"))*(INDIRECT("Calendrier_"&amp;$A$1&amp;"[TG_HT]"))+(INDIRECT("Calendrier_"&amp;$A$1&amp;"[Away]")=INDIRECT("total_match_but_"&amp;$A$1&amp;"[@Equipe]"))*(INDIRECT("Calendrier_"&amp;$A$1&amp;"[TG_HT]")))*(INDIRECT("Calendrier_"&amp;$A$1&amp;"[journee]")&lt;'1,5 buts'!E$4))/Total_match_but_ligue_1[[#This Row],[GP]],"")</f>
        <v>1.75</v>
      </c>
      <c r="AE20" s="29">
        <f ca="1">IFERROR(SUMPRODUCT(((INDIRECT("Calendrier_"&amp;$A$1&amp;"[Home]")=INDIRECT("total_match_but_"&amp;$A$1&amp;"[@Equipe]"))*(INDIRECT("Calendrier_"&amp;$A$1&amp;"[TG_HT]"))+(INDIRECT("Calendrier_"&amp;$A$1&amp;"[Away]")=INDIRECT("total_match_but_"&amp;$A$1&amp;"[@Equipe]"))*(INDIRECT("Calendrier_"&amp;$A$1&amp;"[TG_HT]")))*(INDIRECT("Calendrier_"&amp;$A$1&amp;"[journee]")='1,5 buts'!E$4)),"")</f>
        <v>1</v>
      </c>
      <c r="AG20" s="4" t="str">
        <f t="shared" ca="1" si="7"/>
        <v>Nimes</v>
      </c>
      <c r="AH20" s="1">
        <f ca="1">SUMPRODUCT(((INDIRECT("Calendrier_"&amp;$A$1&amp;"[Home]")=T20))*(INDIRECT("Calendrier_"&amp;$A$1&amp;"[Journee]")&lt;'1,5 buts'!E$4))</f>
        <v>2</v>
      </c>
      <c r="AI20" s="4">
        <f ca="1">IFERROR(SUMPRODUCT(((INDIRECT("Calendrier_"&amp;$A$1&amp;"[Home]")=INDIRECT("total_match_but_home_"&amp;$A$1&amp;"[@Equipe]"))*(INDIRECT("Calendrier_"&amp;$A$1&amp;"[TG]")))*(INDIRECT("Calendrier_"&amp;$A$1&amp;"[Journee]")&lt;'1,5 buts'!E$4))/Total_match_but_home_ligue_1[[#This Row],[GP]],"")</f>
        <v>5</v>
      </c>
      <c r="AJ20" s="4">
        <f ca="1">IFERROR(SUMPRODUCT(((INDIRECT("Calendrier_"&amp;$A$1&amp;"[Home]")=INDIRECT("total_match_but_home_"&amp;$A$1&amp;"[@Equipe]"))*(INDIRECT("Calendrier_"&amp;$A$1&amp;"[0.5]")))*(INDIRECT("Calendrier_"&amp;$A$1&amp;"[Journee]")&lt;'1,5 buts'!E$4))/Total_match_but_home_ligue_1[[#This Row],[GP]],"")*100</f>
        <v>100</v>
      </c>
      <c r="AK20" s="4">
        <f ca="1">IFERROR(SUMPRODUCT(((INDIRECT("Calendrier_"&amp;$A$1&amp;"[Home]")=INDIRECT("total_match_but_home_"&amp;$A$1&amp;"[@Equipe]"))*(INDIRECT("Calendrier_"&amp;$A$1&amp;"[1.5]")))*(INDIRECT("Calendrier_"&amp;$A$1&amp;"[Journee]")&lt;'1,5 buts'!E$4))/Total_match_but_home_ligue_1[[#This Row],[GP]],"")*100</f>
        <v>100</v>
      </c>
      <c r="AL20" s="4">
        <f ca="1">IFERROR(SUMPRODUCT(((INDIRECT("Calendrier_"&amp;$A$1&amp;"[Home]")=INDIRECT("total_match_but_home_"&amp;$A$1&amp;"[@Equipe]"))*(INDIRECT("Calendrier_"&amp;$A$1&amp;"[2.5]")))*(INDIRECT("Calendrier_"&amp;$A$1&amp;"[Journee]")&lt;'1,5 buts'!E$4))/Total_match_but_home_ligue_1[[#This Row],[GP]],"")*100</f>
        <v>100</v>
      </c>
      <c r="AM20" s="4">
        <f ca="1">IFERROR(SUMPRODUCT(((INDIRECT("Calendrier_"&amp;$A$1&amp;"[Home]")=INDIRECT("total_match_but_home_"&amp;$A$1&amp;"[@Equipe]"))*(INDIRECT("Calendrier_"&amp;$A$1&amp;"[3.5]")))*(INDIRECT("Calendrier_"&amp;$A$1&amp;"[Journee]")&lt;'1,5 buts'!E$4))/Total_match_but_home_ligue_1[[#This Row],[GP]],"")*100</f>
        <v>100</v>
      </c>
      <c r="AN20" s="4">
        <f ca="1">IFERROR(SUMPRODUCT(((INDIRECT("Calendrier_"&amp;$A$1&amp;"[Home]")=INDIRECT("total_match_but_home_"&amp;$A$1&amp;"[@Equipe]"))*(INDIRECT("Calendrier_"&amp;$A$1&amp;"[BTS]")))*(INDIRECT("Calendrier_"&amp;$A$1&amp;"[Journee]")&lt;'1,5 buts'!E$4))/Total_match_but_home_ligue_1[[#This Row],[GP]],"")*100</f>
        <v>50</v>
      </c>
      <c r="AO20" s="4">
        <f t="array" aca="1" ref="AO20" ca="1">IFERROR((SUMPRODUCT((INDIRECT("Calendrier_"&amp;$A$1&amp;"[Home]")=INDIRECT("total_match_but_home_"&amp;$A$1&amp;"[@Equipe]"))*(RIGHT(INDIRECT("Calendrier_"&amp;$A$1&amp;"[resultat]"),1)="0")*1*(INDIRECT("Calendrier_"&amp;$A$1&amp;"[Journee]")&lt;'1,5 buts'!$E$4))*(INDIRECT("Calendrier_"&amp;$A$1&amp;"[Journee]")&lt;'1,5 buts'!$E$4))/Total_match_but_home_ligue_1[[#This Row],[GP]],"")*100</f>
        <v>50</v>
      </c>
      <c r="AP20" s="29">
        <f t="array" aca="1" ref="AP20" ca="1">IFERROR((SUMPRODUCT((INDIRECT("Calendrier_"&amp;$A$1&amp;"[Home]")=INDIRECT("total_match_but_home_"&amp;$A$1&amp;"[@Equipe]"))*(LEFT(INDIRECT("Calendrier_"&amp;$A$1&amp;"[resultat]"),1)="0")*1*(INDIRECT("Calendrier_"&amp;$A$1&amp;"[Journee]")&lt;'1,5 buts'!$E$4))*(INDIRECT("Calendrier_"&amp;$A$1&amp;"[Journee]")&lt;'1,5 buts'!$E$4))/Total_match_but_home_ligue_1[[#This Row],[GP]],"")*100</f>
        <v>0</v>
      </c>
      <c r="AQ20" s="4">
        <f ca="1">IFERROR(SUMPRODUCT(((INDIRECT("Calendrier_"&amp;$A$1&amp;"[Home]")=INDIRECT("total_match_but_home_"&amp;$A$1&amp;"[@Equipe]"))*(INDIRECT("Calendrier_"&amp;$A$1&amp;"[TG_HT]")))*(INDIRECT("Calendrier_"&amp;$A$1&amp;"[Journee]")&lt;'1,5 buts'!E$4))/Total_match_but_home_ligue_1[[#This Row],[GP]],"")</f>
        <v>2.5</v>
      </c>
      <c r="AS20" s="4" t="str">
        <f t="shared" ca="1" si="8"/>
        <v>Nimes</v>
      </c>
      <c r="AT20" s="1">
        <f ca="1">SUMPRODUCT(((INDIRECT("Calendrier_"&amp;$A$1&amp;"[Away]")=INDIRECT("total_match_but_away_"&amp;$A$1&amp;"[@Equipe]")))*(INDIRECT("Calendrier_"&amp;$A$1&amp;"[Journee]")&lt;'1,5 buts'!$E$4))</f>
        <v>2</v>
      </c>
      <c r="AU20" s="4">
        <f ca="1">IFERROR(SUMPRODUCT(((INDIRECT("Calendrier_"&amp;$A$1&amp;"[Away]")=INDIRECT("total_match_but_away_"&amp;$A$1&amp;"[@Equipe]"))*(INDIRECT("Calendrier_"&amp;$A$1&amp;"[TG]")))*(INDIRECT("Calendrier_"&amp;$A$1&amp;"[Journee]")&lt;'1,5 buts'!E$4))/Total_match_but_away_ligue_1[[#This Row],[GP]],"")</f>
        <v>1.5</v>
      </c>
      <c r="AV20" s="4">
        <f ca="1">IFERROR(SUMPRODUCT(((INDIRECT("Calendrier_"&amp;$A$1&amp;"[Away]")=INDIRECT("total_match_but_away_"&amp;$A$1&amp;"[@Equipe]"))*(INDIRECT("Calendrier_"&amp;$A$1&amp;"[0.5]")))*(INDIRECT("Calendrier_"&amp;$A$1&amp;"[Journee]")&lt;'1,5 buts'!E$4))/Total_match_but_away_ligue_1[[#This Row],[GP]],"")*100</f>
        <v>50</v>
      </c>
      <c r="AW20" s="4">
        <f ca="1">IFERROR(SUMPRODUCT(((INDIRECT("Calendrier_"&amp;$A$1&amp;"[Away]")=INDIRECT("total_match_but_away_"&amp;$A$1&amp;"[@Equipe]"))*(INDIRECT("Calendrier_"&amp;$A$1&amp;"[1.5]")))*(INDIRECT("Calendrier_"&amp;$A$1&amp;"[Journee]")&lt;'1,5 buts'!E$4))/Total_match_but_away_ligue_1[[#This Row],[GP]],"")*100</f>
        <v>50</v>
      </c>
      <c r="AX20" s="4">
        <f ca="1">IFERROR(SUMPRODUCT(((INDIRECT("Calendrier_"&amp;$A$1&amp;"[Away]")=INDIRECT("total_match_but_away_"&amp;$A$1&amp;"[@Equipe]"))*(INDIRECT("Calendrier_"&amp;$A$1&amp;"[2.5]")))*(INDIRECT("Calendrier_"&amp;$A$1&amp;"[Journee]")&lt;'1,5 buts'!E$4))/Total_match_but_away_ligue_1[[#This Row],[GP]],"")*100</f>
        <v>50</v>
      </c>
      <c r="AY20" s="4">
        <f ca="1">IFERROR(SUMPRODUCT(((INDIRECT("Calendrier_"&amp;$A$1&amp;"[Away]")=INDIRECT("total_match_but_away_"&amp;$A$1&amp;"[@Equipe]"))*(INDIRECT("Calendrier_"&amp;$A$1&amp;"[3.5]")))*(INDIRECT("Calendrier_"&amp;$A$1&amp;"[Journee]")&lt;'1,5 buts'!E$4))/Total_match_but_away_ligue_1[[#This Row],[GP]],"")*100</f>
        <v>0</v>
      </c>
      <c r="AZ20" s="4">
        <f ca="1">IFERROR(SUMPRODUCT(((INDIRECT("Calendrier_"&amp;$A$1&amp;"[Away]")=INDIRECT("total_match_but_away_"&amp;$A$1&amp;"[@Equipe]"))*(INDIRECT("Calendrier_"&amp;$A$1&amp;"[BTS]")))*(INDIRECT("Calendrier_"&amp;$A$1&amp;"[Journee]")&lt;'1,5 buts'!E$4))/Total_match_but_away_ligue_1[[#This Row],[GP]],"")*100</f>
        <v>50</v>
      </c>
      <c r="BA20" s="4">
        <f t="array" aca="1" ref="BA20" ca="1">IFERROR((SUMPRODUCT((INDIRECT("Calendrier_"&amp;$A$1&amp;"[Away]")=INDIRECT("total_match_but_away_"&amp;$A$1&amp;"[@Equipe]"))*(LEFT(INDIRECT("Calendrier_"&amp;$A$1&amp;"[resultat]"),1)="0")*1*(INDIRECT("Calendrier_"&amp;$A$1&amp;"[Journee]")&lt;'1,5 buts'!$E$4))*(INDIRECT("Calendrier_"&amp;$A$1&amp;"[Journee]")&lt;'1,5 buts'!$E$4))/Total_match_but_away_ligue_1[[#This Row],[GP]],"")*100</f>
        <v>50</v>
      </c>
      <c r="BB20" s="4">
        <f t="array" aca="1" ref="BB20" ca="1">IFERROR((SUMPRODUCT((INDIRECT("Calendrier_"&amp;$A$1&amp;"[Away]")=INDIRECT("total_match_but_away_"&amp;$A$1&amp;"[@Equipe]"))*(RIGHT(INDIRECT("Calendrier_"&amp;$A$1&amp;"[resultat]"),1)="0")*1*(INDIRECT("Calendrier_"&amp;$A$1&amp;"[Journee]")&lt;'1,5 buts'!$E$4))*(INDIRECT("Calendrier_"&amp;$A$1&amp;"[Journee]")&lt;'1,5 buts'!$E$4))/Total_match_but_away_ligue_1[[#This Row],[GP]],"")*100</f>
        <v>50</v>
      </c>
      <c r="BC20" s="4">
        <f ca="1">IFERROR(SUMPRODUCT(((INDIRECT("Calendrier_"&amp;$A$1&amp;"[Away]")=INDIRECT("total_match_but_away_"&amp;$A$1&amp;"[@Equipe]"))*(INDIRECT("Calendrier_"&amp;$A$1&amp;"[TG_HT]")))*(INDIRECT("Calendrier_"&amp;$A$1&amp;"[Journee]")&lt;'1,5 buts'!E$4))/Total_match_but_away_ligue_1[[#This Row],[GP]],"")</f>
        <v>1</v>
      </c>
      <c r="BE20" s="9" t="str">
        <f t="shared" ca="1" si="9"/>
        <v>Nimes</v>
      </c>
      <c r="BF20" s="1">
        <f ca="1">SUMPRODUCT(((INDIRECT("Calendrier_"&amp;$A$1&amp;"[Home]")=INDIRECT("wide_table_"&amp;$A$1&amp;"[@Equipe]"))+(INDIRECT("Calendrier_"&amp;$A$1&amp;"[Away]")=INDIRECT("wide_table_"&amp;$A$1&amp;"[@Equipe]")))*(INDIRECT("Calendrier_"&amp;$A$1&amp;"[Journee]")&lt;'1,5 buts'!E$4))</f>
        <v>4</v>
      </c>
      <c r="BG20" s="1">
        <f ca="1">IFERROR(SUMPRODUCT(((INDIRECT("Calendrier_"&amp;$A$1&amp;"[Home]")=INDIRECT("wide_table_"&amp;$A$1&amp;"[@Equipe]"))*LEFT(INDIRECT("Calendrier_"&amp;$A$1&amp;"[resultat]"))+(INDIRECT("Calendrier_"&amp;$A$1&amp;"[Away]")=INDIRECT("wide_table_"&amp;$A$1&amp;"[@Equipe]"))*RIGHT(INDIRECT("Calendrier_"&amp;$A$1&amp;"[resultat]")))*(INDIRECT("Calendrier_"&amp;$A$1&amp;"[Journee]")&lt;'1,5 buts'!E$4)),"")</f>
        <v>7</v>
      </c>
      <c r="BH20" s="1">
        <f ca="1">IFERROR(SUMPRODUCT(((INDIRECT("Calendrier_"&amp;$A$1&amp;"[Home]")=INDIRECT("wide_table_"&amp;$A$1&amp;"[@Equipe]"))*RIGHT(INDIRECT("Calendrier_"&amp;$A$1&amp;"[resultat]"))+(INDIRECT("Calendrier_"&amp;$A$1&amp;"[Away]")=INDIRECT("wide_table_"&amp;$A$1&amp;"[@Equipe]"))*LEFT(INDIRECT("Calendrier_"&amp;$A$1&amp;"[resultat]")))*(INDIRECT("Calendrier_"&amp;$A$1&amp;"[Journee]")&lt;'1,5 buts'!E$4)),"")</f>
        <v>6</v>
      </c>
      <c r="BJ20"/>
      <c r="BK20" s="36" t="s">
        <v>26</v>
      </c>
      <c r="BL20" s="34" t="s">
        <v>27</v>
      </c>
      <c r="BM20" s="34" t="s">
        <v>27</v>
      </c>
      <c r="BN20" s="34" t="s">
        <v>27</v>
      </c>
      <c r="BO20" s="38" t="s">
        <v>24</v>
      </c>
      <c r="BP20" t="s">
        <v>27</v>
      </c>
      <c r="BQ20" s="43" t="s">
        <v>27</v>
      </c>
      <c r="CG20" s="1"/>
      <c r="CH20" s="1"/>
      <c r="CI20" s="1"/>
      <c r="CJ20" s="1"/>
    </row>
    <row r="21" spans="2:88" x14ac:dyDescent="0.25">
      <c r="B21" s="24" t="str">
        <f t="array" aca="1" ref="B21" ca="1">IF(ROWS($6:21)&lt;=COUNTIF(INDIRECT("Calendrier_"&amp;$A$1&amp;"[Journee]"),'1,5 buts'!$E$4),INDEX(INDIRECT("Calendrier_"&amp;$A$1&amp;"[Date]"),SMALL(IF(INDIRECT("Calendrier_"&amp;$A$1&amp;"[Journee]")='1,5 buts'!$E$4,ROW(INDIRECT("1:"&amp;ROWS(INDIRECT("Calendrier_"&amp;$A$1&amp;"[Date]"))))),ROWS($6:21))),"")</f>
        <v/>
      </c>
      <c r="C21" s="1" t="str">
        <f t="array" aca="1" ref="C21" ca="1">IF(ROWS($6:21)&lt;=COUNTIF(INDIRECT("Calendrier_"&amp;$A$1&amp;"[Journee]"),'1,5 buts'!$E$4),INDEX(INDIRECT("Calendrier_"&amp;$A$1&amp;"[Home]"),SMALL(IF(INDIRECT("Calendrier_"&amp;$A$1&amp;"[Journee]")='1,5 buts'!$E$4,ROW(INDIRECT("1:"&amp;ROWS(INDIRECT("Calendrier_"&amp;$A$1&amp;"[Home]"))))),ROWS($6:21))),"")</f>
        <v/>
      </c>
      <c r="D21" s="1" t="str">
        <f t="array" aca="1" ref="D21" ca="1">IF(ROWS($6:21)&lt;=COUNTIF(INDIRECT("Calendrier_"&amp;$A$1&amp;"[Journee]"),'1,5 buts'!$E$4),INDEX(INDIRECT("Calendrier_"&amp;$A$1&amp;"[resultat]"),SMALL(IF(INDIRECT("Calendrier_"&amp;$A$1&amp;"[Journee]")='1,5 buts'!$E$4,ROW(INDIRECT("1:"&amp;ROWS(INDIRECT("Calendrier_"&amp;$A$1&amp;"[resultat]"))))),ROWS($6:21))),"")</f>
        <v/>
      </c>
      <c r="E21" s="1" t="str">
        <f t="array" aca="1" ref="E21" ca="1">IF(ROWS($6:21)&lt;=COUNTIF(INDIRECT("Calendrier_"&amp;$A$1&amp;"[Journee]"),'1,5 buts'!$E$4),INDEX(INDIRECT("Calendrier_"&amp;$A$1&amp;"[away]"),SMALL(IF(INDIRECT("Calendrier_"&amp;$A$1&amp;"[Journee]")='1,5 buts'!$E$4,ROW(INDIRECT("1:"&amp;ROWS(INDIRECT("Calendrier_"&amp;$A$1&amp;"[away]"))))),ROWS($6:21))),"")</f>
        <v/>
      </c>
      <c r="F21" s="1" t="str">
        <f ca="1">IF(match_next_ligue_1[[#This Row],[Away]]&lt;&gt;"",$A$1,"")</f>
        <v/>
      </c>
      <c r="H21" s="5" t="str">
        <f t="shared" ca="1" si="0"/>
        <v/>
      </c>
      <c r="I21" s="5" t="str">
        <f t="shared" ca="1" si="1"/>
        <v/>
      </c>
      <c r="J21" s="6" t="str">
        <f ca="1">IFERROR((VLOOKUP(match_val_ligue_1[[#This Row],[Equipe Home]],INDIRECT("equipe_play_"&amp;$A$1&amp;""),5) + VLOOKUP(match_val_ligue_1[[#This Row],[Equipe Away]],INDIRECT("equipe_play_"&amp;$A$1&amp;""),5))/2,"")</f>
        <v/>
      </c>
      <c r="K21" s="7" t="str">
        <f ca="1">IFERROR((VLOOKUP(match_val_ligue_1[[#This Row],[Equipe Home]],INDIRECT("equipe_play_"&amp;$A$1&amp;""),6) + VLOOKUP(match_val_ligue_1[[#This Row],[Equipe Away]],INDIRECT("equipe_play_"&amp;$A$1&amp;""),6))/2,"")</f>
        <v/>
      </c>
      <c r="M21" s="1" t="str">
        <f t="array" aca="1" ref="M21" ca="1">INDEX(INDIRECT("equipe_"&amp;$A$1&amp;"[@]"), MATCH(TRUE, EXACT(INDIRECT("equipe_"&amp;$A$1&amp;"[#En-têtes]"), $C$2), 0))</f>
        <v>Paris SG</v>
      </c>
      <c r="N21" s="1" t="str">
        <f t="shared" ca="1" si="2"/>
        <v/>
      </c>
      <c r="O21" s="1" t="str">
        <f t="shared" ca="1" si="3"/>
        <v/>
      </c>
      <c r="P21" s="1" t="str">
        <f t="shared" ca="1" si="4"/>
        <v/>
      </c>
      <c r="Q21" s="8">
        <f t="shared" ca="1" si="5"/>
        <v>25</v>
      </c>
      <c r="R21" s="4">
        <f ca="1">1/equipe_play_ligue_1[[#This Row],[% Reussite]]</f>
        <v>0.04</v>
      </c>
      <c r="T21" s="4" t="str">
        <f t="shared" ca="1" si="6"/>
        <v>Paris SG</v>
      </c>
      <c r="U21" s="1">
        <f ca="1">SUMPRODUCT(((INDIRECT("Calendrier_"&amp;$A$1&amp;"[Home]")=INDIRECT("total_match_but_"&amp;$A$1&amp;"[@Equipe]"))+(INDIRECT("Calendrier_"&amp;$A$1&amp;"[away]")=INDIRECT("total_match_but_"&amp;$A$1&amp;"[@Equipe]")))*(INDIRECT("Calendrier_"&amp;$A$1&amp;"[journee]")&lt;'1,5 buts'!E$4))</f>
        <v>4</v>
      </c>
      <c r="V21" s="4">
        <f ca="1">IFERROR(SUMPRODUCT(((INDIRECT("Calendrier_"&amp;$A$1&amp;"[Home]")=INDIRECT("total_match_but_"&amp;$A$1&amp;"[@Equipe]"))*(INDIRECT("Calendrier_"&amp;$A$1&amp;"[tg]"))+(INDIRECT("Calendrier_"&amp;$A$1&amp;"[Away]")=INDIRECT("total_match_but_"&amp;$A$1&amp;"[@Equipe]"))*(INDIRECT("Calendrier_"&amp;$A$1&amp;"[tg]")))*(INDIRECT("Calendrier_"&amp;$A$1&amp;"[journee]")&lt;'1,5 buts'!E$4))/Total_match_but_ligue_1[[#This Row],[GP]],"")</f>
        <v>1.5</v>
      </c>
      <c r="W21" s="4">
        <f ca="1">IFERROR(SUMPRODUCT(((INDIRECT("Calendrier_"&amp;$A$1&amp;"[Home]")=INDIRECT("total_match_but_"&amp;$A$1&amp;"[@Equipe]"))*(INDIRECT("Calendrier_"&amp;$A$1&amp;"[0.5]"))+(INDIRECT("Calendrier_"&amp;$A$1&amp;"[Away]")=INDIRECT("total_match_but_"&amp;$A$1&amp;"[@Equipe]"))*(INDIRECT("Calendrier_"&amp;$A$1&amp;"[0.5]")))*(INDIRECT("Calendrier_"&amp;$A$1&amp;"[journee]")&lt;'1,5 buts'!E$4))/Total_match_but_ligue_1[[#This Row],[GP]],"")*100</f>
        <v>100</v>
      </c>
      <c r="X21" s="4">
        <f ca="1">IFERROR(SUMPRODUCT(((INDIRECT("Calendrier_"&amp;$A$1&amp;"[Home]")=INDIRECT("total_match_but_"&amp;$A$1&amp;"[@Equipe]"))*(INDIRECT("Calendrier_"&amp;$A$1&amp;"[1.5]"))+(INDIRECT("Calendrier_"&amp;$A$1&amp;"[Away]")=INDIRECT("total_match_but_"&amp;$A$1&amp;"[@Equipe]"))*(INDIRECT("Calendrier_"&amp;$A$1&amp;"[1.5]")))*(INDIRECT("Calendrier_"&amp;$A$1&amp;"[journee]")&lt;'1,5 buts'!E$4))/Total_match_but_ligue_1[[#This Row],[GP]],"")*100</f>
        <v>25</v>
      </c>
      <c r="Y21" s="4">
        <f ca="1">IFERROR(SUMPRODUCT(((INDIRECT("Calendrier_"&amp;$A$1&amp;"[Home]")=INDIRECT("total_match_but_"&amp;$A$1&amp;"[@Equipe]"))*(INDIRECT("Calendrier_"&amp;$A$1&amp;"[2.5]"))+(INDIRECT("Calendrier_"&amp;$A$1&amp;"[Away]")=INDIRECT("total_match_but_"&amp;$A$1&amp;"[@Equipe]"))*(INDIRECT("Calendrier_"&amp;$A$1&amp;"[2.5]")))*(INDIRECT("Calendrier_"&amp;$A$1&amp;"[journee]")&lt;'1,5 buts'!E$4))/Total_match_but_ligue_1[[#This Row],[GP]],"")*100</f>
        <v>25</v>
      </c>
      <c r="Z21" s="4">
        <f ca="1">IFERROR(SUMPRODUCT(((INDIRECT("Calendrier_"&amp;$A$1&amp;"[Home]")=INDIRECT("total_match_but_"&amp;$A$1&amp;"[@Equipe]"))*(INDIRECT("Calendrier_"&amp;$A$1&amp;"[3.5]"))+(INDIRECT("Calendrier_"&amp;$A$1&amp;"[Away]")=INDIRECT("total_match_but_"&amp;$A$1&amp;"[@Equipe]"))*(INDIRECT("Calendrier_"&amp;$A$1&amp;"[3.5]")))*(INDIRECT("Calendrier_"&amp;$A$1&amp;"[journee]")&lt;'1,5 buts'!E$4))/Total_match_but_ligue_1[[#This Row],[GP]],"")*100</f>
        <v>0</v>
      </c>
      <c r="AA21" s="4">
        <f ca="1">IFERROR(SUMPRODUCT(((INDIRECT("Calendrier_"&amp;$A$1&amp;"[Home]")=INDIRECT("total_match_but_"&amp;$A$1&amp;"[@Equipe]"))*(INDIRECT("Calendrier_"&amp;$A$1&amp;"[BTS]"))+(INDIRECT("Calendrier_"&amp;$A$1&amp;"[Away]")=INDIRECT("total_match_but_"&amp;$A$1&amp;"[@Equipe]"))*(INDIRECT("Calendrier_"&amp;$A$1&amp;"[BTS]")))*(INDIRECT("Calendrier_"&amp;$A$1&amp;"[journee]")&lt;'1,5 buts'!E$4))/Total_match_but_ligue_1[[#This Row],[GP]],"")*100</f>
        <v>0</v>
      </c>
      <c r="AB21" s="4">
        <f ca="1">IFERROR((SUMPRODUCT((INDIRECT("Calendrier_"&amp;$A$1&amp;"[Home]")=INDIRECT("total_match_but_"&amp;$A$1&amp;"[@Equipe]"))*(RIGHT(INDIRECT("Calendrier_"&amp;$A$1&amp;"[resultat]"),1)="0")*1*(INDIRECT("Calendrier_"&amp;$A$1&amp;"[journee]")&lt;'1,5 buts'!$E$4))+
SUMPRODUCT((INDIRECT("Calendrier_"&amp;$A$1&amp;"[away]")=INDIRECT("total_match_but_"&amp;$A$1&amp;"[@Equipe]"))*(LEFT(INDIRECT("Calendrier_"&amp;$A$1&amp;"[resultat]"),1)="0")*1*(INDIRECT("Calendrier_"&amp;$A$1&amp;"[journee]")&lt;'1,5 buts'!$E$4)))/Total_match_but_ligue_1[[#This Row],[GP]],"")*100</f>
        <v>50</v>
      </c>
      <c r="AC21" s="4">
        <f ca="1">IFERROR((SUMPRODUCT((INDIRECT("Calendrier_"&amp;$A$1&amp;"[Home]")=INDIRECT("total_match_but_"&amp;$A$1&amp;"[@Equipe]"))*(LEFT(INDIRECT("Calendrier_"&amp;$A$1&amp;"[resultat]"),1)="0")*1*(INDIRECT("Calendrier_"&amp;$A$1&amp;"[journee]")&lt;'1,5 buts'!$E$4))+
SUMPRODUCT((INDIRECT("Calendrier_"&amp;$A$1&amp;"[away]")=INDIRECT("total_match_but_"&amp;$A$1&amp;"[@Equipe]"))*(RIGHT(INDIRECT("Calendrier_"&amp;$A$1&amp;"[resultat]"),1)="0")*1*(INDIRECT("Calendrier_"&amp;$A$1&amp;"[journee]")&lt;'1,5 buts'!$E$4)))/Total_match_but_ligue_1[[#This Row],[GP]],"")*100</f>
        <v>50</v>
      </c>
      <c r="AD21" s="4">
        <f ca="1">IFERROR(SUMPRODUCT(((INDIRECT("Calendrier_"&amp;$A$1&amp;"[Home]")=INDIRECT("total_match_but_"&amp;$A$1&amp;"[@Equipe]"))*(INDIRECT("Calendrier_"&amp;$A$1&amp;"[TG_HT]"))+(INDIRECT("Calendrier_"&amp;$A$1&amp;"[Away]")=INDIRECT("total_match_but_"&amp;$A$1&amp;"[@Equipe]"))*(INDIRECT("Calendrier_"&amp;$A$1&amp;"[TG_HT]")))*(INDIRECT("Calendrier_"&amp;$A$1&amp;"[journee]")&lt;'1,5 buts'!E$4))/Total_match_but_ligue_1[[#This Row],[GP]],"")</f>
        <v>0.75</v>
      </c>
      <c r="AE21" s="29">
        <f ca="1">IFERROR(SUMPRODUCT(((INDIRECT("Calendrier_"&amp;$A$1&amp;"[Home]")=INDIRECT("total_match_but_"&amp;$A$1&amp;"[@Equipe]"))*(INDIRECT("Calendrier_"&amp;$A$1&amp;"[TG_HT]"))+(INDIRECT("Calendrier_"&amp;$A$1&amp;"[Away]")=INDIRECT("total_match_but_"&amp;$A$1&amp;"[@Equipe]"))*(INDIRECT("Calendrier_"&amp;$A$1&amp;"[TG_HT]")))*(INDIRECT("Calendrier_"&amp;$A$1&amp;"[journee]")='1,5 buts'!E$4)),"")</f>
        <v>1</v>
      </c>
      <c r="AG21" s="4" t="str">
        <f t="shared" ca="1" si="7"/>
        <v>Paris SG</v>
      </c>
      <c r="AH21" s="1">
        <f ca="1">SUMPRODUCT(((INDIRECT("Calendrier_"&amp;$A$1&amp;"[Home]")=T21))*(INDIRECT("Calendrier_"&amp;$A$1&amp;"[Journee]")&lt;'1,5 buts'!E$4))</f>
        <v>2</v>
      </c>
      <c r="AI21" s="4">
        <f ca="1">IFERROR(SUMPRODUCT(((INDIRECT("Calendrier_"&amp;$A$1&amp;"[Home]")=INDIRECT("total_match_but_home_"&amp;$A$1&amp;"[@Equipe]"))*(INDIRECT("Calendrier_"&amp;$A$1&amp;"[TG]")))*(INDIRECT("Calendrier_"&amp;$A$1&amp;"[Journee]")&lt;'1,5 buts'!E$4))/Total_match_but_home_ligue_1[[#This Row],[GP]],"")</f>
        <v>1</v>
      </c>
      <c r="AJ21" s="4">
        <f ca="1">IFERROR(SUMPRODUCT(((INDIRECT("Calendrier_"&amp;$A$1&amp;"[Home]")=INDIRECT("total_match_but_home_"&amp;$A$1&amp;"[@Equipe]"))*(INDIRECT("Calendrier_"&amp;$A$1&amp;"[0.5]")))*(INDIRECT("Calendrier_"&amp;$A$1&amp;"[Journee]")&lt;'1,5 buts'!E$4))/Total_match_but_home_ligue_1[[#This Row],[GP]],"")*100</f>
        <v>100</v>
      </c>
      <c r="AK21" s="4">
        <f ca="1">IFERROR(SUMPRODUCT(((INDIRECT("Calendrier_"&amp;$A$1&amp;"[Home]")=INDIRECT("total_match_but_home_"&amp;$A$1&amp;"[@Equipe]"))*(INDIRECT("Calendrier_"&amp;$A$1&amp;"[1.5]")))*(INDIRECT("Calendrier_"&amp;$A$1&amp;"[Journee]")&lt;'1,5 buts'!E$4))/Total_match_but_home_ligue_1[[#This Row],[GP]],"")*100</f>
        <v>0</v>
      </c>
      <c r="AL21" s="4">
        <f ca="1">IFERROR(SUMPRODUCT(((INDIRECT("Calendrier_"&amp;$A$1&amp;"[Home]")=INDIRECT("total_match_but_home_"&amp;$A$1&amp;"[@Equipe]"))*(INDIRECT("Calendrier_"&amp;$A$1&amp;"[2.5]")))*(INDIRECT("Calendrier_"&amp;$A$1&amp;"[Journee]")&lt;'1,5 buts'!E$4))/Total_match_but_home_ligue_1[[#This Row],[GP]],"")*100</f>
        <v>0</v>
      </c>
      <c r="AM21" s="4">
        <f ca="1">IFERROR(SUMPRODUCT(((INDIRECT("Calendrier_"&amp;$A$1&amp;"[Home]")=INDIRECT("total_match_but_home_"&amp;$A$1&amp;"[@Equipe]"))*(INDIRECT("Calendrier_"&amp;$A$1&amp;"[3.5]")))*(INDIRECT("Calendrier_"&amp;$A$1&amp;"[Journee]")&lt;'1,5 buts'!E$4))/Total_match_but_home_ligue_1[[#This Row],[GP]],"")*100</f>
        <v>0</v>
      </c>
      <c r="AN21" s="4">
        <f ca="1">IFERROR(SUMPRODUCT(((INDIRECT("Calendrier_"&amp;$A$1&amp;"[Home]")=INDIRECT("total_match_but_home_"&amp;$A$1&amp;"[@Equipe]"))*(INDIRECT("Calendrier_"&amp;$A$1&amp;"[BTS]")))*(INDIRECT("Calendrier_"&amp;$A$1&amp;"[Journee]")&lt;'1,5 buts'!E$4))/Total_match_but_home_ligue_1[[#This Row],[GP]],"")*100</f>
        <v>0</v>
      </c>
      <c r="AO21" s="4">
        <f t="array" aca="1" ref="AO21" ca="1">IFERROR((SUMPRODUCT((INDIRECT("Calendrier_"&amp;$A$1&amp;"[Home]")=INDIRECT("total_match_but_home_"&amp;$A$1&amp;"[@Equipe]"))*(RIGHT(INDIRECT("Calendrier_"&amp;$A$1&amp;"[resultat]"),1)="0")*1*(INDIRECT("Calendrier_"&amp;$A$1&amp;"[Journee]")&lt;'1,5 buts'!$E$4))*(INDIRECT("Calendrier_"&amp;$A$1&amp;"[Journee]")&lt;'1,5 buts'!$E$4))/Total_match_but_home_ligue_1[[#This Row],[GP]],"")*100</f>
        <v>50</v>
      </c>
      <c r="AP21" s="29">
        <f t="array" aca="1" ref="AP21" ca="1">IFERROR((SUMPRODUCT((INDIRECT("Calendrier_"&amp;$A$1&amp;"[Home]")=INDIRECT("total_match_but_home_"&amp;$A$1&amp;"[@Equipe]"))*(LEFT(INDIRECT("Calendrier_"&amp;$A$1&amp;"[resultat]"),1)="0")*1*(INDIRECT("Calendrier_"&amp;$A$1&amp;"[Journee]")&lt;'1,5 buts'!$E$4))*(INDIRECT("Calendrier_"&amp;$A$1&amp;"[Journee]")&lt;'1,5 buts'!$E$4))/Total_match_but_home_ligue_1[[#This Row],[GP]],"")*100</f>
        <v>50</v>
      </c>
      <c r="AQ21" s="4">
        <f ca="1">IFERROR(SUMPRODUCT(((INDIRECT("Calendrier_"&amp;$A$1&amp;"[Home]")=INDIRECT("total_match_but_home_"&amp;$A$1&amp;"[@Equipe]"))*(INDIRECT("Calendrier_"&amp;$A$1&amp;"[TG_HT]")))*(INDIRECT("Calendrier_"&amp;$A$1&amp;"[Journee]")&lt;'1,5 buts'!E$4))/Total_match_but_home_ligue_1[[#This Row],[GP]],"")</f>
        <v>0.5</v>
      </c>
      <c r="AS21" s="4" t="str">
        <f t="shared" ca="1" si="8"/>
        <v>Paris SG</v>
      </c>
      <c r="AT21" s="1">
        <f ca="1">SUMPRODUCT(((INDIRECT("Calendrier_"&amp;$A$1&amp;"[Away]")=INDIRECT("total_match_but_away_"&amp;$A$1&amp;"[@Equipe]")))*(INDIRECT("Calendrier_"&amp;$A$1&amp;"[Journee]")&lt;'1,5 buts'!$E$4))</f>
        <v>2</v>
      </c>
      <c r="AU21" s="4">
        <f ca="1">IFERROR(SUMPRODUCT(((INDIRECT("Calendrier_"&amp;$A$1&amp;"[Away]")=INDIRECT("total_match_but_away_"&amp;$A$1&amp;"[@Equipe]"))*(INDIRECT("Calendrier_"&amp;$A$1&amp;"[TG]")))*(INDIRECT("Calendrier_"&amp;$A$1&amp;"[Journee]")&lt;'1,5 buts'!E$4))/Total_match_but_away_ligue_1[[#This Row],[GP]],"")</f>
        <v>2</v>
      </c>
      <c r="AV21" s="4">
        <f ca="1">IFERROR(SUMPRODUCT(((INDIRECT("Calendrier_"&amp;$A$1&amp;"[Away]")=INDIRECT("total_match_but_away_"&amp;$A$1&amp;"[@Equipe]"))*(INDIRECT("Calendrier_"&amp;$A$1&amp;"[0.5]")))*(INDIRECT("Calendrier_"&amp;$A$1&amp;"[Journee]")&lt;'1,5 buts'!E$4))/Total_match_but_away_ligue_1[[#This Row],[GP]],"")*100</f>
        <v>100</v>
      </c>
      <c r="AW21" s="4">
        <f ca="1">IFERROR(SUMPRODUCT(((INDIRECT("Calendrier_"&amp;$A$1&amp;"[Away]")=INDIRECT("total_match_but_away_"&amp;$A$1&amp;"[@Equipe]"))*(INDIRECT("Calendrier_"&amp;$A$1&amp;"[1.5]")))*(INDIRECT("Calendrier_"&amp;$A$1&amp;"[Journee]")&lt;'1,5 buts'!E$4))/Total_match_but_away_ligue_1[[#This Row],[GP]],"")*100</f>
        <v>50</v>
      </c>
      <c r="AX21" s="4">
        <f ca="1">IFERROR(SUMPRODUCT(((INDIRECT("Calendrier_"&amp;$A$1&amp;"[Away]")=INDIRECT("total_match_but_away_"&amp;$A$1&amp;"[@Equipe]"))*(INDIRECT("Calendrier_"&amp;$A$1&amp;"[2.5]")))*(INDIRECT("Calendrier_"&amp;$A$1&amp;"[Journee]")&lt;'1,5 buts'!E$4))/Total_match_but_away_ligue_1[[#This Row],[GP]],"")*100</f>
        <v>50</v>
      </c>
      <c r="AY21" s="4">
        <f ca="1">IFERROR(SUMPRODUCT(((INDIRECT("Calendrier_"&amp;$A$1&amp;"[Away]")=INDIRECT("total_match_but_away_"&amp;$A$1&amp;"[@Equipe]"))*(INDIRECT("Calendrier_"&amp;$A$1&amp;"[3.5]")))*(INDIRECT("Calendrier_"&amp;$A$1&amp;"[Journee]")&lt;'1,5 buts'!E$4))/Total_match_but_away_ligue_1[[#This Row],[GP]],"")*100</f>
        <v>0</v>
      </c>
      <c r="AZ21" s="4">
        <f ca="1">IFERROR(SUMPRODUCT(((INDIRECT("Calendrier_"&amp;$A$1&amp;"[Away]")=INDIRECT("total_match_but_away_"&amp;$A$1&amp;"[@Equipe]"))*(INDIRECT("Calendrier_"&amp;$A$1&amp;"[BTS]")))*(INDIRECT("Calendrier_"&amp;$A$1&amp;"[Journee]")&lt;'1,5 buts'!E$4))/Total_match_but_away_ligue_1[[#This Row],[GP]],"")*100</f>
        <v>0</v>
      </c>
      <c r="BA21" s="4">
        <f t="array" aca="1" ref="BA21" ca="1">IFERROR((SUMPRODUCT((INDIRECT("Calendrier_"&amp;$A$1&amp;"[Away]")=INDIRECT("total_match_but_away_"&amp;$A$1&amp;"[@Equipe]"))*(LEFT(INDIRECT("Calendrier_"&amp;$A$1&amp;"[resultat]"),1)="0")*1*(INDIRECT("Calendrier_"&amp;$A$1&amp;"[Journee]")&lt;'1,5 buts'!$E$4))*(INDIRECT("Calendrier_"&amp;$A$1&amp;"[Journee]")&lt;'1,5 buts'!$E$4))/Total_match_but_away_ligue_1[[#This Row],[GP]],"")*100</f>
        <v>50</v>
      </c>
      <c r="BB21" s="4">
        <f t="array" aca="1" ref="BB21" ca="1">IFERROR((SUMPRODUCT((INDIRECT("Calendrier_"&amp;$A$1&amp;"[Away]")=INDIRECT("total_match_but_away_"&amp;$A$1&amp;"[@Equipe]"))*(RIGHT(INDIRECT("Calendrier_"&amp;$A$1&amp;"[resultat]"),1)="0")*1*(INDIRECT("Calendrier_"&amp;$A$1&amp;"[Journee]")&lt;'1,5 buts'!$E$4))*(INDIRECT("Calendrier_"&amp;$A$1&amp;"[Journee]")&lt;'1,5 buts'!$E$4))/Total_match_but_away_ligue_1[[#This Row],[GP]],"")*100</f>
        <v>50</v>
      </c>
      <c r="BC21" s="4">
        <f ca="1">IFERROR(SUMPRODUCT(((INDIRECT("Calendrier_"&amp;$A$1&amp;"[Away]")=INDIRECT("total_match_but_away_"&amp;$A$1&amp;"[@Equipe]"))*(INDIRECT("Calendrier_"&amp;$A$1&amp;"[TG_HT]")))*(INDIRECT("Calendrier_"&amp;$A$1&amp;"[Journee]")&lt;'1,5 buts'!E$4))/Total_match_but_away_ligue_1[[#This Row],[GP]],"")</f>
        <v>1</v>
      </c>
      <c r="BE21" s="9" t="str">
        <f t="shared" ca="1" si="9"/>
        <v>Paris SG</v>
      </c>
      <c r="BF21" s="1">
        <f ca="1">SUMPRODUCT(((INDIRECT("Calendrier_"&amp;$A$1&amp;"[Home]")=INDIRECT("wide_table_"&amp;$A$1&amp;"[@Equipe]"))+(INDIRECT("Calendrier_"&amp;$A$1&amp;"[Away]")=INDIRECT("wide_table_"&amp;$A$1&amp;"[@Equipe]")))*(INDIRECT("Calendrier_"&amp;$A$1&amp;"[Journee]")&lt;'1,5 buts'!E$4))</f>
        <v>4</v>
      </c>
      <c r="BG21" s="1">
        <f ca="1">IFERROR(SUMPRODUCT(((INDIRECT("Calendrier_"&amp;$A$1&amp;"[Home]")=INDIRECT("wide_table_"&amp;$A$1&amp;"[@Equipe]"))*LEFT(INDIRECT("Calendrier_"&amp;$A$1&amp;"[resultat]"))+(INDIRECT("Calendrier_"&amp;$A$1&amp;"[Away]")=INDIRECT("wide_table_"&amp;$A$1&amp;"[@Equipe]"))*RIGHT(INDIRECT("Calendrier_"&amp;$A$1&amp;"[resultat]")))*(INDIRECT("Calendrier_"&amp;$A$1&amp;"[Journee]")&lt;'1,5 buts'!E$4)),"")</f>
        <v>4</v>
      </c>
      <c r="BH21" s="1">
        <f ca="1">IFERROR(SUMPRODUCT(((INDIRECT("Calendrier_"&amp;$A$1&amp;"[Home]")=INDIRECT("wide_table_"&amp;$A$1&amp;"[@Equipe]"))*RIGHT(INDIRECT("Calendrier_"&amp;$A$1&amp;"[resultat]"))+(INDIRECT("Calendrier_"&amp;$A$1&amp;"[Away]")=INDIRECT("wide_table_"&amp;$A$1&amp;"[@Equipe]"))*LEFT(INDIRECT("Calendrier_"&amp;$A$1&amp;"[resultat]")))*(INDIRECT("Calendrier_"&amp;$A$1&amp;"[Journee]")&lt;'1,5 buts'!E$4)),"")</f>
        <v>2</v>
      </c>
      <c r="BJ21"/>
      <c r="BK21" s="37" t="s">
        <v>27</v>
      </c>
      <c r="BL21" s="35" t="s">
        <v>28</v>
      </c>
      <c r="BM21" s="35" t="s">
        <v>28</v>
      </c>
      <c r="BN21" s="35" t="s">
        <v>29</v>
      </c>
      <c r="BO21" s="39" t="s">
        <v>25</v>
      </c>
      <c r="BP21" t="s">
        <v>28</v>
      </c>
      <c r="BQ21" s="44" t="s">
        <v>28</v>
      </c>
      <c r="CG21" s="1"/>
      <c r="CH21" s="1"/>
      <c r="CI21" s="1"/>
      <c r="CJ21" s="1"/>
    </row>
    <row r="22" spans="2:88" x14ac:dyDescent="0.25">
      <c r="B22" s="24" t="str">
        <f t="array" aca="1" ref="B22" ca="1">IF(ROWS($6:22)&lt;=COUNTIF(INDIRECT("Calendrier_"&amp;$A$1&amp;"[Journee]"),'1,5 buts'!$E$4),INDEX(INDIRECT("Calendrier_"&amp;$A$1&amp;"[Date]"),SMALL(IF(INDIRECT("Calendrier_"&amp;$A$1&amp;"[Journee]")='1,5 buts'!$E$4,ROW(INDIRECT("1:"&amp;ROWS(INDIRECT("Calendrier_"&amp;$A$1&amp;"[Date]"))))),ROWS($6:22))),"")</f>
        <v/>
      </c>
      <c r="C22" s="1" t="str">
        <f t="array" aca="1" ref="C22" ca="1">IF(ROWS($6:22)&lt;=COUNTIF(INDIRECT("Calendrier_"&amp;$A$1&amp;"[Journee]"),'1,5 buts'!$E$4),INDEX(INDIRECT("Calendrier_"&amp;$A$1&amp;"[Home]"),SMALL(IF(INDIRECT("Calendrier_"&amp;$A$1&amp;"[Journee]")='1,5 buts'!$E$4,ROW(INDIRECT("1:"&amp;ROWS(INDIRECT("Calendrier_"&amp;$A$1&amp;"[Home]"))))),ROWS($6:22))),"")</f>
        <v/>
      </c>
      <c r="D22" s="1" t="str">
        <f t="array" aca="1" ref="D22" ca="1">IF(ROWS($6:22)&lt;=COUNTIF(INDIRECT("Calendrier_"&amp;$A$1&amp;"[Journee]"),'1,5 buts'!$E$4),INDEX(INDIRECT("Calendrier_"&amp;$A$1&amp;"[resultat]"),SMALL(IF(INDIRECT("Calendrier_"&amp;$A$1&amp;"[Journee]")='1,5 buts'!$E$4,ROW(INDIRECT("1:"&amp;ROWS(INDIRECT("Calendrier_"&amp;$A$1&amp;"[resultat]"))))),ROWS($6:22))),"")</f>
        <v/>
      </c>
      <c r="E22" s="1" t="str">
        <f t="array" aca="1" ref="E22" ca="1">IF(ROWS($6:22)&lt;=COUNTIF(INDIRECT("Calendrier_"&amp;$A$1&amp;"[Journee]"),'1,5 buts'!$E$4),INDEX(INDIRECT("Calendrier_"&amp;$A$1&amp;"[away]"),SMALL(IF(INDIRECT("Calendrier_"&amp;$A$1&amp;"[Journee]")='1,5 buts'!$E$4,ROW(INDIRECT("1:"&amp;ROWS(INDIRECT("Calendrier_"&amp;$A$1&amp;"[away]"))))),ROWS($6:22))),"")</f>
        <v/>
      </c>
      <c r="F22" s="1" t="str">
        <f ca="1">IF(match_next_ligue_1[[#This Row],[Away]]&lt;&gt;"",$A$1,"")</f>
        <v/>
      </c>
      <c r="H22" s="5" t="str">
        <f t="shared" ca="1" si="0"/>
        <v/>
      </c>
      <c r="I22" s="5" t="str">
        <f t="shared" ca="1" si="1"/>
        <v/>
      </c>
      <c r="J22" s="6" t="str">
        <f ca="1">IFERROR((VLOOKUP(match_val_ligue_1[[#This Row],[Equipe Home]],INDIRECT("equipe_play_"&amp;$A$1&amp;""),5) + VLOOKUP(match_val_ligue_1[[#This Row],[Equipe Away]],INDIRECT("equipe_play_"&amp;$A$1&amp;""),5))/2,"")</f>
        <v/>
      </c>
      <c r="K22" s="7" t="str">
        <f ca="1">IFERROR((VLOOKUP(match_val_ligue_1[[#This Row],[Equipe Home]],INDIRECT("equipe_play_"&amp;$A$1&amp;""),6) + VLOOKUP(match_val_ligue_1[[#This Row],[Equipe Away]],INDIRECT("equipe_play_"&amp;$A$1&amp;""),6))/2,"")</f>
        <v/>
      </c>
      <c r="M22" s="1" t="str">
        <f t="array" aca="1" ref="M22" ca="1">INDEX(INDIRECT("equipe_"&amp;$A$1&amp;"[@]"), MATCH(TRUE, EXACT(INDIRECT("equipe_"&amp;$A$1&amp;"[#En-têtes]"), $C$2), 0))</f>
        <v>Reims</v>
      </c>
      <c r="N22" s="1" t="str">
        <f t="shared" ca="1" si="2"/>
        <v/>
      </c>
      <c r="O22" s="1" t="str">
        <f t="shared" ca="1" si="3"/>
        <v/>
      </c>
      <c r="P22" s="1" t="str">
        <f t="shared" ca="1" si="4"/>
        <v/>
      </c>
      <c r="Q22" s="8">
        <f t="shared" ca="1" si="5"/>
        <v>38.888888888888886</v>
      </c>
      <c r="R22" s="4">
        <f ca="1">1/equipe_play_ligue_1[[#This Row],[% Reussite]]</f>
        <v>2.5714285714285717E-2</v>
      </c>
      <c r="T22" s="4" t="str">
        <f t="shared" ca="1" si="6"/>
        <v>Reims</v>
      </c>
      <c r="U22" s="1">
        <f ca="1">SUMPRODUCT(((INDIRECT("Calendrier_"&amp;$A$1&amp;"[Home]")=INDIRECT("total_match_but_"&amp;$A$1&amp;"[@Equipe]"))+(INDIRECT("Calendrier_"&amp;$A$1&amp;"[away]")=INDIRECT("total_match_but_"&amp;$A$1&amp;"[@Equipe]")))*(INDIRECT("Calendrier_"&amp;$A$1&amp;"[journee]")&lt;'1,5 buts'!E$4))</f>
        <v>4</v>
      </c>
      <c r="V22" s="4">
        <f ca="1">IFERROR(SUMPRODUCT(((INDIRECT("Calendrier_"&amp;$A$1&amp;"[Home]")=INDIRECT("total_match_but_"&amp;$A$1&amp;"[@Equipe]"))*(INDIRECT("Calendrier_"&amp;$A$1&amp;"[tg]"))+(INDIRECT("Calendrier_"&amp;$A$1&amp;"[Away]")=INDIRECT("total_match_but_"&amp;$A$1&amp;"[@Equipe]"))*(INDIRECT("Calendrier_"&amp;$A$1&amp;"[tg]")))*(INDIRECT("Calendrier_"&amp;$A$1&amp;"[journee]")&lt;'1,5 buts'!E$4))/Total_match_but_ligue_1[[#This Row],[GP]],"")</f>
        <v>2.25</v>
      </c>
      <c r="W22" s="4">
        <f ca="1">IFERROR(SUMPRODUCT(((INDIRECT("Calendrier_"&amp;$A$1&amp;"[Home]")=INDIRECT("total_match_but_"&amp;$A$1&amp;"[@Equipe]"))*(INDIRECT("Calendrier_"&amp;$A$1&amp;"[0.5]"))+(INDIRECT("Calendrier_"&amp;$A$1&amp;"[Away]")=INDIRECT("total_match_but_"&amp;$A$1&amp;"[@Equipe]"))*(INDIRECT("Calendrier_"&amp;$A$1&amp;"[0.5]")))*(INDIRECT("Calendrier_"&amp;$A$1&amp;"[journee]")&lt;'1,5 buts'!E$4))/Total_match_but_ligue_1[[#This Row],[GP]],"")*100</f>
        <v>100</v>
      </c>
      <c r="X22" s="4">
        <f ca="1">IFERROR(SUMPRODUCT(((INDIRECT("Calendrier_"&amp;$A$1&amp;"[Home]")=INDIRECT("total_match_but_"&amp;$A$1&amp;"[@Equipe]"))*(INDIRECT("Calendrier_"&amp;$A$1&amp;"[1.5]"))+(INDIRECT("Calendrier_"&amp;$A$1&amp;"[Away]")=INDIRECT("total_match_but_"&amp;$A$1&amp;"[@Equipe]"))*(INDIRECT("Calendrier_"&amp;$A$1&amp;"[1.5]")))*(INDIRECT("Calendrier_"&amp;$A$1&amp;"[journee]")&lt;'1,5 buts'!E$4))/Total_match_but_ligue_1[[#This Row],[GP]],"")*100</f>
        <v>50</v>
      </c>
      <c r="Y22" s="4">
        <f ca="1">IFERROR(SUMPRODUCT(((INDIRECT("Calendrier_"&amp;$A$1&amp;"[Home]")=INDIRECT("total_match_but_"&amp;$A$1&amp;"[@Equipe]"))*(INDIRECT("Calendrier_"&amp;$A$1&amp;"[2.5]"))+(INDIRECT("Calendrier_"&amp;$A$1&amp;"[Away]")=INDIRECT("total_match_but_"&amp;$A$1&amp;"[@Equipe]"))*(INDIRECT("Calendrier_"&amp;$A$1&amp;"[2.5]")))*(INDIRECT("Calendrier_"&amp;$A$1&amp;"[journee]")&lt;'1,5 buts'!E$4))/Total_match_but_ligue_1[[#This Row],[GP]],"")*100</f>
        <v>50</v>
      </c>
      <c r="Z22" s="4">
        <f ca="1">IFERROR(SUMPRODUCT(((INDIRECT("Calendrier_"&amp;$A$1&amp;"[Home]")=INDIRECT("total_match_but_"&amp;$A$1&amp;"[@Equipe]"))*(INDIRECT("Calendrier_"&amp;$A$1&amp;"[3.5]"))+(INDIRECT("Calendrier_"&amp;$A$1&amp;"[Away]")=INDIRECT("total_match_but_"&amp;$A$1&amp;"[@Equipe]"))*(INDIRECT("Calendrier_"&amp;$A$1&amp;"[3.5]")))*(INDIRECT("Calendrier_"&amp;$A$1&amp;"[journee]")&lt;'1,5 buts'!E$4))/Total_match_but_ligue_1[[#This Row],[GP]],"")*100</f>
        <v>25</v>
      </c>
      <c r="AA22" s="4">
        <f ca="1">IFERROR(SUMPRODUCT(((INDIRECT("Calendrier_"&amp;$A$1&amp;"[Home]")=INDIRECT("total_match_but_"&amp;$A$1&amp;"[@Equipe]"))*(INDIRECT("Calendrier_"&amp;$A$1&amp;"[BTS]"))+(INDIRECT("Calendrier_"&amp;$A$1&amp;"[Away]")=INDIRECT("total_match_but_"&amp;$A$1&amp;"[@Equipe]"))*(INDIRECT("Calendrier_"&amp;$A$1&amp;"[BTS]")))*(INDIRECT("Calendrier_"&amp;$A$1&amp;"[journee]")&lt;'1,5 buts'!E$4))/Total_match_but_ligue_1[[#This Row],[GP]],"")*100</f>
        <v>50</v>
      </c>
      <c r="AB22" s="4">
        <f ca="1">IFERROR((SUMPRODUCT((INDIRECT("Calendrier_"&amp;$A$1&amp;"[Home]")=INDIRECT("total_match_but_"&amp;$A$1&amp;"[@Equipe]"))*(RIGHT(INDIRECT("Calendrier_"&amp;$A$1&amp;"[resultat]"),1)="0")*1*(INDIRECT("Calendrier_"&amp;$A$1&amp;"[journee]")&lt;'1,5 buts'!$E$4))+
SUMPRODUCT((INDIRECT("Calendrier_"&amp;$A$1&amp;"[away]")=INDIRECT("total_match_but_"&amp;$A$1&amp;"[@Equipe]"))*(LEFT(INDIRECT("Calendrier_"&amp;$A$1&amp;"[resultat]"),1)="0")*1*(INDIRECT("Calendrier_"&amp;$A$1&amp;"[journee]")&lt;'1,5 buts'!$E$4)))/Total_match_but_ligue_1[[#This Row],[GP]],"")*100</f>
        <v>0</v>
      </c>
      <c r="AC22" s="4">
        <f ca="1">IFERROR((SUMPRODUCT((INDIRECT("Calendrier_"&amp;$A$1&amp;"[Home]")=INDIRECT("total_match_but_"&amp;$A$1&amp;"[@Equipe]"))*(LEFT(INDIRECT("Calendrier_"&amp;$A$1&amp;"[resultat]"),1)="0")*1*(INDIRECT("Calendrier_"&amp;$A$1&amp;"[journee]")&lt;'1,5 buts'!$E$4))+
SUMPRODUCT((INDIRECT("Calendrier_"&amp;$A$1&amp;"[away]")=INDIRECT("total_match_but_"&amp;$A$1&amp;"[@Equipe]"))*(RIGHT(INDIRECT("Calendrier_"&amp;$A$1&amp;"[resultat]"),1)="0")*1*(INDIRECT("Calendrier_"&amp;$A$1&amp;"[journee]")&lt;'1,5 buts'!$E$4)))/Total_match_but_ligue_1[[#This Row],[GP]],"")*100</f>
        <v>50</v>
      </c>
      <c r="AD22" s="4">
        <f ca="1">IFERROR(SUMPRODUCT(((INDIRECT("Calendrier_"&amp;$A$1&amp;"[Home]")=INDIRECT("total_match_but_"&amp;$A$1&amp;"[@Equipe]"))*(INDIRECT("Calendrier_"&amp;$A$1&amp;"[TG_HT]"))+(INDIRECT("Calendrier_"&amp;$A$1&amp;"[Away]")=INDIRECT("total_match_but_"&amp;$A$1&amp;"[@Equipe]"))*(INDIRECT("Calendrier_"&amp;$A$1&amp;"[TG_HT]")))*(INDIRECT("Calendrier_"&amp;$A$1&amp;"[journee]")&lt;'1,5 buts'!E$4))/Total_match_but_ligue_1[[#This Row],[GP]],"")</f>
        <v>1.5</v>
      </c>
      <c r="AE22" s="29">
        <f ca="1">IFERROR(SUMPRODUCT(((INDIRECT("Calendrier_"&amp;$A$1&amp;"[Home]")=INDIRECT("total_match_but_"&amp;$A$1&amp;"[@Equipe]"))*(INDIRECT("Calendrier_"&amp;$A$1&amp;"[TG_HT]"))+(INDIRECT("Calendrier_"&amp;$A$1&amp;"[Away]")=INDIRECT("total_match_but_"&amp;$A$1&amp;"[@Equipe]"))*(INDIRECT("Calendrier_"&amp;$A$1&amp;"[TG_HT]")))*(INDIRECT("Calendrier_"&amp;$A$1&amp;"[journee]")='1,5 buts'!E$4)),"")</f>
        <v>1</v>
      </c>
      <c r="AG22" s="4" t="str">
        <f t="shared" ca="1" si="7"/>
        <v>Reims</v>
      </c>
      <c r="AH22" s="1">
        <f ca="1">SUMPRODUCT(((INDIRECT("Calendrier_"&amp;$A$1&amp;"[Home]")=T22))*(INDIRECT("Calendrier_"&amp;$A$1&amp;"[Journee]")&lt;'1,5 buts'!E$4))</f>
        <v>1</v>
      </c>
      <c r="AI22" s="4">
        <f ca="1">IFERROR(SUMPRODUCT(((INDIRECT("Calendrier_"&amp;$A$1&amp;"[Home]")=INDIRECT("total_match_but_home_"&amp;$A$1&amp;"[@Equipe]"))*(INDIRECT("Calendrier_"&amp;$A$1&amp;"[TG]")))*(INDIRECT("Calendrier_"&amp;$A$1&amp;"[Journee]")&lt;'1,5 buts'!E$4))/Total_match_but_home_ligue_1[[#This Row],[GP]],"")</f>
        <v>1</v>
      </c>
      <c r="AJ22" s="4">
        <f ca="1">IFERROR(SUMPRODUCT(((INDIRECT("Calendrier_"&amp;$A$1&amp;"[Home]")=INDIRECT("total_match_but_home_"&amp;$A$1&amp;"[@Equipe]"))*(INDIRECT("Calendrier_"&amp;$A$1&amp;"[0.5]")))*(INDIRECT("Calendrier_"&amp;$A$1&amp;"[Journee]")&lt;'1,5 buts'!E$4))/Total_match_but_home_ligue_1[[#This Row],[GP]],"")*100</f>
        <v>100</v>
      </c>
      <c r="AK22" s="4">
        <f ca="1">IFERROR(SUMPRODUCT(((INDIRECT("Calendrier_"&amp;$A$1&amp;"[Home]")=INDIRECT("total_match_but_home_"&amp;$A$1&amp;"[@Equipe]"))*(INDIRECT("Calendrier_"&amp;$A$1&amp;"[1.5]")))*(INDIRECT("Calendrier_"&amp;$A$1&amp;"[Journee]")&lt;'1,5 buts'!E$4))/Total_match_but_home_ligue_1[[#This Row],[GP]],"")*100</f>
        <v>0</v>
      </c>
      <c r="AL22" s="4">
        <f ca="1">IFERROR(SUMPRODUCT(((INDIRECT("Calendrier_"&amp;$A$1&amp;"[Home]")=INDIRECT("total_match_but_home_"&amp;$A$1&amp;"[@Equipe]"))*(INDIRECT("Calendrier_"&amp;$A$1&amp;"[2.5]")))*(INDIRECT("Calendrier_"&amp;$A$1&amp;"[Journee]")&lt;'1,5 buts'!E$4))/Total_match_but_home_ligue_1[[#This Row],[GP]],"")*100</f>
        <v>0</v>
      </c>
      <c r="AM22" s="4">
        <f ca="1">IFERROR(SUMPRODUCT(((INDIRECT("Calendrier_"&amp;$A$1&amp;"[Home]")=INDIRECT("total_match_but_home_"&amp;$A$1&amp;"[@Equipe]"))*(INDIRECT("Calendrier_"&amp;$A$1&amp;"[3.5]")))*(INDIRECT("Calendrier_"&amp;$A$1&amp;"[Journee]")&lt;'1,5 buts'!E$4))/Total_match_but_home_ligue_1[[#This Row],[GP]],"")*100</f>
        <v>0</v>
      </c>
      <c r="AN22" s="4">
        <f ca="1">IFERROR(SUMPRODUCT(((INDIRECT("Calendrier_"&amp;$A$1&amp;"[Home]")=INDIRECT("total_match_but_home_"&amp;$A$1&amp;"[@Equipe]"))*(INDIRECT("Calendrier_"&amp;$A$1&amp;"[BTS]")))*(INDIRECT("Calendrier_"&amp;$A$1&amp;"[Journee]")&lt;'1,5 buts'!E$4))/Total_match_but_home_ligue_1[[#This Row],[GP]],"")*100</f>
        <v>0</v>
      </c>
      <c r="AO22" s="4">
        <f t="array" aca="1" ref="AO22" ca="1">IFERROR((SUMPRODUCT((INDIRECT("Calendrier_"&amp;$A$1&amp;"[Home]")=INDIRECT("total_match_but_home_"&amp;$A$1&amp;"[@Equipe]"))*(RIGHT(INDIRECT("Calendrier_"&amp;$A$1&amp;"[resultat]"),1)="0")*1*(INDIRECT("Calendrier_"&amp;$A$1&amp;"[Journee]")&lt;'1,5 buts'!$E$4))*(INDIRECT("Calendrier_"&amp;$A$1&amp;"[Journee]")&lt;'1,5 buts'!$E$4))/Total_match_but_home_ligue_1[[#This Row],[GP]],"")*100</f>
        <v>0</v>
      </c>
      <c r="AP22" s="29">
        <f t="array" aca="1" ref="AP22" ca="1">IFERROR((SUMPRODUCT((INDIRECT("Calendrier_"&amp;$A$1&amp;"[Home]")=INDIRECT("total_match_but_home_"&amp;$A$1&amp;"[@Equipe]"))*(LEFT(INDIRECT("Calendrier_"&amp;$A$1&amp;"[resultat]"),1)="0")*1*(INDIRECT("Calendrier_"&amp;$A$1&amp;"[Journee]")&lt;'1,5 buts'!$E$4))*(INDIRECT("Calendrier_"&amp;$A$1&amp;"[Journee]")&lt;'1,5 buts'!$E$4))/Total_match_but_home_ligue_1[[#This Row],[GP]],"")*100</f>
        <v>100</v>
      </c>
      <c r="AQ22" s="4">
        <f ca="1">IFERROR(SUMPRODUCT(((INDIRECT("Calendrier_"&amp;$A$1&amp;"[Home]")=INDIRECT("total_match_but_home_"&amp;$A$1&amp;"[@Equipe]"))*(INDIRECT("Calendrier_"&amp;$A$1&amp;"[TG_HT]")))*(INDIRECT("Calendrier_"&amp;$A$1&amp;"[Journee]")&lt;'1,5 buts'!E$4))/Total_match_but_home_ligue_1[[#This Row],[GP]],"")</f>
        <v>1</v>
      </c>
      <c r="AS22" s="4" t="str">
        <f t="shared" ca="1" si="8"/>
        <v>Reims</v>
      </c>
      <c r="AT22" s="1">
        <f ca="1">SUMPRODUCT(((INDIRECT("Calendrier_"&amp;$A$1&amp;"[Away]")=INDIRECT("total_match_but_away_"&amp;$A$1&amp;"[@Equipe]")))*(INDIRECT("Calendrier_"&amp;$A$1&amp;"[Journee]")&lt;'1,5 buts'!$E$4))</f>
        <v>3</v>
      </c>
      <c r="AU22" s="4">
        <f ca="1">IFERROR(SUMPRODUCT(((INDIRECT("Calendrier_"&amp;$A$1&amp;"[Away]")=INDIRECT("total_match_but_away_"&amp;$A$1&amp;"[@Equipe]"))*(INDIRECT("Calendrier_"&amp;$A$1&amp;"[TG]")))*(INDIRECT("Calendrier_"&amp;$A$1&amp;"[Journee]")&lt;'1,5 buts'!E$4))/Total_match_but_away_ligue_1[[#This Row],[GP]],"")</f>
        <v>2.6666666666666665</v>
      </c>
      <c r="AV22" s="4">
        <f ca="1">IFERROR(SUMPRODUCT(((INDIRECT("Calendrier_"&amp;$A$1&amp;"[Away]")=INDIRECT("total_match_but_away_"&amp;$A$1&amp;"[@Equipe]"))*(INDIRECT("Calendrier_"&amp;$A$1&amp;"[0.5]")))*(INDIRECT("Calendrier_"&amp;$A$1&amp;"[Journee]")&lt;'1,5 buts'!E$4))/Total_match_but_away_ligue_1[[#This Row],[GP]],"")*100</f>
        <v>100</v>
      </c>
      <c r="AW22" s="4">
        <f ca="1">IFERROR(SUMPRODUCT(((INDIRECT("Calendrier_"&amp;$A$1&amp;"[Away]")=INDIRECT("total_match_but_away_"&amp;$A$1&amp;"[@Equipe]"))*(INDIRECT("Calendrier_"&amp;$A$1&amp;"[1.5]")))*(INDIRECT("Calendrier_"&amp;$A$1&amp;"[Journee]")&lt;'1,5 buts'!E$4))/Total_match_but_away_ligue_1[[#This Row],[GP]],"")*100</f>
        <v>66.666666666666657</v>
      </c>
      <c r="AX22" s="4">
        <f ca="1">IFERROR(SUMPRODUCT(((INDIRECT("Calendrier_"&amp;$A$1&amp;"[Away]")=INDIRECT("total_match_but_away_"&amp;$A$1&amp;"[@Equipe]"))*(INDIRECT("Calendrier_"&amp;$A$1&amp;"[2.5]")))*(INDIRECT("Calendrier_"&amp;$A$1&amp;"[Journee]")&lt;'1,5 buts'!E$4))/Total_match_but_away_ligue_1[[#This Row],[GP]],"")*100</f>
        <v>66.666666666666657</v>
      </c>
      <c r="AY22" s="4">
        <f ca="1">IFERROR(SUMPRODUCT(((INDIRECT("Calendrier_"&amp;$A$1&amp;"[Away]")=INDIRECT("total_match_but_away_"&amp;$A$1&amp;"[@Equipe]"))*(INDIRECT("Calendrier_"&amp;$A$1&amp;"[3.5]")))*(INDIRECT("Calendrier_"&amp;$A$1&amp;"[Journee]")&lt;'1,5 buts'!E$4))/Total_match_but_away_ligue_1[[#This Row],[GP]],"")*100</f>
        <v>33.333333333333329</v>
      </c>
      <c r="AZ22" s="4">
        <f ca="1">IFERROR(SUMPRODUCT(((INDIRECT("Calendrier_"&amp;$A$1&amp;"[Away]")=INDIRECT("total_match_but_away_"&amp;$A$1&amp;"[@Equipe]"))*(INDIRECT("Calendrier_"&amp;$A$1&amp;"[BTS]")))*(INDIRECT("Calendrier_"&amp;$A$1&amp;"[Journee]")&lt;'1,5 buts'!E$4))/Total_match_but_away_ligue_1[[#This Row],[GP]],"")*100</f>
        <v>66.666666666666657</v>
      </c>
      <c r="BA22" s="4">
        <f t="array" aca="1" ref="BA22" ca="1">IFERROR((SUMPRODUCT((INDIRECT("Calendrier_"&amp;$A$1&amp;"[Away]")=INDIRECT("total_match_but_away_"&amp;$A$1&amp;"[@Equipe]"))*(LEFT(INDIRECT("Calendrier_"&amp;$A$1&amp;"[resultat]"),1)="0")*1*(INDIRECT("Calendrier_"&amp;$A$1&amp;"[Journee]")&lt;'1,5 buts'!$E$4))*(INDIRECT("Calendrier_"&amp;$A$1&amp;"[Journee]")&lt;'1,5 buts'!$E$4))/Total_match_but_away_ligue_1[[#This Row],[GP]],"")*100</f>
        <v>0</v>
      </c>
      <c r="BB22" s="4">
        <f t="array" aca="1" ref="BB22" ca="1">IFERROR((SUMPRODUCT((INDIRECT("Calendrier_"&amp;$A$1&amp;"[Away]")=INDIRECT("total_match_but_away_"&amp;$A$1&amp;"[@Equipe]"))*(RIGHT(INDIRECT("Calendrier_"&amp;$A$1&amp;"[resultat]"),1)="0")*1*(INDIRECT("Calendrier_"&amp;$A$1&amp;"[Journee]")&lt;'1,5 buts'!$E$4))*(INDIRECT("Calendrier_"&amp;$A$1&amp;"[Journee]")&lt;'1,5 buts'!$E$4))/Total_match_but_away_ligue_1[[#This Row],[GP]],"")*100</f>
        <v>33.333333333333329</v>
      </c>
      <c r="BC22" s="4">
        <f ca="1">IFERROR(SUMPRODUCT(((INDIRECT("Calendrier_"&amp;$A$1&amp;"[Away]")=INDIRECT("total_match_but_away_"&amp;$A$1&amp;"[@Equipe]"))*(INDIRECT("Calendrier_"&amp;$A$1&amp;"[TG_HT]")))*(INDIRECT("Calendrier_"&amp;$A$1&amp;"[Journee]")&lt;'1,5 buts'!E$4))/Total_match_but_away_ligue_1[[#This Row],[GP]],"")</f>
        <v>1.6666666666666667</v>
      </c>
      <c r="BE22" s="9" t="str">
        <f t="shared" ca="1" si="9"/>
        <v>Reims</v>
      </c>
      <c r="BF22" s="1">
        <f ca="1">SUMPRODUCT(((INDIRECT("Calendrier_"&amp;$A$1&amp;"[Home]")=INDIRECT("wide_table_"&amp;$A$1&amp;"[@Equipe]"))+(INDIRECT("Calendrier_"&amp;$A$1&amp;"[Away]")=INDIRECT("wide_table_"&amp;$A$1&amp;"[@Equipe]")))*(INDIRECT("Calendrier_"&amp;$A$1&amp;"[Journee]")&lt;'1,5 buts'!E$4))</f>
        <v>4</v>
      </c>
      <c r="BG22" s="1">
        <f ca="1">IFERROR(SUMPRODUCT(((INDIRECT("Calendrier_"&amp;$A$1&amp;"[Home]")=INDIRECT("wide_table_"&amp;$A$1&amp;"[@Equipe]"))*LEFT(INDIRECT("Calendrier_"&amp;$A$1&amp;"[resultat]"))+(INDIRECT("Calendrier_"&amp;$A$1&amp;"[Away]")=INDIRECT("wide_table_"&amp;$A$1&amp;"[@Equipe]"))*RIGHT(INDIRECT("Calendrier_"&amp;$A$1&amp;"[resultat]")))*(INDIRECT("Calendrier_"&amp;$A$1&amp;"[Journee]")&lt;'1,5 buts'!E$4)),"")</f>
        <v>3</v>
      </c>
      <c r="BH22" s="1">
        <f ca="1">IFERROR(SUMPRODUCT(((INDIRECT("Calendrier_"&amp;$A$1&amp;"[Home]")=INDIRECT("wide_table_"&amp;$A$1&amp;"[@Equipe]"))*RIGHT(INDIRECT("Calendrier_"&amp;$A$1&amp;"[resultat]"))+(INDIRECT("Calendrier_"&amp;$A$1&amp;"[Away]")=INDIRECT("wide_table_"&amp;$A$1&amp;"[@Equipe]"))*LEFT(INDIRECT("Calendrier_"&amp;$A$1&amp;"[resultat]")))*(INDIRECT("Calendrier_"&amp;$A$1&amp;"[Journee]")&lt;'1,5 buts'!E$4)),"")</f>
        <v>6</v>
      </c>
      <c r="BJ22"/>
      <c r="BK22" s="36" t="s">
        <v>28</v>
      </c>
      <c r="BL22" s="34" t="s">
        <v>29</v>
      </c>
      <c r="BM22" s="34" t="s">
        <v>29</v>
      </c>
      <c r="BN22" s="34" t="s">
        <v>30</v>
      </c>
      <c r="BO22" s="38" t="s">
        <v>27</v>
      </c>
      <c r="BP22" t="s">
        <v>29</v>
      </c>
      <c r="BQ22" s="44" t="s">
        <v>29</v>
      </c>
      <c r="CG22" s="1"/>
      <c r="CH22" s="1"/>
      <c r="CI22" s="1"/>
      <c r="CJ22" s="1"/>
    </row>
    <row r="23" spans="2:88" x14ac:dyDescent="0.25">
      <c r="B23" s="24" t="str">
        <f t="array" aca="1" ref="B23" ca="1">IF(ROWS($6:23)&lt;=COUNTIF(INDIRECT("Calendrier_"&amp;$A$1&amp;"[Journee]"),'1,5 buts'!$E$4),INDEX(INDIRECT("Calendrier_"&amp;$A$1&amp;"[Date]"),SMALL(IF(INDIRECT("Calendrier_"&amp;$A$1&amp;"[Journee]")='1,5 buts'!$E$4,ROW(INDIRECT("1:"&amp;ROWS(INDIRECT("Calendrier_"&amp;$A$1&amp;"[Date]"))))),ROWS($6:23))),"")</f>
        <v/>
      </c>
      <c r="C23" s="1" t="str">
        <f t="array" aca="1" ref="C23" ca="1">IF(ROWS($6:23)&lt;=COUNTIF(INDIRECT("Calendrier_"&amp;$A$1&amp;"[Journee]"),'1,5 buts'!$E$4),INDEX(INDIRECT("Calendrier_"&amp;$A$1&amp;"[Home]"),SMALL(IF(INDIRECT("Calendrier_"&amp;$A$1&amp;"[Journee]")='1,5 buts'!$E$4,ROW(INDIRECT("1:"&amp;ROWS(INDIRECT("Calendrier_"&amp;$A$1&amp;"[Home]"))))),ROWS($6:23))),"")</f>
        <v/>
      </c>
      <c r="D23" s="1" t="str">
        <f t="array" aca="1" ref="D23" ca="1">IF(ROWS($6:23)&lt;=COUNTIF(INDIRECT("Calendrier_"&amp;$A$1&amp;"[Journee]"),'1,5 buts'!$E$4),INDEX(INDIRECT("Calendrier_"&amp;$A$1&amp;"[resultat]"),SMALL(IF(INDIRECT("Calendrier_"&amp;$A$1&amp;"[Journee]")='1,5 buts'!$E$4,ROW(INDIRECT("1:"&amp;ROWS(INDIRECT("Calendrier_"&amp;$A$1&amp;"[resultat]"))))),ROWS($6:23))),"")</f>
        <v/>
      </c>
      <c r="E23" s="1" t="str">
        <f t="array" aca="1" ref="E23" ca="1">IF(ROWS($6:23)&lt;=COUNTIF(INDIRECT("Calendrier_"&amp;$A$1&amp;"[Journee]"),'1,5 buts'!$E$4),INDEX(INDIRECT("Calendrier_"&amp;$A$1&amp;"[away]"),SMALL(IF(INDIRECT("Calendrier_"&amp;$A$1&amp;"[Journee]")='1,5 buts'!$E$4,ROW(INDIRECT("1:"&amp;ROWS(INDIRECT("Calendrier_"&amp;$A$1&amp;"[away]"))))),ROWS($6:23))),"")</f>
        <v/>
      </c>
      <c r="F23" s="1" t="str">
        <f ca="1">IF(match_next_ligue_1[[#This Row],[Away]]&lt;&gt;"",$A$1,"")</f>
        <v/>
      </c>
      <c r="H23" s="5" t="str">
        <f t="shared" ca="1" si="0"/>
        <v/>
      </c>
      <c r="I23" s="5" t="str">
        <f t="shared" ca="1" si="1"/>
        <v/>
      </c>
      <c r="J23" s="6" t="str">
        <f ca="1">IFERROR((VLOOKUP(match_val_ligue_1[[#This Row],[Equipe Home]],INDIRECT("equipe_play_"&amp;$A$1&amp;""),5) + VLOOKUP(match_val_ligue_1[[#This Row],[Equipe Away]],INDIRECT("equipe_play_"&amp;$A$1&amp;""),5))/2,"")</f>
        <v/>
      </c>
      <c r="K23" s="7" t="str">
        <f ca="1">IFERROR((VLOOKUP(match_val_ligue_1[[#This Row],[Equipe Home]],INDIRECT("equipe_play_"&amp;$A$1&amp;""),6) + VLOOKUP(match_val_ligue_1[[#This Row],[Equipe Away]],INDIRECT("equipe_play_"&amp;$A$1&amp;""),6))/2,"")</f>
        <v/>
      </c>
      <c r="M23" s="1" t="str">
        <f t="array" aca="1" ref="M23" ca="1">INDEX(INDIRECT("equipe_"&amp;$A$1&amp;"[@]"), MATCH(TRUE, EXACT(INDIRECT("equipe_"&amp;$A$1&amp;"[#En-têtes]"), $C$2), 0))</f>
        <v>Rennes</v>
      </c>
      <c r="N23" s="1" t="str">
        <f t="shared" ca="1" si="2"/>
        <v/>
      </c>
      <c r="O23" s="1" t="str">
        <f t="shared" ca="1" si="3"/>
        <v/>
      </c>
      <c r="P23" s="1" t="str">
        <f t="shared" ca="1" si="4"/>
        <v/>
      </c>
      <c r="Q23" s="8">
        <f t="shared" ca="1" si="5"/>
        <v>100</v>
      </c>
      <c r="R23" s="4">
        <f ca="1">1/equipe_play_ligue_1[[#This Row],[% Reussite]]</f>
        <v>0.01</v>
      </c>
      <c r="T23" s="4" t="str">
        <f t="shared" ca="1" si="6"/>
        <v>Rennes</v>
      </c>
      <c r="U23" s="1">
        <f ca="1">SUMPRODUCT(((INDIRECT("Calendrier_"&amp;$A$1&amp;"[Home]")=INDIRECT("total_match_but_"&amp;$A$1&amp;"[@Equipe]"))+(INDIRECT("Calendrier_"&amp;$A$1&amp;"[away]")=INDIRECT("total_match_but_"&amp;$A$1&amp;"[@Equipe]")))*(INDIRECT("Calendrier_"&amp;$A$1&amp;"[journee]")&lt;'1,5 buts'!E$4))</f>
        <v>4</v>
      </c>
      <c r="V23" s="4">
        <f ca="1">IFERROR(SUMPRODUCT(((INDIRECT("Calendrier_"&amp;$A$1&amp;"[Home]")=INDIRECT("total_match_but_"&amp;$A$1&amp;"[@Equipe]"))*(INDIRECT("Calendrier_"&amp;$A$1&amp;"[tg]"))+(INDIRECT("Calendrier_"&amp;$A$1&amp;"[Away]")=INDIRECT("total_match_but_"&amp;$A$1&amp;"[@Equipe]"))*(INDIRECT("Calendrier_"&amp;$A$1&amp;"[tg]")))*(INDIRECT("Calendrier_"&amp;$A$1&amp;"[journee]")&lt;'1,5 buts'!E$4))/Total_match_but_ligue_1[[#This Row],[GP]],"")</f>
        <v>3.5</v>
      </c>
      <c r="W23" s="4">
        <f ca="1">IFERROR(SUMPRODUCT(((INDIRECT("Calendrier_"&amp;$A$1&amp;"[Home]")=INDIRECT("total_match_but_"&amp;$A$1&amp;"[@Equipe]"))*(INDIRECT("Calendrier_"&amp;$A$1&amp;"[0.5]"))+(INDIRECT("Calendrier_"&amp;$A$1&amp;"[Away]")=INDIRECT("total_match_but_"&amp;$A$1&amp;"[@Equipe]"))*(INDIRECT("Calendrier_"&amp;$A$1&amp;"[0.5]")))*(INDIRECT("Calendrier_"&amp;$A$1&amp;"[journee]")&lt;'1,5 buts'!E$4))/Total_match_but_ligue_1[[#This Row],[GP]],"")*100</f>
        <v>100</v>
      </c>
      <c r="X23" s="4">
        <f ca="1">IFERROR(SUMPRODUCT(((INDIRECT("Calendrier_"&amp;$A$1&amp;"[Home]")=INDIRECT("total_match_but_"&amp;$A$1&amp;"[@Equipe]"))*(INDIRECT("Calendrier_"&amp;$A$1&amp;"[1.5]"))+(INDIRECT("Calendrier_"&amp;$A$1&amp;"[Away]")=INDIRECT("total_match_but_"&amp;$A$1&amp;"[@Equipe]"))*(INDIRECT("Calendrier_"&amp;$A$1&amp;"[1.5]")))*(INDIRECT("Calendrier_"&amp;$A$1&amp;"[journee]")&lt;'1,5 buts'!E$4))/Total_match_but_ligue_1[[#This Row],[GP]],"")*100</f>
        <v>100</v>
      </c>
      <c r="Y23" s="4">
        <f ca="1">IFERROR(SUMPRODUCT(((INDIRECT("Calendrier_"&amp;$A$1&amp;"[Home]")=INDIRECT("total_match_but_"&amp;$A$1&amp;"[@Equipe]"))*(INDIRECT("Calendrier_"&amp;$A$1&amp;"[2.5]"))+(INDIRECT("Calendrier_"&amp;$A$1&amp;"[Away]")=INDIRECT("total_match_but_"&amp;$A$1&amp;"[@Equipe]"))*(INDIRECT("Calendrier_"&amp;$A$1&amp;"[2.5]")))*(INDIRECT("Calendrier_"&amp;$A$1&amp;"[journee]")&lt;'1,5 buts'!E$4))/Total_match_but_ligue_1[[#This Row],[GP]],"")*100</f>
        <v>75</v>
      </c>
      <c r="Z23" s="4">
        <f ca="1">IFERROR(SUMPRODUCT(((INDIRECT("Calendrier_"&amp;$A$1&amp;"[Home]")=INDIRECT("total_match_but_"&amp;$A$1&amp;"[@Equipe]"))*(INDIRECT("Calendrier_"&amp;$A$1&amp;"[3.5]"))+(INDIRECT("Calendrier_"&amp;$A$1&amp;"[Away]")=INDIRECT("total_match_but_"&amp;$A$1&amp;"[@Equipe]"))*(INDIRECT("Calendrier_"&amp;$A$1&amp;"[3.5]")))*(INDIRECT("Calendrier_"&amp;$A$1&amp;"[journee]")&lt;'1,5 buts'!E$4))/Total_match_but_ligue_1[[#This Row],[GP]],"")*100</f>
        <v>25</v>
      </c>
      <c r="AA23" s="4">
        <f ca="1">IFERROR(SUMPRODUCT(((INDIRECT("Calendrier_"&amp;$A$1&amp;"[Home]")=INDIRECT("total_match_but_"&amp;$A$1&amp;"[@Equipe]"))*(INDIRECT("Calendrier_"&amp;$A$1&amp;"[BTS]"))+(INDIRECT("Calendrier_"&amp;$A$1&amp;"[Away]")=INDIRECT("total_match_but_"&amp;$A$1&amp;"[@Equipe]"))*(INDIRECT("Calendrier_"&amp;$A$1&amp;"[BTS]")))*(INDIRECT("Calendrier_"&amp;$A$1&amp;"[journee]")&lt;'1,5 buts'!E$4))/Total_match_but_ligue_1[[#This Row],[GP]],"")*100</f>
        <v>100</v>
      </c>
      <c r="AB23" s="4">
        <f ca="1">IFERROR((SUMPRODUCT((INDIRECT("Calendrier_"&amp;$A$1&amp;"[Home]")=INDIRECT("total_match_but_"&amp;$A$1&amp;"[@Equipe]"))*(RIGHT(INDIRECT("Calendrier_"&amp;$A$1&amp;"[resultat]"),1)="0")*1*(INDIRECT("Calendrier_"&amp;$A$1&amp;"[journee]")&lt;'1,5 buts'!$E$4))+
SUMPRODUCT((INDIRECT("Calendrier_"&amp;$A$1&amp;"[away]")=INDIRECT("total_match_but_"&amp;$A$1&amp;"[@Equipe]"))*(LEFT(INDIRECT("Calendrier_"&amp;$A$1&amp;"[resultat]"),1)="0")*1*(INDIRECT("Calendrier_"&amp;$A$1&amp;"[journee]")&lt;'1,5 buts'!$E$4)))/Total_match_but_ligue_1[[#This Row],[GP]],"")*100</f>
        <v>0</v>
      </c>
      <c r="AC23" s="4">
        <f ca="1">IFERROR((SUMPRODUCT((INDIRECT("Calendrier_"&amp;$A$1&amp;"[Home]")=INDIRECT("total_match_but_"&amp;$A$1&amp;"[@Equipe]"))*(LEFT(INDIRECT("Calendrier_"&amp;$A$1&amp;"[resultat]"),1)="0")*1*(INDIRECT("Calendrier_"&amp;$A$1&amp;"[journee]")&lt;'1,5 buts'!$E$4))+
SUMPRODUCT((INDIRECT("Calendrier_"&amp;$A$1&amp;"[away]")=INDIRECT("total_match_but_"&amp;$A$1&amp;"[@Equipe]"))*(RIGHT(INDIRECT("Calendrier_"&amp;$A$1&amp;"[resultat]"),1)="0")*1*(INDIRECT("Calendrier_"&amp;$A$1&amp;"[journee]")&lt;'1,5 buts'!$E$4)))/Total_match_but_ligue_1[[#This Row],[GP]],"")*100</f>
        <v>0</v>
      </c>
      <c r="AD23" s="4">
        <f ca="1">IFERROR(SUMPRODUCT(((INDIRECT("Calendrier_"&amp;$A$1&amp;"[Home]")=INDIRECT("total_match_but_"&amp;$A$1&amp;"[@Equipe]"))*(INDIRECT("Calendrier_"&amp;$A$1&amp;"[TG_HT]"))+(INDIRECT("Calendrier_"&amp;$A$1&amp;"[Away]")=INDIRECT("total_match_but_"&amp;$A$1&amp;"[@Equipe]"))*(INDIRECT("Calendrier_"&amp;$A$1&amp;"[TG_HT]")))*(INDIRECT("Calendrier_"&amp;$A$1&amp;"[journee]")&lt;'1,5 buts'!E$4))/Total_match_but_ligue_1[[#This Row],[GP]],"")</f>
        <v>1.5</v>
      </c>
      <c r="AE23" s="29">
        <f ca="1">IFERROR(SUMPRODUCT(((INDIRECT("Calendrier_"&amp;$A$1&amp;"[Home]")=INDIRECT("total_match_but_"&amp;$A$1&amp;"[@Equipe]"))*(INDIRECT("Calendrier_"&amp;$A$1&amp;"[TG_HT]"))+(INDIRECT("Calendrier_"&amp;$A$1&amp;"[Away]")=INDIRECT("total_match_but_"&amp;$A$1&amp;"[@Equipe]"))*(INDIRECT("Calendrier_"&amp;$A$1&amp;"[TG_HT]")))*(INDIRECT("Calendrier_"&amp;$A$1&amp;"[journee]")='1,5 buts'!E$4)),"")</f>
        <v>1</v>
      </c>
      <c r="AG23" s="4" t="str">
        <f t="shared" ca="1" si="7"/>
        <v>Rennes</v>
      </c>
      <c r="AH23" s="1">
        <f ca="1">SUMPRODUCT(((INDIRECT("Calendrier_"&amp;$A$1&amp;"[Home]")=T23))*(INDIRECT("Calendrier_"&amp;$A$1&amp;"[Journee]")&lt;'1,5 buts'!E$4))</f>
        <v>2</v>
      </c>
      <c r="AI23" s="4">
        <f ca="1">IFERROR(SUMPRODUCT(((INDIRECT("Calendrier_"&amp;$A$1&amp;"[Home]")=INDIRECT("total_match_but_home_"&amp;$A$1&amp;"[@Equipe]"))*(INDIRECT("Calendrier_"&amp;$A$1&amp;"[TG]")))*(INDIRECT("Calendrier_"&amp;$A$1&amp;"[Journee]")&lt;'1,5 buts'!E$4))/Total_match_but_home_ligue_1[[#This Row],[GP]],"")</f>
        <v>3</v>
      </c>
      <c r="AJ23" s="4">
        <f ca="1">IFERROR(SUMPRODUCT(((INDIRECT("Calendrier_"&amp;$A$1&amp;"[Home]")=INDIRECT("total_match_but_home_"&amp;$A$1&amp;"[@Equipe]"))*(INDIRECT("Calendrier_"&amp;$A$1&amp;"[0.5]")))*(INDIRECT("Calendrier_"&amp;$A$1&amp;"[Journee]")&lt;'1,5 buts'!E$4))/Total_match_but_home_ligue_1[[#This Row],[GP]],"")*100</f>
        <v>100</v>
      </c>
      <c r="AK23" s="4">
        <f ca="1">IFERROR(SUMPRODUCT(((INDIRECT("Calendrier_"&amp;$A$1&amp;"[Home]")=INDIRECT("total_match_but_home_"&amp;$A$1&amp;"[@Equipe]"))*(INDIRECT("Calendrier_"&amp;$A$1&amp;"[1.5]")))*(INDIRECT("Calendrier_"&amp;$A$1&amp;"[Journee]")&lt;'1,5 buts'!E$4))/Total_match_but_home_ligue_1[[#This Row],[GP]],"")*100</f>
        <v>100</v>
      </c>
      <c r="AL23" s="4">
        <f ca="1">IFERROR(SUMPRODUCT(((INDIRECT("Calendrier_"&amp;$A$1&amp;"[Home]")=INDIRECT("total_match_but_home_"&amp;$A$1&amp;"[@Equipe]"))*(INDIRECT("Calendrier_"&amp;$A$1&amp;"[2.5]")))*(INDIRECT("Calendrier_"&amp;$A$1&amp;"[Journee]")&lt;'1,5 buts'!E$4))/Total_match_but_home_ligue_1[[#This Row],[GP]],"")*100</f>
        <v>100</v>
      </c>
      <c r="AM23" s="4">
        <f ca="1">IFERROR(SUMPRODUCT(((INDIRECT("Calendrier_"&amp;$A$1&amp;"[Home]")=INDIRECT("total_match_but_home_"&amp;$A$1&amp;"[@Equipe]"))*(INDIRECT("Calendrier_"&amp;$A$1&amp;"[3.5]")))*(INDIRECT("Calendrier_"&amp;$A$1&amp;"[Journee]")&lt;'1,5 buts'!E$4))/Total_match_but_home_ligue_1[[#This Row],[GP]],"")*100</f>
        <v>0</v>
      </c>
      <c r="AN23" s="4">
        <f ca="1">IFERROR(SUMPRODUCT(((INDIRECT("Calendrier_"&amp;$A$1&amp;"[Home]")=INDIRECT("total_match_but_home_"&amp;$A$1&amp;"[@Equipe]"))*(INDIRECT("Calendrier_"&amp;$A$1&amp;"[BTS]")))*(INDIRECT("Calendrier_"&amp;$A$1&amp;"[Journee]")&lt;'1,5 buts'!E$4))/Total_match_but_home_ligue_1[[#This Row],[GP]],"")*100</f>
        <v>100</v>
      </c>
      <c r="AO23" s="4">
        <f t="array" aca="1" ref="AO23" ca="1">IFERROR((SUMPRODUCT((INDIRECT("Calendrier_"&amp;$A$1&amp;"[Home]")=INDIRECT("total_match_but_home_"&amp;$A$1&amp;"[@Equipe]"))*(RIGHT(INDIRECT("Calendrier_"&amp;$A$1&amp;"[resultat]"),1)="0")*1*(INDIRECT("Calendrier_"&amp;$A$1&amp;"[Journee]")&lt;'1,5 buts'!$E$4))*(INDIRECT("Calendrier_"&amp;$A$1&amp;"[Journee]")&lt;'1,5 buts'!$E$4))/Total_match_but_home_ligue_1[[#This Row],[GP]],"")*100</f>
        <v>0</v>
      </c>
      <c r="AP23" s="29">
        <f t="array" aca="1" ref="AP23" ca="1">IFERROR((SUMPRODUCT((INDIRECT("Calendrier_"&amp;$A$1&amp;"[Home]")=INDIRECT("total_match_but_home_"&amp;$A$1&amp;"[@Equipe]"))*(LEFT(INDIRECT("Calendrier_"&amp;$A$1&amp;"[resultat]"),1)="0")*1*(INDIRECT("Calendrier_"&amp;$A$1&amp;"[Journee]")&lt;'1,5 buts'!$E$4))*(INDIRECT("Calendrier_"&amp;$A$1&amp;"[Journee]")&lt;'1,5 buts'!$E$4))/Total_match_but_home_ligue_1[[#This Row],[GP]],"")*100</f>
        <v>0</v>
      </c>
      <c r="AQ23" s="4">
        <f ca="1">IFERROR(SUMPRODUCT(((INDIRECT("Calendrier_"&amp;$A$1&amp;"[Home]")=INDIRECT("total_match_but_home_"&amp;$A$1&amp;"[@Equipe]"))*(INDIRECT("Calendrier_"&amp;$A$1&amp;"[TG_HT]")))*(INDIRECT("Calendrier_"&amp;$A$1&amp;"[Journee]")&lt;'1,5 buts'!E$4))/Total_match_but_home_ligue_1[[#This Row],[GP]],"")</f>
        <v>1</v>
      </c>
      <c r="AS23" s="4" t="str">
        <f t="shared" ca="1" si="8"/>
        <v>Rennes</v>
      </c>
      <c r="AT23" s="1">
        <f ca="1">SUMPRODUCT(((INDIRECT("Calendrier_"&amp;$A$1&amp;"[Away]")=INDIRECT("total_match_but_away_"&amp;$A$1&amp;"[@Equipe]")))*(INDIRECT("Calendrier_"&amp;$A$1&amp;"[Journee]")&lt;'1,5 buts'!$E$4))</f>
        <v>2</v>
      </c>
      <c r="AU23" s="4">
        <f ca="1">IFERROR(SUMPRODUCT(((INDIRECT("Calendrier_"&amp;$A$1&amp;"[Away]")=INDIRECT("total_match_but_away_"&amp;$A$1&amp;"[@Equipe]"))*(INDIRECT("Calendrier_"&amp;$A$1&amp;"[TG]")))*(INDIRECT("Calendrier_"&amp;$A$1&amp;"[Journee]")&lt;'1,5 buts'!E$4))/Total_match_but_away_ligue_1[[#This Row],[GP]],"")</f>
        <v>4</v>
      </c>
      <c r="AV23" s="4">
        <f ca="1">IFERROR(SUMPRODUCT(((INDIRECT("Calendrier_"&amp;$A$1&amp;"[Away]")=INDIRECT("total_match_but_away_"&amp;$A$1&amp;"[@Equipe]"))*(INDIRECT("Calendrier_"&amp;$A$1&amp;"[0.5]")))*(INDIRECT("Calendrier_"&amp;$A$1&amp;"[Journee]")&lt;'1,5 buts'!E$4))/Total_match_but_away_ligue_1[[#This Row],[GP]],"")*100</f>
        <v>100</v>
      </c>
      <c r="AW23" s="4">
        <f ca="1">IFERROR(SUMPRODUCT(((INDIRECT("Calendrier_"&amp;$A$1&amp;"[Away]")=INDIRECT("total_match_but_away_"&amp;$A$1&amp;"[@Equipe]"))*(INDIRECT("Calendrier_"&amp;$A$1&amp;"[1.5]")))*(INDIRECT("Calendrier_"&amp;$A$1&amp;"[Journee]")&lt;'1,5 buts'!E$4))/Total_match_but_away_ligue_1[[#This Row],[GP]],"")*100</f>
        <v>100</v>
      </c>
      <c r="AX23" s="4">
        <f ca="1">IFERROR(SUMPRODUCT(((INDIRECT("Calendrier_"&amp;$A$1&amp;"[Away]")=INDIRECT("total_match_but_away_"&amp;$A$1&amp;"[@Equipe]"))*(INDIRECT("Calendrier_"&amp;$A$1&amp;"[2.5]")))*(INDIRECT("Calendrier_"&amp;$A$1&amp;"[Journee]")&lt;'1,5 buts'!E$4))/Total_match_but_away_ligue_1[[#This Row],[GP]],"")*100</f>
        <v>50</v>
      </c>
      <c r="AY23" s="4">
        <f ca="1">IFERROR(SUMPRODUCT(((INDIRECT("Calendrier_"&amp;$A$1&amp;"[Away]")=INDIRECT("total_match_but_away_"&amp;$A$1&amp;"[@Equipe]"))*(INDIRECT("Calendrier_"&amp;$A$1&amp;"[3.5]")))*(INDIRECT("Calendrier_"&amp;$A$1&amp;"[Journee]")&lt;'1,5 buts'!E$4))/Total_match_but_away_ligue_1[[#This Row],[GP]],"")*100</f>
        <v>50</v>
      </c>
      <c r="AZ23" s="4">
        <f ca="1">IFERROR(SUMPRODUCT(((INDIRECT("Calendrier_"&amp;$A$1&amp;"[Away]")=INDIRECT("total_match_but_away_"&amp;$A$1&amp;"[@Equipe]"))*(INDIRECT("Calendrier_"&amp;$A$1&amp;"[BTS]")))*(INDIRECT("Calendrier_"&amp;$A$1&amp;"[Journee]")&lt;'1,5 buts'!E$4))/Total_match_but_away_ligue_1[[#This Row],[GP]],"")*100</f>
        <v>100</v>
      </c>
      <c r="BA23" s="4">
        <f t="array" aca="1" ref="BA23" ca="1">IFERROR((SUMPRODUCT((INDIRECT("Calendrier_"&amp;$A$1&amp;"[Away]")=INDIRECT("total_match_but_away_"&amp;$A$1&amp;"[@Equipe]"))*(LEFT(INDIRECT("Calendrier_"&amp;$A$1&amp;"[resultat]"),1)="0")*1*(INDIRECT("Calendrier_"&amp;$A$1&amp;"[Journee]")&lt;'1,5 buts'!$E$4))*(INDIRECT("Calendrier_"&amp;$A$1&amp;"[Journee]")&lt;'1,5 buts'!$E$4))/Total_match_but_away_ligue_1[[#This Row],[GP]],"")*100</f>
        <v>0</v>
      </c>
      <c r="BB23" s="4">
        <f t="array" aca="1" ref="BB23" ca="1">IFERROR((SUMPRODUCT((INDIRECT("Calendrier_"&amp;$A$1&amp;"[Away]")=INDIRECT("total_match_but_away_"&amp;$A$1&amp;"[@Equipe]"))*(RIGHT(INDIRECT("Calendrier_"&amp;$A$1&amp;"[resultat]"),1)="0")*1*(INDIRECT("Calendrier_"&amp;$A$1&amp;"[Journee]")&lt;'1,5 buts'!$E$4))*(INDIRECT("Calendrier_"&amp;$A$1&amp;"[Journee]")&lt;'1,5 buts'!$E$4))/Total_match_but_away_ligue_1[[#This Row],[GP]],"")*100</f>
        <v>0</v>
      </c>
      <c r="BC23" s="4">
        <f ca="1">IFERROR(SUMPRODUCT(((INDIRECT("Calendrier_"&amp;$A$1&amp;"[Away]")=INDIRECT("total_match_but_away_"&amp;$A$1&amp;"[@Equipe]"))*(INDIRECT("Calendrier_"&amp;$A$1&amp;"[TG_HT]")))*(INDIRECT("Calendrier_"&amp;$A$1&amp;"[Journee]")&lt;'1,5 buts'!E$4))/Total_match_but_away_ligue_1[[#This Row],[GP]],"")</f>
        <v>2</v>
      </c>
      <c r="BE23" s="9" t="str">
        <f t="shared" ca="1" si="9"/>
        <v>Rennes</v>
      </c>
      <c r="BF23" s="1">
        <f ca="1">SUMPRODUCT(((INDIRECT("Calendrier_"&amp;$A$1&amp;"[Home]")=INDIRECT("wide_table_"&amp;$A$1&amp;"[@Equipe]"))+(INDIRECT("Calendrier_"&amp;$A$1&amp;"[Away]")=INDIRECT("wide_table_"&amp;$A$1&amp;"[@Equipe]")))*(INDIRECT("Calendrier_"&amp;$A$1&amp;"[Journee]")&lt;'1,5 buts'!E$4))</f>
        <v>4</v>
      </c>
      <c r="BG23" s="1">
        <f ca="1">IFERROR(SUMPRODUCT(((INDIRECT("Calendrier_"&amp;$A$1&amp;"[Home]")=INDIRECT("wide_table_"&amp;$A$1&amp;"[@Equipe]"))*LEFT(INDIRECT("Calendrier_"&amp;$A$1&amp;"[resultat]"))+(INDIRECT("Calendrier_"&amp;$A$1&amp;"[Away]")=INDIRECT("wide_table_"&amp;$A$1&amp;"[@Equipe]"))*RIGHT(INDIRECT("Calendrier_"&amp;$A$1&amp;"[resultat]")))*(INDIRECT("Calendrier_"&amp;$A$1&amp;"[Journee]")&lt;'1,5 buts'!E$4)),"")</f>
        <v>9</v>
      </c>
      <c r="BH23" s="1">
        <f ca="1">IFERROR(SUMPRODUCT(((INDIRECT("Calendrier_"&amp;$A$1&amp;"[Home]")=INDIRECT("wide_table_"&amp;$A$1&amp;"[@Equipe]"))*RIGHT(INDIRECT("Calendrier_"&amp;$A$1&amp;"[resultat]"))+(INDIRECT("Calendrier_"&amp;$A$1&amp;"[Away]")=INDIRECT("wide_table_"&amp;$A$1&amp;"[@Equipe]"))*LEFT(INDIRECT("Calendrier_"&amp;$A$1&amp;"[resultat]")))*(INDIRECT("Calendrier_"&amp;$A$1&amp;"[Journee]")&lt;'1,5 buts'!E$4)),"")</f>
        <v>5</v>
      </c>
      <c r="BJ23"/>
      <c r="BK23" s="37" t="s">
        <v>29</v>
      </c>
      <c r="BL23" s="35" t="s">
        <v>30</v>
      </c>
      <c r="BM23" s="35" t="s">
        <v>30</v>
      </c>
      <c r="BN23" s="35" t="s">
        <v>31</v>
      </c>
      <c r="BO23" s="39" t="s">
        <v>29</v>
      </c>
      <c r="BP23" t="s">
        <v>30</v>
      </c>
      <c r="BQ23" s="44" t="s">
        <v>31</v>
      </c>
      <c r="CG23" s="1"/>
      <c r="CH23" s="1"/>
      <c r="CI23" s="1"/>
      <c r="CJ23" s="1"/>
    </row>
    <row r="24" spans="2:88" x14ac:dyDescent="0.25">
      <c r="B24" s="24" t="str">
        <f t="array" aca="1" ref="B24" ca="1">IF(ROWS($6:24)&lt;=COUNTIF(INDIRECT("Calendrier_"&amp;$A$1&amp;"[Journee]"),'1,5 buts'!$E$4),INDEX(INDIRECT("Calendrier_"&amp;$A$1&amp;"[Date]"),SMALL(IF(INDIRECT("Calendrier_"&amp;$A$1&amp;"[Journee]")='1,5 buts'!$E$4,ROW(INDIRECT("1:"&amp;ROWS(INDIRECT("Calendrier_"&amp;$A$1&amp;"[Date]"))))),ROWS($6:24))),"")</f>
        <v/>
      </c>
      <c r="C24" s="1" t="str">
        <f t="array" aca="1" ref="C24" ca="1">IF(ROWS($6:24)&lt;=COUNTIF(INDIRECT("Calendrier_"&amp;$A$1&amp;"[Journee]"),'1,5 buts'!$E$4),INDEX(INDIRECT("Calendrier_"&amp;$A$1&amp;"[Home]"),SMALL(IF(INDIRECT("Calendrier_"&amp;$A$1&amp;"[Journee]")='1,5 buts'!$E$4,ROW(INDIRECT("1:"&amp;ROWS(INDIRECT("Calendrier_"&amp;$A$1&amp;"[Home]"))))),ROWS($6:24))),"")</f>
        <v/>
      </c>
      <c r="D24" s="1" t="str">
        <f t="array" aca="1" ref="D24" ca="1">IF(ROWS($6:24)&lt;=COUNTIF(INDIRECT("Calendrier_"&amp;$A$1&amp;"[Journee]"),'1,5 buts'!$E$4),INDEX(INDIRECT("Calendrier_"&amp;$A$1&amp;"[resultat]"),SMALL(IF(INDIRECT("Calendrier_"&amp;$A$1&amp;"[Journee]")='1,5 buts'!$E$4,ROW(INDIRECT("1:"&amp;ROWS(INDIRECT("Calendrier_"&amp;$A$1&amp;"[resultat]"))))),ROWS($6:24))),"")</f>
        <v/>
      </c>
      <c r="E24" s="1" t="str">
        <f t="array" aca="1" ref="E24" ca="1">IF(ROWS($6:24)&lt;=COUNTIF(INDIRECT("Calendrier_"&amp;$A$1&amp;"[Journee]"),'1,5 buts'!$E$4),INDEX(INDIRECT("Calendrier_"&amp;$A$1&amp;"[away]"),SMALL(IF(INDIRECT("Calendrier_"&amp;$A$1&amp;"[Journee]")='1,5 buts'!$E$4,ROW(INDIRECT("1:"&amp;ROWS(INDIRECT("Calendrier_"&amp;$A$1&amp;"[away]"))))),ROWS($6:24))),"")</f>
        <v/>
      </c>
      <c r="F24" s="1" t="str">
        <f ca="1">IF(match_next_ligue_1[[#This Row],[Away]]&lt;&gt;"",$A$1,"")</f>
        <v/>
      </c>
      <c r="H24" s="5" t="str">
        <f t="shared" ca="1" si="0"/>
        <v/>
      </c>
      <c r="I24" s="5" t="str">
        <f t="shared" ca="1" si="1"/>
        <v/>
      </c>
      <c r="J24" s="6" t="str">
        <f ca="1">IFERROR((VLOOKUP(match_val_ligue_1[[#This Row],[Equipe Home]],INDIRECT("equipe_play_"&amp;$A$1&amp;""),5) + VLOOKUP(match_val_ligue_1[[#This Row],[Equipe Away]],INDIRECT("equipe_play_"&amp;$A$1&amp;""),5))/2,"")</f>
        <v/>
      </c>
      <c r="K24" s="7" t="str">
        <f ca="1">IFERROR((VLOOKUP(match_val_ligue_1[[#This Row],[Equipe Home]],INDIRECT("equipe_play_"&amp;$A$1&amp;""),6) + VLOOKUP(match_val_ligue_1[[#This Row],[Equipe Away]],INDIRECT("equipe_play_"&amp;$A$1&amp;""),6))/2,"")</f>
        <v/>
      </c>
      <c r="M24" s="1" t="str">
        <f t="array" aca="1" ref="M24" ca="1">INDEX(INDIRECT("equipe_"&amp;$A$1&amp;"[@]"), MATCH(TRUE, EXACT(INDIRECT("equipe_"&amp;$A$1&amp;"[#En-têtes]"), $C$2), 0))</f>
        <v>Saint-Etienne</v>
      </c>
      <c r="N24" s="1" t="str">
        <f t="shared" ca="1" si="2"/>
        <v/>
      </c>
      <c r="O24" s="1" t="str">
        <f t="shared" ca="1" si="3"/>
        <v/>
      </c>
      <c r="P24" s="1" t="str">
        <f t="shared" ca="1" si="4"/>
        <v/>
      </c>
      <c r="Q24" s="8">
        <f t="shared" ca="1" si="5"/>
        <v>100</v>
      </c>
      <c r="R24" s="4">
        <f ca="1">1/equipe_play_ligue_1[[#This Row],[% Reussite]]</f>
        <v>0.01</v>
      </c>
      <c r="T24" s="4" t="str">
        <f t="shared" ca="1" si="6"/>
        <v>Saint-Etienne</v>
      </c>
      <c r="U24" s="1">
        <f ca="1">SUMPRODUCT(((INDIRECT("Calendrier_"&amp;$A$1&amp;"[Home]")=INDIRECT("total_match_but_"&amp;$A$1&amp;"[@Equipe]"))+(INDIRECT("Calendrier_"&amp;$A$1&amp;"[away]")=INDIRECT("total_match_but_"&amp;$A$1&amp;"[@Equipe]")))*(INDIRECT("Calendrier_"&amp;$A$1&amp;"[journee]")&lt;'1,5 buts'!E$4))</f>
        <v>4</v>
      </c>
      <c r="V24" s="4">
        <f ca="1">IFERROR(SUMPRODUCT(((INDIRECT("Calendrier_"&amp;$A$1&amp;"[Home]")=INDIRECT("total_match_but_"&amp;$A$1&amp;"[@Equipe]"))*(INDIRECT("Calendrier_"&amp;$A$1&amp;"[tg]"))+(INDIRECT("Calendrier_"&amp;$A$1&amp;"[Away]")=INDIRECT("total_match_but_"&amp;$A$1&amp;"[@Equipe]"))*(INDIRECT("Calendrier_"&amp;$A$1&amp;"[tg]")))*(INDIRECT("Calendrier_"&amp;$A$1&amp;"[journee]")&lt;'1,5 buts'!E$4))/Total_match_but_ligue_1[[#This Row],[GP]],"")</f>
        <v>2.5</v>
      </c>
      <c r="W24" s="4">
        <f ca="1">IFERROR(SUMPRODUCT(((INDIRECT("Calendrier_"&amp;$A$1&amp;"[Home]")=INDIRECT("total_match_but_"&amp;$A$1&amp;"[@Equipe]"))*(INDIRECT("Calendrier_"&amp;$A$1&amp;"[0.5]"))+(INDIRECT("Calendrier_"&amp;$A$1&amp;"[Away]")=INDIRECT("total_match_but_"&amp;$A$1&amp;"[@Equipe]"))*(INDIRECT("Calendrier_"&amp;$A$1&amp;"[0.5]")))*(INDIRECT("Calendrier_"&amp;$A$1&amp;"[journee]")&lt;'1,5 buts'!E$4))/Total_match_but_ligue_1[[#This Row],[GP]],"")*100</f>
        <v>100</v>
      </c>
      <c r="X24" s="4">
        <f ca="1">IFERROR(SUMPRODUCT(((INDIRECT("Calendrier_"&amp;$A$1&amp;"[Home]")=INDIRECT("total_match_but_"&amp;$A$1&amp;"[@Equipe]"))*(INDIRECT("Calendrier_"&amp;$A$1&amp;"[1.5]"))+(INDIRECT("Calendrier_"&amp;$A$1&amp;"[Away]")=INDIRECT("total_match_but_"&amp;$A$1&amp;"[@Equipe]"))*(INDIRECT("Calendrier_"&amp;$A$1&amp;"[1.5]")))*(INDIRECT("Calendrier_"&amp;$A$1&amp;"[journee]")&lt;'1,5 buts'!E$4))/Total_match_but_ligue_1[[#This Row],[GP]],"")*100</f>
        <v>100</v>
      </c>
      <c r="Y24" s="4">
        <f ca="1">IFERROR(SUMPRODUCT(((INDIRECT("Calendrier_"&amp;$A$1&amp;"[Home]")=INDIRECT("total_match_but_"&amp;$A$1&amp;"[@Equipe]"))*(INDIRECT("Calendrier_"&amp;$A$1&amp;"[2.5]"))+(INDIRECT("Calendrier_"&amp;$A$1&amp;"[Away]")=INDIRECT("total_match_but_"&amp;$A$1&amp;"[@Equipe]"))*(INDIRECT("Calendrier_"&amp;$A$1&amp;"[2.5]")))*(INDIRECT("Calendrier_"&amp;$A$1&amp;"[journee]")&lt;'1,5 buts'!E$4))/Total_match_but_ligue_1[[#This Row],[GP]],"")*100</f>
        <v>25</v>
      </c>
      <c r="Z24" s="4">
        <f ca="1">IFERROR(SUMPRODUCT(((INDIRECT("Calendrier_"&amp;$A$1&amp;"[Home]")=INDIRECT("total_match_but_"&amp;$A$1&amp;"[@Equipe]"))*(INDIRECT("Calendrier_"&amp;$A$1&amp;"[3.5]"))+(INDIRECT("Calendrier_"&amp;$A$1&amp;"[Away]")=INDIRECT("total_match_but_"&amp;$A$1&amp;"[@Equipe]"))*(INDIRECT("Calendrier_"&amp;$A$1&amp;"[3.5]")))*(INDIRECT("Calendrier_"&amp;$A$1&amp;"[journee]")&lt;'1,5 buts'!E$4))/Total_match_but_ligue_1[[#This Row],[GP]],"")*100</f>
        <v>25</v>
      </c>
      <c r="AA24" s="4">
        <f ca="1">IFERROR(SUMPRODUCT(((INDIRECT("Calendrier_"&amp;$A$1&amp;"[Home]")=INDIRECT("total_match_but_"&amp;$A$1&amp;"[@Equipe]"))*(INDIRECT("Calendrier_"&amp;$A$1&amp;"[BTS]"))+(INDIRECT("Calendrier_"&amp;$A$1&amp;"[Away]")=INDIRECT("total_match_but_"&amp;$A$1&amp;"[@Equipe]"))*(INDIRECT("Calendrier_"&amp;$A$1&amp;"[BTS]")))*(INDIRECT("Calendrier_"&amp;$A$1&amp;"[journee]")&lt;'1,5 buts'!E$4))/Total_match_but_ligue_1[[#This Row],[GP]],"")*100</f>
        <v>25</v>
      </c>
      <c r="AB24" s="4">
        <f ca="1">IFERROR((SUMPRODUCT((INDIRECT("Calendrier_"&amp;$A$1&amp;"[Home]")=INDIRECT("total_match_but_"&amp;$A$1&amp;"[@Equipe]"))*(RIGHT(INDIRECT("Calendrier_"&amp;$A$1&amp;"[resultat]"),1)="0")*1*(INDIRECT("Calendrier_"&amp;$A$1&amp;"[journee]")&lt;'1,5 buts'!$E$4))+
SUMPRODUCT((INDIRECT("Calendrier_"&amp;$A$1&amp;"[away]")=INDIRECT("total_match_but_"&amp;$A$1&amp;"[@Equipe]"))*(LEFT(INDIRECT("Calendrier_"&amp;$A$1&amp;"[resultat]"),1)="0")*1*(INDIRECT("Calendrier_"&amp;$A$1&amp;"[journee]")&lt;'1,5 buts'!$E$4)))/Total_match_but_ligue_1[[#This Row],[GP]],"")*100</f>
        <v>75</v>
      </c>
      <c r="AC24" s="4">
        <f ca="1">IFERROR((SUMPRODUCT((INDIRECT("Calendrier_"&amp;$A$1&amp;"[Home]")=INDIRECT("total_match_but_"&amp;$A$1&amp;"[@Equipe]"))*(LEFT(INDIRECT("Calendrier_"&amp;$A$1&amp;"[resultat]"),1)="0")*1*(INDIRECT("Calendrier_"&amp;$A$1&amp;"[journee]")&lt;'1,5 buts'!$E$4))+
SUMPRODUCT((INDIRECT("Calendrier_"&amp;$A$1&amp;"[away]")=INDIRECT("total_match_but_"&amp;$A$1&amp;"[@Equipe]"))*(RIGHT(INDIRECT("Calendrier_"&amp;$A$1&amp;"[resultat]"),1)="0")*1*(INDIRECT("Calendrier_"&amp;$A$1&amp;"[journee]")&lt;'1,5 buts'!$E$4)))/Total_match_but_ligue_1[[#This Row],[GP]],"")*100</f>
        <v>0</v>
      </c>
      <c r="AD24" s="4">
        <f ca="1">IFERROR(SUMPRODUCT(((INDIRECT("Calendrier_"&amp;$A$1&amp;"[Home]")=INDIRECT("total_match_but_"&amp;$A$1&amp;"[@Equipe]"))*(INDIRECT("Calendrier_"&amp;$A$1&amp;"[TG_HT]"))+(INDIRECT("Calendrier_"&amp;$A$1&amp;"[Away]")=INDIRECT("total_match_but_"&amp;$A$1&amp;"[@Equipe]"))*(INDIRECT("Calendrier_"&amp;$A$1&amp;"[TG_HT]")))*(INDIRECT("Calendrier_"&amp;$A$1&amp;"[journee]")&lt;'1,5 buts'!E$4))/Total_match_but_ligue_1[[#This Row],[GP]],"")</f>
        <v>0.75</v>
      </c>
      <c r="AE24" s="29">
        <f ca="1">IFERROR(SUMPRODUCT(((INDIRECT("Calendrier_"&amp;$A$1&amp;"[Home]")=INDIRECT("total_match_but_"&amp;$A$1&amp;"[@Equipe]"))*(INDIRECT("Calendrier_"&amp;$A$1&amp;"[TG_HT]"))+(INDIRECT("Calendrier_"&amp;$A$1&amp;"[Away]")=INDIRECT("total_match_but_"&amp;$A$1&amp;"[@Equipe]"))*(INDIRECT("Calendrier_"&amp;$A$1&amp;"[TG_HT]")))*(INDIRECT("Calendrier_"&amp;$A$1&amp;"[journee]")='1,5 buts'!E$4)),"")</f>
        <v>1</v>
      </c>
      <c r="AG24" s="4" t="str">
        <f t="shared" ca="1" si="7"/>
        <v>Saint-Etienne</v>
      </c>
      <c r="AH24" s="1">
        <f ca="1">SUMPRODUCT(((INDIRECT("Calendrier_"&amp;$A$1&amp;"[Home]")=T24))*(INDIRECT("Calendrier_"&amp;$A$1&amp;"[Journee]")&lt;'1,5 buts'!E$4))</f>
        <v>2</v>
      </c>
      <c r="AI24" s="4">
        <f ca="1">IFERROR(SUMPRODUCT(((INDIRECT("Calendrier_"&amp;$A$1&amp;"[Home]")=INDIRECT("total_match_but_home_"&amp;$A$1&amp;"[@Equipe]"))*(INDIRECT("Calendrier_"&amp;$A$1&amp;"[TG]")))*(INDIRECT("Calendrier_"&amp;$A$1&amp;"[Journee]")&lt;'1,5 buts'!E$4))/Total_match_but_home_ligue_1[[#This Row],[GP]],"")</f>
        <v>2</v>
      </c>
      <c r="AJ24" s="4">
        <f ca="1">IFERROR(SUMPRODUCT(((INDIRECT("Calendrier_"&amp;$A$1&amp;"[Home]")=INDIRECT("total_match_but_home_"&amp;$A$1&amp;"[@Equipe]"))*(INDIRECT("Calendrier_"&amp;$A$1&amp;"[0.5]")))*(INDIRECT("Calendrier_"&amp;$A$1&amp;"[Journee]")&lt;'1,5 buts'!E$4))/Total_match_but_home_ligue_1[[#This Row],[GP]],"")*100</f>
        <v>100</v>
      </c>
      <c r="AK24" s="4">
        <f ca="1">IFERROR(SUMPRODUCT(((INDIRECT("Calendrier_"&amp;$A$1&amp;"[Home]")=INDIRECT("total_match_but_home_"&amp;$A$1&amp;"[@Equipe]"))*(INDIRECT("Calendrier_"&amp;$A$1&amp;"[1.5]")))*(INDIRECT("Calendrier_"&amp;$A$1&amp;"[Journee]")&lt;'1,5 buts'!E$4))/Total_match_but_home_ligue_1[[#This Row],[GP]],"")*100</f>
        <v>100</v>
      </c>
      <c r="AL24" s="4">
        <f ca="1">IFERROR(SUMPRODUCT(((INDIRECT("Calendrier_"&amp;$A$1&amp;"[Home]")=INDIRECT("total_match_but_home_"&amp;$A$1&amp;"[@Equipe]"))*(INDIRECT("Calendrier_"&amp;$A$1&amp;"[2.5]")))*(INDIRECT("Calendrier_"&amp;$A$1&amp;"[Journee]")&lt;'1,5 buts'!E$4))/Total_match_but_home_ligue_1[[#This Row],[GP]],"")*100</f>
        <v>0</v>
      </c>
      <c r="AM24" s="4">
        <f ca="1">IFERROR(SUMPRODUCT(((INDIRECT("Calendrier_"&amp;$A$1&amp;"[Home]")=INDIRECT("total_match_but_home_"&amp;$A$1&amp;"[@Equipe]"))*(INDIRECT("Calendrier_"&amp;$A$1&amp;"[3.5]")))*(INDIRECT("Calendrier_"&amp;$A$1&amp;"[Journee]")&lt;'1,5 buts'!E$4))/Total_match_but_home_ligue_1[[#This Row],[GP]],"")*100</f>
        <v>0</v>
      </c>
      <c r="AN24" s="4">
        <f ca="1">IFERROR(SUMPRODUCT(((INDIRECT("Calendrier_"&amp;$A$1&amp;"[Home]")=INDIRECT("total_match_but_home_"&amp;$A$1&amp;"[@Equipe]"))*(INDIRECT("Calendrier_"&amp;$A$1&amp;"[BTS]")))*(INDIRECT("Calendrier_"&amp;$A$1&amp;"[Journee]")&lt;'1,5 buts'!E$4))/Total_match_but_home_ligue_1[[#This Row],[GP]],"")*100</f>
        <v>0</v>
      </c>
      <c r="AO24" s="4">
        <f t="array" aca="1" ref="AO24" ca="1">IFERROR((SUMPRODUCT((INDIRECT("Calendrier_"&amp;$A$1&amp;"[Home]")=INDIRECT("total_match_but_home_"&amp;$A$1&amp;"[@Equipe]"))*(RIGHT(INDIRECT("Calendrier_"&amp;$A$1&amp;"[resultat]"),1)="0")*1*(INDIRECT("Calendrier_"&amp;$A$1&amp;"[Journee]")&lt;'1,5 buts'!$E$4))*(INDIRECT("Calendrier_"&amp;$A$1&amp;"[Journee]")&lt;'1,5 buts'!$E$4))/Total_match_but_home_ligue_1[[#This Row],[GP]],"")*100</f>
        <v>100</v>
      </c>
      <c r="AP24" s="29">
        <f t="array" aca="1" ref="AP24" ca="1">IFERROR((SUMPRODUCT((INDIRECT("Calendrier_"&amp;$A$1&amp;"[Home]")=INDIRECT("total_match_but_home_"&amp;$A$1&amp;"[@Equipe]"))*(LEFT(INDIRECT("Calendrier_"&amp;$A$1&amp;"[resultat]"),1)="0")*1*(INDIRECT("Calendrier_"&amp;$A$1&amp;"[Journee]")&lt;'1,5 buts'!$E$4))*(INDIRECT("Calendrier_"&amp;$A$1&amp;"[Journee]")&lt;'1,5 buts'!$E$4))/Total_match_but_home_ligue_1[[#This Row],[GP]],"")*100</f>
        <v>0</v>
      </c>
      <c r="AQ24" s="4">
        <f ca="1">IFERROR(SUMPRODUCT(((INDIRECT("Calendrier_"&amp;$A$1&amp;"[Home]")=INDIRECT("total_match_but_home_"&amp;$A$1&amp;"[@Equipe]"))*(INDIRECT("Calendrier_"&amp;$A$1&amp;"[TG_HT]")))*(INDIRECT("Calendrier_"&amp;$A$1&amp;"[Journee]")&lt;'1,5 buts'!E$4))/Total_match_but_home_ligue_1[[#This Row],[GP]],"")</f>
        <v>0.5</v>
      </c>
      <c r="AS24" s="4" t="str">
        <f t="shared" ca="1" si="8"/>
        <v>Saint-Etienne</v>
      </c>
      <c r="AT24" s="1">
        <f ca="1">SUMPRODUCT(((INDIRECT("Calendrier_"&amp;$A$1&amp;"[Away]")=INDIRECT("total_match_but_away_"&amp;$A$1&amp;"[@Equipe]")))*(INDIRECT("Calendrier_"&amp;$A$1&amp;"[Journee]")&lt;'1,5 buts'!$E$4))</f>
        <v>2</v>
      </c>
      <c r="AU24" s="4">
        <f ca="1">IFERROR(SUMPRODUCT(((INDIRECT("Calendrier_"&amp;$A$1&amp;"[Away]")=INDIRECT("total_match_but_away_"&amp;$A$1&amp;"[@Equipe]"))*(INDIRECT("Calendrier_"&amp;$A$1&amp;"[TG]")))*(INDIRECT("Calendrier_"&amp;$A$1&amp;"[Journee]")&lt;'1,5 buts'!E$4))/Total_match_but_away_ligue_1[[#This Row],[GP]],"")</f>
        <v>3</v>
      </c>
      <c r="AV24" s="4">
        <f ca="1">IFERROR(SUMPRODUCT(((INDIRECT("Calendrier_"&amp;$A$1&amp;"[Away]")=INDIRECT("total_match_but_away_"&amp;$A$1&amp;"[@Equipe]"))*(INDIRECT("Calendrier_"&amp;$A$1&amp;"[0.5]")))*(INDIRECT("Calendrier_"&amp;$A$1&amp;"[Journee]")&lt;'1,5 buts'!E$4))/Total_match_but_away_ligue_1[[#This Row],[GP]],"")*100</f>
        <v>100</v>
      </c>
      <c r="AW24" s="4">
        <f ca="1">IFERROR(SUMPRODUCT(((INDIRECT("Calendrier_"&amp;$A$1&amp;"[Away]")=INDIRECT("total_match_but_away_"&amp;$A$1&amp;"[@Equipe]"))*(INDIRECT("Calendrier_"&amp;$A$1&amp;"[1.5]")))*(INDIRECT("Calendrier_"&amp;$A$1&amp;"[Journee]")&lt;'1,5 buts'!E$4))/Total_match_but_away_ligue_1[[#This Row],[GP]],"")*100</f>
        <v>100</v>
      </c>
      <c r="AX24" s="4">
        <f ca="1">IFERROR(SUMPRODUCT(((INDIRECT("Calendrier_"&amp;$A$1&amp;"[Away]")=INDIRECT("total_match_but_away_"&amp;$A$1&amp;"[@Equipe]"))*(INDIRECT("Calendrier_"&amp;$A$1&amp;"[2.5]")))*(INDIRECT("Calendrier_"&amp;$A$1&amp;"[Journee]")&lt;'1,5 buts'!E$4))/Total_match_but_away_ligue_1[[#This Row],[GP]],"")*100</f>
        <v>50</v>
      </c>
      <c r="AY24" s="4">
        <f ca="1">IFERROR(SUMPRODUCT(((INDIRECT("Calendrier_"&amp;$A$1&amp;"[Away]")=INDIRECT("total_match_but_away_"&amp;$A$1&amp;"[@Equipe]"))*(INDIRECT("Calendrier_"&amp;$A$1&amp;"[3.5]")))*(INDIRECT("Calendrier_"&amp;$A$1&amp;"[Journee]")&lt;'1,5 buts'!E$4))/Total_match_but_away_ligue_1[[#This Row],[GP]],"")*100</f>
        <v>50</v>
      </c>
      <c r="AZ24" s="4">
        <f ca="1">IFERROR(SUMPRODUCT(((INDIRECT("Calendrier_"&amp;$A$1&amp;"[Away]")=INDIRECT("total_match_but_away_"&amp;$A$1&amp;"[@Equipe]"))*(INDIRECT("Calendrier_"&amp;$A$1&amp;"[BTS]")))*(INDIRECT("Calendrier_"&amp;$A$1&amp;"[Journee]")&lt;'1,5 buts'!E$4))/Total_match_but_away_ligue_1[[#This Row],[GP]],"")*100</f>
        <v>50</v>
      </c>
      <c r="BA24" s="4">
        <f t="array" aca="1" ref="BA24" ca="1">IFERROR((SUMPRODUCT((INDIRECT("Calendrier_"&amp;$A$1&amp;"[Away]")=INDIRECT("total_match_but_away_"&amp;$A$1&amp;"[@Equipe]"))*(LEFT(INDIRECT("Calendrier_"&amp;$A$1&amp;"[resultat]"),1)="0")*1*(INDIRECT("Calendrier_"&amp;$A$1&amp;"[Journee]")&lt;'1,5 buts'!$E$4))*(INDIRECT("Calendrier_"&amp;$A$1&amp;"[Journee]")&lt;'1,5 buts'!$E$4))/Total_match_but_away_ligue_1[[#This Row],[GP]],"")*100</f>
        <v>50</v>
      </c>
      <c r="BB24" s="4">
        <f t="array" aca="1" ref="BB24" ca="1">IFERROR((SUMPRODUCT((INDIRECT("Calendrier_"&amp;$A$1&amp;"[Away]")=INDIRECT("total_match_but_away_"&amp;$A$1&amp;"[@Equipe]"))*(RIGHT(INDIRECT("Calendrier_"&amp;$A$1&amp;"[resultat]"),1)="0")*1*(INDIRECT("Calendrier_"&amp;$A$1&amp;"[Journee]")&lt;'1,5 buts'!$E$4))*(INDIRECT("Calendrier_"&amp;$A$1&amp;"[Journee]")&lt;'1,5 buts'!$E$4))/Total_match_but_away_ligue_1[[#This Row],[GP]],"")*100</f>
        <v>0</v>
      </c>
      <c r="BC24" s="4">
        <f ca="1">IFERROR(SUMPRODUCT(((INDIRECT("Calendrier_"&amp;$A$1&amp;"[Away]")=INDIRECT("total_match_but_away_"&amp;$A$1&amp;"[@Equipe]"))*(INDIRECT("Calendrier_"&amp;$A$1&amp;"[TG_HT]")))*(INDIRECT("Calendrier_"&amp;$A$1&amp;"[Journee]")&lt;'1,5 buts'!E$4))/Total_match_but_away_ligue_1[[#This Row],[GP]],"")</f>
        <v>1</v>
      </c>
      <c r="BE24" s="9" t="str">
        <f t="shared" ca="1" si="9"/>
        <v>Saint-Etienne</v>
      </c>
      <c r="BF24" s="1">
        <f ca="1">SUMPRODUCT(((INDIRECT("Calendrier_"&amp;$A$1&amp;"[Home]")=INDIRECT("wide_table_"&amp;$A$1&amp;"[@Equipe]"))+(INDIRECT("Calendrier_"&amp;$A$1&amp;"[Away]")=INDIRECT("wide_table_"&amp;$A$1&amp;"[@Equipe]")))*(INDIRECT("Calendrier_"&amp;$A$1&amp;"[Journee]")&lt;'1,5 buts'!E$4))</f>
        <v>4</v>
      </c>
      <c r="BG24" s="1">
        <f ca="1">IFERROR(SUMPRODUCT(((INDIRECT("Calendrier_"&amp;$A$1&amp;"[Home]")=INDIRECT("wide_table_"&amp;$A$1&amp;"[@Equipe]"))*LEFT(INDIRECT("Calendrier_"&amp;$A$1&amp;"[resultat]"))+(INDIRECT("Calendrier_"&amp;$A$1&amp;"[Away]")=INDIRECT("wide_table_"&amp;$A$1&amp;"[@Equipe]"))*RIGHT(INDIRECT("Calendrier_"&amp;$A$1&amp;"[resultat]")))*(INDIRECT("Calendrier_"&amp;$A$1&amp;"[Journee]")&lt;'1,5 buts'!E$4)),"")</f>
        <v>8</v>
      </c>
      <c r="BH24" s="1">
        <f ca="1">IFERROR(SUMPRODUCT(((INDIRECT("Calendrier_"&amp;$A$1&amp;"[Home]")=INDIRECT("wide_table_"&amp;$A$1&amp;"[@Equipe]"))*RIGHT(INDIRECT("Calendrier_"&amp;$A$1&amp;"[resultat]"))+(INDIRECT("Calendrier_"&amp;$A$1&amp;"[Away]")=INDIRECT("wide_table_"&amp;$A$1&amp;"[@Equipe]"))*LEFT(INDIRECT("Calendrier_"&amp;$A$1&amp;"[resultat]")))*(INDIRECT("Calendrier_"&amp;$A$1&amp;"[Journee]")&lt;'1,5 buts'!E$4)),"")</f>
        <v>2</v>
      </c>
      <c r="BJ24"/>
      <c r="BK24" s="36" t="s">
        <v>30</v>
      </c>
      <c r="BL24" s="34" t="s">
        <v>31</v>
      </c>
      <c r="BM24" s="34" t="s">
        <v>31</v>
      </c>
      <c r="BN24" s="34" t="s">
        <v>204</v>
      </c>
      <c r="BO24" s="38" t="s">
        <v>30</v>
      </c>
      <c r="BP24" t="s">
        <v>31</v>
      </c>
      <c r="BQ24" s="43" t="s">
        <v>204</v>
      </c>
      <c r="CG24" s="1"/>
      <c r="CH24" s="1"/>
      <c r="CI24" s="1"/>
      <c r="CJ24" s="1"/>
    </row>
    <row r="25" spans="2:88" x14ac:dyDescent="0.25">
      <c r="B25" s="24" t="str">
        <f t="array" aca="1" ref="B25" ca="1">IF(ROWS($6:25)&lt;=COUNTIF(INDIRECT("Calendrier_"&amp;$A$1&amp;"[Journee]"),'1,5 buts'!$E$4),INDEX(INDIRECT("Calendrier_"&amp;$A$1&amp;"[Date]"),SMALL(IF(INDIRECT("Calendrier_"&amp;$A$1&amp;"[Journee]")='1,5 buts'!$E$4,ROW(INDIRECT("1:"&amp;ROWS(INDIRECT("Calendrier_"&amp;$A$1&amp;"[Date]"))))),ROWS($6:25))),"")</f>
        <v/>
      </c>
      <c r="C25" s="1" t="str">
        <f t="array" aca="1" ref="C25" ca="1">IF(ROWS($6:25)&lt;=COUNTIF(INDIRECT("Calendrier_"&amp;$A$1&amp;"[Journee]"),'1,5 buts'!$E$4),INDEX(INDIRECT("Calendrier_"&amp;$A$1&amp;"[Home]"),SMALL(IF(INDIRECT("Calendrier_"&amp;$A$1&amp;"[Journee]")='1,5 buts'!$E$4,ROW(INDIRECT("1:"&amp;ROWS(INDIRECT("Calendrier_"&amp;$A$1&amp;"[Home]"))))),ROWS($6:25))),"")</f>
        <v/>
      </c>
      <c r="D25" s="1" t="str">
        <f t="array" aca="1" ref="D25" ca="1">IF(ROWS($6:25)&lt;=COUNTIF(INDIRECT("Calendrier_"&amp;$A$1&amp;"[Journee]"),'1,5 buts'!$E$4),INDEX(INDIRECT("Calendrier_"&amp;$A$1&amp;"[resultat]"),SMALL(IF(INDIRECT("Calendrier_"&amp;$A$1&amp;"[Journee]")='1,5 buts'!$E$4,ROW(INDIRECT("1:"&amp;ROWS(INDIRECT("Calendrier_"&amp;$A$1&amp;"[resultat]"))))),ROWS($6:25))),"")</f>
        <v/>
      </c>
      <c r="E25" s="1" t="str">
        <f t="array" aca="1" ref="E25" ca="1">IF(ROWS($6:25)&lt;=COUNTIF(INDIRECT("Calendrier_"&amp;$A$1&amp;"[Journee]"),'1,5 buts'!$E$4),INDEX(INDIRECT("Calendrier_"&amp;$A$1&amp;"[away]"),SMALL(IF(INDIRECT("Calendrier_"&amp;$A$1&amp;"[Journee]")='1,5 buts'!$E$4,ROW(INDIRECT("1:"&amp;ROWS(INDIRECT("Calendrier_"&amp;$A$1&amp;"[away]"))))),ROWS($6:25))),"")</f>
        <v/>
      </c>
      <c r="F25" s="1" t="str">
        <f ca="1">IF(match_next_ligue_1[[#This Row],[Away]]&lt;&gt;"",$A$1,"")</f>
        <v/>
      </c>
      <c r="H25" s="5" t="str">
        <f t="shared" ca="1" si="0"/>
        <v/>
      </c>
      <c r="I25" s="5" t="str">
        <f t="shared" ca="1" si="1"/>
        <v/>
      </c>
      <c r="J25" s="6" t="str">
        <f ca="1">IFERROR((VLOOKUP(match_val_ligue_1[[#This Row],[Equipe Home]],INDIRECT("equipe_play_"&amp;$A$1&amp;""),5) + VLOOKUP(match_val_ligue_1[[#This Row],[Equipe Away]],INDIRECT("equipe_play_"&amp;$A$1&amp;""),5))/2,"")</f>
        <v/>
      </c>
      <c r="K25" s="7" t="str">
        <f ca="1">IFERROR((VLOOKUP(match_val_ligue_1[[#This Row],[Equipe Home]],INDIRECT("equipe_play_"&amp;$A$1&amp;""),6) + VLOOKUP(match_val_ligue_1[[#This Row],[Equipe Away]],INDIRECT("equipe_play_"&amp;$A$1&amp;""),6))/2,"")</f>
        <v/>
      </c>
      <c r="M25" s="1" t="str">
        <f t="array" aca="1" ref="M25" ca="1">INDEX(INDIRECT("equipe_"&amp;$A$1&amp;"[@]"), MATCH(TRUE, EXACT(INDIRECT("equipe_"&amp;$A$1&amp;"[#En-têtes]"), $C$2), 0))</f>
        <v>Strasbourg</v>
      </c>
      <c r="N25" s="1" t="str">
        <f t="shared" ca="1" si="2"/>
        <v/>
      </c>
      <c r="O25" s="1" t="str">
        <f t="shared" ca="1" si="3"/>
        <v/>
      </c>
      <c r="P25" s="1" t="str">
        <f t="shared" ca="1" si="4"/>
        <v/>
      </c>
      <c r="Q25" s="8">
        <f t="shared" ca="1" si="5"/>
        <v>75</v>
      </c>
      <c r="R25" s="4">
        <f ca="1">1/equipe_play_ligue_1[[#This Row],[% Reussite]]</f>
        <v>1.3333333333333334E-2</v>
      </c>
      <c r="T25" s="4" t="str">
        <f t="shared" ca="1" si="6"/>
        <v>Strasbourg</v>
      </c>
      <c r="U25" s="1">
        <f ca="1">SUMPRODUCT(((INDIRECT("Calendrier_"&amp;$A$1&amp;"[Home]")=INDIRECT("total_match_but_"&amp;$A$1&amp;"[@Equipe]"))+(INDIRECT("Calendrier_"&amp;$A$1&amp;"[away]")=INDIRECT("total_match_but_"&amp;$A$1&amp;"[@Equipe]")))*(INDIRECT("Calendrier_"&amp;$A$1&amp;"[journee]")&lt;'1,5 buts'!E$4))</f>
        <v>4</v>
      </c>
      <c r="V25" s="4">
        <f ca="1">IFERROR(SUMPRODUCT(((INDIRECT("Calendrier_"&amp;$A$1&amp;"[Home]")=INDIRECT("total_match_but_"&amp;$A$1&amp;"[@Equipe]"))*(INDIRECT("Calendrier_"&amp;$A$1&amp;"[tg]"))+(INDIRECT("Calendrier_"&amp;$A$1&amp;"[Away]")=INDIRECT("total_match_but_"&amp;$A$1&amp;"[@Equipe]"))*(INDIRECT("Calendrier_"&amp;$A$1&amp;"[tg]")))*(INDIRECT("Calendrier_"&amp;$A$1&amp;"[journee]")&lt;'1,5 buts'!E$4))/Total_match_but_ligue_1[[#This Row],[GP]],"")</f>
        <v>2.25</v>
      </c>
      <c r="W25" s="4">
        <f ca="1">IFERROR(SUMPRODUCT(((INDIRECT("Calendrier_"&amp;$A$1&amp;"[Home]")=INDIRECT("total_match_but_"&amp;$A$1&amp;"[@Equipe]"))*(INDIRECT("Calendrier_"&amp;$A$1&amp;"[0.5]"))+(INDIRECT("Calendrier_"&amp;$A$1&amp;"[Away]")=INDIRECT("total_match_but_"&amp;$A$1&amp;"[@Equipe]"))*(INDIRECT("Calendrier_"&amp;$A$1&amp;"[0.5]")))*(INDIRECT("Calendrier_"&amp;$A$1&amp;"[journee]")&lt;'1,5 buts'!E$4))/Total_match_but_ligue_1[[#This Row],[GP]],"")*100</f>
        <v>100</v>
      </c>
      <c r="X25" s="4">
        <f ca="1">IFERROR(SUMPRODUCT(((INDIRECT("Calendrier_"&amp;$A$1&amp;"[Home]")=INDIRECT("total_match_but_"&amp;$A$1&amp;"[@Equipe]"))*(INDIRECT("Calendrier_"&amp;$A$1&amp;"[1.5]"))+(INDIRECT("Calendrier_"&amp;$A$1&amp;"[Away]")=INDIRECT("total_match_but_"&amp;$A$1&amp;"[@Equipe]"))*(INDIRECT("Calendrier_"&amp;$A$1&amp;"[1.5]")))*(INDIRECT("Calendrier_"&amp;$A$1&amp;"[journee]")&lt;'1,5 buts'!E$4))/Total_match_but_ligue_1[[#This Row],[GP]],"")*100</f>
        <v>75</v>
      </c>
      <c r="Y25" s="4">
        <f ca="1">IFERROR(SUMPRODUCT(((INDIRECT("Calendrier_"&amp;$A$1&amp;"[Home]")=INDIRECT("total_match_but_"&amp;$A$1&amp;"[@Equipe]"))*(INDIRECT("Calendrier_"&amp;$A$1&amp;"[2.5]"))+(INDIRECT("Calendrier_"&amp;$A$1&amp;"[Away]")=INDIRECT("total_match_but_"&amp;$A$1&amp;"[@Equipe]"))*(INDIRECT("Calendrier_"&amp;$A$1&amp;"[2.5]")))*(INDIRECT("Calendrier_"&amp;$A$1&amp;"[journee]")&lt;'1,5 buts'!E$4))/Total_match_but_ligue_1[[#This Row],[GP]],"")*100</f>
        <v>25</v>
      </c>
      <c r="Z25" s="4">
        <f ca="1">IFERROR(SUMPRODUCT(((INDIRECT("Calendrier_"&amp;$A$1&amp;"[Home]")=INDIRECT("total_match_but_"&amp;$A$1&amp;"[@Equipe]"))*(INDIRECT("Calendrier_"&amp;$A$1&amp;"[3.5]"))+(INDIRECT("Calendrier_"&amp;$A$1&amp;"[Away]")=INDIRECT("total_match_but_"&amp;$A$1&amp;"[@Equipe]"))*(INDIRECT("Calendrier_"&amp;$A$1&amp;"[3.5]")))*(INDIRECT("Calendrier_"&amp;$A$1&amp;"[journee]")&lt;'1,5 buts'!E$4))/Total_match_but_ligue_1[[#This Row],[GP]],"")*100</f>
        <v>25</v>
      </c>
      <c r="AA25" s="4">
        <f ca="1">IFERROR(SUMPRODUCT(((INDIRECT("Calendrier_"&amp;$A$1&amp;"[Home]")=INDIRECT("total_match_but_"&amp;$A$1&amp;"[@Equipe]"))*(INDIRECT("Calendrier_"&amp;$A$1&amp;"[BTS]"))+(INDIRECT("Calendrier_"&amp;$A$1&amp;"[Away]")=INDIRECT("total_match_but_"&amp;$A$1&amp;"[@Equipe]"))*(INDIRECT("Calendrier_"&amp;$A$1&amp;"[BTS]")))*(INDIRECT("Calendrier_"&amp;$A$1&amp;"[journee]")&lt;'1,5 buts'!E$4))/Total_match_but_ligue_1[[#This Row],[GP]],"")*100</f>
        <v>25</v>
      </c>
      <c r="AB25" s="4">
        <f ca="1">IFERROR((SUMPRODUCT((INDIRECT("Calendrier_"&amp;$A$1&amp;"[Home]")=INDIRECT("total_match_but_"&amp;$A$1&amp;"[@Equipe]"))*(RIGHT(INDIRECT("Calendrier_"&amp;$A$1&amp;"[resultat]"),1)="0")*1*(INDIRECT("Calendrier_"&amp;$A$1&amp;"[journee]")&lt;'1,5 buts'!$E$4))+
SUMPRODUCT((INDIRECT("Calendrier_"&amp;$A$1&amp;"[away]")=INDIRECT("total_match_but_"&amp;$A$1&amp;"[@Equipe]"))*(LEFT(INDIRECT("Calendrier_"&amp;$A$1&amp;"[resultat]"),1)="0")*1*(INDIRECT("Calendrier_"&amp;$A$1&amp;"[journee]")&lt;'1,5 buts'!$E$4)))/Total_match_but_ligue_1[[#This Row],[GP]],"")*100</f>
        <v>25</v>
      </c>
      <c r="AC25" s="4">
        <f ca="1">IFERROR((SUMPRODUCT((INDIRECT("Calendrier_"&amp;$A$1&amp;"[Home]")=INDIRECT("total_match_but_"&amp;$A$1&amp;"[@Equipe]"))*(LEFT(INDIRECT("Calendrier_"&amp;$A$1&amp;"[resultat]"),1)="0")*1*(INDIRECT("Calendrier_"&amp;$A$1&amp;"[journee]")&lt;'1,5 buts'!$E$4))+
SUMPRODUCT((INDIRECT("Calendrier_"&amp;$A$1&amp;"[away]")=INDIRECT("total_match_but_"&amp;$A$1&amp;"[@Equipe]"))*(RIGHT(INDIRECT("Calendrier_"&amp;$A$1&amp;"[resultat]"),1)="0")*1*(INDIRECT("Calendrier_"&amp;$A$1&amp;"[journee]")&lt;'1,5 buts'!$E$4)))/Total_match_but_ligue_1[[#This Row],[GP]],"")*100</f>
        <v>50</v>
      </c>
      <c r="AD25" s="4">
        <f ca="1">IFERROR(SUMPRODUCT(((INDIRECT("Calendrier_"&amp;$A$1&amp;"[Home]")=INDIRECT("total_match_but_"&amp;$A$1&amp;"[@Equipe]"))*(INDIRECT("Calendrier_"&amp;$A$1&amp;"[TG_HT]"))+(INDIRECT("Calendrier_"&amp;$A$1&amp;"[Away]")=INDIRECT("total_match_but_"&amp;$A$1&amp;"[@Equipe]"))*(INDIRECT("Calendrier_"&amp;$A$1&amp;"[TG_HT]")))*(INDIRECT("Calendrier_"&amp;$A$1&amp;"[journee]")&lt;'1,5 buts'!E$4))/Total_match_but_ligue_1[[#This Row],[GP]],"")</f>
        <v>0.5</v>
      </c>
      <c r="AE25" s="29">
        <f ca="1">IFERROR(SUMPRODUCT(((INDIRECT("Calendrier_"&amp;$A$1&amp;"[Home]")=INDIRECT("total_match_but_"&amp;$A$1&amp;"[@Equipe]"))*(INDIRECT("Calendrier_"&amp;$A$1&amp;"[TG_HT]"))+(INDIRECT("Calendrier_"&amp;$A$1&amp;"[Away]")=INDIRECT("total_match_but_"&amp;$A$1&amp;"[@Equipe]"))*(INDIRECT("Calendrier_"&amp;$A$1&amp;"[TG_HT]")))*(INDIRECT("Calendrier_"&amp;$A$1&amp;"[journee]")='1,5 buts'!E$4)),"")</f>
        <v>2</v>
      </c>
      <c r="AG25" s="4" t="str">
        <f t="shared" ca="1" si="7"/>
        <v>Strasbourg</v>
      </c>
      <c r="AH25" s="1">
        <f ca="1">SUMPRODUCT(((INDIRECT("Calendrier_"&amp;$A$1&amp;"[Home]")=T25))*(INDIRECT("Calendrier_"&amp;$A$1&amp;"[Journee]")&lt;'1,5 buts'!E$4))</f>
        <v>2</v>
      </c>
      <c r="AI25" s="4">
        <f ca="1">IFERROR(SUMPRODUCT(((INDIRECT("Calendrier_"&amp;$A$1&amp;"[Home]")=INDIRECT("total_match_but_home_"&amp;$A$1&amp;"[@Equipe]"))*(INDIRECT("Calendrier_"&amp;$A$1&amp;"[TG]")))*(INDIRECT("Calendrier_"&amp;$A$1&amp;"[Journee]")&lt;'1,5 buts'!E$4))/Total_match_but_home_ligue_1[[#This Row],[GP]],"")</f>
        <v>1.5</v>
      </c>
      <c r="AJ25" s="4">
        <f ca="1">IFERROR(SUMPRODUCT(((INDIRECT("Calendrier_"&amp;$A$1&amp;"[Home]")=INDIRECT("total_match_but_home_"&amp;$A$1&amp;"[@Equipe]"))*(INDIRECT("Calendrier_"&amp;$A$1&amp;"[0.5]")))*(INDIRECT("Calendrier_"&amp;$A$1&amp;"[Journee]")&lt;'1,5 buts'!E$4))/Total_match_but_home_ligue_1[[#This Row],[GP]],"")*100</f>
        <v>100</v>
      </c>
      <c r="AK25" s="4">
        <f ca="1">IFERROR(SUMPRODUCT(((INDIRECT("Calendrier_"&amp;$A$1&amp;"[Home]")=INDIRECT("total_match_but_home_"&amp;$A$1&amp;"[@Equipe]"))*(INDIRECT("Calendrier_"&amp;$A$1&amp;"[1.5]")))*(INDIRECT("Calendrier_"&amp;$A$1&amp;"[Journee]")&lt;'1,5 buts'!E$4))/Total_match_but_home_ligue_1[[#This Row],[GP]],"")*100</f>
        <v>50</v>
      </c>
      <c r="AL25" s="4">
        <f ca="1">IFERROR(SUMPRODUCT(((INDIRECT("Calendrier_"&amp;$A$1&amp;"[Home]")=INDIRECT("total_match_but_home_"&amp;$A$1&amp;"[@Equipe]"))*(INDIRECT("Calendrier_"&amp;$A$1&amp;"[2.5]")))*(INDIRECT("Calendrier_"&amp;$A$1&amp;"[Journee]")&lt;'1,5 buts'!E$4))/Total_match_but_home_ligue_1[[#This Row],[GP]],"")*100</f>
        <v>0</v>
      </c>
      <c r="AM25" s="4">
        <f ca="1">IFERROR(SUMPRODUCT(((INDIRECT("Calendrier_"&amp;$A$1&amp;"[Home]")=INDIRECT("total_match_but_home_"&amp;$A$1&amp;"[@Equipe]"))*(INDIRECT("Calendrier_"&amp;$A$1&amp;"[3.5]")))*(INDIRECT("Calendrier_"&amp;$A$1&amp;"[Journee]")&lt;'1,5 buts'!E$4))/Total_match_but_home_ligue_1[[#This Row],[GP]],"")*100</f>
        <v>0</v>
      </c>
      <c r="AN25" s="4">
        <f ca="1">IFERROR(SUMPRODUCT(((INDIRECT("Calendrier_"&amp;$A$1&amp;"[Home]")=INDIRECT("total_match_but_home_"&amp;$A$1&amp;"[@Equipe]"))*(INDIRECT("Calendrier_"&amp;$A$1&amp;"[BTS]")))*(INDIRECT("Calendrier_"&amp;$A$1&amp;"[Journee]")&lt;'1,5 buts'!E$4))/Total_match_but_home_ligue_1[[#This Row],[GP]],"")*100</f>
        <v>0</v>
      </c>
      <c r="AO25" s="4">
        <f t="array" aca="1" ref="AO25" ca="1">IFERROR((SUMPRODUCT((INDIRECT("Calendrier_"&amp;$A$1&amp;"[Home]")=INDIRECT("total_match_but_home_"&amp;$A$1&amp;"[@Equipe]"))*(RIGHT(INDIRECT("Calendrier_"&amp;$A$1&amp;"[resultat]"),1)="0")*1*(INDIRECT("Calendrier_"&amp;$A$1&amp;"[Journee]")&lt;'1,5 buts'!$E$4))*(INDIRECT("Calendrier_"&amp;$A$1&amp;"[Journee]")&lt;'1,5 buts'!$E$4))/Total_match_but_home_ligue_1[[#This Row],[GP]],"")*100</f>
        <v>50</v>
      </c>
      <c r="AP25" s="29">
        <f t="array" aca="1" ref="AP25" ca="1">IFERROR((SUMPRODUCT((INDIRECT("Calendrier_"&amp;$A$1&amp;"[Home]")=INDIRECT("total_match_but_home_"&amp;$A$1&amp;"[@Equipe]"))*(LEFT(INDIRECT("Calendrier_"&amp;$A$1&amp;"[resultat]"),1)="0")*1*(INDIRECT("Calendrier_"&amp;$A$1&amp;"[Journee]")&lt;'1,5 buts'!$E$4))*(INDIRECT("Calendrier_"&amp;$A$1&amp;"[Journee]")&lt;'1,5 buts'!$E$4))/Total_match_but_home_ligue_1[[#This Row],[GP]],"")*100</f>
        <v>50</v>
      </c>
      <c r="AQ25" s="4">
        <f ca="1">IFERROR(SUMPRODUCT(((INDIRECT("Calendrier_"&amp;$A$1&amp;"[Home]")=INDIRECT("total_match_but_home_"&amp;$A$1&amp;"[@Equipe]"))*(INDIRECT("Calendrier_"&amp;$A$1&amp;"[TG_HT]")))*(INDIRECT("Calendrier_"&amp;$A$1&amp;"[Journee]")&lt;'1,5 buts'!E$4))/Total_match_but_home_ligue_1[[#This Row],[GP]],"")</f>
        <v>0.5</v>
      </c>
      <c r="AS25" s="4" t="str">
        <f t="shared" ca="1" si="8"/>
        <v>Strasbourg</v>
      </c>
      <c r="AT25" s="1">
        <f ca="1">SUMPRODUCT(((INDIRECT("Calendrier_"&amp;$A$1&amp;"[Away]")=INDIRECT("total_match_but_away_"&amp;$A$1&amp;"[@Equipe]")))*(INDIRECT("Calendrier_"&amp;$A$1&amp;"[Journee]")&lt;'1,5 buts'!$E$4))</f>
        <v>2</v>
      </c>
      <c r="AU25" s="4">
        <f ca="1">IFERROR(SUMPRODUCT(((INDIRECT("Calendrier_"&amp;$A$1&amp;"[Away]")=INDIRECT("total_match_but_away_"&amp;$A$1&amp;"[@Equipe]"))*(INDIRECT("Calendrier_"&amp;$A$1&amp;"[TG]")))*(INDIRECT("Calendrier_"&amp;$A$1&amp;"[Journee]")&lt;'1,5 buts'!E$4))/Total_match_but_away_ligue_1[[#This Row],[GP]],"")</f>
        <v>3</v>
      </c>
      <c r="AV25" s="4">
        <f ca="1">IFERROR(SUMPRODUCT(((INDIRECT("Calendrier_"&amp;$A$1&amp;"[Away]")=INDIRECT("total_match_but_away_"&amp;$A$1&amp;"[@Equipe]"))*(INDIRECT("Calendrier_"&amp;$A$1&amp;"[0.5]")))*(INDIRECT("Calendrier_"&amp;$A$1&amp;"[Journee]")&lt;'1,5 buts'!E$4))/Total_match_but_away_ligue_1[[#This Row],[GP]],"")*100</f>
        <v>100</v>
      </c>
      <c r="AW25" s="4">
        <f ca="1">IFERROR(SUMPRODUCT(((INDIRECT("Calendrier_"&amp;$A$1&amp;"[Away]")=INDIRECT("total_match_but_away_"&amp;$A$1&amp;"[@Equipe]"))*(INDIRECT("Calendrier_"&amp;$A$1&amp;"[1.5]")))*(INDIRECT("Calendrier_"&amp;$A$1&amp;"[Journee]")&lt;'1,5 buts'!E$4))/Total_match_but_away_ligue_1[[#This Row],[GP]],"")*100</f>
        <v>100</v>
      </c>
      <c r="AX25" s="4">
        <f ca="1">IFERROR(SUMPRODUCT(((INDIRECT("Calendrier_"&amp;$A$1&amp;"[Away]")=INDIRECT("total_match_but_away_"&amp;$A$1&amp;"[@Equipe]"))*(INDIRECT("Calendrier_"&amp;$A$1&amp;"[2.5]")))*(INDIRECT("Calendrier_"&amp;$A$1&amp;"[Journee]")&lt;'1,5 buts'!E$4))/Total_match_but_away_ligue_1[[#This Row],[GP]],"")*100</f>
        <v>50</v>
      </c>
      <c r="AY25" s="4">
        <f ca="1">IFERROR(SUMPRODUCT(((INDIRECT("Calendrier_"&amp;$A$1&amp;"[Away]")=INDIRECT("total_match_but_away_"&amp;$A$1&amp;"[@Equipe]"))*(INDIRECT("Calendrier_"&amp;$A$1&amp;"[3.5]")))*(INDIRECT("Calendrier_"&amp;$A$1&amp;"[Journee]")&lt;'1,5 buts'!E$4))/Total_match_but_away_ligue_1[[#This Row],[GP]],"")*100</f>
        <v>50</v>
      </c>
      <c r="AZ25" s="4">
        <f ca="1">IFERROR(SUMPRODUCT(((INDIRECT("Calendrier_"&amp;$A$1&amp;"[Away]")=INDIRECT("total_match_but_away_"&amp;$A$1&amp;"[@Equipe]"))*(INDIRECT("Calendrier_"&amp;$A$1&amp;"[BTS]")))*(INDIRECT("Calendrier_"&amp;$A$1&amp;"[Journee]")&lt;'1,5 buts'!E$4))/Total_match_but_away_ligue_1[[#This Row],[GP]],"")*100</f>
        <v>50</v>
      </c>
      <c r="BA25" s="4">
        <f t="array" aca="1" ref="BA25" ca="1">IFERROR((SUMPRODUCT((INDIRECT("Calendrier_"&amp;$A$1&amp;"[Away]")=INDIRECT("total_match_but_away_"&amp;$A$1&amp;"[@Equipe]"))*(LEFT(INDIRECT("Calendrier_"&amp;$A$1&amp;"[resultat]"),1)="0")*1*(INDIRECT("Calendrier_"&amp;$A$1&amp;"[Journee]")&lt;'1,5 buts'!$E$4))*(INDIRECT("Calendrier_"&amp;$A$1&amp;"[Journee]")&lt;'1,5 buts'!$E$4))/Total_match_but_away_ligue_1[[#This Row],[GP]],"")*100</f>
        <v>0</v>
      </c>
      <c r="BB25" s="4">
        <f t="array" aca="1" ref="BB25" ca="1">IFERROR((SUMPRODUCT((INDIRECT("Calendrier_"&amp;$A$1&amp;"[Away]")=INDIRECT("total_match_but_away_"&amp;$A$1&amp;"[@Equipe]"))*(RIGHT(INDIRECT("Calendrier_"&amp;$A$1&amp;"[resultat]"),1)="0")*1*(INDIRECT("Calendrier_"&amp;$A$1&amp;"[Journee]")&lt;'1,5 buts'!$E$4))*(INDIRECT("Calendrier_"&amp;$A$1&amp;"[Journee]")&lt;'1,5 buts'!$E$4))/Total_match_but_away_ligue_1[[#This Row],[GP]],"")*100</f>
        <v>50</v>
      </c>
      <c r="BC25" s="4">
        <f ca="1">IFERROR(SUMPRODUCT(((INDIRECT("Calendrier_"&amp;$A$1&amp;"[Away]")=INDIRECT("total_match_but_away_"&amp;$A$1&amp;"[@Equipe]"))*(INDIRECT("Calendrier_"&amp;$A$1&amp;"[TG_HT]")))*(INDIRECT("Calendrier_"&amp;$A$1&amp;"[Journee]")&lt;'1,5 buts'!E$4))/Total_match_but_away_ligue_1[[#This Row],[GP]],"")</f>
        <v>0.5</v>
      </c>
      <c r="BE25" s="9" t="str">
        <f t="shared" ca="1" si="9"/>
        <v>Strasbourg</v>
      </c>
      <c r="BF25" s="1">
        <f ca="1">SUMPRODUCT(((INDIRECT("Calendrier_"&amp;$A$1&amp;"[Home]")=INDIRECT("wide_table_"&amp;$A$1&amp;"[@Equipe]"))+(INDIRECT("Calendrier_"&amp;$A$1&amp;"[Away]")=INDIRECT("wide_table_"&amp;$A$1&amp;"[@Equipe]")))*(INDIRECT("Calendrier_"&amp;$A$1&amp;"[Journee]")&lt;'1,5 buts'!E$4))</f>
        <v>4</v>
      </c>
      <c r="BG25" s="1">
        <f ca="1">IFERROR(SUMPRODUCT(((INDIRECT("Calendrier_"&amp;$A$1&amp;"[Home]")=INDIRECT("wide_table_"&amp;$A$1&amp;"[@Equipe]"))*LEFT(INDIRECT("Calendrier_"&amp;$A$1&amp;"[resultat]"))+(INDIRECT("Calendrier_"&amp;$A$1&amp;"[Away]")=INDIRECT("wide_table_"&amp;$A$1&amp;"[@Equipe]"))*RIGHT(INDIRECT("Calendrier_"&amp;$A$1&amp;"[resultat]")))*(INDIRECT("Calendrier_"&amp;$A$1&amp;"[Journee]")&lt;'1,5 buts'!E$4)),"")</f>
        <v>2</v>
      </c>
      <c r="BH25" s="1">
        <f ca="1">IFERROR(SUMPRODUCT(((INDIRECT("Calendrier_"&amp;$A$1&amp;"[Home]")=INDIRECT("wide_table_"&amp;$A$1&amp;"[@Equipe]"))*RIGHT(INDIRECT("Calendrier_"&amp;$A$1&amp;"[resultat]"))+(INDIRECT("Calendrier_"&amp;$A$1&amp;"[Away]")=INDIRECT("wide_table_"&amp;$A$1&amp;"[@Equipe]"))*LEFT(INDIRECT("Calendrier_"&amp;$A$1&amp;"[resultat]")))*(INDIRECT("Calendrier_"&amp;$A$1&amp;"[Journee]")&lt;'1,5 buts'!E$4)),"")</f>
        <v>7</v>
      </c>
      <c r="BJ25"/>
      <c r="BK25" s="37" t="s">
        <v>31</v>
      </c>
      <c r="BL25" s="35" t="s">
        <v>204</v>
      </c>
      <c r="BM25" s="35" t="s">
        <v>204</v>
      </c>
      <c r="BN25" s="35" t="s">
        <v>211</v>
      </c>
      <c r="BO25" s="39" t="s">
        <v>204</v>
      </c>
      <c r="BP25" t="s">
        <v>211</v>
      </c>
      <c r="BQ25" s="46" t="s">
        <v>211</v>
      </c>
      <c r="CG25" s="1"/>
      <c r="CH25" s="1"/>
      <c r="CI25" s="1"/>
      <c r="CJ25" s="1"/>
    </row>
    <row r="26" spans="2:88" x14ac:dyDescent="0.25">
      <c r="B26" s="24" t="str">
        <f t="array" aca="1" ref="B26" ca="1">IF(ROWS($6:26)&lt;=COUNTIF(INDIRECT("Calendrier_"&amp;$A$1&amp;"[Journee]"),'1,5 buts'!$E$4),INDEX(INDIRECT("Calendrier_"&amp;$A$1&amp;"[Date]"),SMALL(IF(INDIRECT("Calendrier_"&amp;$A$1&amp;"[Journee]")='1,5 buts'!$E$4,ROW(INDIRECT("1:"&amp;ROWS(INDIRECT("Calendrier_"&amp;$A$1&amp;"[Date]"))))),ROWS($6:26))),"")</f>
        <v/>
      </c>
      <c r="C26" s="1" t="str">
        <f t="array" aca="1" ref="C26" ca="1">IF(ROWS($6:26)&lt;=COUNTIF(INDIRECT("Calendrier_"&amp;$A$1&amp;"[Journee]"),'1,5 buts'!$E$4),INDEX(INDIRECT("Calendrier_"&amp;$A$1&amp;"[Home]"),SMALL(IF(INDIRECT("Calendrier_"&amp;$A$1&amp;"[Journee]")='1,5 buts'!$E$4,ROW(INDIRECT("1:"&amp;ROWS(INDIRECT("Calendrier_"&amp;$A$1&amp;"[Home]"))))),ROWS($6:26))),"")</f>
        <v/>
      </c>
      <c r="D26" s="1" t="str">
        <f t="array" aca="1" ref="D26" ca="1">IF(ROWS($6:26)&lt;=COUNTIF(INDIRECT("Calendrier_"&amp;$A$1&amp;"[Journee]"),'1,5 buts'!$E$4),INDEX(INDIRECT("Calendrier_"&amp;$A$1&amp;"[resultat]"),SMALL(IF(INDIRECT("Calendrier_"&amp;$A$1&amp;"[Journee]")='1,5 buts'!$E$4,ROW(INDIRECT("1:"&amp;ROWS(INDIRECT("Calendrier_"&amp;$A$1&amp;"[resultat]"))))),ROWS($6:26))),"")</f>
        <v/>
      </c>
      <c r="E26" s="1" t="str">
        <f t="array" aca="1" ref="E26" ca="1">IF(ROWS($6:26)&lt;=COUNTIF(INDIRECT("Calendrier_"&amp;$A$1&amp;"[Journee]"),'1,5 buts'!$E$4),INDEX(INDIRECT("Calendrier_"&amp;$A$1&amp;"[away]"),SMALL(IF(INDIRECT("Calendrier_"&amp;$A$1&amp;"[Journee]")='1,5 buts'!$E$4,ROW(INDIRECT("1:"&amp;ROWS(INDIRECT("Calendrier_"&amp;$A$1&amp;"[away]"))))),ROWS($6:26))),"")</f>
        <v/>
      </c>
      <c r="F26" s="1" t="str">
        <f ca="1">IF(match_next_ligue_1[[#This Row],[Away]]&lt;&gt;"",$A$1,"")</f>
        <v/>
      </c>
      <c r="H26" s="5" t="str">
        <f t="shared" ca="1" si="0"/>
        <v/>
      </c>
      <c r="I26" s="5" t="str">
        <f t="shared" ca="1" si="1"/>
        <v/>
      </c>
      <c r="J26" s="6" t="str">
        <f ca="1">IFERROR((VLOOKUP(match_val_ligue_1[[#This Row],[Equipe Home]],INDIRECT("equipe_play_"&amp;$A$1&amp;""),5) + VLOOKUP(match_val_ligue_1[[#This Row],[Equipe Away]],INDIRECT("equipe_play_"&amp;$A$1&amp;""),5))/2,"")</f>
        <v/>
      </c>
      <c r="K26" s="7" t="str">
        <f ca="1">IFERROR((VLOOKUP(match_val_ligue_1[[#This Row],[Equipe Home]],INDIRECT("equipe_play_"&amp;$A$1&amp;""),6) + VLOOKUP(match_val_ligue_1[[#This Row],[Equipe Away]],INDIRECT("equipe_play_"&amp;$A$1&amp;""),6))/2,"")</f>
        <v/>
      </c>
      <c r="T26" s="4"/>
      <c r="V26" s="4"/>
      <c r="W26" s="4" t="str">
        <f ca="1">IFERROR(SUMPRODUCT(((INDIRECT("Calendrier_"&amp;$A$1&amp;"[Home]")=#REF!)*(Calendrier_ligue_1[0.5])+(Calendrier_ligue_1[Away]=#REF!)*(Calendrier_ligue_1[0.5]))*(INDIRECT("Calendrier_"&amp;$A$1&amp;"[Journee]")&lt;'1,5 buts'!E$4))/#REF!,"")</f>
        <v/>
      </c>
      <c r="X26" s="4" t="str">
        <f ca="1">IFERROR(SUMPRODUCT(((INDIRECT("Calendrier_"&amp;$A$1&amp;"[Home]")=#REF!)*(Calendrier_ligue_1[1.5])+(Calendrier_ligue_1[Away]=#REF!)*(Calendrier_ligue_1[1.5]))*(INDIRECT("Calendrier_"&amp;$A$1&amp;"[Journee]")&lt;'1,5 buts'!E$4))/#REF!,"")</f>
        <v/>
      </c>
      <c r="Y26" s="4" t="str">
        <f ca="1">IFERROR(SUMPRODUCT(((INDIRECT("Calendrier_"&amp;$A$1&amp;"[Home]")=#REF!)*(Calendrier_ligue_1[2.5])+(Calendrier_ligue_1[Away]=#REF!)*(Calendrier_ligue_1[2.5]))*(INDIRECT("Calendrier_"&amp;$A$1&amp;"[Journee]")&lt;'1,5 buts'!E$4))/#REF!,"")</f>
        <v/>
      </c>
      <c r="Z26" s="4" t="str">
        <f ca="1">IFERROR(SUMPRODUCT(((INDIRECT("Calendrier_"&amp;$A$1&amp;"[Home]")=#REF!)*(Calendrier_ligue_1[3.5])+(Calendrier_ligue_1[Away]=#REF!)*(Calendrier_ligue_1[3.5]))*(INDIRECT("Calendrier_"&amp;$A$1&amp;"[Journee]")&lt;'1,5 buts'!E$4))/#REF!,"")</f>
        <v/>
      </c>
      <c r="AA26" s="4" t="str">
        <f ca="1">IFERROR(SUMPRODUCT(((INDIRECT("Calendrier_"&amp;$A$1&amp;"[Home]")=#REF!)*(Calendrier_ligue_1[BTS])+(Calendrier_ligue_1[Away]=#REF!)*(Calendrier_ligue_1[BTS]))*(INDIRECT("Calendrier_"&amp;$A$1&amp;"[Journee]")&lt;'1,5 buts'!E$4))/#REF!,"")</f>
        <v/>
      </c>
      <c r="AB26" s="4" t="str">
        <f ca="1">IFERROR((SUMPRODUCT((INDIRECT("Calendrier_"&amp;$A$1&amp;"[Home]")=#REF!)*(RIGHT(Calendrier_ligue_1[Resultat],1)="0")*1*(INDIRECT("Calendrier_"&amp;$A$1&amp;"[Journee]")&lt;'1,5 buts'!$E$4))+
SUMPRODUCT((Calendrier_ligue_1[Away]=#REF!)*(LEFT(Calendrier_ligue_1[Resultat],1)="0")*1*(INDIRECT("Calendrier_"&amp;$A$1&amp;"[Journee]")&lt;'1,5 buts'!$E$4)))/#REF!,"")</f>
        <v/>
      </c>
      <c r="AC26" s="4" t="str">
        <f ca="1">IFERROR((SUMPRODUCT((INDIRECT("Calendrier_"&amp;$A$1&amp;"[Home]")=#REF!)*(LEFT(Calendrier_ligue_1[Resultat],1)="0")*1*(INDIRECT("Calendrier_"&amp;$A$1&amp;"[Journee]")&lt;'1,5 buts'!$E$4))+
SUMPRODUCT((Calendrier_ligue_1[Away]=#REF!)*(RIGHT(Calendrier_ligue_1[Resultat],1)="0")*1*(INDIRECT("Calendrier_"&amp;$A$1&amp;"[Journee]")&lt;'1,5 buts'!$E$4)))/#REF!,"")</f>
        <v/>
      </c>
      <c r="BJ26"/>
      <c r="BK26"/>
      <c r="BL26"/>
      <c r="BM26"/>
      <c r="BN26"/>
      <c r="BO26"/>
      <c r="BP26"/>
    </row>
    <row r="27" spans="2:88" x14ac:dyDescent="0.25">
      <c r="BJ27"/>
      <c r="BK27"/>
      <c r="BL27"/>
      <c r="BM27"/>
      <c r="BN27"/>
      <c r="BO27"/>
      <c r="BP27"/>
    </row>
    <row r="28" spans="2:88" x14ac:dyDescent="0.25">
      <c r="BJ28"/>
      <c r="BK28"/>
      <c r="BL28"/>
      <c r="BM28"/>
      <c r="BN28"/>
      <c r="BO28"/>
      <c r="BP28"/>
    </row>
    <row r="40" spans="1:112" ht="21" x14ac:dyDescent="0.35">
      <c r="A40" s="3"/>
      <c r="B40" s="42" t="str">
        <f>'1,5 buts'!$F$4</f>
        <v>2020_2021</v>
      </c>
      <c r="C40" s="42"/>
      <c r="D40" s="42"/>
      <c r="E40" s="42"/>
      <c r="F40" s="42"/>
      <c r="G40" s="42"/>
      <c r="H40" s="42"/>
      <c r="I40" s="42"/>
      <c r="J40" s="42"/>
      <c r="K40" s="42"/>
      <c r="L40" s="42"/>
      <c r="M40" s="42"/>
      <c r="N40" s="42"/>
      <c r="P40" s="41"/>
      <c r="Q40" s="41"/>
      <c r="R40" s="41"/>
      <c r="S40" s="41"/>
      <c r="T40" s="41"/>
      <c r="U40" s="41"/>
      <c r="V40" s="41"/>
      <c r="W40" s="41"/>
      <c r="X40" s="41"/>
      <c r="Y40" s="41"/>
      <c r="Z40" s="41"/>
      <c r="AA40" s="41"/>
      <c r="AB40" s="41"/>
      <c r="AD40" s="41"/>
      <c r="AE40" s="41"/>
      <c r="AF40" s="41"/>
      <c r="AG40" s="41"/>
      <c r="AH40" s="41"/>
      <c r="AI40" s="41"/>
      <c r="AJ40" s="41"/>
      <c r="AK40" s="41"/>
      <c r="AL40" s="41"/>
      <c r="AM40" s="41"/>
      <c r="AN40" s="41"/>
      <c r="AO40" s="41"/>
      <c r="AP40" s="41"/>
      <c r="AR40" s="41"/>
      <c r="AS40" s="41"/>
      <c r="AT40" s="41"/>
      <c r="AU40" s="41"/>
      <c r="AV40" s="41"/>
      <c r="AW40" s="41"/>
      <c r="AX40" s="41"/>
      <c r="AY40" s="41"/>
      <c r="AZ40" s="41"/>
      <c r="BA40" s="41"/>
      <c r="BB40" s="41"/>
      <c r="BC40" s="41"/>
      <c r="BD40" s="41"/>
      <c r="BF40" s="41"/>
      <c r="BG40" s="41"/>
      <c r="BH40" s="41"/>
      <c r="BI40" s="41"/>
      <c r="BJ40" s="41"/>
      <c r="BK40" s="41"/>
      <c r="BL40" s="41"/>
      <c r="BM40" s="41"/>
      <c r="BN40" s="41"/>
      <c r="BO40" s="41"/>
      <c r="BP40" s="41"/>
      <c r="BQ40" s="41"/>
      <c r="BR40" s="41"/>
      <c r="BT40" s="41"/>
      <c r="BU40" s="41"/>
      <c r="BV40" s="41"/>
      <c r="BW40" s="41"/>
      <c r="BX40" s="41"/>
      <c r="BY40" s="41"/>
      <c r="BZ40" s="41"/>
      <c r="CA40" s="41"/>
      <c r="CB40" s="41"/>
      <c r="CC40" s="41"/>
      <c r="CD40" s="41"/>
      <c r="CE40" s="41"/>
      <c r="CF40" s="41"/>
      <c r="CH40" s="41"/>
      <c r="CI40" s="41"/>
      <c r="CJ40" s="41"/>
      <c r="CK40" s="41"/>
      <c r="CL40" s="41"/>
      <c r="CM40" s="41"/>
      <c r="CN40" s="41"/>
      <c r="CO40" s="41"/>
      <c r="CP40" s="41"/>
      <c r="CQ40" s="41"/>
      <c r="CR40" s="41"/>
      <c r="CS40" s="41"/>
      <c r="CT40" s="41"/>
      <c r="CV40" s="41"/>
      <c r="CW40" s="41"/>
      <c r="CX40" s="41"/>
      <c r="CY40" s="41"/>
      <c r="CZ40" s="41"/>
      <c r="DA40" s="41"/>
      <c r="DB40" s="41"/>
      <c r="DC40" s="41"/>
      <c r="DD40" s="41"/>
      <c r="DE40" s="41"/>
      <c r="DF40" s="41"/>
      <c r="DG40" s="41"/>
      <c r="DH40" s="41"/>
    </row>
    <row r="41" spans="1:112" x14ac:dyDescent="0.25">
      <c r="A41" s="3">
        <v>2</v>
      </c>
      <c r="B41" s="1" t="s">
        <v>1</v>
      </c>
      <c r="C41" s="1" t="s">
        <v>2</v>
      </c>
      <c r="D41" s="1" t="s">
        <v>3</v>
      </c>
      <c r="E41" s="1" t="s">
        <v>4</v>
      </c>
      <c r="F41" s="1" t="s">
        <v>63</v>
      </c>
      <c r="G41" s="1" t="s">
        <v>226</v>
      </c>
      <c r="H41" s="1" t="s">
        <v>64</v>
      </c>
      <c r="I41" s="1" t="s">
        <v>6</v>
      </c>
      <c r="J41" s="1" t="s">
        <v>7</v>
      </c>
      <c r="K41" s="1" t="s">
        <v>8</v>
      </c>
      <c r="L41" s="1" t="s">
        <v>9</v>
      </c>
      <c r="M41" s="1" t="s">
        <v>10</v>
      </c>
      <c r="N41" s="1" t="s">
        <v>185</v>
      </c>
      <c r="CH41" s="1"/>
      <c r="CI41" s="1"/>
      <c r="CJ41" s="1"/>
      <c r="CK41" s="1"/>
      <c r="CL41" s="1"/>
      <c r="CM41" s="1"/>
      <c r="CN41" s="1"/>
      <c r="CO41" s="1"/>
      <c r="CP41" s="1"/>
      <c r="CQ41" s="1"/>
      <c r="CR41" s="1"/>
      <c r="CS41" s="1"/>
      <c r="CT41" s="1"/>
      <c r="CV41" s="1"/>
      <c r="CW41" s="1"/>
      <c r="CX41" s="1"/>
      <c r="CY41" s="1"/>
      <c r="CZ41" s="1"/>
      <c r="DA41" s="1"/>
      <c r="DB41" s="1"/>
      <c r="DC41" s="1"/>
      <c r="DD41" s="1"/>
      <c r="DE41" s="1"/>
      <c r="DF41" s="1"/>
      <c r="DG41" s="1"/>
      <c r="DH41" s="1"/>
    </row>
    <row r="42" spans="1:112" x14ac:dyDescent="0.25">
      <c r="A42" s="3">
        <v>3</v>
      </c>
      <c r="B42" s="24" t="s">
        <v>65</v>
      </c>
      <c r="C42" s="1" t="s">
        <v>13</v>
      </c>
      <c r="D42" s="1" t="s">
        <v>32</v>
      </c>
      <c r="E42" s="1" t="s">
        <v>24</v>
      </c>
      <c r="F42" s="1" t="s">
        <v>66</v>
      </c>
      <c r="G42" s="1">
        <v>0</v>
      </c>
      <c r="H42" s="1">
        <v>0</v>
      </c>
      <c r="I42" s="1">
        <v>0</v>
      </c>
      <c r="J42" s="1">
        <v>0</v>
      </c>
      <c r="K42" s="1">
        <v>0</v>
      </c>
      <c r="L42" s="1">
        <v>0</v>
      </c>
      <c r="M42" s="1">
        <v>0</v>
      </c>
      <c r="N42" s="1">
        <v>1</v>
      </c>
      <c r="P42" s="24"/>
      <c r="AD42" s="24"/>
      <c r="BF42" s="24"/>
      <c r="CH42" s="31"/>
      <c r="CV42" s="31"/>
    </row>
    <row r="43" spans="1:112" x14ac:dyDescent="0.25">
      <c r="A43" s="3">
        <v>4</v>
      </c>
      <c r="B43" s="24" t="s">
        <v>67</v>
      </c>
      <c r="C43" s="1" t="s">
        <v>15</v>
      </c>
      <c r="D43" s="1" t="s">
        <v>33</v>
      </c>
      <c r="E43" s="1" t="s">
        <v>12</v>
      </c>
      <c r="F43" s="1" t="s">
        <v>68</v>
      </c>
      <c r="G43" s="1">
        <v>1</v>
      </c>
      <c r="H43" s="1">
        <v>1</v>
      </c>
      <c r="I43" s="1">
        <v>1</v>
      </c>
      <c r="J43" s="1">
        <v>0</v>
      </c>
      <c r="K43" s="1">
        <v>0</v>
      </c>
      <c r="L43" s="1">
        <v>0</v>
      </c>
      <c r="M43" s="1">
        <v>0</v>
      </c>
      <c r="N43" s="1">
        <v>1</v>
      </c>
      <c r="P43" s="24"/>
      <c r="AD43" s="24"/>
      <c r="BF43" s="24"/>
      <c r="CH43" s="31"/>
      <c r="CV43" s="31"/>
    </row>
    <row r="44" spans="1:112" x14ac:dyDescent="0.25">
      <c r="A44" s="3">
        <v>5</v>
      </c>
      <c r="B44" s="24" t="s">
        <v>67</v>
      </c>
      <c r="C44" s="1" t="s">
        <v>17</v>
      </c>
      <c r="D44" s="1" t="s">
        <v>34</v>
      </c>
      <c r="E44" s="1" t="s">
        <v>29</v>
      </c>
      <c r="F44" s="1" t="s">
        <v>69</v>
      </c>
      <c r="G44" s="1">
        <v>1</v>
      </c>
      <c r="H44" s="1">
        <v>2</v>
      </c>
      <c r="I44" s="1">
        <v>1</v>
      </c>
      <c r="J44" s="1">
        <v>1</v>
      </c>
      <c r="K44" s="1">
        <v>0</v>
      </c>
      <c r="L44" s="1">
        <v>0</v>
      </c>
      <c r="M44" s="1">
        <v>1</v>
      </c>
      <c r="N44" s="1">
        <v>1</v>
      </c>
      <c r="P44" s="24"/>
      <c r="AD44" s="24"/>
      <c r="BF44" s="24"/>
      <c r="CH44" s="31"/>
      <c r="CV44" s="31"/>
    </row>
    <row r="45" spans="1:112" x14ac:dyDescent="0.25">
      <c r="A45" s="3">
        <v>6</v>
      </c>
      <c r="B45" s="24" t="s">
        <v>70</v>
      </c>
      <c r="C45" s="1" t="s">
        <v>22</v>
      </c>
      <c r="D45" s="1" t="s">
        <v>35</v>
      </c>
      <c r="E45" s="1" t="s">
        <v>28</v>
      </c>
      <c r="F45" s="1" t="s">
        <v>71</v>
      </c>
      <c r="G45" s="1">
        <v>3</v>
      </c>
      <c r="H45" s="1">
        <v>4</v>
      </c>
      <c r="I45" s="1">
        <v>1</v>
      </c>
      <c r="J45" s="1">
        <v>1</v>
      </c>
      <c r="K45" s="1">
        <v>1</v>
      </c>
      <c r="L45" s="1">
        <v>1</v>
      </c>
      <c r="M45" s="1">
        <v>1</v>
      </c>
      <c r="N45" s="1">
        <v>1</v>
      </c>
      <c r="P45" s="24"/>
      <c r="AD45" s="24"/>
      <c r="BF45" s="24"/>
      <c r="CH45" s="31"/>
      <c r="CV45" s="31"/>
    </row>
    <row r="46" spans="1:112" x14ac:dyDescent="0.25">
      <c r="A46" s="3">
        <v>7</v>
      </c>
      <c r="B46" s="24" t="s">
        <v>70</v>
      </c>
      <c r="C46" s="1" t="s">
        <v>18</v>
      </c>
      <c r="D46" s="1" t="s">
        <v>36</v>
      </c>
      <c r="E46" s="1" t="s">
        <v>31</v>
      </c>
      <c r="F46" s="1" t="s">
        <v>68</v>
      </c>
      <c r="G46" s="1">
        <v>1</v>
      </c>
      <c r="H46" s="1">
        <v>4</v>
      </c>
      <c r="I46" s="1">
        <v>1</v>
      </c>
      <c r="J46" s="1">
        <v>1</v>
      </c>
      <c r="K46" s="1">
        <v>1</v>
      </c>
      <c r="L46" s="1">
        <v>1</v>
      </c>
      <c r="M46" s="1">
        <v>1</v>
      </c>
      <c r="N46" s="1">
        <v>1</v>
      </c>
      <c r="P46" s="24"/>
      <c r="AD46" s="24"/>
      <c r="BF46" s="24"/>
      <c r="CH46" s="31"/>
      <c r="CV46" s="31"/>
    </row>
    <row r="47" spans="1:112" x14ac:dyDescent="0.25">
      <c r="A47" s="3">
        <v>8</v>
      </c>
      <c r="B47" s="24" t="s">
        <v>70</v>
      </c>
      <c r="C47" s="1" t="s">
        <v>26</v>
      </c>
      <c r="D47" s="1" t="s">
        <v>37</v>
      </c>
      <c r="E47" s="1" t="s">
        <v>14</v>
      </c>
      <c r="F47" s="1" t="s">
        <v>72</v>
      </c>
      <c r="G47" s="1">
        <v>2</v>
      </c>
      <c r="H47" s="1">
        <v>4</v>
      </c>
      <c r="I47" s="1">
        <v>1</v>
      </c>
      <c r="J47" s="1">
        <v>1</v>
      </c>
      <c r="K47" s="1">
        <v>1</v>
      </c>
      <c r="L47" s="1">
        <v>1</v>
      </c>
      <c r="M47" s="1">
        <v>0</v>
      </c>
      <c r="N47" s="1">
        <v>1</v>
      </c>
      <c r="P47" s="24"/>
      <c r="AD47" s="24"/>
      <c r="BF47" s="24"/>
      <c r="CH47" s="31"/>
      <c r="CV47" s="31"/>
    </row>
    <row r="48" spans="1:112" x14ac:dyDescent="0.25">
      <c r="A48" s="3">
        <v>9</v>
      </c>
      <c r="B48" s="24" t="s">
        <v>70</v>
      </c>
      <c r="C48" s="1" t="s">
        <v>25</v>
      </c>
      <c r="D48" s="1" t="s">
        <v>38</v>
      </c>
      <c r="E48" s="1" t="s">
        <v>16</v>
      </c>
      <c r="F48" s="1" t="s">
        <v>73</v>
      </c>
      <c r="G48" s="1">
        <v>2</v>
      </c>
      <c r="H48" s="1">
        <v>3</v>
      </c>
      <c r="I48" s="1">
        <v>1</v>
      </c>
      <c r="J48" s="1">
        <v>1</v>
      </c>
      <c r="K48" s="1">
        <v>1</v>
      </c>
      <c r="L48" s="1">
        <v>0</v>
      </c>
      <c r="M48" s="1">
        <v>1</v>
      </c>
      <c r="N48" s="1">
        <v>1</v>
      </c>
      <c r="P48" s="24"/>
      <c r="AD48" s="24"/>
      <c r="BF48" s="24"/>
      <c r="CH48" s="31"/>
      <c r="CV48" s="31"/>
    </row>
    <row r="49" spans="1:100" x14ac:dyDescent="0.25">
      <c r="A49" s="3">
        <v>10</v>
      </c>
      <c r="B49" s="24" t="s">
        <v>74</v>
      </c>
      <c r="C49" s="1" t="s">
        <v>19</v>
      </c>
      <c r="D49" s="1" t="s">
        <v>39</v>
      </c>
      <c r="E49" s="1" t="s">
        <v>15</v>
      </c>
      <c r="F49" s="1" t="s">
        <v>75</v>
      </c>
      <c r="G49" s="1">
        <v>4</v>
      </c>
      <c r="H49" s="1">
        <v>5</v>
      </c>
      <c r="I49" s="1">
        <v>1</v>
      </c>
      <c r="J49" s="1">
        <v>1</v>
      </c>
      <c r="K49" s="1">
        <v>1</v>
      </c>
      <c r="L49" s="1">
        <v>1</v>
      </c>
      <c r="M49" s="1">
        <v>1</v>
      </c>
      <c r="N49" s="1">
        <v>2</v>
      </c>
      <c r="P49" s="24"/>
      <c r="AD49" s="24"/>
      <c r="BF49" s="24"/>
      <c r="CH49" s="31"/>
      <c r="CV49" s="31"/>
    </row>
    <row r="50" spans="1:100" x14ac:dyDescent="0.25">
      <c r="A50" s="3">
        <v>11</v>
      </c>
      <c r="B50" s="24" t="s">
        <v>76</v>
      </c>
      <c r="C50" s="1" t="s">
        <v>29</v>
      </c>
      <c r="D50" s="1" t="s">
        <v>38</v>
      </c>
      <c r="E50" s="1" t="s">
        <v>23</v>
      </c>
      <c r="F50" s="1" t="s">
        <v>69</v>
      </c>
      <c r="G50" s="1">
        <v>1</v>
      </c>
      <c r="H50" s="1">
        <v>3</v>
      </c>
      <c r="I50" s="1">
        <v>1</v>
      </c>
      <c r="J50" s="1">
        <v>1</v>
      </c>
      <c r="K50" s="1">
        <v>1</v>
      </c>
      <c r="L50" s="1">
        <v>0</v>
      </c>
      <c r="M50" s="1">
        <v>1</v>
      </c>
      <c r="N50" s="1">
        <v>2</v>
      </c>
      <c r="P50" s="24"/>
      <c r="AD50" s="24"/>
      <c r="BF50" s="24"/>
      <c r="CH50" s="31"/>
      <c r="CV50" s="31"/>
    </row>
    <row r="51" spans="1:100" x14ac:dyDescent="0.25">
      <c r="A51" s="3">
        <v>12</v>
      </c>
      <c r="B51" s="24" t="s">
        <v>76</v>
      </c>
      <c r="C51" s="1" t="s">
        <v>31</v>
      </c>
      <c r="D51" s="1" t="s">
        <v>40</v>
      </c>
      <c r="E51" s="1" t="s">
        <v>25</v>
      </c>
      <c r="F51" s="1" t="s">
        <v>68</v>
      </c>
      <c r="G51" s="1">
        <v>1</v>
      </c>
      <c r="H51" s="1">
        <v>2</v>
      </c>
      <c r="I51" s="1">
        <v>1</v>
      </c>
      <c r="J51" s="1">
        <v>1</v>
      </c>
      <c r="K51" s="1">
        <v>0</v>
      </c>
      <c r="L51" s="1">
        <v>0</v>
      </c>
      <c r="M51" s="1">
        <v>0</v>
      </c>
      <c r="N51" s="1">
        <v>2</v>
      </c>
      <c r="P51" s="24"/>
      <c r="AD51" s="24"/>
      <c r="BF51" s="24"/>
      <c r="CH51" s="31"/>
      <c r="CV51" s="31"/>
    </row>
    <row r="52" spans="1:100" x14ac:dyDescent="0.25">
      <c r="A52" s="3">
        <v>13</v>
      </c>
      <c r="B52" s="24" t="s">
        <v>77</v>
      </c>
      <c r="C52" s="1" t="s">
        <v>28</v>
      </c>
      <c r="D52" s="1" t="s">
        <v>33</v>
      </c>
      <c r="E52" s="1" t="s">
        <v>17</v>
      </c>
      <c r="F52" s="1" t="s">
        <v>68</v>
      </c>
      <c r="G52" s="1">
        <v>1</v>
      </c>
      <c r="H52" s="1">
        <v>1</v>
      </c>
      <c r="I52" s="1">
        <v>1</v>
      </c>
      <c r="J52" s="1">
        <v>0</v>
      </c>
      <c r="K52" s="1">
        <v>0</v>
      </c>
      <c r="L52" s="1">
        <v>0</v>
      </c>
      <c r="M52" s="1">
        <v>0</v>
      </c>
      <c r="N52" s="1">
        <v>2</v>
      </c>
      <c r="P52" s="24"/>
      <c r="AD52" s="24"/>
      <c r="BF52" s="24"/>
      <c r="CH52" s="31"/>
      <c r="CV52" s="31"/>
    </row>
    <row r="53" spans="1:100" x14ac:dyDescent="0.25">
      <c r="A53" s="3">
        <v>14</v>
      </c>
      <c r="B53" s="24" t="s">
        <v>77</v>
      </c>
      <c r="C53" s="1" t="s">
        <v>12</v>
      </c>
      <c r="D53" s="1" t="s">
        <v>40</v>
      </c>
      <c r="E53" s="1" t="s">
        <v>13</v>
      </c>
      <c r="F53" s="1" t="s">
        <v>78</v>
      </c>
      <c r="G53" s="1">
        <v>2</v>
      </c>
      <c r="H53" s="1">
        <v>2</v>
      </c>
      <c r="I53" s="1">
        <v>1</v>
      </c>
      <c r="J53" s="1">
        <v>1</v>
      </c>
      <c r="K53" s="1">
        <v>0</v>
      </c>
      <c r="L53" s="1">
        <v>0</v>
      </c>
      <c r="M53" s="1">
        <v>0</v>
      </c>
      <c r="N53" s="1">
        <v>2</v>
      </c>
      <c r="P53" s="24"/>
      <c r="AD53" s="24"/>
      <c r="BF53" s="24"/>
      <c r="CH53" s="31"/>
      <c r="CV53" s="31"/>
    </row>
    <row r="54" spans="1:100" x14ac:dyDescent="0.25">
      <c r="A54" s="3">
        <v>15</v>
      </c>
      <c r="B54" s="24" t="s">
        <v>77</v>
      </c>
      <c r="C54" s="1" t="s">
        <v>21</v>
      </c>
      <c r="D54" s="1" t="s">
        <v>33</v>
      </c>
      <c r="E54" s="1" t="s">
        <v>22</v>
      </c>
      <c r="F54" s="1" t="s">
        <v>68</v>
      </c>
      <c r="G54" s="1">
        <v>1</v>
      </c>
      <c r="H54" s="1">
        <v>1</v>
      </c>
      <c r="I54" s="1">
        <v>1</v>
      </c>
      <c r="J54" s="1">
        <v>0</v>
      </c>
      <c r="K54" s="1">
        <v>0</v>
      </c>
      <c r="L54" s="1">
        <v>0</v>
      </c>
      <c r="M54" s="1">
        <v>0</v>
      </c>
      <c r="N54" s="1">
        <v>2</v>
      </c>
      <c r="P54" s="24"/>
      <c r="AD54" s="24"/>
      <c r="BF54" s="24"/>
      <c r="CH54" s="31"/>
      <c r="CV54" s="31"/>
    </row>
    <row r="55" spans="1:100" x14ac:dyDescent="0.25">
      <c r="A55" s="3">
        <v>16</v>
      </c>
      <c r="B55" s="24" t="s">
        <v>77</v>
      </c>
      <c r="C55" s="1" t="s">
        <v>24</v>
      </c>
      <c r="D55" s="1" t="s">
        <v>38</v>
      </c>
      <c r="E55" s="1" t="s">
        <v>26</v>
      </c>
      <c r="F55" s="1" t="s">
        <v>72</v>
      </c>
      <c r="G55" s="1">
        <v>2</v>
      </c>
      <c r="H55" s="1">
        <v>3</v>
      </c>
      <c r="I55" s="1">
        <v>1</v>
      </c>
      <c r="J55" s="1">
        <v>1</v>
      </c>
      <c r="K55" s="1">
        <v>1</v>
      </c>
      <c r="L55" s="1">
        <v>0</v>
      </c>
      <c r="M55" s="1">
        <v>1</v>
      </c>
      <c r="N55" s="1">
        <v>2</v>
      </c>
      <c r="P55" s="24"/>
      <c r="AD55" s="24"/>
      <c r="BF55" s="24"/>
      <c r="CH55" s="31"/>
      <c r="CV55" s="31"/>
    </row>
    <row r="56" spans="1:100" x14ac:dyDescent="0.25">
      <c r="A56" s="3">
        <v>17</v>
      </c>
      <c r="B56" s="24" t="s">
        <v>77</v>
      </c>
      <c r="C56" s="1" t="s">
        <v>30</v>
      </c>
      <c r="D56" s="1" t="s">
        <v>41</v>
      </c>
      <c r="E56" s="1" t="s">
        <v>18</v>
      </c>
      <c r="F56" s="1" t="s">
        <v>69</v>
      </c>
      <c r="G56" s="1">
        <v>1</v>
      </c>
      <c r="H56" s="1">
        <v>2</v>
      </c>
      <c r="I56" s="1">
        <v>1</v>
      </c>
      <c r="J56" s="1">
        <v>1</v>
      </c>
      <c r="K56" s="1">
        <v>0</v>
      </c>
      <c r="L56" s="1">
        <v>0</v>
      </c>
      <c r="M56" s="1">
        <v>0</v>
      </c>
      <c r="N56" s="1">
        <v>2</v>
      </c>
      <c r="P56" s="24"/>
      <c r="AD56" s="24"/>
      <c r="BF56" s="24"/>
      <c r="CH56" s="31"/>
      <c r="CV56" s="31"/>
    </row>
    <row r="57" spans="1:100" x14ac:dyDescent="0.25">
      <c r="A57" s="3">
        <v>18</v>
      </c>
      <c r="B57" s="24" t="s">
        <v>77</v>
      </c>
      <c r="C57" s="1" t="s">
        <v>14</v>
      </c>
      <c r="D57" s="1" t="s">
        <v>42</v>
      </c>
      <c r="E57" s="1" t="s">
        <v>20</v>
      </c>
      <c r="F57" s="1" t="s">
        <v>71</v>
      </c>
      <c r="G57" s="1">
        <v>3</v>
      </c>
      <c r="H57" s="1">
        <v>5</v>
      </c>
      <c r="I57" s="1">
        <v>1</v>
      </c>
      <c r="J57" s="1">
        <v>1</v>
      </c>
      <c r="K57" s="1">
        <v>1</v>
      </c>
      <c r="L57" s="1">
        <v>1</v>
      </c>
      <c r="M57" s="1">
        <v>1</v>
      </c>
      <c r="N57" s="1">
        <v>2</v>
      </c>
      <c r="P57" s="24"/>
      <c r="AD57" s="24"/>
      <c r="BF57" s="24"/>
      <c r="CH57" s="31"/>
      <c r="CV57" s="31"/>
    </row>
    <row r="58" spans="1:100" x14ac:dyDescent="0.25">
      <c r="A58" s="3">
        <v>19</v>
      </c>
      <c r="B58" s="24" t="s">
        <v>79</v>
      </c>
      <c r="C58" s="1" t="s">
        <v>16</v>
      </c>
      <c r="D58" s="1" t="s">
        <v>43</v>
      </c>
      <c r="E58" s="1" t="s">
        <v>27</v>
      </c>
      <c r="F58" s="1" t="s">
        <v>66</v>
      </c>
      <c r="G58" s="1">
        <v>0</v>
      </c>
      <c r="H58" s="1">
        <v>1</v>
      </c>
      <c r="I58" s="1">
        <v>1</v>
      </c>
      <c r="J58" s="1">
        <v>0</v>
      </c>
      <c r="K58" s="1">
        <v>0</v>
      </c>
      <c r="L58" s="1">
        <v>0</v>
      </c>
      <c r="M58" s="1">
        <v>0</v>
      </c>
      <c r="N58" s="1">
        <v>3</v>
      </c>
      <c r="P58" s="24"/>
      <c r="AD58" s="24"/>
      <c r="BF58" s="24"/>
      <c r="CH58" s="31"/>
      <c r="CV58" s="31"/>
    </row>
    <row r="59" spans="1:100" x14ac:dyDescent="0.25">
      <c r="A59" s="3">
        <v>20</v>
      </c>
      <c r="B59" s="24" t="s">
        <v>80</v>
      </c>
      <c r="C59" s="1" t="s">
        <v>13</v>
      </c>
      <c r="D59" s="1" t="s">
        <v>32</v>
      </c>
      <c r="E59" s="1" t="s">
        <v>19</v>
      </c>
      <c r="F59" s="1" t="s">
        <v>66</v>
      </c>
      <c r="G59" s="1">
        <v>0</v>
      </c>
      <c r="H59" s="1">
        <v>0</v>
      </c>
      <c r="I59" s="1">
        <v>0</v>
      </c>
      <c r="J59" s="1">
        <v>0</v>
      </c>
      <c r="K59" s="1">
        <v>0</v>
      </c>
      <c r="L59" s="1">
        <v>0</v>
      </c>
      <c r="M59" s="1">
        <v>0</v>
      </c>
      <c r="N59" s="1">
        <v>3</v>
      </c>
      <c r="P59" s="24"/>
      <c r="AD59" s="24"/>
      <c r="BF59" s="24"/>
      <c r="CH59" s="31"/>
      <c r="CV59" s="31"/>
    </row>
    <row r="60" spans="1:100" x14ac:dyDescent="0.25">
      <c r="A60" s="3">
        <v>21</v>
      </c>
      <c r="B60" s="24" t="s">
        <v>81</v>
      </c>
      <c r="C60" s="1" t="s">
        <v>23</v>
      </c>
      <c r="D60" s="1" t="s">
        <v>36</v>
      </c>
      <c r="E60" s="1" t="s">
        <v>25</v>
      </c>
      <c r="F60" s="1" t="s">
        <v>69</v>
      </c>
      <c r="G60" s="1">
        <v>1</v>
      </c>
      <c r="H60" s="1">
        <v>4</v>
      </c>
      <c r="I60" s="1">
        <v>1</v>
      </c>
      <c r="J60" s="1">
        <v>1</v>
      </c>
      <c r="K60" s="1">
        <v>1</v>
      </c>
      <c r="L60" s="1">
        <v>1</v>
      </c>
      <c r="M60" s="1">
        <v>1</v>
      </c>
      <c r="N60" s="1">
        <v>3</v>
      </c>
      <c r="P60" s="24"/>
      <c r="AD60" s="24"/>
      <c r="BF60" s="24"/>
      <c r="CH60" s="31"/>
      <c r="CV60" s="31"/>
    </row>
    <row r="61" spans="1:100" x14ac:dyDescent="0.25">
      <c r="A61" s="3">
        <v>22</v>
      </c>
      <c r="B61" s="24" t="s">
        <v>81</v>
      </c>
      <c r="C61" s="1" t="s">
        <v>30</v>
      </c>
      <c r="D61" s="1" t="s">
        <v>41</v>
      </c>
      <c r="E61" s="1" t="s">
        <v>31</v>
      </c>
      <c r="F61" s="1" t="s">
        <v>66</v>
      </c>
      <c r="G61" s="1">
        <v>0</v>
      </c>
      <c r="H61" s="1">
        <v>2</v>
      </c>
      <c r="I61" s="1">
        <v>1</v>
      </c>
      <c r="J61" s="1">
        <v>1</v>
      </c>
      <c r="K61" s="1">
        <v>0</v>
      </c>
      <c r="L61" s="1">
        <v>0</v>
      </c>
      <c r="M61" s="1">
        <v>0</v>
      </c>
      <c r="N61" s="1">
        <v>3</v>
      </c>
      <c r="P61" s="24"/>
      <c r="AD61" s="24"/>
      <c r="BF61" s="24"/>
      <c r="CH61" s="31"/>
      <c r="CV61" s="31"/>
    </row>
    <row r="62" spans="1:100" x14ac:dyDescent="0.25">
      <c r="A62" s="3">
        <v>23</v>
      </c>
      <c r="B62" s="24" t="s">
        <v>82</v>
      </c>
      <c r="C62" s="1" t="s">
        <v>17</v>
      </c>
      <c r="D62" s="1" t="s">
        <v>43</v>
      </c>
      <c r="E62" s="1" t="s">
        <v>21</v>
      </c>
      <c r="F62" s="1" t="s">
        <v>66</v>
      </c>
      <c r="G62" s="1">
        <v>0</v>
      </c>
      <c r="H62" s="1">
        <v>1</v>
      </c>
      <c r="I62" s="1">
        <v>1</v>
      </c>
      <c r="J62" s="1">
        <v>0</v>
      </c>
      <c r="K62" s="1">
        <v>0</v>
      </c>
      <c r="L62" s="1">
        <v>0</v>
      </c>
      <c r="M62" s="1">
        <v>0</v>
      </c>
      <c r="N62" s="1">
        <v>3</v>
      </c>
      <c r="P62" s="24"/>
      <c r="AD62" s="24"/>
      <c r="BF62" s="24"/>
      <c r="CH62" s="31"/>
      <c r="CV62" s="31"/>
    </row>
    <row r="63" spans="1:100" x14ac:dyDescent="0.25">
      <c r="A63" s="3">
        <v>24</v>
      </c>
      <c r="B63" s="24" t="s">
        <v>82</v>
      </c>
      <c r="C63" s="1" t="s">
        <v>12</v>
      </c>
      <c r="D63" s="1" t="s">
        <v>43</v>
      </c>
      <c r="E63" s="1" t="s">
        <v>28</v>
      </c>
      <c r="F63" s="1" t="s">
        <v>66</v>
      </c>
      <c r="G63" s="1">
        <v>0</v>
      </c>
      <c r="H63" s="1">
        <v>1</v>
      </c>
      <c r="I63" s="1">
        <v>1</v>
      </c>
      <c r="J63" s="1">
        <v>0</v>
      </c>
      <c r="K63" s="1">
        <v>0</v>
      </c>
      <c r="L63" s="1">
        <v>0</v>
      </c>
      <c r="M63" s="1">
        <v>0</v>
      </c>
      <c r="N63" s="1">
        <v>3</v>
      </c>
      <c r="P63" s="24"/>
      <c r="AD63" s="24"/>
      <c r="BF63" s="24"/>
      <c r="CH63" s="31"/>
      <c r="CV63" s="31"/>
    </row>
    <row r="64" spans="1:100" x14ac:dyDescent="0.25">
      <c r="A64" s="3">
        <v>25</v>
      </c>
      <c r="B64" s="24" t="s">
        <v>82</v>
      </c>
      <c r="C64" s="1" t="s">
        <v>15</v>
      </c>
      <c r="D64" s="1" t="s">
        <v>40</v>
      </c>
      <c r="E64" s="1" t="s">
        <v>14</v>
      </c>
      <c r="F64" s="1" t="s">
        <v>68</v>
      </c>
      <c r="G64" s="1">
        <v>1</v>
      </c>
      <c r="H64" s="1">
        <v>2</v>
      </c>
      <c r="I64" s="1">
        <v>1</v>
      </c>
      <c r="J64" s="1">
        <v>1</v>
      </c>
      <c r="K64" s="1">
        <v>0</v>
      </c>
      <c r="L64" s="1">
        <v>0</v>
      </c>
      <c r="M64" s="1">
        <v>0</v>
      </c>
      <c r="N64" s="1">
        <v>3</v>
      </c>
      <c r="P64" s="24"/>
      <c r="AD64" s="24"/>
      <c r="BF64" s="24"/>
      <c r="CH64" s="31"/>
      <c r="CV64" s="31"/>
    </row>
    <row r="65" spans="1:100" x14ac:dyDescent="0.25">
      <c r="A65" s="3">
        <v>26</v>
      </c>
      <c r="B65" s="24" t="s">
        <v>82</v>
      </c>
      <c r="C65" s="1" t="s">
        <v>18</v>
      </c>
      <c r="D65" s="1" t="s">
        <v>42</v>
      </c>
      <c r="E65" s="1" t="s">
        <v>16</v>
      </c>
      <c r="F65" s="1" t="s">
        <v>71</v>
      </c>
      <c r="G65" s="1">
        <v>3</v>
      </c>
      <c r="H65" s="1">
        <v>5</v>
      </c>
      <c r="I65" s="1">
        <v>1</v>
      </c>
      <c r="J65" s="1">
        <v>1</v>
      </c>
      <c r="K65" s="1">
        <v>1</v>
      </c>
      <c r="L65" s="1">
        <v>1</v>
      </c>
      <c r="M65" s="1">
        <v>1</v>
      </c>
      <c r="N65" s="1">
        <v>3</v>
      </c>
      <c r="P65" s="24"/>
      <c r="AD65" s="24"/>
      <c r="BF65" s="24"/>
      <c r="CH65" s="31"/>
      <c r="CV65" s="31"/>
    </row>
    <row r="66" spans="1:100" x14ac:dyDescent="0.25">
      <c r="A66" s="3">
        <v>27</v>
      </c>
      <c r="B66" s="24" t="s">
        <v>82</v>
      </c>
      <c r="C66" s="1" t="s">
        <v>26</v>
      </c>
      <c r="D66" s="1" t="s">
        <v>44</v>
      </c>
      <c r="E66" s="1" t="s">
        <v>29</v>
      </c>
      <c r="F66" s="1" t="s">
        <v>71</v>
      </c>
      <c r="G66" s="1">
        <v>3</v>
      </c>
      <c r="H66" s="1">
        <v>6</v>
      </c>
      <c r="I66" s="1">
        <v>1</v>
      </c>
      <c r="J66" s="1">
        <v>1</v>
      </c>
      <c r="K66" s="1">
        <v>1</v>
      </c>
      <c r="L66" s="1">
        <v>1</v>
      </c>
      <c r="M66" s="1">
        <v>1</v>
      </c>
      <c r="N66" s="1">
        <v>3</v>
      </c>
      <c r="P66" s="24"/>
      <c r="AD66" s="24"/>
      <c r="BF66" s="24"/>
      <c r="CH66" s="31"/>
      <c r="CV66" s="31"/>
    </row>
    <row r="67" spans="1:100" x14ac:dyDescent="0.25">
      <c r="A67" s="3">
        <v>28</v>
      </c>
      <c r="B67" s="24" t="s">
        <v>82</v>
      </c>
      <c r="C67" s="1" t="s">
        <v>22</v>
      </c>
      <c r="D67" s="1" t="s">
        <v>38</v>
      </c>
      <c r="E67" s="1" t="s">
        <v>24</v>
      </c>
      <c r="F67" s="1" t="s">
        <v>69</v>
      </c>
      <c r="G67" s="1">
        <v>1</v>
      </c>
      <c r="H67" s="1">
        <v>3</v>
      </c>
      <c r="I67" s="1">
        <v>1</v>
      </c>
      <c r="J67" s="1">
        <v>1</v>
      </c>
      <c r="K67" s="1">
        <v>1</v>
      </c>
      <c r="L67" s="1">
        <v>0</v>
      </c>
      <c r="M67" s="1">
        <v>1</v>
      </c>
      <c r="N67" s="1">
        <v>3</v>
      </c>
      <c r="P67" s="24"/>
      <c r="AD67" s="24"/>
      <c r="BF67" s="24"/>
      <c r="CH67" s="31"/>
      <c r="CV67" s="31"/>
    </row>
    <row r="68" spans="1:100" x14ac:dyDescent="0.25">
      <c r="A68" s="3">
        <v>29</v>
      </c>
      <c r="B68" s="24" t="s">
        <v>82</v>
      </c>
      <c r="C68" s="1" t="s">
        <v>27</v>
      </c>
      <c r="D68" s="1" t="s">
        <v>33</v>
      </c>
      <c r="E68" s="1" t="s">
        <v>20</v>
      </c>
      <c r="F68" s="1" t="s">
        <v>68</v>
      </c>
      <c r="G68" s="1">
        <v>1</v>
      </c>
      <c r="H68" s="1">
        <v>1</v>
      </c>
      <c r="I68" s="1">
        <v>1</v>
      </c>
      <c r="J68" s="1">
        <v>0</v>
      </c>
      <c r="K68" s="1">
        <v>0</v>
      </c>
      <c r="L68" s="1">
        <v>0</v>
      </c>
      <c r="M68" s="1">
        <v>0</v>
      </c>
      <c r="N68" s="1">
        <v>3</v>
      </c>
      <c r="P68" s="24"/>
      <c r="AD68" s="24"/>
      <c r="BF68" s="24"/>
      <c r="CH68" s="31"/>
      <c r="CV68" s="31"/>
    </row>
    <row r="69" spans="1:100" x14ac:dyDescent="0.25">
      <c r="A69" s="3">
        <v>30</v>
      </c>
      <c r="B69" s="24" t="s">
        <v>83</v>
      </c>
      <c r="C69" s="1" t="s">
        <v>23</v>
      </c>
      <c r="D69" s="1" t="s">
        <v>38</v>
      </c>
      <c r="E69" s="1" t="s">
        <v>19</v>
      </c>
      <c r="F69" s="1" t="s">
        <v>69</v>
      </c>
      <c r="G69" s="1">
        <v>1</v>
      </c>
      <c r="H69" s="1">
        <v>3</v>
      </c>
      <c r="I69" s="1">
        <v>1</v>
      </c>
      <c r="J69" s="1">
        <v>1</v>
      </c>
      <c r="K69" s="1">
        <v>1</v>
      </c>
      <c r="L69" s="1">
        <v>0</v>
      </c>
      <c r="M69" s="1">
        <v>1</v>
      </c>
      <c r="N69" s="1">
        <v>4</v>
      </c>
      <c r="P69" s="24"/>
      <c r="AD69" s="24"/>
      <c r="BF69" s="24"/>
      <c r="CH69" s="31"/>
      <c r="CV69" s="31"/>
    </row>
    <row r="70" spans="1:100" x14ac:dyDescent="0.25">
      <c r="A70" s="3">
        <v>31</v>
      </c>
      <c r="B70" s="24" t="s">
        <v>84</v>
      </c>
      <c r="C70" s="1" t="s">
        <v>27</v>
      </c>
      <c r="D70" s="1" t="s">
        <v>43</v>
      </c>
      <c r="E70" s="1" t="s">
        <v>21</v>
      </c>
      <c r="F70" s="1" t="s">
        <v>66</v>
      </c>
      <c r="G70" s="1">
        <v>0</v>
      </c>
      <c r="H70" s="1">
        <v>1</v>
      </c>
      <c r="I70" s="1">
        <v>1</v>
      </c>
      <c r="J70" s="1">
        <v>0</v>
      </c>
      <c r="K70" s="1">
        <v>0</v>
      </c>
      <c r="L70" s="1">
        <v>0</v>
      </c>
      <c r="M70" s="1">
        <v>0</v>
      </c>
      <c r="N70" s="1">
        <v>4</v>
      </c>
      <c r="P70" s="24"/>
      <c r="AD70" s="24"/>
      <c r="BF70" s="24"/>
      <c r="CH70" s="31"/>
      <c r="CV70" s="31"/>
    </row>
    <row r="71" spans="1:100" x14ac:dyDescent="0.25">
      <c r="A71" s="3">
        <v>32</v>
      </c>
      <c r="B71" s="24" t="s">
        <v>85</v>
      </c>
      <c r="C71" s="1" t="s">
        <v>20</v>
      </c>
      <c r="D71" s="1" t="s">
        <v>40</v>
      </c>
      <c r="E71" s="1" t="s">
        <v>30</v>
      </c>
      <c r="F71" s="1" t="s">
        <v>68</v>
      </c>
      <c r="G71" s="1">
        <v>1</v>
      </c>
      <c r="H71" s="1">
        <v>2</v>
      </c>
      <c r="I71" s="1">
        <v>1</v>
      </c>
      <c r="J71" s="1">
        <v>1</v>
      </c>
      <c r="K71" s="1">
        <v>0</v>
      </c>
      <c r="L71" s="1">
        <v>0</v>
      </c>
      <c r="M71" s="1">
        <v>0</v>
      </c>
      <c r="N71" s="1">
        <v>4</v>
      </c>
      <c r="P71" s="24"/>
      <c r="AD71" s="24"/>
      <c r="BF71" s="24"/>
      <c r="CH71" s="31"/>
      <c r="CV71" s="31"/>
    </row>
    <row r="72" spans="1:100" x14ac:dyDescent="0.25">
      <c r="A72" s="3">
        <v>33</v>
      </c>
      <c r="B72" s="24" t="s">
        <v>86</v>
      </c>
      <c r="C72" s="1" t="s">
        <v>19</v>
      </c>
      <c r="D72" s="1" t="s">
        <v>32</v>
      </c>
      <c r="E72" s="1" t="s">
        <v>26</v>
      </c>
      <c r="F72" s="1" t="s">
        <v>66</v>
      </c>
      <c r="G72" s="1">
        <v>0</v>
      </c>
      <c r="H72" s="1">
        <v>0</v>
      </c>
      <c r="I72" s="1">
        <v>0</v>
      </c>
      <c r="J72" s="1">
        <v>0</v>
      </c>
      <c r="K72" s="1">
        <v>0</v>
      </c>
      <c r="L72" s="1">
        <v>0</v>
      </c>
      <c r="M72" s="1">
        <v>0</v>
      </c>
      <c r="N72" s="1">
        <v>4</v>
      </c>
      <c r="P72" s="24"/>
      <c r="AD72" s="24"/>
      <c r="BF72" s="24"/>
      <c r="CH72" s="31"/>
      <c r="CV72" s="31"/>
    </row>
    <row r="73" spans="1:100" x14ac:dyDescent="0.25">
      <c r="A73" s="3">
        <v>34</v>
      </c>
      <c r="B73" s="24" t="s">
        <v>87</v>
      </c>
      <c r="C73" s="1" t="s">
        <v>16</v>
      </c>
      <c r="D73" s="1" t="s">
        <v>38</v>
      </c>
      <c r="E73" s="1" t="s">
        <v>13</v>
      </c>
      <c r="F73" s="1" t="s">
        <v>66</v>
      </c>
      <c r="G73" s="1">
        <v>0</v>
      </c>
      <c r="H73" s="1">
        <v>3</v>
      </c>
      <c r="I73" s="1">
        <v>1</v>
      </c>
      <c r="J73" s="1">
        <v>1</v>
      </c>
      <c r="K73" s="1">
        <v>1</v>
      </c>
      <c r="L73" s="1">
        <v>0</v>
      </c>
      <c r="M73" s="1">
        <v>1</v>
      </c>
      <c r="N73" s="1">
        <v>4</v>
      </c>
      <c r="P73" s="24"/>
      <c r="AD73" s="24"/>
      <c r="BF73" s="24"/>
      <c r="CH73" s="31"/>
      <c r="CV73" s="31"/>
    </row>
    <row r="74" spans="1:100" x14ac:dyDescent="0.25">
      <c r="A74" s="3">
        <v>35</v>
      </c>
      <c r="B74" s="24" t="s">
        <v>87</v>
      </c>
      <c r="C74" s="1" t="s">
        <v>29</v>
      </c>
      <c r="D74" s="1" t="s">
        <v>38</v>
      </c>
      <c r="E74" s="1" t="s">
        <v>22</v>
      </c>
      <c r="F74" s="1" t="s">
        <v>68</v>
      </c>
      <c r="G74" s="1">
        <v>1</v>
      </c>
      <c r="H74" s="1">
        <v>3</v>
      </c>
      <c r="I74" s="1">
        <v>1</v>
      </c>
      <c r="J74" s="1">
        <v>1</v>
      </c>
      <c r="K74" s="1">
        <v>1</v>
      </c>
      <c r="L74" s="1">
        <v>0</v>
      </c>
      <c r="M74" s="1">
        <v>1</v>
      </c>
      <c r="N74" s="1">
        <v>4</v>
      </c>
      <c r="P74" s="24"/>
      <c r="AD74" s="24"/>
      <c r="BF74" s="24"/>
      <c r="CH74" s="31"/>
      <c r="CV74" s="31"/>
    </row>
    <row r="75" spans="1:100" x14ac:dyDescent="0.25">
      <c r="A75" s="3">
        <v>36</v>
      </c>
      <c r="B75" s="24" t="s">
        <v>88</v>
      </c>
      <c r="C75" s="1" t="s">
        <v>25</v>
      </c>
      <c r="D75" s="1" t="s">
        <v>45</v>
      </c>
      <c r="E75" s="1" t="s">
        <v>27</v>
      </c>
      <c r="F75" s="1" t="s">
        <v>78</v>
      </c>
      <c r="G75" s="1">
        <v>2</v>
      </c>
      <c r="H75" s="1">
        <v>3</v>
      </c>
      <c r="I75" s="1">
        <v>1</v>
      </c>
      <c r="J75" s="1">
        <v>1</v>
      </c>
      <c r="K75" s="1">
        <v>1</v>
      </c>
      <c r="L75" s="1">
        <v>0</v>
      </c>
      <c r="M75" s="1">
        <v>0</v>
      </c>
      <c r="N75" s="1">
        <v>4</v>
      </c>
      <c r="P75" s="24"/>
      <c r="AD75" s="24"/>
      <c r="BF75" s="24"/>
      <c r="CH75" s="31"/>
      <c r="CV75" s="31"/>
    </row>
    <row r="76" spans="1:100" x14ac:dyDescent="0.25">
      <c r="A76" s="3">
        <v>37</v>
      </c>
      <c r="B76" s="24" t="s">
        <v>88</v>
      </c>
      <c r="C76" s="1" t="s">
        <v>14</v>
      </c>
      <c r="D76" s="1" t="s">
        <v>46</v>
      </c>
      <c r="E76" s="1" t="s">
        <v>18</v>
      </c>
      <c r="F76" s="1" t="s">
        <v>89</v>
      </c>
      <c r="G76" s="1">
        <v>3</v>
      </c>
      <c r="H76" s="1">
        <v>5</v>
      </c>
      <c r="I76" s="1">
        <v>1</v>
      </c>
      <c r="J76" s="1">
        <v>1</v>
      </c>
      <c r="K76" s="1">
        <v>1</v>
      </c>
      <c r="L76" s="1">
        <v>1</v>
      </c>
      <c r="M76" s="1">
        <v>1</v>
      </c>
      <c r="N76" s="1">
        <v>4</v>
      </c>
      <c r="P76" s="24"/>
      <c r="AD76" s="24"/>
      <c r="BF76" s="24"/>
      <c r="CH76" s="31"/>
      <c r="CV76" s="31"/>
    </row>
    <row r="77" spans="1:100" x14ac:dyDescent="0.25">
      <c r="A77" s="3">
        <v>38</v>
      </c>
      <c r="B77" s="24" t="s">
        <v>88</v>
      </c>
      <c r="C77" s="1" t="s">
        <v>21</v>
      </c>
      <c r="D77" s="1" t="s">
        <v>38</v>
      </c>
      <c r="E77" s="1" t="s">
        <v>28</v>
      </c>
      <c r="F77" s="1" t="s">
        <v>73</v>
      </c>
      <c r="G77" s="1">
        <v>2</v>
      </c>
      <c r="H77" s="1">
        <v>3</v>
      </c>
      <c r="I77" s="1">
        <v>1</v>
      </c>
      <c r="J77" s="1">
        <v>1</v>
      </c>
      <c r="K77" s="1">
        <v>1</v>
      </c>
      <c r="L77" s="1">
        <v>0</v>
      </c>
      <c r="M77" s="1">
        <v>1</v>
      </c>
      <c r="N77" s="1">
        <v>4</v>
      </c>
      <c r="P77" s="24"/>
      <c r="AD77" s="24"/>
      <c r="BF77" s="24"/>
      <c r="CH77" s="31"/>
      <c r="CV77" s="31"/>
    </row>
    <row r="78" spans="1:100" x14ac:dyDescent="0.25">
      <c r="B78" s="24" t="s">
        <v>88</v>
      </c>
      <c r="C78" s="1" t="s">
        <v>23</v>
      </c>
      <c r="D78" s="1" t="s">
        <v>39</v>
      </c>
      <c r="E78" s="1" t="s">
        <v>12</v>
      </c>
      <c r="F78" s="1" t="s">
        <v>89</v>
      </c>
      <c r="G78" s="1">
        <v>3</v>
      </c>
      <c r="H78" s="1">
        <v>5</v>
      </c>
      <c r="I78" s="1">
        <v>1</v>
      </c>
      <c r="J78" s="1">
        <v>1</v>
      </c>
      <c r="K78" s="1">
        <v>1</v>
      </c>
      <c r="L78" s="1">
        <v>1</v>
      </c>
      <c r="M78" s="1">
        <v>1</v>
      </c>
      <c r="N78" s="1">
        <v>4</v>
      </c>
      <c r="P78" s="24"/>
      <c r="AD78" s="24"/>
      <c r="BF78" s="24"/>
      <c r="CH78" s="31"/>
      <c r="CV78" s="31"/>
    </row>
    <row r="79" spans="1:100" x14ac:dyDescent="0.25">
      <c r="B79" s="24" t="s">
        <v>88</v>
      </c>
      <c r="C79" s="1" t="s">
        <v>31</v>
      </c>
      <c r="D79" s="1" t="s">
        <v>43</v>
      </c>
      <c r="E79" s="1" t="s">
        <v>15</v>
      </c>
      <c r="F79" s="1" t="s">
        <v>66</v>
      </c>
      <c r="G79" s="1">
        <v>0</v>
      </c>
      <c r="H79" s="1">
        <v>1</v>
      </c>
      <c r="I79" s="1">
        <v>1</v>
      </c>
      <c r="J79" s="1">
        <v>0</v>
      </c>
      <c r="K79" s="1">
        <v>0</v>
      </c>
      <c r="L79" s="1">
        <v>0</v>
      </c>
      <c r="M79" s="1">
        <v>0</v>
      </c>
      <c r="N79" s="1">
        <v>4</v>
      </c>
      <c r="P79" s="24"/>
      <c r="AD79" s="24"/>
      <c r="BF79" s="24"/>
      <c r="CH79" s="31"/>
      <c r="CV79" s="31"/>
    </row>
    <row r="80" spans="1:100" x14ac:dyDescent="0.25">
      <c r="B80" s="24" t="s">
        <v>88</v>
      </c>
      <c r="C80" s="1" t="s">
        <v>24</v>
      </c>
      <c r="D80" s="1" t="s">
        <v>35</v>
      </c>
      <c r="E80" s="1" t="s">
        <v>30</v>
      </c>
      <c r="F80" s="1" t="s">
        <v>68</v>
      </c>
      <c r="G80" s="1">
        <v>1</v>
      </c>
      <c r="H80" s="1">
        <v>4</v>
      </c>
      <c r="I80" s="1">
        <v>1</v>
      </c>
      <c r="J80" s="1">
        <v>1</v>
      </c>
      <c r="K80" s="1">
        <v>1</v>
      </c>
      <c r="L80" s="1">
        <v>1</v>
      </c>
      <c r="M80" s="1">
        <v>1</v>
      </c>
      <c r="N80" s="1">
        <v>4</v>
      </c>
      <c r="P80" s="24"/>
      <c r="AD80" s="24"/>
      <c r="BF80" s="24"/>
      <c r="CH80" s="31"/>
      <c r="CV80" s="31"/>
    </row>
    <row r="81" spans="2:100" x14ac:dyDescent="0.25">
      <c r="B81" s="24" t="s">
        <v>88</v>
      </c>
      <c r="C81" s="1" t="s">
        <v>20</v>
      </c>
      <c r="D81" s="1" t="s">
        <v>34</v>
      </c>
      <c r="E81" s="1" t="s">
        <v>17</v>
      </c>
      <c r="F81" s="1" t="s">
        <v>66</v>
      </c>
      <c r="G81" s="1">
        <v>0</v>
      </c>
      <c r="H81" s="1">
        <v>2</v>
      </c>
      <c r="I81" s="1">
        <v>1</v>
      </c>
      <c r="J81" s="1">
        <v>1</v>
      </c>
      <c r="K81" s="1">
        <v>0</v>
      </c>
      <c r="L81" s="1">
        <v>0</v>
      </c>
      <c r="M81" s="1">
        <v>1</v>
      </c>
      <c r="N81" s="1">
        <v>4</v>
      </c>
      <c r="P81" s="24"/>
      <c r="AD81" s="24"/>
      <c r="BF81" s="24"/>
      <c r="CH81" s="31"/>
      <c r="CV81" s="31"/>
    </row>
    <row r="82" spans="2:100" x14ac:dyDescent="0.25">
      <c r="B82" s="24" t="s">
        <v>90</v>
      </c>
      <c r="C82" s="1" t="s">
        <v>17</v>
      </c>
      <c r="D82" s="1" t="s">
        <v>41</v>
      </c>
      <c r="E82" s="1" t="s">
        <v>24</v>
      </c>
      <c r="F82" s="1" t="s">
        <v>69</v>
      </c>
      <c r="G82" s="1">
        <v>1</v>
      </c>
      <c r="H82" s="1">
        <v>2</v>
      </c>
      <c r="I82" s="1">
        <v>1</v>
      </c>
      <c r="J82" s="1">
        <v>1</v>
      </c>
      <c r="K82" s="1">
        <v>0</v>
      </c>
      <c r="L82" s="1">
        <v>0</v>
      </c>
      <c r="M82" s="1">
        <v>0</v>
      </c>
      <c r="N82" s="1">
        <v>5</v>
      </c>
      <c r="P82" s="24"/>
      <c r="AD82" s="24"/>
      <c r="BF82" s="24"/>
      <c r="CH82" s="31"/>
      <c r="CV82" s="31"/>
    </row>
    <row r="83" spans="2:100" x14ac:dyDescent="0.25">
      <c r="B83" s="24" t="s">
        <v>91</v>
      </c>
      <c r="C83" s="1" t="s">
        <v>30</v>
      </c>
      <c r="D83" s="1" t="s">
        <v>45</v>
      </c>
      <c r="E83" s="1" t="s">
        <v>29</v>
      </c>
      <c r="F83" s="1" t="s">
        <v>68</v>
      </c>
      <c r="G83" s="1">
        <v>1</v>
      </c>
      <c r="H83" s="1">
        <v>3</v>
      </c>
      <c r="I83" s="1">
        <v>1</v>
      </c>
      <c r="J83" s="1">
        <v>1</v>
      </c>
      <c r="K83" s="1">
        <v>1</v>
      </c>
      <c r="L83" s="1">
        <v>0</v>
      </c>
      <c r="M83" s="1">
        <v>0</v>
      </c>
      <c r="N83" s="1">
        <v>5</v>
      </c>
      <c r="P83" s="24"/>
      <c r="AD83" s="24"/>
      <c r="BF83" s="24"/>
      <c r="CH83" s="31"/>
      <c r="CV83" s="31"/>
    </row>
    <row r="84" spans="2:100" x14ac:dyDescent="0.25">
      <c r="B84" s="24" t="s">
        <v>91</v>
      </c>
      <c r="C84" s="1" t="s">
        <v>20</v>
      </c>
      <c r="D84" s="1" t="s">
        <v>34</v>
      </c>
      <c r="E84" s="1" t="s">
        <v>21</v>
      </c>
      <c r="F84" s="1" t="s">
        <v>66</v>
      </c>
      <c r="G84" s="1">
        <v>0</v>
      </c>
      <c r="H84" s="1">
        <v>2</v>
      </c>
      <c r="I84" s="1">
        <v>1</v>
      </c>
      <c r="J84" s="1">
        <v>1</v>
      </c>
      <c r="K84" s="1">
        <v>0</v>
      </c>
      <c r="L84" s="1">
        <v>0</v>
      </c>
      <c r="M84" s="1">
        <v>1</v>
      </c>
      <c r="N84" s="1">
        <v>5</v>
      </c>
      <c r="P84" s="24"/>
      <c r="AD84" s="24"/>
      <c r="BF84" s="24"/>
      <c r="CH84" s="31"/>
      <c r="CV84" s="31"/>
    </row>
    <row r="85" spans="2:100" x14ac:dyDescent="0.25">
      <c r="B85" s="24" t="s">
        <v>92</v>
      </c>
      <c r="C85" s="1" t="s">
        <v>13</v>
      </c>
      <c r="D85" s="1" t="s">
        <v>32</v>
      </c>
      <c r="E85" s="1" t="s">
        <v>25</v>
      </c>
      <c r="F85" s="1" t="s">
        <v>66</v>
      </c>
      <c r="G85" s="1">
        <v>0</v>
      </c>
      <c r="H85" s="1">
        <v>0</v>
      </c>
      <c r="I85" s="1">
        <v>0</v>
      </c>
      <c r="J85" s="1">
        <v>0</v>
      </c>
      <c r="K85" s="1">
        <v>0</v>
      </c>
      <c r="L85" s="1">
        <v>0</v>
      </c>
      <c r="M85" s="1">
        <v>0</v>
      </c>
      <c r="N85" s="1">
        <v>5</v>
      </c>
      <c r="P85" s="24"/>
      <c r="AD85" s="24"/>
      <c r="BF85" s="24"/>
      <c r="CH85" s="31"/>
      <c r="CV85" s="31"/>
    </row>
    <row r="86" spans="2:100" x14ac:dyDescent="0.25">
      <c r="B86" s="24" t="s">
        <v>92</v>
      </c>
      <c r="C86" s="1" t="s">
        <v>12</v>
      </c>
      <c r="D86" s="1" t="s">
        <v>46</v>
      </c>
      <c r="E86" s="1" t="s">
        <v>14</v>
      </c>
      <c r="F86" s="1" t="s">
        <v>71</v>
      </c>
      <c r="G86" s="1">
        <v>3</v>
      </c>
      <c r="H86" s="1">
        <v>5</v>
      </c>
      <c r="I86" s="1">
        <v>1</v>
      </c>
      <c r="J86" s="1">
        <v>1</v>
      </c>
      <c r="K86" s="1">
        <v>1</v>
      </c>
      <c r="L86" s="1">
        <v>1</v>
      </c>
      <c r="M86" s="1">
        <v>1</v>
      </c>
      <c r="N86" s="1">
        <v>5</v>
      </c>
      <c r="P86" s="24"/>
      <c r="AD86" s="24"/>
      <c r="BF86" s="24"/>
      <c r="CH86" s="31"/>
      <c r="CV86" s="31"/>
    </row>
    <row r="87" spans="2:100" x14ac:dyDescent="0.25">
      <c r="B87" s="24" t="s">
        <v>92</v>
      </c>
      <c r="C87" s="1" t="s">
        <v>15</v>
      </c>
      <c r="D87" s="1" t="s">
        <v>35</v>
      </c>
      <c r="E87" s="1" t="s">
        <v>23</v>
      </c>
      <c r="F87" s="1" t="s">
        <v>69</v>
      </c>
      <c r="G87" s="1">
        <v>1</v>
      </c>
      <c r="H87" s="1">
        <v>4</v>
      </c>
      <c r="I87" s="1">
        <v>1</v>
      </c>
      <c r="J87" s="1">
        <v>1</v>
      </c>
      <c r="K87" s="1">
        <v>1</v>
      </c>
      <c r="L87" s="1">
        <v>1</v>
      </c>
      <c r="M87" s="1">
        <v>1</v>
      </c>
      <c r="N87" s="1">
        <v>5</v>
      </c>
      <c r="P87" s="24"/>
      <c r="AD87" s="24"/>
      <c r="BF87" s="24"/>
      <c r="CH87" s="31"/>
      <c r="CV87" s="31"/>
    </row>
    <row r="88" spans="2:100" x14ac:dyDescent="0.25">
      <c r="B88" s="24" t="s">
        <v>92</v>
      </c>
      <c r="C88" s="1" t="s">
        <v>22</v>
      </c>
      <c r="D88" s="1" t="s">
        <v>46</v>
      </c>
      <c r="E88" s="1" t="s">
        <v>31</v>
      </c>
      <c r="F88" s="1" t="s">
        <v>72</v>
      </c>
      <c r="G88" s="1">
        <v>2</v>
      </c>
      <c r="H88" s="1">
        <v>5</v>
      </c>
      <c r="I88" s="1">
        <v>1</v>
      </c>
      <c r="J88" s="1">
        <v>1</v>
      </c>
      <c r="K88" s="1">
        <v>1</v>
      </c>
      <c r="L88" s="1">
        <v>1</v>
      </c>
      <c r="M88" s="1">
        <v>1</v>
      </c>
      <c r="N88" s="1">
        <v>5</v>
      </c>
      <c r="P88" s="24"/>
      <c r="AD88" s="24"/>
      <c r="BF88" s="24"/>
      <c r="CH88" s="31"/>
      <c r="CV88" s="31"/>
    </row>
    <row r="89" spans="2:100" x14ac:dyDescent="0.25">
      <c r="B89" s="24" t="s">
        <v>92</v>
      </c>
      <c r="C89" s="1" t="s">
        <v>26</v>
      </c>
      <c r="D89" s="1" t="s">
        <v>34</v>
      </c>
      <c r="E89" s="1" t="s">
        <v>16</v>
      </c>
      <c r="F89" s="1" t="s">
        <v>68</v>
      </c>
      <c r="G89" s="1">
        <v>1</v>
      </c>
      <c r="H89" s="1">
        <v>2</v>
      </c>
      <c r="I89" s="1">
        <v>1</v>
      </c>
      <c r="J89" s="1">
        <v>1</v>
      </c>
      <c r="K89" s="1">
        <v>0</v>
      </c>
      <c r="L89" s="1">
        <v>0</v>
      </c>
      <c r="M89" s="1">
        <v>1</v>
      </c>
      <c r="N89" s="1">
        <v>5</v>
      </c>
      <c r="P89" s="24"/>
      <c r="AD89" s="24"/>
      <c r="BF89" s="24"/>
      <c r="CH89" s="31"/>
      <c r="CV89" s="31"/>
    </row>
    <row r="90" spans="2:100" x14ac:dyDescent="0.25">
      <c r="B90" s="24" t="s">
        <v>92</v>
      </c>
      <c r="C90" s="1" t="s">
        <v>18</v>
      </c>
      <c r="D90" s="1" t="s">
        <v>34</v>
      </c>
      <c r="E90" s="1" t="s">
        <v>19</v>
      </c>
      <c r="F90" s="1" t="s">
        <v>66</v>
      </c>
      <c r="G90" s="1">
        <v>0</v>
      </c>
      <c r="H90" s="1">
        <v>2</v>
      </c>
      <c r="I90" s="1">
        <v>1</v>
      </c>
      <c r="J90" s="1">
        <v>1</v>
      </c>
      <c r="K90" s="1">
        <v>0</v>
      </c>
      <c r="L90" s="1">
        <v>0</v>
      </c>
      <c r="M90" s="1">
        <v>1</v>
      </c>
      <c r="N90" s="1">
        <v>5</v>
      </c>
      <c r="P90" s="24"/>
      <c r="AD90" s="24"/>
      <c r="BF90" s="24"/>
      <c r="CH90" s="31"/>
      <c r="CV90" s="31"/>
    </row>
    <row r="91" spans="2:100" x14ac:dyDescent="0.25">
      <c r="B91" s="24" t="s">
        <v>92</v>
      </c>
      <c r="C91" s="1" t="s">
        <v>28</v>
      </c>
      <c r="D91" s="1" t="s">
        <v>40</v>
      </c>
      <c r="E91" s="1" t="s">
        <v>27</v>
      </c>
      <c r="F91" s="1" t="s">
        <v>68</v>
      </c>
      <c r="G91" s="1">
        <v>1</v>
      </c>
      <c r="H91" s="1">
        <v>2</v>
      </c>
      <c r="I91" s="1">
        <v>1</v>
      </c>
      <c r="J91" s="1">
        <v>1</v>
      </c>
      <c r="K91" s="1">
        <v>0</v>
      </c>
      <c r="L91" s="1">
        <v>0</v>
      </c>
      <c r="M91" s="1">
        <v>0</v>
      </c>
      <c r="N91" s="1">
        <v>5</v>
      </c>
      <c r="P91" s="24"/>
      <c r="AD91" s="24"/>
      <c r="BF91" s="24"/>
      <c r="CH91" s="31"/>
      <c r="CV91" s="31"/>
    </row>
    <row r="92" spans="2:100" x14ac:dyDescent="0.25">
      <c r="B92" s="24" t="s">
        <v>93</v>
      </c>
      <c r="C92" s="1" t="s">
        <v>27</v>
      </c>
      <c r="D92" s="1" t="s">
        <v>47</v>
      </c>
      <c r="E92" s="1" t="s">
        <v>12</v>
      </c>
      <c r="F92" s="1" t="s">
        <v>72</v>
      </c>
      <c r="G92" s="1">
        <v>2</v>
      </c>
      <c r="H92" s="1">
        <v>7</v>
      </c>
      <c r="I92" s="1">
        <v>1</v>
      </c>
      <c r="J92" s="1">
        <v>1</v>
      </c>
      <c r="K92" s="1">
        <v>1</v>
      </c>
      <c r="L92" s="1">
        <v>1</v>
      </c>
      <c r="M92" s="1">
        <v>1</v>
      </c>
      <c r="N92" s="1">
        <v>6</v>
      </c>
      <c r="P92" s="24"/>
      <c r="AD92" s="24"/>
      <c r="BF92" s="24"/>
      <c r="CH92" s="31"/>
      <c r="CV92" s="31"/>
    </row>
    <row r="93" spans="2:100" x14ac:dyDescent="0.25">
      <c r="B93" s="24" t="s">
        <v>94</v>
      </c>
      <c r="C93" s="1" t="s">
        <v>16</v>
      </c>
      <c r="D93" s="1" t="s">
        <v>41</v>
      </c>
      <c r="E93" s="1" t="s">
        <v>30</v>
      </c>
      <c r="F93" s="1" t="s">
        <v>69</v>
      </c>
      <c r="G93" s="1">
        <v>1</v>
      </c>
      <c r="H93" s="1">
        <v>2</v>
      </c>
      <c r="I93" s="1">
        <v>1</v>
      </c>
      <c r="J93" s="1">
        <v>1</v>
      </c>
      <c r="K93" s="1">
        <v>0</v>
      </c>
      <c r="L93" s="1">
        <v>0</v>
      </c>
      <c r="M93" s="1">
        <v>0</v>
      </c>
      <c r="N93" s="1">
        <v>6</v>
      </c>
      <c r="P93" s="24"/>
      <c r="AD93" s="24"/>
      <c r="BF93" s="24"/>
      <c r="CH93" s="31"/>
      <c r="CV93" s="31"/>
    </row>
    <row r="94" spans="2:100" x14ac:dyDescent="0.25">
      <c r="B94" s="24" t="s">
        <v>94</v>
      </c>
      <c r="C94" s="1" t="s">
        <v>25</v>
      </c>
      <c r="D94" s="1" t="s">
        <v>38</v>
      </c>
      <c r="E94" s="1" t="s">
        <v>24</v>
      </c>
      <c r="F94" s="1" t="s">
        <v>73</v>
      </c>
      <c r="G94" s="1">
        <v>2</v>
      </c>
      <c r="H94" s="1">
        <v>3</v>
      </c>
      <c r="I94" s="1">
        <v>1</v>
      </c>
      <c r="J94" s="1">
        <v>1</v>
      </c>
      <c r="K94" s="1">
        <v>1</v>
      </c>
      <c r="L94" s="1">
        <v>0</v>
      </c>
      <c r="M94" s="1">
        <v>1</v>
      </c>
      <c r="N94" s="1">
        <v>6</v>
      </c>
      <c r="P94" s="24"/>
      <c r="AD94" s="24"/>
      <c r="BF94" s="24"/>
      <c r="CH94" s="31"/>
      <c r="CV94" s="31"/>
    </row>
    <row r="95" spans="2:100" x14ac:dyDescent="0.25">
      <c r="B95" s="24" t="s">
        <v>95</v>
      </c>
      <c r="C95" s="1" t="s">
        <v>23</v>
      </c>
      <c r="D95" s="1" t="s">
        <v>33</v>
      </c>
      <c r="E95" s="1" t="s">
        <v>26</v>
      </c>
      <c r="F95" s="1" t="s">
        <v>66</v>
      </c>
      <c r="G95" s="1">
        <v>0</v>
      </c>
      <c r="H95" s="1">
        <v>1</v>
      </c>
      <c r="I95" s="1">
        <v>1</v>
      </c>
      <c r="J95" s="1">
        <v>0</v>
      </c>
      <c r="K95" s="1">
        <v>0</v>
      </c>
      <c r="L95" s="1">
        <v>0</v>
      </c>
      <c r="M95" s="1">
        <v>0</v>
      </c>
      <c r="N95" s="1">
        <v>6</v>
      </c>
      <c r="P95" s="24"/>
      <c r="AD95" s="24"/>
      <c r="BF95" s="24"/>
      <c r="CH95" s="31"/>
      <c r="CV95" s="31"/>
    </row>
    <row r="96" spans="2:100" x14ac:dyDescent="0.25">
      <c r="B96" s="24" t="s">
        <v>95</v>
      </c>
      <c r="C96" s="1" t="s">
        <v>13</v>
      </c>
      <c r="D96" s="1" t="s">
        <v>48</v>
      </c>
      <c r="E96" s="1" t="s">
        <v>15</v>
      </c>
      <c r="F96" s="1" t="s">
        <v>72</v>
      </c>
      <c r="G96" s="1">
        <v>2</v>
      </c>
      <c r="H96" s="1">
        <v>3</v>
      </c>
      <c r="I96" s="1">
        <v>1</v>
      </c>
      <c r="J96" s="1">
        <v>1</v>
      </c>
      <c r="K96" s="1">
        <v>1</v>
      </c>
      <c r="L96" s="1">
        <v>0</v>
      </c>
      <c r="M96" s="1">
        <v>0</v>
      </c>
      <c r="N96" s="1">
        <v>6</v>
      </c>
      <c r="P96" s="24"/>
      <c r="AD96" s="24"/>
      <c r="BF96" s="24"/>
      <c r="CH96" s="31"/>
      <c r="CV96" s="31"/>
    </row>
    <row r="97" spans="2:100" x14ac:dyDescent="0.25">
      <c r="B97" s="24" t="s">
        <v>95</v>
      </c>
      <c r="C97" s="1" t="s">
        <v>14</v>
      </c>
      <c r="D97" s="1" t="s">
        <v>43</v>
      </c>
      <c r="E97" s="1" t="s">
        <v>22</v>
      </c>
      <c r="F97" s="1" t="s">
        <v>69</v>
      </c>
      <c r="G97" s="1">
        <v>1</v>
      </c>
      <c r="H97" s="1">
        <v>1</v>
      </c>
      <c r="I97" s="1">
        <v>1</v>
      </c>
      <c r="J97" s="1">
        <v>0</v>
      </c>
      <c r="K97" s="1">
        <v>0</v>
      </c>
      <c r="L97" s="1">
        <v>0</v>
      </c>
      <c r="M97" s="1">
        <v>0</v>
      </c>
      <c r="N97" s="1">
        <v>6</v>
      </c>
      <c r="P97" s="24"/>
      <c r="AD97" s="24"/>
      <c r="BF97" s="24"/>
      <c r="CH97" s="31"/>
      <c r="CV97" s="31"/>
    </row>
    <row r="98" spans="2:100" x14ac:dyDescent="0.25">
      <c r="B98" s="24" t="s">
        <v>95</v>
      </c>
      <c r="C98" s="1" t="s">
        <v>21</v>
      </c>
      <c r="D98" s="1" t="s">
        <v>36</v>
      </c>
      <c r="E98" s="1" t="s">
        <v>18</v>
      </c>
      <c r="F98" s="1" t="s">
        <v>73</v>
      </c>
      <c r="G98" s="1">
        <v>2</v>
      </c>
      <c r="H98" s="1">
        <v>4</v>
      </c>
      <c r="I98" s="1">
        <v>1</v>
      </c>
      <c r="J98" s="1">
        <v>1</v>
      </c>
      <c r="K98" s="1">
        <v>1</v>
      </c>
      <c r="L98" s="1">
        <v>1</v>
      </c>
      <c r="M98" s="1">
        <v>1</v>
      </c>
      <c r="N98" s="1">
        <v>6</v>
      </c>
      <c r="P98" s="24"/>
      <c r="AD98" s="24"/>
      <c r="BF98" s="24"/>
      <c r="CH98" s="31"/>
      <c r="CV98" s="31"/>
    </row>
    <row r="99" spans="2:100" x14ac:dyDescent="0.25">
      <c r="B99" s="24" t="s">
        <v>95</v>
      </c>
      <c r="C99" s="1" t="s">
        <v>31</v>
      </c>
      <c r="D99" s="1" t="s">
        <v>45</v>
      </c>
      <c r="E99" s="1" t="s">
        <v>17</v>
      </c>
      <c r="F99" s="1" t="s">
        <v>68</v>
      </c>
      <c r="G99" s="1">
        <v>1</v>
      </c>
      <c r="H99" s="1">
        <v>3</v>
      </c>
      <c r="I99" s="1">
        <v>1</v>
      </c>
      <c r="J99" s="1">
        <v>1</v>
      </c>
      <c r="K99" s="1">
        <v>1</v>
      </c>
      <c r="L99" s="1">
        <v>0</v>
      </c>
      <c r="M99" s="1">
        <v>0</v>
      </c>
      <c r="N99" s="1">
        <v>6</v>
      </c>
      <c r="P99" s="24"/>
      <c r="AD99" s="24"/>
      <c r="BF99" s="24"/>
      <c r="CH99" s="31"/>
      <c r="CV99" s="31"/>
    </row>
    <row r="100" spans="2:100" x14ac:dyDescent="0.25">
      <c r="B100" s="24" t="s">
        <v>95</v>
      </c>
      <c r="C100" s="1" t="s">
        <v>29</v>
      </c>
      <c r="D100" s="1" t="s">
        <v>35</v>
      </c>
      <c r="E100" s="1" t="s">
        <v>28</v>
      </c>
      <c r="F100" s="1" t="s">
        <v>89</v>
      </c>
      <c r="G100" s="1">
        <v>3</v>
      </c>
      <c r="H100" s="1">
        <v>4</v>
      </c>
      <c r="I100" s="1">
        <v>1</v>
      </c>
      <c r="J100" s="1">
        <v>1</v>
      </c>
      <c r="K100" s="1">
        <v>1</v>
      </c>
      <c r="L100" s="1">
        <v>1</v>
      </c>
      <c r="M100" s="1">
        <v>1</v>
      </c>
      <c r="N100" s="1">
        <v>6</v>
      </c>
      <c r="P100" s="24"/>
      <c r="AD100" s="24"/>
      <c r="BF100" s="24"/>
      <c r="CH100" s="31"/>
      <c r="CV100" s="31"/>
    </row>
    <row r="101" spans="2:100" x14ac:dyDescent="0.25">
      <c r="B101" s="24" t="s">
        <v>95</v>
      </c>
      <c r="C101" s="1" t="s">
        <v>19</v>
      </c>
      <c r="D101" s="1" t="s">
        <v>34</v>
      </c>
      <c r="E101" s="1" t="s">
        <v>20</v>
      </c>
      <c r="F101" s="1" t="s">
        <v>73</v>
      </c>
      <c r="G101" s="1">
        <v>2</v>
      </c>
      <c r="H101" s="1">
        <v>2</v>
      </c>
      <c r="I101" s="1">
        <v>1</v>
      </c>
      <c r="J101" s="1">
        <v>1</v>
      </c>
      <c r="K101" s="1">
        <v>0</v>
      </c>
      <c r="L101" s="1">
        <v>0</v>
      </c>
      <c r="M101" s="1">
        <v>1</v>
      </c>
      <c r="N101" s="1">
        <v>6</v>
      </c>
      <c r="P101" s="24"/>
      <c r="AD101" s="24"/>
      <c r="BF101" s="24"/>
      <c r="CH101" s="31"/>
      <c r="CV101" s="31"/>
    </row>
    <row r="102" spans="2:100" x14ac:dyDescent="0.25">
      <c r="B102" s="24" t="s">
        <v>96</v>
      </c>
      <c r="C102" s="1" t="s">
        <v>15</v>
      </c>
      <c r="D102" s="1" t="s">
        <v>34</v>
      </c>
      <c r="E102" s="1" t="s">
        <v>29</v>
      </c>
      <c r="F102" s="1" t="s">
        <v>68</v>
      </c>
      <c r="G102" s="1">
        <v>1</v>
      </c>
      <c r="H102" s="1">
        <v>2</v>
      </c>
      <c r="I102" s="1">
        <v>1</v>
      </c>
      <c r="J102" s="1">
        <v>1</v>
      </c>
      <c r="K102" s="1">
        <v>0</v>
      </c>
      <c r="L102" s="1">
        <v>0</v>
      </c>
      <c r="M102" s="1">
        <v>1</v>
      </c>
      <c r="N102" s="1">
        <v>7</v>
      </c>
      <c r="P102" s="24"/>
      <c r="AD102" s="24"/>
      <c r="BF102" s="24"/>
      <c r="CH102" s="31"/>
      <c r="CV102" s="31"/>
    </row>
    <row r="103" spans="2:100" x14ac:dyDescent="0.25">
      <c r="B103" s="24" t="s">
        <v>96</v>
      </c>
      <c r="C103" s="1" t="s">
        <v>26</v>
      </c>
      <c r="D103" s="1" t="s">
        <v>49</v>
      </c>
      <c r="E103" s="1" t="s">
        <v>27</v>
      </c>
      <c r="F103" s="1" t="s">
        <v>68</v>
      </c>
      <c r="G103" s="1">
        <v>1</v>
      </c>
      <c r="H103" s="1">
        <v>4</v>
      </c>
      <c r="I103" s="1">
        <v>1</v>
      </c>
      <c r="J103" s="1">
        <v>1</v>
      </c>
      <c r="K103" s="1">
        <v>1</v>
      </c>
      <c r="L103" s="1">
        <v>1</v>
      </c>
      <c r="M103" s="1">
        <v>0</v>
      </c>
      <c r="N103" s="1">
        <v>7</v>
      </c>
      <c r="P103" s="24"/>
      <c r="AD103" s="24"/>
      <c r="BF103" s="24"/>
      <c r="CH103" s="31"/>
      <c r="CV103" s="31"/>
    </row>
    <row r="104" spans="2:100" x14ac:dyDescent="0.25">
      <c r="B104" s="24" t="s">
        <v>97</v>
      </c>
      <c r="C104" s="1" t="s">
        <v>28</v>
      </c>
      <c r="D104" s="1" t="s">
        <v>50</v>
      </c>
      <c r="E104" s="1" t="s">
        <v>18</v>
      </c>
      <c r="F104" s="1" t="s">
        <v>69</v>
      </c>
      <c r="G104" s="1">
        <v>1</v>
      </c>
      <c r="H104" s="1">
        <v>4</v>
      </c>
      <c r="I104" s="1">
        <v>1</v>
      </c>
      <c r="J104" s="1">
        <v>1</v>
      </c>
      <c r="K104" s="1">
        <v>1</v>
      </c>
      <c r="L104" s="1">
        <v>1</v>
      </c>
      <c r="M104" s="1">
        <v>1</v>
      </c>
      <c r="N104" s="1">
        <v>7</v>
      </c>
      <c r="P104" s="24"/>
      <c r="AD104" s="24"/>
      <c r="BF104" s="24"/>
      <c r="CH104" s="31"/>
      <c r="CV104" s="31"/>
    </row>
    <row r="105" spans="2:100" x14ac:dyDescent="0.25">
      <c r="B105" s="24" t="s">
        <v>97</v>
      </c>
      <c r="C105" s="1" t="s">
        <v>20</v>
      </c>
      <c r="D105" s="1" t="s">
        <v>36</v>
      </c>
      <c r="E105" s="1" t="s">
        <v>13</v>
      </c>
      <c r="F105" s="1" t="s">
        <v>69</v>
      </c>
      <c r="G105" s="1">
        <v>1</v>
      </c>
      <c r="H105" s="1">
        <v>4</v>
      </c>
      <c r="I105" s="1">
        <v>1</v>
      </c>
      <c r="J105" s="1">
        <v>1</v>
      </c>
      <c r="K105" s="1">
        <v>1</v>
      </c>
      <c r="L105" s="1">
        <v>1</v>
      </c>
      <c r="M105" s="1">
        <v>1</v>
      </c>
      <c r="N105" s="1">
        <v>7</v>
      </c>
      <c r="P105" s="24"/>
      <c r="AD105" s="24"/>
      <c r="BF105" s="24"/>
      <c r="CH105" s="31"/>
      <c r="CV105" s="31"/>
    </row>
    <row r="106" spans="2:100" x14ac:dyDescent="0.25">
      <c r="B106" s="24" t="s">
        <v>98</v>
      </c>
      <c r="C106" s="1" t="s">
        <v>31</v>
      </c>
      <c r="D106" s="1" t="s">
        <v>42</v>
      </c>
      <c r="E106" s="1" t="s">
        <v>19</v>
      </c>
      <c r="F106" s="1" t="s">
        <v>99</v>
      </c>
      <c r="G106" s="1">
        <v>4</v>
      </c>
      <c r="H106" s="1">
        <v>5</v>
      </c>
      <c r="I106" s="1">
        <v>1</v>
      </c>
      <c r="J106" s="1">
        <v>1</v>
      </c>
      <c r="K106" s="1">
        <v>1</v>
      </c>
      <c r="L106" s="1">
        <v>1</v>
      </c>
      <c r="M106" s="1">
        <v>1</v>
      </c>
      <c r="N106" s="1">
        <v>7</v>
      </c>
      <c r="P106" s="24"/>
      <c r="AD106" s="24"/>
      <c r="BF106" s="24"/>
      <c r="CH106" s="31"/>
      <c r="CV106" s="31"/>
    </row>
    <row r="107" spans="2:100" x14ac:dyDescent="0.25">
      <c r="B107" s="24" t="s">
        <v>98</v>
      </c>
      <c r="C107" s="1" t="s">
        <v>12</v>
      </c>
      <c r="D107" s="1" t="s">
        <v>34</v>
      </c>
      <c r="E107" s="1" t="s">
        <v>21</v>
      </c>
      <c r="F107" s="1" t="s">
        <v>73</v>
      </c>
      <c r="G107" s="1">
        <v>2</v>
      </c>
      <c r="H107" s="1">
        <v>2</v>
      </c>
      <c r="I107" s="1">
        <v>1</v>
      </c>
      <c r="J107" s="1">
        <v>1</v>
      </c>
      <c r="K107" s="1">
        <v>0</v>
      </c>
      <c r="L107" s="1">
        <v>0</v>
      </c>
      <c r="M107" s="1">
        <v>1</v>
      </c>
      <c r="N107" s="1">
        <v>7</v>
      </c>
      <c r="P107" s="24"/>
      <c r="AD107" s="24"/>
      <c r="BF107" s="24"/>
      <c r="CH107" s="31"/>
      <c r="CV107" s="31"/>
    </row>
    <row r="108" spans="2:100" x14ac:dyDescent="0.25">
      <c r="B108" s="24" t="s">
        <v>98</v>
      </c>
      <c r="C108" s="1" t="s">
        <v>22</v>
      </c>
      <c r="D108" s="1" t="s">
        <v>34</v>
      </c>
      <c r="E108" s="1" t="s">
        <v>23</v>
      </c>
      <c r="F108" s="1" t="s">
        <v>66</v>
      </c>
      <c r="G108" s="1">
        <v>0</v>
      </c>
      <c r="H108" s="1">
        <v>2</v>
      </c>
      <c r="I108" s="1">
        <v>1</v>
      </c>
      <c r="J108" s="1">
        <v>1</v>
      </c>
      <c r="K108" s="1">
        <v>0</v>
      </c>
      <c r="L108" s="1">
        <v>0</v>
      </c>
      <c r="M108" s="1">
        <v>1</v>
      </c>
      <c r="N108" s="1">
        <v>7</v>
      </c>
      <c r="P108" s="24"/>
      <c r="AD108" s="24"/>
      <c r="BF108" s="24"/>
      <c r="CH108" s="31"/>
      <c r="CV108" s="31"/>
    </row>
    <row r="109" spans="2:100" x14ac:dyDescent="0.25">
      <c r="B109" s="24" t="s">
        <v>98</v>
      </c>
      <c r="C109" s="1" t="s">
        <v>24</v>
      </c>
      <c r="D109" s="1" t="s">
        <v>36</v>
      </c>
      <c r="E109" s="1" t="s">
        <v>14</v>
      </c>
      <c r="F109" s="1" t="s">
        <v>72</v>
      </c>
      <c r="G109" s="1">
        <v>2</v>
      </c>
      <c r="H109" s="1">
        <v>4</v>
      </c>
      <c r="I109" s="1">
        <v>1</v>
      </c>
      <c r="J109" s="1">
        <v>1</v>
      </c>
      <c r="K109" s="1">
        <v>1</v>
      </c>
      <c r="L109" s="1">
        <v>1</v>
      </c>
      <c r="M109" s="1">
        <v>1</v>
      </c>
      <c r="N109" s="1">
        <v>7</v>
      </c>
      <c r="P109" s="24"/>
      <c r="AD109" s="24"/>
      <c r="BF109" s="24"/>
      <c r="CH109" s="31"/>
      <c r="CV109" s="31"/>
    </row>
    <row r="110" spans="2:100" x14ac:dyDescent="0.25">
      <c r="B110" s="24" t="s">
        <v>98</v>
      </c>
      <c r="C110" s="1" t="s">
        <v>30</v>
      </c>
      <c r="D110" s="1" t="s">
        <v>50</v>
      </c>
      <c r="E110" s="1" t="s">
        <v>25</v>
      </c>
      <c r="F110" s="1" t="s">
        <v>78</v>
      </c>
      <c r="G110" s="1">
        <v>2</v>
      </c>
      <c r="H110" s="1">
        <v>4</v>
      </c>
      <c r="I110" s="1">
        <v>1</v>
      </c>
      <c r="J110" s="1">
        <v>1</v>
      </c>
      <c r="K110" s="1">
        <v>1</v>
      </c>
      <c r="L110" s="1">
        <v>1</v>
      </c>
      <c r="M110" s="1">
        <v>1</v>
      </c>
      <c r="N110" s="1">
        <v>7</v>
      </c>
      <c r="P110" s="24"/>
      <c r="AD110" s="24"/>
      <c r="BF110" s="24"/>
      <c r="CH110" s="31"/>
      <c r="CV110" s="31"/>
    </row>
    <row r="111" spans="2:100" x14ac:dyDescent="0.25">
      <c r="B111" s="24" t="s">
        <v>98</v>
      </c>
      <c r="C111" s="1" t="s">
        <v>17</v>
      </c>
      <c r="D111" s="1" t="s">
        <v>37</v>
      </c>
      <c r="E111" s="1" t="s">
        <v>16</v>
      </c>
      <c r="F111" s="1" t="s">
        <v>69</v>
      </c>
      <c r="G111" s="1">
        <v>1</v>
      </c>
      <c r="H111" s="1">
        <v>4</v>
      </c>
      <c r="I111" s="1">
        <v>1</v>
      </c>
      <c r="J111" s="1">
        <v>1</v>
      </c>
      <c r="K111" s="1">
        <v>1</v>
      </c>
      <c r="L111" s="1">
        <v>1</v>
      </c>
      <c r="M111" s="1">
        <v>0</v>
      </c>
      <c r="N111" s="1">
        <v>7</v>
      </c>
      <c r="P111" s="24"/>
      <c r="AD111" s="24"/>
      <c r="BF111" s="24"/>
      <c r="CH111" s="31"/>
      <c r="CV111" s="31"/>
    </row>
    <row r="112" spans="2:100" x14ac:dyDescent="0.25">
      <c r="B112" s="24" t="s">
        <v>100</v>
      </c>
      <c r="C112" s="1" t="s">
        <v>29</v>
      </c>
      <c r="D112" s="1" t="s">
        <v>51</v>
      </c>
      <c r="E112" s="1" t="s">
        <v>12</v>
      </c>
      <c r="F112" s="1" t="s">
        <v>73</v>
      </c>
      <c r="G112" s="1">
        <v>2</v>
      </c>
      <c r="H112" s="1">
        <v>3</v>
      </c>
      <c r="I112" s="1">
        <v>1</v>
      </c>
      <c r="J112" s="1">
        <v>1</v>
      </c>
      <c r="K112" s="1">
        <v>1</v>
      </c>
      <c r="L112" s="1">
        <v>0</v>
      </c>
      <c r="M112" s="1">
        <v>1</v>
      </c>
      <c r="N112" s="1">
        <v>8</v>
      </c>
      <c r="P112" s="24"/>
      <c r="AD112" s="24"/>
      <c r="BF112" s="24"/>
      <c r="CH112" s="31"/>
      <c r="CV112" s="31"/>
    </row>
    <row r="113" spans="2:100" x14ac:dyDescent="0.25">
      <c r="B113" s="24" t="s">
        <v>101</v>
      </c>
      <c r="C113" s="1" t="s">
        <v>18</v>
      </c>
      <c r="D113" s="1" t="s">
        <v>33</v>
      </c>
      <c r="E113" s="1" t="s">
        <v>20</v>
      </c>
      <c r="F113" s="1" t="s">
        <v>66</v>
      </c>
      <c r="G113" s="1">
        <v>0</v>
      </c>
      <c r="H113" s="1">
        <v>1</v>
      </c>
      <c r="I113" s="1">
        <v>1</v>
      </c>
      <c r="J113" s="1">
        <v>0</v>
      </c>
      <c r="K113" s="1">
        <v>0</v>
      </c>
      <c r="L113" s="1">
        <v>0</v>
      </c>
      <c r="M113" s="1">
        <v>0</v>
      </c>
      <c r="N113" s="1">
        <v>8</v>
      </c>
      <c r="P113" s="24"/>
      <c r="AD113" s="24"/>
      <c r="BF113" s="24"/>
      <c r="CH113" s="31"/>
      <c r="CV113" s="31"/>
    </row>
    <row r="114" spans="2:100" x14ac:dyDescent="0.25">
      <c r="B114" s="24" t="s">
        <v>101</v>
      </c>
      <c r="C114" s="1" t="s">
        <v>27</v>
      </c>
      <c r="D114" s="1" t="s">
        <v>37</v>
      </c>
      <c r="E114" s="1" t="s">
        <v>15</v>
      </c>
      <c r="F114" s="1" t="s">
        <v>72</v>
      </c>
      <c r="G114" s="1">
        <v>2</v>
      </c>
      <c r="H114" s="1">
        <v>4</v>
      </c>
      <c r="I114" s="1">
        <v>1</v>
      </c>
      <c r="J114" s="1">
        <v>1</v>
      </c>
      <c r="K114" s="1">
        <v>1</v>
      </c>
      <c r="L114" s="1">
        <v>1</v>
      </c>
      <c r="M114" s="1">
        <v>0</v>
      </c>
      <c r="N114" s="1">
        <v>8</v>
      </c>
      <c r="P114" s="24"/>
      <c r="AD114" s="24"/>
      <c r="BF114" s="24"/>
      <c r="CH114" s="31"/>
      <c r="CV114" s="31"/>
    </row>
    <row r="115" spans="2:100" x14ac:dyDescent="0.25">
      <c r="B115" s="24" t="s">
        <v>102</v>
      </c>
      <c r="C115" s="1" t="s">
        <v>13</v>
      </c>
      <c r="D115" s="1" t="s">
        <v>41</v>
      </c>
      <c r="E115" s="1" t="s">
        <v>26</v>
      </c>
      <c r="F115" s="1" t="s">
        <v>66</v>
      </c>
      <c r="G115" s="1">
        <v>0</v>
      </c>
      <c r="H115" s="1">
        <v>2</v>
      </c>
      <c r="I115" s="1">
        <v>1</v>
      </c>
      <c r="J115" s="1">
        <v>1</v>
      </c>
      <c r="K115" s="1">
        <v>0</v>
      </c>
      <c r="L115" s="1">
        <v>0</v>
      </c>
      <c r="M115" s="1">
        <v>0</v>
      </c>
      <c r="N115" s="1">
        <v>8</v>
      </c>
      <c r="P115" s="24"/>
      <c r="AD115" s="24"/>
      <c r="BF115" s="24"/>
      <c r="CH115" s="31"/>
      <c r="CV115" s="31"/>
    </row>
    <row r="116" spans="2:100" x14ac:dyDescent="0.25">
      <c r="B116" s="24" t="s">
        <v>102</v>
      </c>
      <c r="C116" s="1" t="s">
        <v>14</v>
      </c>
      <c r="D116" s="1" t="s">
        <v>45</v>
      </c>
      <c r="E116" s="1" t="s">
        <v>31</v>
      </c>
      <c r="F116" s="1" t="s">
        <v>78</v>
      </c>
      <c r="G116" s="1">
        <v>2</v>
      </c>
      <c r="H116" s="1">
        <v>3</v>
      </c>
      <c r="I116" s="1">
        <v>1</v>
      </c>
      <c r="J116" s="1">
        <v>1</v>
      </c>
      <c r="K116" s="1">
        <v>1</v>
      </c>
      <c r="L116" s="1">
        <v>0</v>
      </c>
      <c r="M116" s="1">
        <v>0</v>
      </c>
      <c r="N116" s="1">
        <v>8</v>
      </c>
      <c r="P116" s="24"/>
      <c r="AD116" s="24"/>
      <c r="BF116" s="24"/>
      <c r="CH116" s="31"/>
      <c r="CV116" s="31"/>
    </row>
    <row r="117" spans="2:100" x14ac:dyDescent="0.25">
      <c r="B117" s="24" t="s">
        <v>102</v>
      </c>
      <c r="C117" s="1" t="s">
        <v>21</v>
      </c>
      <c r="D117" s="1" t="s">
        <v>41</v>
      </c>
      <c r="E117" s="1" t="s">
        <v>30</v>
      </c>
      <c r="F117" s="1" t="s">
        <v>69</v>
      </c>
      <c r="G117" s="1">
        <v>1</v>
      </c>
      <c r="H117" s="1">
        <v>2</v>
      </c>
      <c r="I117" s="1">
        <v>1</v>
      </c>
      <c r="J117" s="1">
        <v>1</v>
      </c>
      <c r="K117" s="1">
        <v>0</v>
      </c>
      <c r="L117" s="1">
        <v>0</v>
      </c>
      <c r="M117" s="1">
        <v>0</v>
      </c>
      <c r="N117" s="1">
        <v>8</v>
      </c>
      <c r="P117" s="24"/>
      <c r="AD117" s="24"/>
      <c r="BF117" s="24"/>
      <c r="CH117" s="31"/>
      <c r="CV117" s="31"/>
    </row>
    <row r="118" spans="2:100" x14ac:dyDescent="0.25">
      <c r="B118" s="24" t="s">
        <v>102</v>
      </c>
      <c r="C118" s="1" t="s">
        <v>23</v>
      </c>
      <c r="D118" s="1" t="s">
        <v>49</v>
      </c>
      <c r="E118" s="1" t="s">
        <v>28</v>
      </c>
      <c r="F118" s="1" t="s">
        <v>103</v>
      </c>
      <c r="G118" s="1">
        <v>3</v>
      </c>
      <c r="H118" s="1">
        <v>4</v>
      </c>
      <c r="I118" s="1">
        <v>1</v>
      </c>
      <c r="J118" s="1">
        <v>1</v>
      </c>
      <c r="K118" s="1">
        <v>1</v>
      </c>
      <c r="L118" s="1">
        <v>1</v>
      </c>
      <c r="M118" s="1">
        <v>0</v>
      </c>
      <c r="N118" s="1">
        <v>8</v>
      </c>
      <c r="P118" s="24"/>
      <c r="AD118" s="24"/>
      <c r="BF118" s="24"/>
      <c r="CH118" s="31"/>
      <c r="CV118" s="31"/>
    </row>
    <row r="119" spans="2:100" x14ac:dyDescent="0.25">
      <c r="B119" s="24" t="s">
        <v>102</v>
      </c>
      <c r="C119" s="1" t="s">
        <v>25</v>
      </c>
      <c r="D119" s="1" t="s">
        <v>34</v>
      </c>
      <c r="E119" s="1" t="s">
        <v>17</v>
      </c>
      <c r="F119" s="1" t="s">
        <v>66</v>
      </c>
      <c r="G119" s="1">
        <v>0</v>
      </c>
      <c r="H119" s="1">
        <v>2</v>
      </c>
      <c r="I119" s="1">
        <v>1</v>
      </c>
      <c r="J119" s="1">
        <v>1</v>
      </c>
      <c r="K119" s="1">
        <v>0</v>
      </c>
      <c r="L119" s="1">
        <v>0</v>
      </c>
      <c r="M119" s="1">
        <v>1</v>
      </c>
      <c r="N119" s="1">
        <v>8</v>
      </c>
      <c r="P119" s="24"/>
      <c r="AD119" s="24"/>
      <c r="BF119" s="24"/>
      <c r="CH119" s="31"/>
      <c r="CV119" s="31"/>
    </row>
    <row r="120" spans="2:100" x14ac:dyDescent="0.25">
      <c r="B120" s="24" t="s">
        <v>102</v>
      </c>
      <c r="C120" s="1" t="s">
        <v>19</v>
      </c>
      <c r="D120" s="1" t="s">
        <v>39</v>
      </c>
      <c r="E120" s="1" t="s">
        <v>22</v>
      </c>
      <c r="F120" s="1" t="s">
        <v>104</v>
      </c>
      <c r="G120" s="1">
        <v>4</v>
      </c>
      <c r="H120" s="1">
        <v>5</v>
      </c>
      <c r="I120" s="1">
        <v>1</v>
      </c>
      <c r="J120" s="1">
        <v>1</v>
      </c>
      <c r="K120" s="1">
        <v>1</v>
      </c>
      <c r="L120" s="1">
        <v>1</v>
      </c>
      <c r="M120" s="1">
        <v>1</v>
      </c>
      <c r="N120" s="1">
        <v>8</v>
      </c>
      <c r="P120" s="24"/>
      <c r="AD120" s="24"/>
      <c r="BF120" s="24"/>
      <c r="CH120" s="31"/>
      <c r="CV120" s="31"/>
    </row>
    <row r="121" spans="2:100" x14ac:dyDescent="0.25">
      <c r="B121" s="24" t="s">
        <v>105</v>
      </c>
      <c r="C121" s="1" t="s">
        <v>29</v>
      </c>
      <c r="D121" s="1" t="s">
        <v>38</v>
      </c>
      <c r="E121" s="1" t="s">
        <v>14</v>
      </c>
      <c r="F121" s="1" t="s">
        <v>66</v>
      </c>
      <c r="G121" s="1">
        <v>0</v>
      </c>
      <c r="H121" s="1">
        <v>3</v>
      </c>
      <c r="I121" s="1">
        <v>1</v>
      </c>
      <c r="J121" s="1">
        <v>1</v>
      </c>
      <c r="K121" s="1">
        <v>1</v>
      </c>
      <c r="L121" s="1">
        <v>0</v>
      </c>
      <c r="M121" s="1">
        <v>1</v>
      </c>
      <c r="N121" s="1">
        <v>9</v>
      </c>
      <c r="P121" s="24"/>
      <c r="AD121" s="24"/>
      <c r="BF121" s="24"/>
      <c r="CH121" s="31"/>
      <c r="CV121" s="31"/>
    </row>
    <row r="122" spans="2:100" x14ac:dyDescent="0.25">
      <c r="B122" s="24" t="s">
        <v>105</v>
      </c>
      <c r="C122" s="1" t="s">
        <v>24</v>
      </c>
      <c r="D122" s="1" t="s">
        <v>45</v>
      </c>
      <c r="E122" s="1" t="s">
        <v>27</v>
      </c>
      <c r="F122" s="1" t="s">
        <v>66</v>
      </c>
      <c r="G122" s="1">
        <v>0</v>
      </c>
      <c r="H122" s="1">
        <v>3</v>
      </c>
      <c r="I122" s="1">
        <v>1</v>
      </c>
      <c r="J122" s="1">
        <v>1</v>
      </c>
      <c r="K122" s="1">
        <v>1</v>
      </c>
      <c r="L122" s="1">
        <v>0</v>
      </c>
      <c r="M122" s="1">
        <v>0</v>
      </c>
      <c r="N122" s="1">
        <v>9</v>
      </c>
      <c r="P122" s="24"/>
      <c r="AD122" s="24"/>
      <c r="BF122" s="24"/>
      <c r="CH122" s="31"/>
      <c r="CV122" s="31"/>
    </row>
    <row r="123" spans="2:100" x14ac:dyDescent="0.25">
      <c r="B123" s="24" t="s">
        <v>106</v>
      </c>
      <c r="C123" s="1" t="s">
        <v>30</v>
      </c>
      <c r="D123" s="1" t="s">
        <v>33</v>
      </c>
      <c r="E123" s="1" t="s">
        <v>23</v>
      </c>
      <c r="F123" s="1" t="s">
        <v>68</v>
      </c>
      <c r="G123" s="1">
        <v>1</v>
      </c>
      <c r="H123" s="1">
        <v>1</v>
      </c>
      <c r="I123" s="1">
        <v>1</v>
      </c>
      <c r="J123" s="1">
        <v>0</v>
      </c>
      <c r="K123" s="1">
        <v>0</v>
      </c>
      <c r="L123" s="1">
        <v>0</v>
      </c>
      <c r="M123" s="1">
        <v>0</v>
      </c>
      <c r="N123" s="1">
        <v>9</v>
      </c>
      <c r="P123" s="24"/>
      <c r="AD123" s="24"/>
      <c r="BF123" s="24"/>
      <c r="CH123" s="31"/>
      <c r="CV123" s="31"/>
    </row>
    <row r="124" spans="2:100" x14ac:dyDescent="0.25">
      <c r="B124" s="24" t="s">
        <v>106</v>
      </c>
      <c r="C124" s="1" t="s">
        <v>12</v>
      </c>
      <c r="D124" s="1" t="s">
        <v>45</v>
      </c>
      <c r="E124" s="1" t="s">
        <v>25</v>
      </c>
      <c r="F124" s="1" t="s">
        <v>78</v>
      </c>
      <c r="G124" s="1">
        <v>2</v>
      </c>
      <c r="H124" s="1">
        <v>3</v>
      </c>
      <c r="I124" s="1">
        <v>1</v>
      </c>
      <c r="J124" s="1">
        <v>1</v>
      </c>
      <c r="K124" s="1">
        <v>1</v>
      </c>
      <c r="L124" s="1">
        <v>0</v>
      </c>
      <c r="M124" s="1">
        <v>0</v>
      </c>
      <c r="N124" s="1">
        <v>9</v>
      </c>
      <c r="P124" s="24"/>
      <c r="AD124" s="24"/>
      <c r="BF124" s="24"/>
      <c r="CH124" s="31"/>
      <c r="CV124" s="31"/>
    </row>
    <row r="125" spans="2:100" x14ac:dyDescent="0.25">
      <c r="B125" s="24" t="s">
        <v>106</v>
      </c>
      <c r="C125" s="1" t="s">
        <v>15</v>
      </c>
      <c r="D125" s="1" t="s">
        <v>32</v>
      </c>
      <c r="E125" s="1" t="s">
        <v>18</v>
      </c>
      <c r="F125" s="1" t="s">
        <v>66</v>
      </c>
      <c r="G125" s="1">
        <v>0</v>
      </c>
      <c r="H125" s="1">
        <v>0</v>
      </c>
      <c r="I125" s="1">
        <v>0</v>
      </c>
      <c r="J125" s="1">
        <v>0</v>
      </c>
      <c r="K125" s="1">
        <v>0</v>
      </c>
      <c r="L125" s="1">
        <v>0</v>
      </c>
      <c r="M125" s="1">
        <v>0</v>
      </c>
      <c r="N125" s="1">
        <v>9</v>
      </c>
      <c r="P125" s="24"/>
      <c r="AD125" s="24"/>
      <c r="BF125" s="24"/>
      <c r="CH125" s="31"/>
      <c r="CV125" s="31"/>
    </row>
    <row r="126" spans="2:100" x14ac:dyDescent="0.25">
      <c r="B126" s="24" t="s">
        <v>106</v>
      </c>
      <c r="C126" s="1" t="s">
        <v>26</v>
      </c>
      <c r="D126" s="1" t="s">
        <v>33</v>
      </c>
      <c r="E126" s="1" t="s">
        <v>21</v>
      </c>
      <c r="F126" s="1" t="s">
        <v>68</v>
      </c>
      <c r="G126" s="1">
        <v>1</v>
      </c>
      <c r="H126" s="1">
        <v>1</v>
      </c>
      <c r="I126" s="1">
        <v>1</v>
      </c>
      <c r="J126" s="1">
        <v>0</v>
      </c>
      <c r="K126" s="1">
        <v>0</v>
      </c>
      <c r="L126" s="1">
        <v>0</v>
      </c>
      <c r="M126" s="1">
        <v>0</v>
      </c>
      <c r="N126" s="1">
        <v>9</v>
      </c>
      <c r="P126" s="24"/>
      <c r="AD126" s="24"/>
      <c r="BF126" s="24"/>
      <c r="CH126" s="31"/>
      <c r="CV126" s="31"/>
    </row>
    <row r="127" spans="2:100" x14ac:dyDescent="0.25">
      <c r="B127" s="24" t="s">
        <v>106</v>
      </c>
      <c r="C127" s="1" t="s">
        <v>28</v>
      </c>
      <c r="D127" s="1" t="s">
        <v>38</v>
      </c>
      <c r="E127" s="1" t="s">
        <v>31</v>
      </c>
      <c r="F127" s="1" t="s">
        <v>89</v>
      </c>
      <c r="G127" s="1">
        <v>3</v>
      </c>
      <c r="H127" s="1">
        <v>3</v>
      </c>
      <c r="I127" s="1">
        <v>1</v>
      </c>
      <c r="J127" s="1">
        <v>1</v>
      </c>
      <c r="K127" s="1">
        <v>1</v>
      </c>
      <c r="L127" s="1">
        <v>0</v>
      </c>
      <c r="M127" s="1">
        <v>1</v>
      </c>
      <c r="N127" s="1">
        <v>9</v>
      </c>
      <c r="P127" s="24"/>
      <c r="AD127" s="24"/>
      <c r="BF127" s="24"/>
      <c r="CH127" s="31"/>
      <c r="CV127" s="31"/>
    </row>
    <row r="128" spans="2:100" x14ac:dyDescent="0.25">
      <c r="B128" s="24" t="s">
        <v>106</v>
      </c>
      <c r="C128" s="1" t="s">
        <v>22</v>
      </c>
      <c r="D128" s="1" t="s">
        <v>37</v>
      </c>
      <c r="E128" s="1" t="s">
        <v>13</v>
      </c>
      <c r="F128" s="1" t="s">
        <v>107</v>
      </c>
      <c r="G128" s="1">
        <v>3</v>
      </c>
      <c r="H128" s="1">
        <v>4</v>
      </c>
      <c r="I128" s="1">
        <v>1</v>
      </c>
      <c r="J128" s="1">
        <v>1</v>
      </c>
      <c r="K128" s="1">
        <v>1</v>
      </c>
      <c r="L128" s="1">
        <v>1</v>
      </c>
      <c r="M128" s="1">
        <v>0</v>
      </c>
      <c r="N128" s="1">
        <v>9</v>
      </c>
      <c r="P128" s="24"/>
      <c r="AD128" s="24"/>
      <c r="BF128" s="24"/>
      <c r="CH128" s="31"/>
      <c r="CV128" s="31"/>
    </row>
    <row r="129" spans="2:100" x14ac:dyDescent="0.25">
      <c r="B129" s="24" t="s">
        <v>106</v>
      </c>
      <c r="C129" s="1" t="s">
        <v>17</v>
      </c>
      <c r="D129" s="1" t="s">
        <v>34</v>
      </c>
      <c r="E129" s="1" t="s">
        <v>19</v>
      </c>
      <c r="F129" s="1" t="s">
        <v>73</v>
      </c>
      <c r="G129" s="1">
        <v>2</v>
      </c>
      <c r="H129" s="1">
        <v>2</v>
      </c>
      <c r="I129" s="1">
        <v>1</v>
      </c>
      <c r="J129" s="1">
        <v>1</v>
      </c>
      <c r="K129" s="1">
        <v>0</v>
      </c>
      <c r="L129" s="1">
        <v>0</v>
      </c>
      <c r="M129" s="1">
        <v>1</v>
      </c>
      <c r="N129" s="1">
        <v>9</v>
      </c>
      <c r="P129" s="24"/>
      <c r="AD129" s="24"/>
      <c r="BF129" s="24"/>
      <c r="CH129" s="31"/>
      <c r="CV129" s="31"/>
    </row>
    <row r="130" spans="2:100" x14ac:dyDescent="0.25">
      <c r="B130" s="24" t="s">
        <v>108</v>
      </c>
      <c r="C130" s="1" t="s">
        <v>31</v>
      </c>
      <c r="D130" s="1" t="s">
        <v>33</v>
      </c>
      <c r="E130" s="1" t="s">
        <v>20</v>
      </c>
      <c r="F130" s="1" t="s">
        <v>66</v>
      </c>
      <c r="G130" s="1">
        <v>0</v>
      </c>
      <c r="H130" s="1">
        <v>1</v>
      </c>
      <c r="I130" s="1">
        <v>1</v>
      </c>
      <c r="J130" s="1">
        <v>0</v>
      </c>
      <c r="K130" s="1">
        <v>0</v>
      </c>
      <c r="L130" s="1">
        <v>0</v>
      </c>
      <c r="M130" s="1">
        <v>0</v>
      </c>
      <c r="N130" s="1">
        <v>10</v>
      </c>
      <c r="P130" s="24"/>
      <c r="AD130" s="24"/>
      <c r="BF130" s="24"/>
      <c r="CH130" s="31"/>
      <c r="CV130" s="31"/>
    </row>
    <row r="131" spans="2:100" x14ac:dyDescent="0.25">
      <c r="B131" s="24" t="s">
        <v>109</v>
      </c>
      <c r="C131" s="1" t="s">
        <v>13</v>
      </c>
      <c r="D131" s="1" t="s">
        <v>40</v>
      </c>
      <c r="E131" s="1" t="s">
        <v>23</v>
      </c>
      <c r="F131" s="1" t="s">
        <v>66</v>
      </c>
      <c r="G131" s="1">
        <v>0</v>
      </c>
      <c r="H131" s="1">
        <v>2</v>
      </c>
      <c r="I131" s="1">
        <v>1</v>
      </c>
      <c r="J131" s="1">
        <v>1</v>
      </c>
      <c r="K131" s="1">
        <v>0</v>
      </c>
      <c r="L131" s="1">
        <v>0</v>
      </c>
      <c r="M131" s="1">
        <v>0</v>
      </c>
      <c r="N131" s="1">
        <v>10</v>
      </c>
      <c r="P131" s="24"/>
      <c r="AD131" s="24"/>
      <c r="BF131" s="24"/>
      <c r="CH131" s="31"/>
      <c r="CV131" s="31"/>
    </row>
    <row r="132" spans="2:100" x14ac:dyDescent="0.25">
      <c r="B132" s="24" t="s">
        <v>109</v>
      </c>
      <c r="C132" s="1" t="s">
        <v>27</v>
      </c>
      <c r="D132" s="1" t="s">
        <v>48</v>
      </c>
      <c r="E132" s="1" t="s">
        <v>29</v>
      </c>
      <c r="F132" s="1" t="s">
        <v>72</v>
      </c>
      <c r="G132" s="1">
        <v>2</v>
      </c>
      <c r="H132" s="1">
        <v>3</v>
      </c>
      <c r="I132" s="1">
        <v>1</v>
      </c>
      <c r="J132" s="1">
        <v>1</v>
      </c>
      <c r="K132" s="1">
        <v>1</v>
      </c>
      <c r="L132" s="1">
        <v>0</v>
      </c>
      <c r="M132" s="1">
        <v>0</v>
      </c>
      <c r="N132" s="1">
        <v>10</v>
      </c>
      <c r="P132" s="24"/>
      <c r="AD132" s="24"/>
      <c r="BF132" s="24"/>
      <c r="CH132" s="31"/>
      <c r="CV132" s="31"/>
    </row>
    <row r="133" spans="2:100" x14ac:dyDescent="0.25">
      <c r="B133" s="24" t="s">
        <v>110</v>
      </c>
      <c r="C133" s="1" t="s">
        <v>14</v>
      </c>
      <c r="D133" s="1" t="s">
        <v>46</v>
      </c>
      <c r="E133" s="1" t="s">
        <v>17</v>
      </c>
      <c r="F133" s="1" t="s">
        <v>75</v>
      </c>
      <c r="G133" s="1">
        <v>4</v>
      </c>
      <c r="H133" s="1">
        <v>5</v>
      </c>
      <c r="I133" s="1">
        <v>1</v>
      </c>
      <c r="J133" s="1">
        <v>1</v>
      </c>
      <c r="K133" s="1">
        <v>1</v>
      </c>
      <c r="L133" s="1">
        <v>1</v>
      </c>
      <c r="M133" s="1">
        <v>1</v>
      </c>
      <c r="N133" s="1">
        <v>10</v>
      </c>
      <c r="P133" s="24"/>
      <c r="AD133" s="24"/>
      <c r="BF133" s="24"/>
      <c r="CH133" s="31"/>
      <c r="CV133" s="31"/>
    </row>
    <row r="134" spans="2:100" x14ac:dyDescent="0.25">
      <c r="B134" s="24" t="s">
        <v>110</v>
      </c>
      <c r="C134" s="1" t="s">
        <v>16</v>
      </c>
      <c r="D134" s="1" t="s">
        <v>52</v>
      </c>
      <c r="E134" s="1" t="s">
        <v>28</v>
      </c>
      <c r="F134" s="1" t="s">
        <v>69</v>
      </c>
      <c r="G134" s="1">
        <v>1</v>
      </c>
      <c r="H134" s="1">
        <v>8</v>
      </c>
      <c r="I134" s="1">
        <v>1</v>
      </c>
      <c r="J134" s="1">
        <v>1</v>
      </c>
      <c r="K134" s="1">
        <v>1</v>
      </c>
      <c r="L134" s="1">
        <v>1</v>
      </c>
      <c r="M134" s="1">
        <v>1</v>
      </c>
      <c r="N134" s="1">
        <v>10</v>
      </c>
      <c r="P134" s="24"/>
      <c r="AD134" s="24"/>
      <c r="BF134" s="24"/>
      <c r="CH134" s="31"/>
      <c r="CV134" s="31"/>
    </row>
    <row r="135" spans="2:100" x14ac:dyDescent="0.25">
      <c r="B135" s="24" t="s">
        <v>110</v>
      </c>
      <c r="C135" s="1" t="s">
        <v>18</v>
      </c>
      <c r="D135" s="1" t="s">
        <v>40</v>
      </c>
      <c r="E135" s="1" t="s">
        <v>24</v>
      </c>
      <c r="F135" s="1" t="s">
        <v>66</v>
      </c>
      <c r="G135" s="1">
        <v>0</v>
      </c>
      <c r="H135" s="1">
        <v>2</v>
      </c>
      <c r="I135" s="1">
        <v>1</v>
      </c>
      <c r="J135" s="1">
        <v>1</v>
      </c>
      <c r="K135" s="1">
        <v>0</v>
      </c>
      <c r="L135" s="1">
        <v>0</v>
      </c>
      <c r="M135" s="1">
        <v>0</v>
      </c>
      <c r="N135" s="1">
        <v>10</v>
      </c>
      <c r="P135" s="24"/>
      <c r="AD135" s="24"/>
      <c r="BF135" s="24"/>
      <c r="CH135" s="31"/>
      <c r="CV135" s="31"/>
    </row>
    <row r="136" spans="2:100" x14ac:dyDescent="0.25">
      <c r="B136" s="24" t="s">
        <v>110</v>
      </c>
      <c r="C136" s="1" t="s">
        <v>21</v>
      </c>
      <c r="D136" s="1" t="s">
        <v>34</v>
      </c>
      <c r="E136" s="1" t="s">
        <v>15</v>
      </c>
      <c r="F136" s="1" t="s">
        <v>73</v>
      </c>
      <c r="G136" s="1">
        <v>2</v>
      </c>
      <c r="H136" s="1">
        <v>2</v>
      </c>
      <c r="I136" s="1">
        <v>1</v>
      </c>
      <c r="J136" s="1">
        <v>1</v>
      </c>
      <c r="K136" s="1">
        <v>0</v>
      </c>
      <c r="L136" s="1">
        <v>0</v>
      </c>
      <c r="M136" s="1">
        <v>1</v>
      </c>
      <c r="N136" s="1">
        <v>10</v>
      </c>
      <c r="P136" s="24"/>
      <c r="AD136" s="24"/>
      <c r="BF136" s="24"/>
      <c r="CH136" s="31"/>
      <c r="CV136" s="31"/>
    </row>
    <row r="137" spans="2:100" x14ac:dyDescent="0.25">
      <c r="B137" s="24" t="s">
        <v>110</v>
      </c>
      <c r="C137" s="1" t="s">
        <v>26</v>
      </c>
      <c r="D137" s="1" t="s">
        <v>53</v>
      </c>
      <c r="E137" s="1" t="s">
        <v>12</v>
      </c>
      <c r="F137" s="1" t="s">
        <v>78</v>
      </c>
      <c r="G137" s="1">
        <v>2</v>
      </c>
      <c r="H137" s="1">
        <v>6</v>
      </c>
      <c r="I137" s="1">
        <v>1</v>
      </c>
      <c r="J137" s="1">
        <v>1</v>
      </c>
      <c r="K137" s="1">
        <v>1</v>
      </c>
      <c r="L137" s="1">
        <v>1</v>
      </c>
      <c r="M137" s="1">
        <v>1</v>
      </c>
      <c r="N137" s="1">
        <v>10</v>
      </c>
      <c r="P137" s="24"/>
      <c r="AD137" s="24"/>
      <c r="BF137" s="24"/>
      <c r="CH137" s="31"/>
      <c r="CV137" s="31"/>
    </row>
    <row r="138" spans="2:100" x14ac:dyDescent="0.25">
      <c r="B138" s="24" t="s">
        <v>110</v>
      </c>
      <c r="C138" s="1" t="s">
        <v>25</v>
      </c>
      <c r="D138" s="1" t="s">
        <v>51</v>
      </c>
      <c r="E138" s="1" t="s">
        <v>22</v>
      </c>
      <c r="F138" s="1" t="s">
        <v>68</v>
      </c>
      <c r="G138" s="1">
        <v>1</v>
      </c>
      <c r="H138" s="1">
        <v>3</v>
      </c>
      <c r="I138" s="1">
        <v>1</v>
      </c>
      <c r="J138" s="1">
        <v>1</v>
      </c>
      <c r="K138" s="1">
        <v>1</v>
      </c>
      <c r="L138" s="1">
        <v>0</v>
      </c>
      <c r="M138" s="1">
        <v>1</v>
      </c>
      <c r="N138" s="1">
        <v>10</v>
      </c>
      <c r="P138" s="24"/>
      <c r="AD138" s="24"/>
      <c r="BF138" s="24"/>
      <c r="CH138" s="31"/>
      <c r="CV138" s="31"/>
    </row>
    <row r="139" spans="2:100" x14ac:dyDescent="0.25">
      <c r="B139" s="24" t="s">
        <v>110</v>
      </c>
      <c r="C139" s="1" t="s">
        <v>19</v>
      </c>
      <c r="D139" s="1" t="s">
        <v>38</v>
      </c>
      <c r="E139" s="1" t="s">
        <v>30</v>
      </c>
      <c r="F139" s="1" t="s">
        <v>68</v>
      </c>
      <c r="G139" s="1">
        <v>1</v>
      </c>
      <c r="H139" s="1">
        <v>3</v>
      </c>
      <c r="I139" s="1">
        <v>1</v>
      </c>
      <c r="J139" s="1">
        <v>1</v>
      </c>
      <c r="K139" s="1">
        <v>1</v>
      </c>
      <c r="L139" s="1">
        <v>0</v>
      </c>
      <c r="M139" s="1">
        <v>1</v>
      </c>
      <c r="N139" s="1">
        <v>10</v>
      </c>
      <c r="P139" s="24"/>
      <c r="AD139" s="24"/>
      <c r="BF139" s="24"/>
      <c r="CH139" s="31"/>
      <c r="CV139" s="31"/>
    </row>
    <row r="140" spans="2:100" x14ac:dyDescent="0.25">
      <c r="B140" s="24" t="s">
        <v>111</v>
      </c>
      <c r="C140" s="1" t="s">
        <v>29</v>
      </c>
      <c r="D140" s="1" t="s">
        <v>33</v>
      </c>
      <c r="E140" s="1" t="s">
        <v>13</v>
      </c>
      <c r="F140" s="1" t="s">
        <v>68</v>
      </c>
      <c r="G140" s="1">
        <v>1</v>
      </c>
      <c r="H140" s="1">
        <v>1</v>
      </c>
      <c r="I140" s="1">
        <v>1</v>
      </c>
      <c r="J140" s="1">
        <v>0</v>
      </c>
      <c r="K140" s="1">
        <v>0</v>
      </c>
      <c r="L140" s="1">
        <v>0</v>
      </c>
      <c r="M140" s="1">
        <v>0</v>
      </c>
      <c r="N140" s="1">
        <v>11</v>
      </c>
      <c r="P140" s="24"/>
      <c r="AD140" s="24"/>
      <c r="BF140" s="24"/>
      <c r="CH140" s="31"/>
      <c r="CV140" s="31"/>
    </row>
    <row r="141" spans="2:100" x14ac:dyDescent="0.25">
      <c r="B141" s="24" t="s">
        <v>111</v>
      </c>
      <c r="C141" s="1" t="s">
        <v>22</v>
      </c>
      <c r="D141" s="1" t="s">
        <v>46</v>
      </c>
      <c r="E141" s="1" t="s">
        <v>27</v>
      </c>
      <c r="F141" s="1" t="s">
        <v>78</v>
      </c>
      <c r="G141" s="1">
        <v>2</v>
      </c>
      <c r="H141" s="1">
        <v>5</v>
      </c>
      <c r="I141" s="1">
        <v>1</v>
      </c>
      <c r="J141" s="1">
        <v>1</v>
      </c>
      <c r="K141" s="1">
        <v>1</v>
      </c>
      <c r="L141" s="1">
        <v>1</v>
      </c>
      <c r="M141" s="1">
        <v>1</v>
      </c>
      <c r="N141" s="1">
        <v>11</v>
      </c>
      <c r="P141" s="24"/>
      <c r="AD141" s="24"/>
      <c r="BF141" s="24"/>
      <c r="CH141" s="31"/>
      <c r="CV141" s="31"/>
    </row>
    <row r="142" spans="2:100" x14ac:dyDescent="0.25">
      <c r="B142" s="24" t="s">
        <v>112</v>
      </c>
      <c r="C142" s="1" t="s">
        <v>14</v>
      </c>
      <c r="D142" s="1" t="s">
        <v>39</v>
      </c>
      <c r="E142" s="1" t="s">
        <v>30</v>
      </c>
      <c r="F142" s="1" t="s">
        <v>113</v>
      </c>
      <c r="G142" s="1">
        <v>5</v>
      </c>
      <c r="H142" s="1">
        <v>5</v>
      </c>
      <c r="I142" s="1">
        <v>1</v>
      </c>
      <c r="J142" s="1">
        <v>1</v>
      </c>
      <c r="K142" s="1">
        <v>1</v>
      </c>
      <c r="L142" s="1">
        <v>1</v>
      </c>
      <c r="M142" s="1">
        <v>1</v>
      </c>
      <c r="N142" s="1">
        <v>11</v>
      </c>
      <c r="P142" s="24"/>
      <c r="AD142" s="24"/>
      <c r="BF142" s="24"/>
      <c r="CH142" s="31"/>
      <c r="CV142" s="31"/>
    </row>
    <row r="143" spans="2:100" x14ac:dyDescent="0.25">
      <c r="B143" s="24" t="s">
        <v>114</v>
      </c>
      <c r="C143" s="1" t="s">
        <v>24</v>
      </c>
      <c r="D143" s="1" t="s">
        <v>34</v>
      </c>
      <c r="E143" s="1" t="s">
        <v>21</v>
      </c>
      <c r="F143" s="1" t="s">
        <v>73</v>
      </c>
      <c r="G143" s="1">
        <v>2</v>
      </c>
      <c r="H143" s="1">
        <v>2</v>
      </c>
      <c r="I143" s="1">
        <v>1</v>
      </c>
      <c r="J143" s="1">
        <v>1</v>
      </c>
      <c r="K143" s="1">
        <v>0</v>
      </c>
      <c r="L143" s="1">
        <v>0</v>
      </c>
      <c r="M143" s="1">
        <v>1</v>
      </c>
      <c r="N143" s="1">
        <v>11</v>
      </c>
      <c r="P143" s="24"/>
      <c r="AD143" s="24"/>
      <c r="BF143" s="24"/>
      <c r="CH143" s="31"/>
      <c r="CV143" s="31"/>
    </row>
    <row r="144" spans="2:100" x14ac:dyDescent="0.25">
      <c r="B144" s="24" t="s">
        <v>114</v>
      </c>
      <c r="C144" s="1" t="s">
        <v>15</v>
      </c>
      <c r="D144" s="1" t="s">
        <v>33</v>
      </c>
      <c r="E144" s="1" t="s">
        <v>16</v>
      </c>
      <c r="F144" s="1" t="s">
        <v>68</v>
      </c>
      <c r="G144" s="1">
        <v>1</v>
      </c>
      <c r="H144" s="1">
        <v>1</v>
      </c>
      <c r="I144" s="1">
        <v>1</v>
      </c>
      <c r="J144" s="1">
        <v>0</v>
      </c>
      <c r="K144" s="1">
        <v>0</v>
      </c>
      <c r="L144" s="1">
        <v>0</v>
      </c>
      <c r="M144" s="1">
        <v>0</v>
      </c>
      <c r="N144" s="1">
        <v>11</v>
      </c>
      <c r="P144" s="24"/>
      <c r="AD144" s="24"/>
      <c r="BF144" s="24"/>
      <c r="CH144" s="31"/>
      <c r="CV144" s="31"/>
    </row>
    <row r="145" spans="2:100" x14ac:dyDescent="0.25">
      <c r="B145" s="24" t="s">
        <v>114</v>
      </c>
      <c r="C145" s="1" t="s">
        <v>23</v>
      </c>
      <c r="D145" s="1" t="s">
        <v>54</v>
      </c>
      <c r="E145" s="1" t="s">
        <v>31</v>
      </c>
      <c r="F145" s="1" t="s">
        <v>115</v>
      </c>
      <c r="G145" s="1">
        <v>6</v>
      </c>
      <c r="H145" s="1">
        <v>7</v>
      </c>
      <c r="I145" s="1">
        <v>1</v>
      </c>
      <c r="J145" s="1">
        <v>1</v>
      </c>
      <c r="K145" s="1">
        <v>1</v>
      </c>
      <c r="L145" s="1">
        <v>1</v>
      </c>
      <c r="M145" s="1">
        <v>1</v>
      </c>
      <c r="N145" s="1">
        <v>11</v>
      </c>
      <c r="P145" s="24"/>
      <c r="AD145" s="24"/>
      <c r="BF145" s="24"/>
      <c r="CH145" s="31"/>
      <c r="CV145" s="31"/>
    </row>
    <row r="146" spans="2:100" x14ac:dyDescent="0.25">
      <c r="B146" s="24" t="s">
        <v>114</v>
      </c>
      <c r="C146" s="1" t="s">
        <v>28</v>
      </c>
      <c r="D146" s="1" t="s">
        <v>33</v>
      </c>
      <c r="E146" s="1" t="s">
        <v>26</v>
      </c>
      <c r="F146" s="1" t="s">
        <v>66</v>
      </c>
      <c r="G146" s="1">
        <v>0</v>
      </c>
      <c r="H146" s="1">
        <v>1</v>
      </c>
      <c r="I146" s="1">
        <v>1</v>
      </c>
      <c r="J146" s="1">
        <v>0</v>
      </c>
      <c r="K146" s="1">
        <v>0</v>
      </c>
      <c r="L146" s="1">
        <v>0</v>
      </c>
      <c r="M146" s="1">
        <v>0</v>
      </c>
      <c r="N146" s="1">
        <v>11</v>
      </c>
      <c r="P146" s="24"/>
      <c r="AD146" s="24"/>
      <c r="BF146" s="24"/>
      <c r="CH146" s="31"/>
      <c r="CV146" s="31"/>
    </row>
    <row r="147" spans="2:100" x14ac:dyDescent="0.25">
      <c r="B147" s="24" t="s">
        <v>114</v>
      </c>
      <c r="C147" s="1" t="s">
        <v>12</v>
      </c>
      <c r="D147" s="1" t="s">
        <v>33</v>
      </c>
      <c r="E147" s="1" t="s">
        <v>19</v>
      </c>
      <c r="F147" s="1" t="s">
        <v>66</v>
      </c>
      <c r="G147" s="1">
        <v>0</v>
      </c>
      <c r="H147" s="1">
        <v>1</v>
      </c>
      <c r="I147" s="1">
        <v>1</v>
      </c>
      <c r="J147" s="1">
        <v>0</v>
      </c>
      <c r="K147" s="1">
        <v>0</v>
      </c>
      <c r="L147" s="1">
        <v>0</v>
      </c>
      <c r="M147" s="1">
        <v>0</v>
      </c>
      <c r="N147" s="1">
        <v>11</v>
      </c>
      <c r="P147" s="24"/>
      <c r="AD147" s="24"/>
      <c r="BF147" s="24"/>
      <c r="CH147" s="31"/>
      <c r="CV147" s="31"/>
    </row>
    <row r="148" spans="2:100" x14ac:dyDescent="0.25">
      <c r="B148" s="24" t="s">
        <v>114</v>
      </c>
      <c r="C148" s="1" t="s">
        <v>17</v>
      </c>
      <c r="D148" s="1" t="s">
        <v>37</v>
      </c>
      <c r="E148" s="1" t="s">
        <v>18</v>
      </c>
      <c r="F148" s="1" t="s">
        <v>69</v>
      </c>
      <c r="G148" s="1">
        <v>1</v>
      </c>
      <c r="H148" s="1">
        <v>4</v>
      </c>
      <c r="I148" s="1">
        <v>1</v>
      </c>
      <c r="J148" s="1">
        <v>1</v>
      </c>
      <c r="K148" s="1">
        <v>1</v>
      </c>
      <c r="L148" s="1">
        <v>1</v>
      </c>
      <c r="M148" s="1">
        <v>0</v>
      </c>
      <c r="N148" s="1">
        <v>11</v>
      </c>
      <c r="P148" s="24"/>
      <c r="AD148" s="24"/>
      <c r="BF148" s="24"/>
      <c r="CH148" s="31"/>
      <c r="CV148" s="31"/>
    </row>
    <row r="149" spans="2:100" x14ac:dyDescent="0.25">
      <c r="B149" s="24" t="s">
        <v>116</v>
      </c>
      <c r="C149" s="1" t="s">
        <v>16</v>
      </c>
      <c r="D149" s="1" t="s">
        <v>34</v>
      </c>
      <c r="E149" s="1" t="s">
        <v>24</v>
      </c>
      <c r="F149" s="1" t="s">
        <v>69</v>
      </c>
      <c r="G149" s="1">
        <v>1</v>
      </c>
      <c r="H149" s="1">
        <v>2</v>
      </c>
      <c r="I149" s="1">
        <v>1</v>
      </c>
      <c r="J149" s="1">
        <v>1</v>
      </c>
      <c r="K149" s="1">
        <v>0</v>
      </c>
      <c r="L149" s="1">
        <v>0</v>
      </c>
      <c r="M149" s="1">
        <v>1</v>
      </c>
      <c r="N149" s="1">
        <v>12</v>
      </c>
      <c r="P149" s="24"/>
      <c r="AD149" s="24"/>
      <c r="BF149" s="24"/>
      <c r="CH149" s="31"/>
      <c r="CV149" s="31"/>
    </row>
    <row r="150" spans="2:100" x14ac:dyDescent="0.25">
      <c r="B150" s="24" t="s">
        <v>117</v>
      </c>
      <c r="C150" s="1" t="s">
        <v>31</v>
      </c>
      <c r="D150" s="1" t="s">
        <v>34</v>
      </c>
      <c r="E150" s="1" t="s">
        <v>29</v>
      </c>
      <c r="F150" s="1" t="s">
        <v>69</v>
      </c>
      <c r="G150" s="1">
        <v>1</v>
      </c>
      <c r="H150" s="1">
        <v>2</v>
      </c>
      <c r="I150" s="1">
        <v>1</v>
      </c>
      <c r="J150" s="1">
        <v>1</v>
      </c>
      <c r="K150" s="1">
        <v>0</v>
      </c>
      <c r="L150" s="1">
        <v>0</v>
      </c>
      <c r="M150" s="1">
        <v>1</v>
      </c>
      <c r="N150" s="1">
        <v>12</v>
      </c>
      <c r="P150" s="24"/>
      <c r="AD150" s="24"/>
      <c r="BF150" s="24"/>
      <c r="CH150" s="31"/>
      <c r="CV150" s="31"/>
    </row>
    <row r="151" spans="2:100" x14ac:dyDescent="0.25">
      <c r="B151" s="24" t="s">
        <v>118</v>
      </c>
      <c r="C151" s="1" t="s">
        <v>20</v>
      </c>
      <c r="D151" s="1" t="s">
        <v>36</v>
      </c>
      <c r="E151" s="1" t="s">
        <v>24</v>
      </c>
      <c r="F151" s="1" t="s">
        <v>72</v>
      </c>
      <c r="G151" s="1">
        <v>2</v>
      </c>
      <c r="H151" s="1">
        <v>4</v>
      </c>
      <c r="I151" s="1">
        <v>1</v>
      </c>
      <c r="J151" s="1">
        <v>1</v>
      </c>
      <c r="K151" s="1">
        <v>1</v>
      </c>
      <c r="L151" s="1">
        <v>1</v>
      </c>
      <c r="M151" s="1">
        <v>1</v>
      </c>
      <c r="N151" s="1">
        <v>12</v>
      </c>
      <c r="P151" s="24"/>
      <c r="AD151" s="24"/>
      <c r="BF151" s="24"/>
      <c r="CH151" s="31"/>
      <c r="CV151" s="31"/>
    </row>
    <row r="152" spans="2:100" x14ac:dyDescent="0.25">
      <c r="B152" s="24" t="s">
        <v>118</v>
      </c>
      <c r="C152" s="1" t="s">
        <v>27</v>
      </c>
      <c r="D152" s="1" t="s">
        <v>35</v>
      </c>
      <c r="E152" s="1" t="s">
        <v>13</v>
      </c>
      <c r="F152" s="1" t="s">
        <v>89</v>
      </c>
      <c r="G152" s="1">
        <v>3</v>
      </c>
      <c r="H152" s="1">
        <v>4</v>
      </c>
      <c r="I152" s="1">
        <v>1</v>
      </c>
      <c r="J152" s="1">
        <v>1</v>
      </c>
      <c r="K152" s="1">
        <v>1</v>
      </c>
      <c r="L152" s="1">
        <v>1</v>
      </c>
      <c r="M152" s="1">
        <v>1</v>
      </c>
      <c r="N152" s="1">
        <v>12</v>
      </c>
      <c r="P152" s="24"/>
      <c r="AD152" s="24"/>
      <c r="BF152" s="24"/>
      <c r="CH152" s="31"/>
      <c r="CV152" s="31"/>
    </row>
    <row r="153" spans="2:100" x14ac:dyDescent="0.25">
      <c r="B153" s="24" t="s">
        <v>119</v>
      </c>
      <c r="C153" s="1" t="s">
        <v>19</v>
      </c>
      <c r="D153" s="1" t="s">
        <v>48</v>
      </c>
      <c r="E153" s="1" t="s">
        <v>28</v>
      </c>
      <c r="F153" s="1" t="s">
        <v>69</v>
      </c>
      <c r="G153" s="1">
        <v>1</v>
      </c>
      <c r="H153" s="1">
        <v>3</v>
      </c>
      <c r="I153" s="1">
        <v>1</v>
      </c>
      <c r="J153" s="1">
        <v>1</v>
      </c>
      <c r="K153" s="1">
        <v>1</v>
      </c>
      <c r="L153" s="1">
        <v>0</v>
      </c>
      <c r="M153" s="1">
        <v>0</v>
      </c>
      <c r="N153" s="1">
        <v>12</v>
      </c>
      <c r="P153" s="24"/>
      <c r="AD153" s="24"/>
      <c r="BF153" s="24"/>
      <c r="CH153" s="31"/>
      <c r="CV153" s="31"/>
    </row>
    <row r="154" spans="2:100" x14ac:dyDescent="0.25">
      <c r="B154" s="24" t="s">
        <v>119</v>
      </c>
      <c r="C154" s="1" t="s">
        <v>16</v>
      </c>
      <c r="D154" s="1" t="s">
        <v>50</v>
      </c>
      <c r="E154" s="1" t="s">
        <v>12</v>
      </c>
      <c r="F154" s="1" t="s">
        <v>73</v>
      </c>
      <c r="G154" s="1">
        <v>2</v>
      </c>
      <c r="H154" s="1">
        <v>4</v>
      </c>
      <c r="I154" s="1">
        <v>1</v>
      </c>
      <c r="J154" s="1">
        <v>1</v>
      </c>
      <c r="K154" s="1">
        <v>1</v>
      </c>
      <c r="L154" s="1">
        <v>1</v>
      </c>
      <c r="M154" s="1">
        <v>1</v>
      </c>
      <c r="N154" s="1">
        <v>12</v>
      </c>
      <c r="P154" s="24"/>
      <c r="AD154" s="24"/>
      <c r="BF154" s="24"/>
      <c r="CH154" s="31"/>
      <c r="CV154" s="31"/>
    </row>
    <row r="155" spans="2:100" x14ac:dyDescent="0.25">
      <c r="B155" s="24" t="s">
        <v>119</v>
      </c>
      <c r="C155" s="1" t="s">
        <v>18</v>
      </c>
      <c r="D155" s="1" t="s">
        <v>33</v>
      </c>
      <c r="E155" s="1" t="s">
        <v>23</v>
      </c>
      <c r="F155" s="1" t="s">
        <v>66</v>
      </c>
      <c r="G155" s="1">
        <v>0</v>
      </c>
      <c r="H155" s="1">
        <v>1</v>
      </c>
      <c r="I155" s="1">
        <v>1</v>
      </c>
      <c r="J155" s="1">
        <v>0</v>
      </c>
      <c r="K155" s="1">
        <v>0</v>
      </c>
      <c r="L155" s="1">
        <v>0</v>
      </c>
      <c r="M155" s="1">
        <v>0</v>
      </c>
      <c r="N155" s="1">
        <v>12</v>
      </c>
      <c r="P155" s="24"/>
      <c r="AD155" s="24"/>
      <c r="BF155" s="24"/>
      <c r="CH155" s="31"/>
      <c r="CV155" s="31"/>
    </row>
    <row r="156" spans="2:100" x14ac:dyDescent="0.25">
      <c r="B156" s="24" t="s">
        <v>119</v>
      </c>
      <c r="C156" s="1" t="s">
        <v>21</v>
      </c>
      <c r="D156" s="1" t="s">
        <v>40</v>
      </c>
      <c r="E156" s="1" t="s">
        <v>14</v>
      </c>
      <c r="F156" s="1" t="s">
        <v>68</v>
      </c>
      <c r="G156" s="1">
        <v>1</v>
      </c>
      <c r="H156" s="1">
        <v>2</v>
      </c>
      <c r="I156" s="1">
        <v>1</v>
      </c>
      <c r="J156" s="1">
        <v>1</v>
      </c>
      <c r="K156" s="1">
        <v>0</v>
      </c>
      <c r="L156" s="1">
        <v>0</v>
      </c>
      <c r="M156" s="1">
        <v>0</v>
      </c>
      <c r="N156" s="1">
        <v>12</v>
      </c>
      <c r="P156" s="24"/>
      <c r="AD156" s="24"/>
      <c r="BF156" s="24"/>
      <c r="CH156" s="31"/>
      <c r="CV156" s="31"/>
    </row>
    <row r="157" spans="2:100" x14ac:dyDescent="0.25">
      <c r="B157" s="24" t="s">
        <v>119</v>
      </c>
      <c r="C157" s="1" t="s">
        <v>22</v>
      </c>
      <c r="D157" s="1" t="s">
        <v>48</v>
      </c>
      <c r="E157" s="1" t="s">
        <v>26</v>
      </c>
      <c r="F157" s="1" t="s">
        <v>69</v>
      </c>
      <c r="G157" s="1">
        <v>1</v>
      </c>
      <c r="H157" s="1">
        <v>3</v>
      </c>
      <c r="I157" s="1">
        <v>1</v>
      </c>
      <c r="J157" s="1">
        <v>1</v>
      </c>
      <c r="K157" s="1">
        <v>1</v>
      </c>
      <c r="L157" s="1">
        <v>0</v>
      </c>
      <c r="M157" s="1">
        <v>0</v>
      </c>
      <c r="N157" s="1">
        <v>12</v>
      </c>
      <c r="P157" s="24"/>
      <c r="AD157" s="24"/>
      <c r="BF157" s="24"/>
      <c r="CH157" s="31"/>
      <c r="CV157" s="31"/>
    </row>
    <row r="158" spans="2:100" x14ac:dyDescent="0.25">
      <c r="B158" s="24" t="s">
        <v>119</v>
      </c>
      <c r="C158" s="1" t="s">
        <v>25</v>
      </c>
      <c r="D158" s="1" t="s">
        <v>50</v>
      </c>
      <c r="E158" s="1" t="s">
        <v>15</v>
      </c>
      <c r="F158" s="1" t="s">
        <v>78</v>
      </c>
      <c r="G158" s="1">
        <v>2</v>
      </c>
      <c r="H158" s="1">
        <v>4</v>
      </c>
      <c r="I158" s="1">
        <v>1</v>
      </c>
      <c r="J158" s="1">
        <v>1</v>
      </c>
      <c r="K158" s="1">
        <v>1</v>
      </c>
      <c r="L158" s="1">
        <v>1</v>
      </c>
      <c r="M158" s="1">
        <v>1</v>
      </c>
      <c r="N158" s="1">
        <v>12</v>
      </c>
      <c r="P158" s="24"/>
      <c r="AD158" s="24"/>
      <c r="BF158" s="24"/>
      <c r="CH158" s="31"/>
      <c r="CV158" s="31"/>
    </row>
    <row r="159" spans="2:100" x14ac:dyDescent="0.25">
      <c r="B159" s="24" t="s">
        <v>119</v>
      </c>
      <c r="C159" s="1" t="s">
        <v>30</v>
      </c>
      <c r="D159" s="1" t="s">
        <v>34</v>
      </c>
      <c r="E159" s="1" t="s">
        <v>17</v>
      </c>
      <c r="F159" s="1" t="s">
        <v>69</v>
      </c>
      <c r="G159" s="1">
        <v>1</v>
      </c>
      <c r="H159" s="1">
        <v>2</v>
      </c>
      <c r="I159" s="1">
        <v>1</v>
      </c>
      <c r="J159" s="1">
        <v>1</v>
      </c>
      <c r="K159" s="1">
        <v>0</v>
      </c>
      <c r="L159" s="1">
        <v>0</v>
      </c>
      <c r="M159" s="1">
        <v>1</v>
      </c>
      <c r="N159" s="1">
        <v>12</v>
      </c>
      <c r="P159" s="24"/>
      <c r="AD159" s="24"/>
      <c r="BF159" s="24"/>
      <c r="CH159" s="31"/>
      <c r="CV159" s="31"/>
    </row>
    <row r="160" spans="2:100" x14ac:dyDescent="0.25">
      <c r="B160" s="24" t="s">
        <v>120</v>
      </c>
      <c r="C160" s="1" t="s">
        <v>26</v>
      </c>
      <c r="D160" s="1" t="s">
        <v>40</v>
      </c>
      <c r="E160" s="1" t="s">
        <v>20</v>
      </c>
      <c r="F160" s="1" t="s">
        <v>66</v>
      </c>
      <c r="G160" s="1">
        <v>0</v>
      </c>
      <c r="H160" s="1">
        <v>2</v>
      </c>
      <c r="I160" s="1">
        <v>1</v>
      </c>
      <c r="J160" s="1">
        <v>1</v>
      </c>
      <c r="K160" s="1">
        <v>0</v>
      </c>
      <c r="L160" s="1">
        <v>0</v>
      </c>
      <c r="M160" s="1">
        <v>0</v>
      </c>
      <c r="N160" s="1">
        <v>13</v>
      </c>
      <c r="P160" s="24"/>
      <c r="AD160" s="24"/>
      <c r="BF160" s="24"/>
      <c r="CH160" s="31"/>
      <c r="CV160" s="31"/>
    </row>
    <row r="161" spans="2:100" x14ac:dyDescent="0.25">
      <c r="B161" s="24" t="s">
        <v>121</v>
      </c>
      <c r="C161" s="1" t="s">
        <v>29</v>
      </c>
      <c r="D161" s="1" t="s">
        <v>40</v>
      </c>
      <c r="E161" s="1" t="s">
        <v>16</v>
      </c>
      <c r="F161" s="1" t="s">
        <v>68</v>
      </c>
      <c r="G161" s="1">
        <v>1</v>
      </c>
      <c r="H161" s="1">
        <v>2</v>
      </c>
      <c r="I161" s="1">
        <v>1</v>
      </c>
      <c r="J161" s="1">
        <v>1</v>
      </c>
      <c r="K161" s="1">
        <v>0</v>
      </c>
      <c r="L161" s="1">
        <v>0</v>
      </c>
      <c r="M161" s="1">
        <v>0</v>
      </c>
      <c r="N161" s="1">
        <v>13</v>
      </c>
      <c r="P161" s="24"/>
      <c r="AD161" s="24"/>
      <c r="BF161" s="24"/>
      <c r="CH161" s="31"/>
      <c r="CV161" s="31"/>
    </row>
    <row r="162" spans="2:100" x14ac:dyDescent="0.25">
      <c r="B162" s="24" t="s">
        <v>121</v>
      </c>
      <c r="C162" s="1" t="s">
        <v>23</v>
      </c>
      <c r="D162" s="1" t="s">
        <v>50</v>
      </c>
      <c r="E162" s="1" t="s">
        <v>27</v>
      </c>
      <c r="F162" s="1" t="s">
        <v>73</v>
      </c>
      <c r="G162" s="1">
        <v>2</v>
      </c>
      <c r="H162" s="1">
        <v>4</v>
      </c>
      <c r="I162" s="1">
        <v>1</v>
      </c>
      <c r="J162" s="1">
        <v>1</v>
      </c>
      <c r="K162" s="1">
        <v>1</v>
      </c>
      <c r="L162" s="1">
        <v>1</v>
      </c>
      <c r="M162" s="1">
        <v>1</v>
      </c>
      <c r="N162" s="1">
        <v>13</v>
      </c>
      <c r="P162" s="24"/>
      <c r="AD162" s="24"/>
      <c r="BF162" s="24"/>
      <c r="CH162" s="31"/>
      <c r="CV162" s="31"/>
    </row>
    <row r="163" spans="2:100" x14ac:dyDescent="0.25">
      <c r="B163" s="24" t="s">
        <v>122</v>
      </c>
      <c r="C163" s="1" t="s">
        <v>17</v>
      </c>
      <c r="D163" s="1" t="s">
        <v>38</v>
      </c>
      <c r="E163" s="1" t="s">
        <v>22</v>
      </c>
      <c r="F163" s="1" t="s">
        <v>66</v>
      </c>
      <c r="G163" s="1">
        <v>0</v>
      </c>
      <c r="H163" s="1">
        <v>3</v>
      </c>
      <c r="I163" s="1">
        <v>1</v>
      </c>
      <c r="J163" s="1">
        <v>1</v>
      </c>
      <c r="K163" s="1">
        <v>1</v>
      </c>
      <c r="L163" s="1">
        <v>0</v>
      </c>
      <c r="M163" s="1">
        <v>1</v>
      </c>
      <c r="N163" s="1">
        <v>13</v>
      </c>
      <c r="P163" s="24"/>
      <c r="AD163" s="24"/>
      <c r="BF163" s="24"/>
      <c r="CH163" s="31"/>
      <c r="CV163" s="31"/>
    </row>
    <row r="164" spans="2:100" x14ac:dyDescent="0.25">
      <c r="B164" s="24" t="s">
        <v>122</v>
      </c>
      <c r="C164" s="1" t="s">
        <v>12</v>
      </c>
      <c r="D164" s="1" t="s">
        <v>41</v>
      </c>
      <c r="E164" s="1" t="s">
        <v>18</v>
      </c>
      <c r="F164" s="1" t="s">
        <v>69</v>
      </c>
      <c r="G164" s="1">
        <v>1</v>
      </c>
      <c r="H164" s="1">
        <v>2</v>
      </c>
      <c r="I164" s="1">
        <v>1</v>
      </c>
      <c r="J164" s="1">
        <v>1</v>
      </c>
      <c r="K164" s="1">
        <v>0</v>
      </c>
      <c r="L164" s="1">
        <v>0</v>
      </c>
      <c r="M164" s="1">
        <v>0</v>
      </c>
      <c r="N164" s="1">
        <v>13</v>
      </c>
      <c r="P164" s="24"/>
      <c r="AD164" s="24"/>
      <c r="BF164" s="24"/>
      <c r="CH164" s="31"/>
      <c r="CV164" s="31"/>
    </row>
    <row r="165" spans="2:100" x14ac:dyDescent="0.25">
      <c r="B165" s="24" t="s">
        <v>122</v>
      </c>
      <c r="C165" s="1" t="s">
        <v>13</v>
      </c>
      <c r="D165" s="1" t="s">
        <v>43</v>
      </c>
      <c r="E165" s="1" t="s">
        <v>14</v>
      </c>
      <c r="F165" s="1" t="s">
        <v>66</v>
      </c>
      <c r="G165" s="1">
        <v>0</v>
      </c>
      <c r="H165" s="1">
        <v>1</v>
      </c>
      <c r="I165" s="1">
        <v>1</v>
      </c>
      <c r="J165" s="1">
        <v>0</v>
      </c>
      <c r="K165" s="1">
        <v>0</v>
      </c>
      <c r="L165" s="1">
        <v>0</v>
      </c>
      <c r="M165" s="1">
        <v>0</v>
      </c>
      <c r="N165" s="1">
        <v>13</v>
      </c>
      <c r="P165" s="24"/>
      <c r="AD165" s="24"/>
      <c r="BF165" s="24"/>
      <c r="CH165" s="31"/>
      <c r="CV165" s="31"/>
    </row>
    <row r="166" spans="2:100" x14ac:dyDescent="0.25">
      <c r="B166" s="24" t="s">
        <v>122</v>
      </c>
      <c r="C166" s="1" t="s">
        <v>15</v>
      </c>
      <c r="D166" s="1" t="s">
        <v>32</v>
      </c>
      <c r="E166" s="1" t="s">
        <v>30</v>
      </c>
      <c r="F166" s="1" t="s">
        <v>66</v>
      </c>
      <c r="G166" s="1">
        <v>0</v>
      </c>
      <c r="H166" s="1">
        <v>0</v>
      </c>
      <c r="I166" s="1">
        <v>0</v>
      </c>
      <c r="J166" s="1">
        <v>0</v>
      </c>
      <c r="K166" s="1">
        <v>0</v>
      </c>
      <c r="L166" s="1">
        <v>0</v>
      </c>
      <c r="M166" s="1">
        <v>0</v>
      </c>
      <c r="N166" s="1">
        <v>13</v>
      </c>
      <c r="P166" s="24"/>
      <c r="AD166" s="24"/>
      <c r="BF166" s="24"/>
      <c r="CH166" s="31"/>
      <c r="CV166" s="31"/>
    </row>
    <row r="167" spans="2:100" x14ac:dyDescent="0.25">
      <c r="B167" s="24" t="s">
        <v>122</v>
      </c>
      <c r="C167" s="1" t="s">
        <v>24</v>
      </c>
      <c r="D167" s="1" t="s">
        <v>49</v>
      </c>
      <c r="E167" s="1" t="s">
        <v>31</v>
      </c>
      <c r="F167" s="1" t="s">
        <v>78</v>
      </c>
      <c r="G167" s="1">
        <v>2</v>
      </c>
      <c r="H167" s="1">
        <v>4</v>
      </c>
      <c r="I167" s="1">
        <v>1</v>
      </c>
      <c r="J167" s="1">
        <v>1</v>
      </c>
      <c r="K167" s="1">
        <v>1</v>
      </c>
      <c r="L167" s="1">
        <v>1</v>
      </c>
      <c r="M167" s="1">
        <v>0</v>
      </c>
      <c r="N167" s="1">
        <v>13</v>
      </c>
      <c r="P167" s="24"/>
      <c r="AD167" s="24"/>
      <c r="BF167" s="24"/>
      <c r="CH167" s="31"/>
      <c r="CV167" s="31"/>
    </row>
    <row r="168" spans="2:100" x14ac:dyDescent="0.25">
      <c r="B168" s="24" t="s">
        <v>122</v>
      </c>
      <c r="C168" s="1" t="s">
        <v>28</v>
      </c>
      <c r="D168" s="1" t="s">
        <v>32</v>
      </c>
      <c r="E168" s="1" t="s">
        <v>25</v>
      </c>
      <c r="F168" s="1" t="s">
        <v>66</v>
      </c>
      <c r="G168" s="1">
        <v>0</v>
      </c>
      <c r="H168" s="1">
        <v>0</v>
      </c>
      <c r="I168" s="1">
        <v>0</v>
      </c>
      <c r="J168" s="1">
        <v>0</v>
      </c>
      <c r="K168" s="1">
        <v>0</v>
      </c>
      <c r="L168" s="1">
        <v>0</v>
      </c>
      <c r="M168" s="1">
        <v>0</v>
      </c>
      <c r="N168" s="1">
        <v>13</v>
      </c>
      <c r="P168" s="24"/>
      <c r="AD168" s="24"/>
      <c r="BF168" s="24"/>
      <c r="CH168" s="31"/>
      <c r="CV168" s="31"/>
    </row>
    <row r="169" spans="2:100" x14ac:dyDescent="0.25">
      <c r="B169" s="24" t="s">
        <v>122</v>
      </c>
      <c r="C169" s="1" t="s">
        <v>21</v>
      </c>
      <c r="D169" s="1" t="s">
        <v>50</v>
      </c>
      <c r="E169" s="1" t="s">
        <v>19</v>
      </c>
      <c r="F169" s="1" t="s">
        <v>68</v>
      </c>
      <c r="G169" s="1">
        <v>1</v>
      </c>
      <c r="H169" s="1">
        <v>4</v>
      </c>
      <c r="I169" s="1">
        <v>1</v>
      </c>
      <c r="J169" s="1">
        <v>1</v>
      </c>
      <c r="K169" s="1">
        <v>1</v>
      </c>
      <c r="L169" s="1">
        <v>1</v>
      </c>
      <c r="M169" s="1">
        <v>1</v>
      </c>
      <c r="N169" s="1">
        <v>13</v>
      </c>
      <c r="P169" s="24"/>
      <c r="AD169" s="24"/>
      <c r="BF169" s="24"/>
      <c r="CH169" s="31"/>
      <c r="CV169" s="31"/>
    </row>
    <row r="170" spans="2:100" x14ac:dyDescent="0.25">
      <c r="B170" s="24" t="s">
        <v>123</v>
      </c>
      <c r="C170" s="1" t="s">
        <v>30</v>
      </c>
      <c r="D170" s="1" t="s">
        <v>32</v>
      </c>
      <c r="E170" s="1" t="s">
        <v>12</v>
      </c>
      <c r="F170" s="1" t="s">
        <v>66</v>
      </c>
      <c r="G170" s="1">
        <v>0</v>
      </c>
      <c r="H170" s="1">
        <v>0</v>
      </c>
      <c r="I170" s="1">
        <v>0</v>
      </c>
      <c r="J170" s="1">
        <v>0</v>
      </c>
      <c r="K170" s="1">
        <v>0</v>
      </c>
      <c r="L170" s="1">
        <v>0</v>
      </c>
      <c r="M170" s="1">
        <v>0</v>
      </c>
      <c r="N170" s="1">
        <v>14</v>
      </c>
      <c r="P170" s="24"/>
      <c r="AD170" s="24"/>
      <c r="BF170" s="24"/>
      <c r="CH170" s="31"/>
      <c r="CV170" s="31"/>
    </row>
    <row r="171" spans="2:100" x14ac:dyDescent="0.25">
      <c r="B171" s="24" t="s">
        <v>124</v>
      </c>
      <c r="C171" s="1" t="s">
        <v>20</v>
      </c>
      <c r="D171" s="1" t="s">
        <v>38</v>
      </c>
      <c r="E171" s="1" t="s">
        <v>22</v>
      </c>
      <c r="F171" s="1" t="s">
        <v>72</v>
      </c>
      <c r="G171" s="1">
        <v>2</v>
      </c>
      <c r="H171" s="1">
        <v>3</v>
      </c>
      <c r="I171" s="1">
        <v>1</v>
      </c>
      <c r="J171" s="1">
        <v>1</v>
      </c>
      <c r="K171" s="1">
        <v>1</v>
      </c>
      <c r="L171" s="1">
        <v>0</v>
      </c>
      <c r="M171" s="1">
        <v>1</v>
      </c>
      <c r="N171" s="1">
        <v>14</v>
      </c>
      <c r="P171" s="24"/>
      <c r="AD171" s="24"/>
      <c r="BF171" s="24"/>
      <c r="CH171" s="31"/>
      <c r="CV171" s="31"/>
    </row>
    <row r="172" spans="2:100" x14ac:dyDescent="0.25">
      <c r="B172" s="24" t="s">
        <v>124</v>
      </c>
      <c r="C172" s="1" t="s">
        <v>16</v>
      </c>
      <c r="D172" s="1" t="s">
        <v>42</v>
      </c>
      <c r="E172" s="1" t="s">
        <v>23</v>
      </c>
      <c r="F172" s="1" t="s">
        <v>71</v>
      </c>
      <c r="G172" s="1">
        <v>3</v>
      </c>
      <c r="H172" s="1">
        <v>5</v>
      </c>
      <c r="I172" s="1">
        <v>1</v>
      </c>
      <c r="J172" s="1">
        <v>1</v>
      </c>
      <c r="K172" s="1">
        <v>1</v>
      </c>
      <c r="L172" s="1">
        <v>1</v>
      </c>
      <c r="M172" s="1">
        <v>1</v>
      </c>
      <c r="N172" s="1">
        <v>14</v>
      </c>
      <c r="P172" s="24"/>
      <c r="AD172" s="24"/>
      <c r="BF172" s="24"/>
      <c r="CH172" s="31"/>
      <c r="CV172" s="31"/>
    </row>
    <row r="173" spans="2:100" x14ac:dyDescent="0.25">
      <c r="B173" s="24" t="s">
        <v>125</v>
      </c>
      <c r="C173" s="1" t="s">
        <v>25</v>
      </c>
      <c r="D173" s="1" t="s">
        <v>33</v>
      </c>
      <c r="E173" s="1" t="s">
        <v>29</v>
      </c>
      <c r="F173" s="1" t="s">
        <v>68</v>
      </c>
      <c r="G173" s="1">
        <v>1</v>
      </c>
      <c r="H173" s="1">
        <v>1</v>
      </c>
      <c r="I173" s="1">
        <v>1</v>
      </c>
      <c r="J173" s="1">
        <v>0</v>
      </c>
      <c r="K173" s="1">
        <v>0</v>
      </c>
      <c r="L173" s="1">
        <v>0</v>
      </c>
      <c r="M173" s="1">
        <v>0</v>
      </c>
      <c r="N173" s="1">
        <v>14</v>
      </c>
      <c r="P173" s="24"/>
      <c r="AD173" s="24"/>
      <c r="BF173" s="24"/>
      <c r="CH173" s="31"/>
      <c r="CV173" s="31"/>
    </row>
    <row r="174" spans="2:100" x14ac:dyDescent="0.25">
      <c r="B174" s="24" t="s">
        <v>125</v>
      </c>
      <c r="C174" s="1" t="s">
        <v>14</v>
      </c>
      <c r="D174" s="1" t="s">
        <v>38</v>
      </c>
      <c r="E174" s="1" t="s">
        <v>28</v>
      </c>
      <c r="F174" s="1" t="s">
        <v>69</v>
      </c>
      <c r="G174" s="1">
        <v>1</v>
      </c>
      <c r="H174" s="1">
        <v>3</v>
      </c>
      <c r="I174" s="1">
        <v>1</v>
      </c>
      <c r="J174" s="1">
        <v>1</v>
      </c>
      <c r="K174" s="1">
        <v>1</v>
      </c>
      <c r="L174" s="1">
        <v>0</v>
      </c>
      <c r="M174" s="1">
        <v>1</v>
      </c>
      <c r="N174" s="1">
        <v>14</v>
      </c>
      <c r="P174" s="24"/>
      <c r="AD174" s="24"/>
      <c r="BF174" s="24"/>
      <c r="CH174" s="31"/>
      <c r="CV174" s="31"/>
    </row>
    <row r="175" spans="2:100" x14ac:dyDescent="0.25">
      <c r="B175" s="24" t="s">
        <v>125</v>
      </c>
      <c r="C175" s="1" t="s">
        <v>18</v>
      </c>
      <c r="D175" s="1" t="s">
        <v>48</v>
      </c>
      <c r="E175" s="1" t="s">
        <v>26</v>
      </c>
      <c r="F175" s="1" t="s">
        <v>72</v>
      </c>
      <c r="G175" s="1">
        <v>2</v>
      </c>
      <c r="H175" s="1">
        <v>3</v>
      </c>
      <c r="I175" s="1">
        <v>1</v>
      </c>
      <c r="J175" s="1">
        <v>1</v>
      </c>
      <c r="K175" s="1">
        <v>1</v>
      </c>
      <c r="L175" s="1">
        <v>0</v>
      </c>
      <c r="M175" s="1">
        <v>0</v>
      </c>
      <c r="N175" s="1">
        <v>14</v>
      </c>
      <c r="P175" s="24"/>
      <c r="AD175" s="24"/>
      <c r="BF175" s="24"/>
      <c r="CH175" s="31"/>
      <c r="CV175" s="31"/>
    </row>
    <row r="176" spans="2:100" x14ac:dyDescent="0.25">
      <c r="B176" s="24" t="s">
        <v>125</v>
      </c>
      <c r="C176" s="1" t="s">
        <v>24</v>
      </c>
      <c r="D176" s="1" t="s">
        <v>34</v>
      </c>
      <c r="E176" s="1" t="s">
        <v>15</v>
      </c>
      <c r="F176" s="1" t="s">
        <v>69</v>
      </c>
      <c r="G176" s="1">
        <v>1</v>
      </c>
      <c r="H176" s="1">
        <v>2</v>
      </c>
      <c r="I176" s="1">
        <v>1</v>
      </c>
      <c r="J176" s="1">
        <v>1</v>
      </c>
      <c r="K176" s="1">
        <v>0</v>
      </c>
      <c r="L176" s="1">
        <v>0</v>
      </c>
      <c r="M176" s="1">
        <v>1</v>
      </c>
      <c r="N176" s="1">
        <v>14</v>
      </c>
      <c r="P176" s="24"/>
      <c r="AD176" s="24"/>
      <c r="BF176" s="24"/>
      <c r="CH176" s="31"/>
      <c r="CV176" s="31"/>
    </row>
    <row r="177" spans="2:100" x14ac:dyDescent="0.25">
      <c r="B177" s="24" t="s">
        <v>125</v>
      </c>
      <c r="C177" s="1" t="s">
        <v>31</v>
      </c>
      <c r="D177" s="1" t="s">
        <v>35</v>
      </c>
      <c r="E177" s="1" t="s">
        <v>21</v>
      </c>
      <c r="F177" s="1" t="s">
        <v>68</v>
      </c>
      <c r="G177" s="1">
        <v>1</v>
      </c>
      <c r="H177" s="1">
        <v>4</v>
      </c>
      <c r="I177" s="1">
        <v>1</v>
      </c>
      <c r="J177" s="1">
        <v>1</v>
      </c>
      <c r="K177" s="1">
        <v>1</v>
      </c>
      <c r="L177" s="1">
        <v>1</v>
      </c>
      <c r="M177" s="1">
        <v>1</v>
      </c>
      <c r="N177" s="1">
        <v>14</v>
      </c>
      <c r="P177" s="24"/>
      <c r="AD177" s="24"/>
      <c r="BF177" s="24"/>
      <c r="CH177" s="31"/>
      <c r="CV177" s="31"/>
    </row>
    <row r="178" spans="2:100" x14ac:dyDescent="0.25">
      <c r="B178" s="24" t="s">
        <v>125</v>
      </c>
      <c r="C178" s="1" t="s">
        <v>17</v>
      </c>
      <c r="D178" s="1" t="s">
        <v>38</v>
      </c>
      <c r="E178" s="1" t="s">
        <v>13</v>
      </c>
      <c r="F178" s="1" t="s">
        <v>89</v>
      </c>
      <c r="G178" s="1">
        <v>3</v>
      </c>
      <c r="H178" s="1">
        <v>3</v>
      </c>
      <c r="I178" s="1">
        <v>1</v>
      </c>
      <c r="J178" s="1">
        <v>1</v>
      </c>
      <c r="K178" s="1">
        <v>1</v>
      </c>
      <c r="L178" s="1">
        <v>0</v>
      </c>
      <c r="M178" s="1">
        <v>1</v>
      </c>
      <c r="N178" s="1">
        <v>14</v>
      </c>
      <c r="P178" s="24"/>
      <c r="AD178" s="24"/>
      <c r="BF178" s="24"/>
      <c r="CH178" s="31"/>
      <c r="CV178" s="31"/>
    </row>
    <row r="179" spans="2:100" x14ac:dyDescent="0.25">
      <c r="B179" s="24" t="s">
        <v>125</v>
      </c>
      <c r="C179" s="1" t="s">
        <v>27</v>
      </c>
      <c r="D179" s="1" t="s">
        <v>33</v>
      </c>
      <c r="E179" s="1" t="s">
        <v>19</v>
      </c>
      <c r="F179" s="1" t="s">
        <v>68</v>
      </c>
      <c r="G179" s="1">
        <v>1</v>
      </c>
      <c r="H179" s="1">
        <v>1</v>
      </c>
      <c r="I179" s="1">
        <v>1</v>
      </c>
      <c r="J179" s="1">
        <v>0</v>
      </c>
      <c r="K179" s="1">
        <v>0</v>
      </c>
      <c r="L179" s="1">
        <v>0</v>
      </c>
      <c r="M179" s="1">
        <v>0</v>
      </c>
      <c r="N179" s="1">
        <v>14</v>
      </c>
      <c r="P179" s="24"/>
      <c r="AD179" s="24"/>
      <c r="BF179" s="24"/>
      <c r="CH179" s="31"/>
      <c r="CV179" s="31"/>
    </row>
    <row r="180" spans="2:100" x14ac:dyDescent="0.25">
      <c r="B180" s="24" t="s">
        <v>126</v>
      </c>
      <c r="C180" s="1" t="s">
        <v>12</v>
      </c>
      <c r="D180" s="1" t="s">
        <v>40</v>
      </c>
      <c r="E180" s="1" t="s">
        <v>31</v>
      </c>
      <c r="F180" s="1" t="s">
        <v>66</v>
      </c>
      <c r="G180" s="1">
        <v>0</v>
      </c>
      <c r="H180" s="1">
        <v>2</v>
      </c>
      <c r="I180" s="1">
        <v>1</v>
      </c>
      <c r="J180" s="1">
        <v>1</v>
      </c>
      <c r="K180" s="1">
        <v>0</v>
      </c>
      <c r="L180" s="1">
        <v>0</v>
      </c>
      <c r="M180" s="1">
        <v>0</v>
      </c>
      <c r="N180" s="1">
        <v>15</v>
      </c>
      <c r="P180" s="24"/>
      <c r="AD180" s="24"/>
      <c r="BF180" s="24"/>
      <c r="CH180" s="31"/>
      <c r="CV180" s="31"/>
    </row>
    <row r="181" spans="2:100" x14ac:dyDescent="0.25">
      <c r="B181" s="24" t="s">
        <v>126</v>
      </c>
      <c r="C181" s="1" t="s">
        <v>15</v>
      </c>
      <c r="D181" s="1" t="s">
        <v>40</v>
      </c>
      <c r="E181" s="1" t="s">
        <v>17</v>
      </c>
      <c r="F181" s="1" t="s">
        <v>68</v>
      </c>
      <c r="G181" s="1">
        <v>1</v>
      </c>
      <c r="H181" s="1">
        <v>2</v>
      </c>
      <c r="I181" s="1">
        <v>1</v>
      </c>
      <c r="J181" s="1">
        <v>1</v>
      </c>
      <c r="K181" s="1">
        <v>0</v>
      </c>
      <c r="L181" s="1">
        <v>0</v>
      </c>
      <c r="M181" s="1">
        <v>0</v>
      </c>
      <c r="N181" s="1">
        <v>15</v>
      </c>
      <c r="P181" s="24"/>
      <c r="AD181" s="24"/>
      <c r="BF181" s="24"/>
      <c r="CH181" s="31"/>
      <c r="CV181" s="31"/>
    </row>
    <row r="182" spans="2:100" x14ac:dyDescent="0.25">
      <c r="B182" s="24" t="s">
        <v>126</v>
      </c>
      <c r="C182" s="1" t="s">
        <v>23</v>
      </c>
      <c r="D182" s="1" t="s">
        <v>40</v>
      </c>
      <c r="E182" s="1" t="s">
        <v>21</v>
      </c>
      <c r="F182" s="1" t="s">
        <v>66</v>
      </c>
      <c r="G182" s="1">
        <v>0</v>
      </c>
      <c r="H182" s="1">
        <v>2</v>
      </c>
      <c r="I182" s="1">
        <v>1</v>
      </c>
      <c r="J182" s="1">
        <v>1</v>
      </c>
      <c r="K182" s="1">
        <v>0</v>
      </c>
      <c r="L182" s="1">
        <v>0</v>
      </c>
      <c r="M182" s="1">
        <v>0</v>
      </c>
      <c r="N182" s="1">
        <v>15</v>
      </c>
      <c r="P182" s="24"/>
      <c r="AD182" s="24"/>
      <c r="BF182" s="24"/>
      <c r="CH182" s="31"/>
      <c r="CV182" s="31"/>
    </row>
    <row r="183" spans="2:100" x14ac:dyDescent="0.25">
      <c r="B183" s="24" t="s">
        <v>126</v>
      </c>
      <c r="C183" s="1" t="s">
        <v>26</v>
      </c>
      <c r="D183" s="1" t="s">
        <v>40</v>
      </c>
      <c r="E183" s="1" t="s">
        <v>25</v>
      </c>
      <c r="F183" s="1" t="s">
        <v>66</v>
      </c>
      <c r="G183" s="1">
        <v>0</v>
      </c>
      <c r="H183" s="1">
        <v>2</v>
      </c>
      <c r="I183" s="1">
        <v>1</v>
      </c>
      <c r="J183" s="1">
        <v>1</v>
      </c>
      <c r="K183" s="1">
        <v>0</v>
      </c>
      <c r="L183" s="1">
        <v>0</v>
      </c>
      <c r="M183" s="1">
        <v>0</v>
      </c>
      <c r="N183" s="1">
        <v>15</v>
      </c>
      <c r="P183" s="24"/>
      <c r="AD183" s="24"/>
      <c r="BF183" s="24"/>
      <c r="CH183" s="31"/>
      <c r="CV183" s="31"/>
    </row>
    <row r="184" spans="2:100" x14ac:dyDescent="0.25">
      <c r="B184" s="24" t="s">
        <v>126</v>
      </c>
      <c r="C184" s="1" t="s">
        <v>28</v>
      </c>
      <c r="D184" s="1" t="s">
        <v>46</v>
      </c>
      <c r="E184" s="1" t="s">
        <v>24</v>
      </c>
      <c r="F184" s="1" t="s">
        <v>68</v>
      </c>
      <c r="G184" s="1">
        <v>1</v>
      </c>
      <c r="H184" s="1">
        <v>5</v>
      </c>
      <c r="I184" s="1">
        <v>1</v>
      </c>
      <c r="J184" s="1">
        <v>1</v>
      </c>
      <c r="K184" s="1">
        <v>1</v>
      </c>
      <c r="L184" s="1">
        <v>1</v>
      </c>
      <c r="M184" s="1">
        <v>1</v>
      </c>
      <c r="N184" s="1">
        <v>15</v>
      </c>
      <c r="P184" s="24"/>
      <c r="AD184" s="24"/>
      <c r="BF184" s="24"/>
      <c r="CH184" s="31"/>
      <c r="CV184" s="31"/>
    </row>
    <row r="185" spans="2:100" x14ac:dyDescent="0.25">
      <c r="B185" s="24" t="s">
        <v>126</v>
      </c>
      <c r="C185" s="1" t="s">
        <v>13</v>
      </c>
      <c r="D185" s="1" t="s">
        <v>51</v>
      </c>
      <c r="E185" s="1" t="s">
        <v>30</v>
      </c>
      <c r="F185" s="1" t="s">
        <v>73</v>
      </c>
      <c r="G185" s="1">
        <v>2</v>
      </c>
      <c r="H185" s="1">
        <v>3</v>
      </c>
      <c r="I185" s="1">
        <v>1</v>
      </c>
      <c r="J185" s="1">
        <v>1</v>
      </c>
      <c r="K185" s="1">
        <v>1</v>
      </c>
      <c r="L185" s="1">
        <v>0</v>
      </c>
      <c r="M185" s="1">
        <v>1</v>
      </c>
      <c r="N185" s="1">
        <v>15</v>
      </c>
      <c r="P185" s="24"/>
      <c r="AD185" s="24"/>
      <c r="BF185" s="24"/>
      <c r="CH185" s="31"/>
      <c r="CV185" s="31"/>
    </row>
    <row r="186" spans="2:100" x14ac:dyDescent="0.25">
      <c r="B186" s="24" t="s">
        <v>126</v>
      </c>
      <c r="C186" s="1" t="s">
        <v>22</v>
      </c>
      <c r="D186" s="1" t="s">
        <v>45</v>
      </c>
      <c r="E186" s="1" t="s">
        <v>16</v>
      </c>
      <c r="F186" s="1" t="s">
        <v>103</v>
      </c>
      <c r="G186" s="1">
        <v>3</v>
      </c>
      <c r="H186" s="1">
        <v>3</v>
      </c>
      <c r="I186" s="1">
        <v>1</v>
      </c>
      <c r="J186" s="1">
        <v>1</v>
      </c>
      <c r="K186" s="1">
        <v>1</v>
      </c>
      <c r="L186" s="1">
        <v>0</v>
      </c>
      <c r="M186" s="1">
        <v>0</v>
      </c>
      <c r="N186" s="1">
        <v>15</v>
      </c>
      <c r="P186" s="24"/>
      <c r="AD186" s="24"/>
      <c r="BF186" s="24"/>
      <c r="CH186" s="31"/>
      <c r="CV186" s="31"/>
    </row>
    <row r="187" spans="2:100" x14ac:dyDescent="0.25">
      <c r="B187" s="24" t="s">
        <v>126</v>
      </c>
      <c r="C187" s="1" t="s">
        <v>19</v>
      </c>
      <c r="D187" s="1" t="s">
        <v>35</v>
      </c>
      <c r="E187" s="1" t="s">
        <v>14</v>
      </c>
      <c r="F187" s="1" t="s">
        <v>68</v>
      </c>
      <c r="G187" s="1">
        <v>1</v>
      </c>
      <c r="H187" s="1">
        <v>4</v>
      </c>
      <c r="I187" s="1">
        <v>1</v>
      </c>
      <c r="J187" s="1">
        <v>1</v>
      </c>
      <c r="K187" s="1">
        <v>1</v>
      </c>
      <c r="L187" s="1">
        <v>1</v>
      </c>
      <c r="M187" s="1">
        <v>1</v>
      </c>
      <c r="N187" s="1">
        <v>15</v>
      </c>
      <c r="P187" s="24"/>
      <c r="AD187" s="24"/>
      <c r="BF187" s="24"/>
      <c r="CH187" s="31"/>
      <c r="CV187" s="31"/>
    </row>
    <row r="188" spans="2:100" x14ac:dyDescent="0.25">
      <c r="B188" s="24" t="s">
        <v>126</v>
      </c>
      <c r="C188" s="1" t="s">
        <v>27</v>
      </c>
      <c r="D188" s="1" t="s">
        <v>41</v>
      </c>
      <c r="E188" s="1" t="s">
        <v>18</v>
      </c>
      <c r="F188" s="1" t="s">
        <v>66</v>
      </c>
      <c r="G188" s="1">
        <v>0</v>
      </c>
      <c r="H188" s="1">
        <v>2</v>
      </c>
      <c r="I188" s="1">
        <v>1</v>
      </c>
      <c r="J188" s="1">
        <v>1</v>
      </c>
      <c r="K188" s="1">
        <v>0</v>
      </c>
      <c r="L188" s="1">
        <v>0</v>
      </c>
      <c r="M188" s="1">
        <v>0</v>
      </c>
      <c r="N188" s="1">
        <v>15</v>
      </c>
      <c r="P188" s="24"/>
      <c r="AD188" s="24"/>
      <c r="BF188" s="24"/>
      <c r="CH188" s="31"/>
      <c r="CV188" s="31"/>
    </row>
    <row r="189" spans="2:100" x14ac:dyDescent="0.25">
      <c r="B189" s="24" t="s">
        <v>126</v>
      </c>
      <c r="C189" s="1" t="s">
        <v>29</v>
      </c>
      <c r="D189" s="1" t="s">
        <v>38</v>
      </c>
      <c r="E189" s="1" t="s">
        <v>20</v>
      </c>
      <c r="F189" s="1" t="s">
        <v>68</v>
      </c>
      <c r="G189" s="1">
        <v>1</v>
      </c>
      <c r="H189" s="1">
        <v>3</v>
      </c>
      <c r="I189" s="1">
        <v>1</v>
      </c>
      <c r="J189" s="1">
        <v>1</v>
      </c>
      <c r="K189" s="1">
        <v>1</v>
      </c>
      <c r="L189" s="1">
        <v>0</v>
      </c>
      <c r="M189" s="1">
        <v>1</v>
      </c>
      <c r="N189" s="1">
        <v>15</v>
      </c>
      <c r="P189" s="24"/>
      <c r="AD189" s="24"/>
      <c r="BF189" s="24"/>
      <c r="CH189" s="31"/>
      <c r="CV189" s="31"/>
    </row>
    <row r="190" spans="2:100" x14ac:dyDescent="0.25">
      <c r="B190" s="24" t="s">
        <v>127</v>
      </c>
      <c r="C190" s="1" t="s">
        <v>21</v>
      </c>
      <c r="D190" s="1" t="s">
        <v>41</v>
      </c>
      <c r="E190" s="1" t="s">
        <v>16</v>
      </c>
      <c r="F190" s="1" t="s">
        <v>69</v>
      </c>
      <c r="G190" s="1">
        <v>1</v>
      </c>
      <c r="H190" s="1">
        <v>2</v>
      </c>
      <c r="I190" s="1">
        <v>1</v>
      </c>
      <c r="J190" s="1">
        <v>1</v>
      </c>
      <c r="K190" s="1">
        <v>0</v>
      </c>
      <c r="L190" s="1">
        <v>0</v>
      </c>
      <c r="M190" s="1">
        <v>0</v>
      </c>
      <c r="N190" s="1">
        <v>15</v>
      </c>
      <c r="P190" s="24"/>
      <c r="AD190" s="24"/>
      <c r="BF190" s="24"/>
      <c r="CH190" s="31"/>
      <c r="CV190" s="31"/>
    </row>
    <row r="191" spans="2:100" x14ac:dyDescent="0.25">
      <c r="B191" s="24" t="s">
        <v>127</v>
      </c>
      <c r="C191" s="1" t="s">
        <v>20</v>
      </c>
      <c r="D191" s="1" t="s">
        <v>34</v>
      </c>
      <c r="E191" s="1" t="s">
        <v>28</v>
      </c>
      <c r="F191" s="1" t="s">
        <v>73</v>
      </c>
      <c r="G191" s="1">
        <v>2</v>
      </c>
      <c r="H191" s="1">
        <v>2</v>
      </c>
      <c r="I191" s="1">
        <v>1</v>
      </c>
      <c r="J191" s="1">
        <v>1</v>
      </c>
      <c r="K191" s="1">
        <v>0</v>
      </c>
      <c r="L191" s="1">
        <v>0</v>
      </c>
      <c r="M191" s="1">
        <v>1</v>
      </c>
      <c r="N191" s="1">
        <v>16</v>
      </c>
      <c r="P191" s="24"/>
      <c r="AD191" s="24"/>
      <c r="BF191" s="24"/>
      <c r="CH191" s="31"/>
      <c r="CV191" s="31"/>
    </row>
    <row r="192" spans="2:100" x14ac:dyDescent="0.25">
      <c r="B192" s="24" t="s">
        <v>127</v>
      </c>
      <c r="C192" s="1" t="s">
        <v>25</v>
      </c>
      <c r="D192" s="1" t="s">
        <v>55</v>
      </c>
      <c r="E192" s="1" t="s">
        <v>19</v>
      </c>
      <c r="F192" s="1" t="s">
        <v>71</v>
      </c>
      <c r="G192" s="1">
        <v>3</v>
      </c>
      <c r="H192" s="1">
        <v>5</v>
      </c>
      <c r="I192" s="1">
        <v>1</v>
      </c>
      <c r="J192" s="1">
        <v>1</v>
      </c>
      <c r="K192" s="1">
        <v>1</v>
      </c>
      <c r="L192" s="1">
        <v>1</v>
      </c>
      <c r="M192" s="1">
        <v>1</v>
      </c>
      <c r="N192" s="1">
        <v>16</v>
      </c>
      <c r="P192" s="24"/>
      <c r="AD192" s="24"/>
      <c r="BF192" s="24"/>
      <c r="CH192" s="31"/>
      <c r="CV192" s="31"/>
    </row>
    <row r="193" spans="2:100" x14ac:dyDescent="0.25">
      <c r="B193" s="24" t="s">
        <v>128</v>
      </c>
      <c r="C193" s="1" t="s">
        <v>14</v>
      </c>
      <c r="D193" s="1" t="s">
        <v>35</v>
      </c>
      <c r="E193" s="1" t="s">
        <v>23</v>
      </c>
      <c r="F193" s="1" t="s">
        <v>68</v>
      </c>
      <c r="G193" s="1">
        <v>1</v>
      </c>
      <c r="H193" s="1">
        <v>4</v>
      </c>
      <c r="I193" s="1">
        <v>1</v>
      </c>
      <c r="J193" s="1">
        <v>1</v>
      </c>
      <c r="K193" s="1">
        <v>1</v>
      </c>
      <c r="L193" s="1">
        <v>1</v>
      </c>
      <c r="M193" s="1">
        <v>1</v>
      </c>
      <c r="N193" s="1">
        <v>16</v>
      </c>
      <c r="P193" s="24"/>
      <c r="AD193" s="24"/>
      <c r="BF193" s="24"/>
      <c r="CH193" s="31"/>
      <c r="CV193" s="31"/>
    </row>
    <row r="194" spans="2:100" x14ac:dyDescent="0.25">
      <c r="B194" s="24" t="s">
        <v>128</v>
      </c>
      <c r="C194" s="1" t="s">
        <v>15</v>
      </c>
      <c r="D194" s="1" t="s">
        <v>33</v>
      </c>
      <c r="E194" s="1" t="s">
        <v>22</v>
      </c>
      <c r="F194" s="1" t="s">
        <v>68</v>
      </c>
      <c r="G194" s="1">
        <v>1</v>
      </c>
      <c r="H194" s="1">
        <v>1</v>
      </c>
      <c r="I194" s="1">
        <v>1</v>
      </c>
      <c r="J194" s="1">
        <v>0</v>
      </c>
      <c r="K194" s="1">
        <v>0</v>
      </c>
      <c r="L194" s="1">
        <v>0</v>
      </c>
      <c r="M194" s="1">
        <v>0</v>
      </c>
      <c r="N194" s="1">
        <v>16</v>
      </c>
      <c r="P194" s="24"/>
      <c r="AD194" s="24"/>
      <c r="BF194" s="24"/>
      <c r="CH194" s="31"/>
      <c r="CV194" s="31"/>
    </row>
    <row r="195" spans="2:100" x14ac:dyDescent="0.25">
      <c r="B195" s="24" t="s">
        <v>128</v>
      </c>
      <c r="C195" s="1" t="s">
        <v>24</v>
      </c>
      <c r="D195" s="1" t="s">
        <v>34</v>
      </c>
      <c r="E195" s="1" t="s">
        <v>12</v>
      </c>
      <c r="F195" s="1" t="s">
        <v>68</v>
      </c>
      <c r="G195" s="1">
        <v>1</v>
      </c>
      <c r="H195" s="1">
        <v>2</v>
      </c>
      <c r="I195" s="1">
        <v>1</v>
      </c>
      <c r="J195" s="1">
        <v>1</v>
      </c>
      <c r="K195" s="1">
        <v>0</v>
      </c>
      <c r="L195" s="1">
        <v>0</v>
      </c>
      <c r="M195" s="1">
        <v>1</v>
      </c>
      <c r="N195" s="1">
        <v>16</v>
      </c>
      <c r="P195" s="24"/>
      <c r="AD195" s="24"/>
      <c r="BF195" s="24"/>
      <c r="CH195" s="31"/>
      <c r="CV195" s="31"/>
    </row>
    <row r="196" spans="2:100" x14ac:dyDescent="0.25">
      <c r="B196" s="24" t="s">
        <v>128</v>
      </c>
      <c r="C196" s="1" t="s">
        <v>30</v>
      </c>
      <c r="D196" s="1" t="s">
        <v>35</v>
      </c>
      <c r="E196" s="1" t="s">
        <v>26</v>
      </c>
      <c r="F196" s="1" t="s">
        <v>73</v>
      </c>
      <c r="G196" s="1">
        <v>2</v>
      </c>
      <c r="H196" s="1">
        <v>4</v>
      </c>
      <c r="I196" s="1">
        <v>1</v>
      </c>
      <c r="J196" s="1">
        <v>1</v>
      </c>
      <c r="K196" s="1">
        <v>1</v>
      </c>
      <c r="L196" s="1">
        <v>1</v>
      </c>
      <c r="M196" s="1">
        <v>1</v>
      </c>
      <c r="N196" s="1">
        <v>16</v>
      </c>
      <c r="P196" s="24"/>
      <c r="AD196" s="24"/>
      <c r="BF196" s="24"/>
      <c r="CH196" s="31"/>
      <c r="CV196" s="31"/>
    </row>
    <row r="197" spans="2:100" x14ac:dyDescent="0.25">
      <c r="B197" s="24" t="s">
        <v>128</v>
      </c>
      <c r="C197" s="1" t="s">
        <v>31</v>
      </c>
      <c r="D197" s="1" t="s">
        <v>40</v>
      </c>
      <c r="E197" s="1" t="s">
        <v>13</v>
      </c>
      <c r="F197" s="1" t="s">
        <v>68</v>
      </c>
      <c r="G197" s="1">
        <v>1</v>
      </c>
      <c r="H197" s="1">
        <v>2</v>
      </c>
      <c r="I197" s="1">
        <v>1</v>
      </c>
      <c r="J197" s="1">
        <v>1</v>
      </c>
      <c r="K197" s="1">
        <v>0</v>
      </c>
      <c r="L197" s="1">
        <v>0</v>
      </c>
      <c r="M197" s="1">
        <v>0</v>
      </c>
      <c r="N197" s="1">
        <v>16</v>
      </c>
      <c r="P197" s="24"/>
      <c r="AD197" s="24"/>
      <c r="BF197" s="24"/>
      <c r="CH197" s="31"/>
      <c r="CV197" s="31"/>
    </row>
    <row r="198" spans="2:100" x14ac:dyDescent="0.25">
      <c r="B198" s="24" t="s">
        <v>128</v>
      </c>
      <c r="C198" s="1" t="s">
        <v>18</v>
      </c>
      <c r="D198" s="1" t="s">
        <v>45</v>
      </c>
      <c r="E198" s="1" t="s">
        <v>29</v>
      </c>
      <c r="F198" s="1" t="s">
        <v>68</v>
      </c>
      <c r="G198" s="1">
        <v>1</v>
      </c>
      <c r="H198" s="1">
        <v>3</v>
      </c>
      <c r="I198" s="1">
        <v>1</v>
      </c>
      <c r="J198" s="1">
        <v>1</v>
      </c>
      <c r="K198" s="1">
        <v>1</v>
      </c>
      <c r="L198" s="1">
        <v>0</v>
      </c>
      <c r="M198" s="1">
        <v>0</v>
      </c>
      <c r="N198" s="1">
        <v>16</v>
      </c>
      <c r="P198" s="24"/>
      <c r="AD198" s="24"/>
      <c r="BF198" s="24"/>
      <c r="CH198" s="31"/>
      <c r="CV198" s="31"/>
    </row>
    <row r="199" spans="2:100" x14ac:dyDescent="0.25">
      <c r="B199" s="24" t="s">
        <v>128</v>
      </c>
      <c r="C199" s="1" t="s">
        <v>17</v>
      </c>
      <c r="D199" s="1" t="s">
        <v>32</v>
      </c>
      <c r="E199" s="1" t="s">
        <v>27</v>
      </c>
      <c r="F199" s="1" t="s">
        <v>66</v>
      </c>
      <c r="G199" s="1">
        <v>0</v>
      </c>
      <c r="H199" s="1">
        <v>0</v>
      </c>
      <c r="I199" s="1">
        <v>0</v>
      </c>
      <c r="J199" s="1">
        <v>0</v>
      </c>
      <c r="K199" s="1">
        <v>0</v>
      </c>
      <c r="L199" s="1">
        <v>0</v>
      </c>
      <c r="M199" s="1">
        <v>0</v>
      </c>
      <c r="N199" s="1">
        <v>16</v>
      </c>
      <c r="P199" s="24"/>
      <c r="AD199" s="24"/>
      <c r="BF199" s="24"/>
      <c r="CH199" s="31"/>
      <c r="CV199" s="31"/>
    </row>
    <row r="200" spans="2:100" x14ac:dyDescent="0.25">
      <c r="B200" s="24" t="s">
        <v>129</v>
      </c>
      <c r="C200" s="1" t="s">
        <v>13</v>
      </c>
      <c r="D200" s="1" t="s">
        <v>50</v>
      </c>
      <c r="E200" s="1" t="s">
        <v>28</v>
      </c>
      <c r="F200" s="1" t="s">
        <v>78</v>
      </c>
      <c r="G200" s="1">
        <v>2</v>
      </c>
      <c r="H200" s="1">
        <v>4</v>
      </c>
      <c r="I200" s="1">
        <v>1</v>
      </c>
      <c r="J200" s="1">
        <v>1</v>
      </c>
      <c r="K200" s="1">
        <v>1</v>
      </c>
      <c r="L200" s="1">
        <v>1</v>
      </c>
      <c r="M200" s="1">
        <v>1</v>
      </c>
      <c r="N200" s="1">
        <v>17</v>
      </c>
      <c r="P200" s="24"/>
      <c r="AD200" s="24"/>
      <c r="BF200" s="24"/>
      <c r="CH200" s="31"/>
      <c r="CV200" s="31"/>
    </row>
    <row r="201" spans="2:100" x14ac:dyDescent="0.25">
      <c r="B201" s="24" t="s">
        <v>129</v>
      </c>
      <c r="C201" s="1" t="s">
        <v>16</v>
      </c>
      <c r="D201" s="1" t="s">
        <v>38</v>
      </c>
      <c r="E201" s="1" t="s">
        <v>14</v>
      </c>
      <c r="F201" s="1" t="s">
        <v>72</v>
      </c>
      <c r="G201" s="1">
        <v>2</v>
      </c>
      <c r="H201" s="1">
        <v>3</v>
      </c>
      <c r="I201" s="1">
        <v>1</v>
      </c>
      <c r="J201" s="1">
        <v>1</v>
      </c>
      <c r="K201" s="1">
        <v>1</v>
      </c>
      <c r="L201" s="1">
        <v>0</v>
      </c>
      <c r="M201" s="1">
        <v>1</v>
      </c>
      <c r="N201" s="1">
        <v>17</v>
      </c>
      <c r="P201" s="24"/>
      <c r="AD201" s="24"/>
      <c r="BF201" s="24"/>
      <c r="CH201" s="31"/>
      <c r="CV201" s="31"/>
    </row>
    <row r="202" spans="2:100" x14ac:dyDescent="0.25">
      <c r="B202" s="24" t="s">
        <v>129</v>
      </c>
      <c r="C202" s="1" t="s">
        <v>25</v>
      </c>
      <c r="D202" s="1" t="s">
        <v>35</v>
      </c>
      <c r="E202" s="1" t="s">
        <v>18</v>
      </c>
      <c r="F202" s="1" t="s">
        <v>72</v>
      </c>
      <c r="G202" s="1">
        <v>2</v>
      </c>
      <c r="H202" s="1">
        <v>4</v>
      </c>
      <c r="I202" s="1">
        <v>1</v>
      </c>
      <c r="J202" s="1">
        <v>1</v>
      </c>
      <c r="K202" s="1">
        <v>1</v>
      </c>
      <c r="L202" s="1">
        <v>1</v>
      </c>
      <c r="M202" s="1">
        <v>1</v>
      </c>
      <c r="N202" s="1">
        <v>17</v>
      </c>
      <c r="P202" s="24"/>
      <c r="AD202" s="24"/>
      <c r="BF202" s="24"/>
      <c r="CH202" s="31"/>
      <c r="CV202" s="31"/>
    </row>
    <row r="203" spans="2:100" x14ac:dyDescent="0.25">
      <c r="B203" s="24" t="s">
        <v>129</v>
      </c>
      <c r="C203" s="1" t="s">
        <v>26</v>
      </c>
      <c r="D203" s="1" t="s">
        <v>50</v>
      </c>
      <c r="E203" s="1" t="s">
        <v>15</v>
      </c>
      <c r="F203" s="1" t="s">
        <v>69</v>
      </c>
      <c r="G203" s="1">
        <v>1</v>
      </c>
      <c r="H203" s="1">
        <v>4</v>
      </c>
      <c r="I203" s="1">
        <v>1</v>
      </c>
      <c r="J203" s="1">
        <v>1</v>
      </c>
      <c r="K203" s="1">
        <v>1</v>
      </c>
      <c r="L203" s="1">
        <v>1</v>
      </c>
      <c r="M203" s="1">
        <v>1</v>
      </c>
      <c r="N203" s="1">
        <v>17</v>
      </c>
      <c r="P203" s="24"/>
      <c r="AD203" s="24"/>
      <c r="BF203" s="24"/>
      <c r="CH203" s="31"/>
      <c r="CV203" s="31"/>
    </row>
    <row r="204" spans="2:100" x14ac:dyDescent="0.25">
      <c r="B204" s="24" t="s">
        <v>129</v>
      </c>
      <c r="C204" s="1" t="s">
        <v>29</v>
      </c>
      <c r="D204" s="1" t="s">
        <v>43</v>
      </c>
      <c r="E204" s="1" t="s">
        <v>21</v>
      </c>
      <c r="F204" s="1" t="s">
        <v>66</v>
      </c>
      <c r="G204" s="1">
        <v>0</v>
      </c>
      <c r="H204" s="1">
        <v>1</v>
      </c>
      <c r="I204" s="1">
        <v>1</v>
      </c>
      <c r="J204" s="1">
        <v>0</v>
      </c>
      <c r="K204" s="1">
        <v>0</v>
      </c>
      <c r="L204" s="1">
        <v>0</v>
      </c>
      <c r="M204" s="1">
        <v>0</v>
      </c>
      <c r="N204" s="1">
        <v>17</v>
      </c>
      <c r="P204" s="24"/>
      <c r="AD204" s="24"/>
      <c r="BF204" s="24"/>
      <c r="CH204" s="31"/>
      <c r="CV204" s="31"/>
    </row>
    <row r="205" spans="2:100" x14ac:dyDescent="0.25">
      <c r="B205" s="24" t="s">
        <v>129</v>
      </c>
      <c r="C205" s="1" t="s">
        <v>12</v>
      </c>
      <c r="D205" s="1" t="s">
        <v>38</v>
      </c>
      <c r="E205" s="1" t="s">
        <v>20</v>
      </c>
      <c r="F205" s="1" t="s">
        <v>72</v>
      </c>
      <c r="G205" s="1">
        <v>2</v>
      </c>
      <c r="H205" s="1">
        <v>3</v>
      </c>
      <c r="I205" s="1">
        <v>1</v>
      </c>
      <c r="J205" s="1">
        <v>1</v>
      </c>
      <c r="K205" s="1">
        <v>1</v>
      </c>
      <c r="L205" s="1">
        <v>0</v>
      </c>
      <c r="M205" s="1">
        <v>1</v>
      </c>
      <c r="N205" s="1">
        <v>17</v>
      </c>
      <c r="P205" s="24"/>
      <c r="AD205" s="24"/>
      <c r="BF205" s="24"/>
      <c r="CH205" s="31"/>
      <c r="CV205" s="31"/>
    </row>
    <row r="206" spans="2:100" x14ac:dyDescent="0.25">
      <c r="B206" s="24" t="s">
        <v>129</v>
      </c>
      <c r="C206" s="1" t="s">
        <v>22</v>
      </c>
      <c r="D206" s="1" t="s">
        <v>35</v>
      </c>
      <c r="E206" s="1" t="s">
        <v>30</v>
      </c>
      <c r="F206" s="1" t="s">
        <v>71</v>
      </c>
      <c r="G206" s="1">
        <v>3</v>
      </c>
      <c r="H206" s="1">
        <v>4</v>
      </c>
      <c r="I206" s="1">
        <v>1</v>
      </c>
      <c r="J206" s="1">
        <v>1</v>
      </c>
      <c r="K206" s="1">
        <v>1</v>
      </c>
      <c r="L206" s="1">
        <v>1</v>
      </c>
      <c r="M206" s="1">
        <v>1</v>
      </c>
      <c r="N206" s="1">
        <v>17</v>
      </c>
      <c r="P206" s="24"/>
      <c r="AD206" s="24"/>
      <c r="BF206" s="24"/>
      <c r="CH206" s="31"/>
      <c r="CV206" s="31"/>
    </row>
    <row r="207" spans="2:100" x14ac:dyDescent="0.25">
      <c r="B207" s="24" t="s">
        <v>129</v>
      </c>
      <c r="C207" s="1" t="s">
        <v>23</v>
      </c>
      <c r="D207" s="1" t="s">
        <v>42</v>
      </c>
      <c r="E207" s="1" t="s">
        <v>17</v>
      </c>
      <c r="F207" s="1" t="s">
        <v>68</v>
      </c>
      <c r="G207" s="1">
        <v>1</v>
      </c>
      <c r="H207" s="1">
        <v>5</v>
      </c>
      <c r="I207" s="1">
        <v>1</v>
      </c>
      <c r="J207" s="1">
        <v>1</v>
      </c>
      <c r="K207" s="1">
        <v>1</v>
      </c>
      <c r="L207" s="1">
        <v>1</v>
      </c>
      <c r="M207" s="1">
        <v>1</v>
      </c>
      <c r="N207" s="1">
        <v>17</v>
      </c>
      <c r="P207" s="24"/>
      <c r="AD207" s="24"/>
      <c r="BF207" s="24"/>
      <c r="CH207" s="31"/>
      <c r="CV207" s="31"/>
    </row>
    <row r="208" spans="2:100" x14ac:dyDescent="0.25">
      <c r="B208" s="24" t="s">
        <v>129</v>
      </c>
      <c r="C208" s="1" t="s">
        <v>19</v>
      </c>
      <c r="D208" s="1" t="s">
        <v>48</v>
      </c>
      <c r="E208" s="1" t="s">
        <v>24</v>
      </c>
      <c r="F208" s="1" t="s">
        <v>107</v>
      </c>
      <c r="G208" s="1">
        <v>3</v>
      </c>
      <c r="H208" s="1">
        <v>3</v>
      </c>
      <c r="I208" s="1">
        <v>1</v>
      </c>
      <c r="J208" s="1">
        <v>1</v>
      </c>
      <c r="K208" s="1">
        <v>1</v>
      </c>
      <c r="L208" s="1">
        <v>0</v>
      </c>
      <c r="M208" s="1">
        <v>0</v>
      </c>
      <c r="N208" s="1">
        <v>17</v>
      </c>
      <c r="P208" s="24"/>
      <c r="AD208" s="24"/>
      <c r="BF208" s="24"/>
      <c r="CH208" s="31"/>
      <c r="CV208" s="31"/>
    </row>
    <row r="209" spans="2:100" x14ac:dyDescent="0.25">
      <c r="B209" s="24" t="s">
        <v>129</v>
      </c>
      <c r="C209" s="1" t="s">
        <v>27</v>
      </c>
      <c r="D209" s="1" t="s">
        <v>37</v>
      </c>
      <c r="E209" s="1" t="s">
        <v>31</v>
      </c>
      <c r="F209" s="1" t="s">
        <v>69</v>
      </c>
      <c r="G209" s="1">
        <v>1</v>
      </c>
      <c r="H209" s="1">
        <v>4</v>
      </c>
      <c r="I209" s="1">
        <v>1</v>
      </c>
      <c r="J209" s="1">
        <v>1</v>
      </c>
      <c r="K209" s="1">
        <v>1</v>
      </c>
      <c r="L209" s="1">
        <v>1</v>
      </c>
      <c r="M209" s="1">
        <v>0</v>
      </c>
      <c r="N209" s="1">
        <v>17</v>
      </c>
      <c r="P209" s="24"/>
      <c r="AD209" s="24"/>
      <c r="BF209" s="24"/>
      <c r="CH209" s="31"/>
      <c r="CV209" s="31"/>
    </row>
    <row r="210" spans="2:100" x14ac:dyDescent="0.25">
      <c r="B210" s="24" t="s">
        <v>130</v>
      </c>
      <c r="C210" s="1" t="s">
        <v>14</v>
      </c>
      <c r="D210" s="1" t="s">
        <v>41</v>
      </c>
      <c r="E210" s="1" t="s">
        <v>25</v>
      </c>
      <c r="F210" s="1" t="s">
        <v>72</v>
      </c>
      <c r="G210" s="1">
        <v>2</v>
      </c>
      <c r="H210" s="1">
        <v>2</v>
      </c>
      <c r="I210" s="1">
        <v>1</v>
      </c>
      <c r="J210" s="1">
        <v>1</v>
      </c>
      <c r="K210" s="1">
        <v>0</v>
      </c>
      <c r="L210" s="1">
        <v>0</v>
      </c>
      <c r="M210" s="1">
        <v>0</v>
      </c>
      <c r="N210" s="1">
        <v>18</v>
      </c>
      <c r="P210" s="24"/>
      <c r="AD210" s="24"/>
      <c r="BF210" s="24"/>
      <c r="CH210" s="31"/>
      <c r="CV210" s="31"/>
    </row>
    <row r="211" spans="2:100" x14ac:dyDescent="0.25">
      <c r="B211" s="24" t="s">
        <v>130</v>
      </c>
      <c r="C211" s="1" t="s">
        <v>18</v>
      </c>
      <c r="D211" s="1" t="s">
        <v>56</v>
      </c>
      <c r="E211" s="1" t="s">
        <v>22</v>
      </c>
      <c r="F211" s="1" t="s">
        <v>73</v>
      </c>
      <c r="G211" s="1">
        <v>2</v>
      </c>
      <c r="H211" s="1">
        <v>7</v>
      </c>
      <c r="I211" s="1">
        <v>1</v>
      </c>
      <c r="J211" s="1">
        <v>1</v>
      </c>
      <c r="K211" s="1">
        <v>1</v>
      </c>
      <c r="L211" s="1">
        <v>1</v>
      </c>
      <c r="M211" s="1">
        <v>1</v>
      </c>
      <c r="N211" s="1">
        <v>18</v>
      </c>
      <c r="P211" s="24"/>
      <c r="AD211" s="24"/>
      <c r="BF211" s="24"/>
      <c r="CH211" s="31"/>
      <c r="CV211" s="31"/>
    </row>
    <row r="212" spans="2:100" x14ac:dyDescent="0.25">
      <c r="B212" s="24" t="s">
        <v>130</v>
      </c>
      <c r="C212" s="1" t="s">
        <v>21</v>
      </c>
      <c r="D212" s="1" t="s">
        <v>32</v>
      </c>
      <c r="E212" s="1" t="s">
        <v>13</v>
      </c>
      <c r="F212" s="1" t="s">
        <v>66</v>
      </c>
      <c r="G212" s="1">
        <v>0</v>
      </c>
      <c r="H212" s="1">
        <v>0</v>
      </c>
      <c r="I212" s="1">
        <v>0</v>
      </c>
      <c r="J212" s="1">
        <v>0</v>
      </c>
      <c r="K212" s="1">
        <v>0</v>
      </c>
      <c r="L212" s="1">
        <v>0</v>
      </c>
      <c r="M212" s="1">
        <v>0</v>
      </c>
      <c r="N212" s="1">
        <v>18</v>
      </c>
      <c r="P212" s="24"/>
      <c r="AD212" s="24"/>
      <c r="BF212" s="24"/>
      <c r="CH212" s="31"/>
      <c r="CV212" s="31"/>
    </row>
    <row r="213" spans="2:100" x14ac:dyDescent="0.25">
      <c r="B213" s="24" t="s">
        <v>130</v>
      </c>
      <c r="C213" s="1" t="s">
        <v>24</v>
      </c>
      <c r="D213" s="1" t="s">
        <v>32</v>
      </c>
      <c r="E213" s="1" t="s">
        <v>29</v>
      </c>
      <c r="F213" s="1" t="s">
        <v>66</v>
      </c>
      <c r="G213" s="1">
        <v>0</v>
      </c>
      <c r="H213" s="1">
        <v>0</v>
      </c>
      <c r="I213" s="1">
        <v>0</v>
      </c>
      <c r="J213" s="1">
        <v>0</v>
      </c>
      <c r="K213" s="1">
        <v>0</v>
      </c>
      <c r="L213" s="1">
        <v>0</v>
      </c>
      <c r="M213" s="1">
        <v>0</v>
      </c>
      <c r="N213" s="1">
        <v>18</v>
      </c>
      <c r="P213" s="24"/>
      <c r="AD213" s="24"/>
      <c r="BF213" s="24"/>
      <c r="CH213" s="31"/>
      <c r="CV213" s="31"/>
    </row>
    <row r="214" spans="2:100" x14ac:dyDescent="0.25">
      <c r="B214" s="24" t="s">
        <v>130</v>
      </c>
      <c r="C214" s="1" t="s">
        <v>31</v>
      </c>
      <c r="D214" s="1" t="s">
        <v>57</v>
      </c>
      <c r="E214" s="1" t="s">
        <v>26</v>
      </c>
      <c r="F214" s="1" t="s">
        <v>107</v>
      </c>
      <c r="G214" s="1">
        <v>3</v>
      </c>
      <c r="H214" s="1">
        <v>5</v>
      </c>
      <c r="I214" s="1">
        <v>1</v>
      </c>
      <c r="J214" s="1">
        <v>1</v>
      </c>
      <c r="K214" s="1">
        <v>1</v>
      </c>
      <c r="L214" s="1">
        <v>1</v>
      </c>
      <c r="M214" s="1">
        <v>0</v>
      </c>
      <c r="N214" s="1">
        <v>18</v>
      </c>
      <c r="P214" s="24"/>
      <c r="AD214" s="24"/>
      <c r="BF214" s="24"/>
      <c r="CH214" s="31"/>
      <c r="CV214" s="31"/>
    </row>
    <row r="215" spans="2:100" x14ac:dyDescent="0.25">
      <c r="B215" s="24" t="s">
        <v>130</v>
      </c>
      <c r="C215" s="1" t="s">
        <v>17</v>
      </c>
      <c r="D215" s="1" t="s">
        <v>51</v>
      </c>
      <c r="E215" s="1" t="s">
        <v>12</v>
      </c>
      <c r="F215" s="1" t="s">
        <v>71</v>
      </c>
      <c r="G215" s="1">
        <v>3</v>
      </c>
      <c r="H215" s="1">
        <v>3</v>
      </c>
      <c r="I215" s="1">
        <v>1</v>
      </c>
      <c r="J215" s="1">
        <v>1</v>
      </c>
      <c r="K215" s="1">
        <v>1</v>
      </c>
      <c r="L215" s="1">
        <v>0</v>
      </c>
      <c r="M215" s="1">
        <v>1</v>
      </c>
      <c r="N215" s="1">
        <v>18</v>
      </c>
      <c r="P215" s="24"/>
      <c r="AD215" s="24"/>
      <c r="BF215" s="24"/>
      <c r="CH215" s="31"/>
      <c r="CV215" s="31"/>
    </row>
    <row r="216" spans="2:100" x14ac:dyDescent="0.25">
      <c r="B216" s="24" t="s">
        <v>130</v>
      </c>
      <c r="C216" s="1" t="s">
        <v>20</v>
      </c>
      <c r="D216" s="1" t="s">
        <v>36</v>
      </c>
      <c r="E216" s="1" t="s">
        <v>23</v>
      </c>
      <c r="F216" s="1" t="s">
        <v>69</v>
      </c>
      <c r="G216" s="1">
        <v>1</v>
      </c>
      <c r="H216" s="1">
        <v>4</v>
      </c>
      <c r="I216" s="1">
        <v>1</v>
      </c>
      <c r="J216" s="1">
        <v>1</v>
      </c>
      <c r="K216" s="1">
        <v>1</v>
      </c>
      <c r="L216" s="1">
        <v>1</v>
      </c>
      <c r="M216" s="1">
        <v>1</v>
      </c>
      <c r="N216" s="1">
        <v>18</v>
      </c>
      <c r="P216" s="24"/>
      <c r="AD216" s="24"/>
      <c r="BF216" s="24"/>
      <c r="CH216" s="31"/>
      <c r="CV216" s="31"/>
    </row>
    <row r="217" spans="2:100" x14ac:dyDescent="0.25">
      <c r="B217" s="24" t="s">
        <v>130</v>
      </c>
      <c r="C217" s="1" t="s">
        <v>19</v>
      </c>
      <c r="D217" s="1" t="s">
        <v>46</v>
      </c>
      <c r="E217" s="1" t="s">
        <v>16</v>
      </c>
      <c r="F217" s="1" t="s">
        <v>69</v>
      </c>
      <c r="G217" s="1">
        <v>1</v>
      </c>
      <c r="H217" s="1">
        <v>5</v>
      </c>
      <c r="I217" s="1">
        <v>1</v>
      </c>
      <c r="J217" s="1">
        <v>1</v>
      </c>
      <c r="K217" s="1">
        <v>1</v>
      </c>
      <c r="L217" s="1">
        <v>1</v>
      </c>
      <c r="M217" s="1">
        <v>1</v>
      </c>
      <c r="N217" s="1">
        <v>18</v>
      </c>
      <c r="P217" s="24"/>
      <c r="AD217" s="24"/>
      <c r="BF217" s="24"/>
      <c r="CH217" s="31"/>
      <c r="CV217" s="31"/>
    </row>
    <row r="218" spans="2:100" x14ac:dyDescent="0.25">
      <c r="B218" s="24" t="s">
        <v>130</v>
      </c>
      <c r="C218" s="1" t="s">
        <v>28</v>
      </c>
      <c r="D218" s="1" t="s">
        <v>32</v>
      </c>
      <c r="E218" s="1" t="s">
        <v>15</v>
      </c>
      <c r="F218" s="1" t="s">
        <v>66</v>
      </c>
      <c r="G218" s="1">
        <v>0</v>
      </c>
      <c r="H218" s="1">
        <v>0</v>
      </c>
      <c r="I218" s="1">
        <v>0</v>
      </c>
      <c r="J218" s="1">
        <v>0</v>
      </c>
      <c r="K218" s="1">
        <v>0</v>
      </c>
      <c r="L218" s="1">
        <v>0</v>
      </c>
      <c r="M218" s="1">
        <v>0</v>
      </c>
      <c r="N218" s="1">
        <v>18</v>
      </c>
      <c r="P218" s="24"/>
      <c r="AD218" s="24"/>
      <c r="BF218" s="24"/>
      <c r="CH218" s="31"/>
      <c r="CV218" s="31"/>
    </row>
    <row r="219" spans="2:100" x14ac:dyDescent="0.25">
      <c r="B219" s="24" t="s">
        <v>130</v>
      </c>
      <c r="C219" s="1" t="s">
        <v>30</v>
      </c>
      <c r="D219" s="1" t="s">
        <v>34</v>
      </c>
      <c r="E219" s="1" t="s">
        <v>27</v>
      </c>
      <c r="F219" s="1" t="s">
        <v>73</v>
      </c>
      <c r="G219" s="1">
        <v>2</v>
      </c>
      <c r="H219" s="1">
        <v>2</v>
      </c>
      <c r="I219" s="1">
        <v>1</v>
      </c>
      <c r="J219" s="1">
        <v>1</v>
      </c>
      <c r="K219" s="1">
        <v>0</v>
      </c>
      <c r="L219" s="1">
        <v>0</v>
      </c>
      <c r="M219" s="1">
        <v>1</v>
      </c>
      <c r="N219" s="1">
        <v>18</v>
      </c>
      <c r="P219" s="24"/>
      <c r="AD219" s="24"/>
      <c r="BF219" s="24"/>
      <c r="CH219" s="31"/>
      <c r="CV219" s="31"/>
    </row>
    <row r="220" spans="2:100" x14ac:dyDescent="0.25">
      <c r="B220" s="24" t="s">
        <v>131</v>
      </c>
      <c r="C220" s="1" t="s">
        <v>13</v>
      </c>
      <c r="D220" s="1" t="s">
        <v>38</v>
      </c>
      <c r="E220" s="1" t="s">
        <v>18</v>
      </c>
      <c r="F220" s="1" t="s">
        <v>89</v>
      </c>
      <c r="G220" s="1">
        <v>3</v>
      </c>
      <c r="H220" s="1">
        <v>3</v>
      </c>
      <c r="I220" s="1">
        <v>1</v>
      </c>
      <c r="J220" s="1">
        <v>1</v>
      </c>
      <c r="K220" s="1">
        <v>1</v>
      </c>
      <c r="L220" s="1">
        <v>0</v>
      </c>
      <c r="M220" s="1">
        <v>1</v>
      </c>
      <c r="N220" s="1">
        <v>19</v>
      </c>
      <c r="P220" s="24"/>
      <c r="AD220" s="24"/>
      <c r="BF220" s="24"/>
      <c r="CH220" s="31"/>
      <c r="CV220" s="31"/>
    </row>
    <row r="221" spans="2:100" x14ac:dyDescent="0.25">
      <c r="B221" s="24" t="s">
        <v>131</v>
      </c>
      <c r="C221" s="1" t="s">
        <v>15</v>
      </c>
      <c r="D221" s="1" t="s">
        <v>32</v>
      </c>
      <c r="E221" s="1" t="s">
        <v>20</v>
      </c>
      <c r="F221" s="1" t="s">
        <v>66</v>
      </c>
      <c r="G221" s="1">
        <v>0</v>
      </c>
      <c r="H221" s="1">
        <v>0</v>
      </c>
      <c r="I221" s="1">
        <v>0</v>
      </c>
      <c r="J221" s="1">
        <v>0</v>
      </c>
      <c r="K221" s="1">
        <v>0</v>
      </c>
      <c r="L221" s="1">
        <v>0</v>
      </c>
      <c r="M221" s="1">
        <v>0</v>
      </c>
      <c r="N221" s="1">
        <v>19</v>
      </c>
      <c r="P221" s="24"/>
      <c r="AD221" s="24"/>
      <c r="BF221" s="24"/>
      <c r="CH221" s="31"/>
      <c r="CV221" s="31"/>
    </row>
    <row r="222" spans="2:100" x14ac:dyDescent="0.25">
      <c r="B222" s="24" t="s">
        <v>131</v>
      </c>
      <c r="C222" s="1" t="s">
        <v>16</v>
      </c>
      <c r="D222" s="1" t="s">
        <v>33</v>
      </c>
      <c r="E222" s="1" t="s">
        <v>31</v>
      </c>
      <c r="F222" s="1" t="s">
        <v>68</v>
      </c>
      <c r="G222" s="1">
        <v>1</v>
      </c>
      <c r="H222" s="1">
        <v>1</v>
      </c>
      <c r="I222" s="1">
        <v>1</v>
      </c>
      <c r="J222" s="1">
        <v>0</v>
      </c>
      <c r="K222" s="1">
        <v>0</v>
      </c>
      <c r="L222" s="1">
        <v>0</v>
      </c>
      <c r="M222" s="1">
        <v>0</v>
      </c>
      <c r="N222" s="1">
        <v>19</v>
      </c>
      <c r="P222" s="24"/>
      <c r="AD222" s="24"/>
      <c r="BF222" s="24"/>
      <c r="CH222" s="31"/>
      <c r="CV222" s="31"/>
    </row>
    <row r="223" spans="2:100" x14ac:dyDescent="0.25">
      <c r="B223" s="24" t="s">
        <v>131</v>
      </c>
      <c r="C223" s="1" t="s">
        <v>21</v>
      </c>
      <c r="D223" s="1" t="s">
        <v>34</v>
      </c>
      <c r="E223" s="1" t="s">
        <v>25</v>
      </c>
      <c r="F223" s="1" t="s">
        <v>68</v>
      </c>
      <c r="G223" s="1">
        <v>1</v>
      </c>
      <c r="H223" s="1">
        <v>2</v>
      </c>
      <c r="I223" s="1">
        <v>1</v>
      </c>
      <c r="J223" s="1">
        <v>1</v>
      </c>
      <c r="K223" s="1">
        <v>0</v>
      </c>
      <c r="L223" s="1">
        <v>0</v>
      </c>
      <c r="M223" s="1">
        <v>1</v>
      </c>
      <c r="N223" s="1">
        <v>19</v>
      </c>
      <c r="P223" s="24"/>
      <c r="AD223" s="24"/>
      <c r="BF223" s="24"/>
      <c r="CH223" s="31"/>
      <c r="CV223" s="31"/>
    </row>
    <row r="224" spans="2:100" x14ac:dyDescent="0.25">
      <c r="B224" s="24" t="s">
        <v>131</v>
      </c>
      <c r="C224" s="1" t="s">
        <v>22</v>
      </c>
      <c r="D224" s="1" t="s">
        <v>48</v>
      </c>
      <c r="E224" s="1" t="s">
        <v>12</v>
      </c>
      <c r="F224" s="1" t="s">
        <v>69</v>
      </c>
      <c r="G224" s="1">
        <v>1</v>
      </c>
      <c r="H224" s="1">
        <v>3</v>
      </c>
      <c r="I224" s="1">
        <v>1</v>
      </c>
      <c r="J224" s="1">
        <v>1</v>
      </c>
      <c r="K224" s="1">
        <v>1</v>
      </c>
      <c r="L224" s="1">
        <v>0</v>
      </c>
      <c r="M224" s="1">
        <v>0</v>
      </c>
      <c r="N224" s="1">
        <v>19</v>
      </c>
      <c r="P224" s="24"/>
      <c r="AD224" s="24"/>
      <c r="BF224" s="24"/>
      <c r="CH224" s="31"/>
      <c r="CV224" s="31"/>
    </row>
    <row r="225" spans="2:100" x14ac:dyDescent="0.25">
      <c r="B225" s="24" t="s">
        <v>131</v>
      </c>
      <c r="C225" s="1" t="s">
        <v>23</v>
      </c>
      <c r="D225" s="1" t="s">
        <v>34</v>
      </c>
      <c r="E225" s="1" t="s">
        <v>24</v>
      </c>
      <c r="F225" s="1" t="s">
        <v>69</v>
      </c>
      <c r="G225" s="1">
        <v>1</v>
      </c>
      <c r="H225" s="1">
        <v>2</v>
      </c>
      <c r="I225" s="1">
        <v>1</v>
      </c>
      <c r="J225" s="1">
        <v>1</v>
      </c>
      <c r="K225" s="1">
        <v>0</v>
      </c>
      <c r="L225" s="1">
        <v>0</v>
      </c>
      <c r="M225" s="1">
        <v>1</v>
      </c>
      <c r="N225" s="1">
        <v>19</v>
      </c>
      <c r="P225" s="24"/>
      <c r="AD225" s="24"/>
      <c r="BF225" s="24"/>
      <c r="CH225" s="31"/>
      <c r="CV225" s="31"/>
    </row>
    <row r="226" spans="2:100" x14ac:dyDescent="0.25">
      <c r="B226" s="24" t="s">
        <v>131</v>
      </c>
      <c r="C226" s="1" t="s">
        <v>26</v>
      </c>
      <c r="D226" s="1" t="s">
        <v>33</v>
      </c>
      <c r="E226" s="1" t="s">
        <v>17</v>
      </c>
      <c r="F226" s="1" t="s">
        <v>68</v>
      </c>
      <c r="G226" s="1">
        <v>1</v>
      </c>
      <c r="H226" s="1">
        <v>1</v>
      </c>
      <c r="I226" s="1">
        <v>1</v>
      </c>
      <c r="J226" s="1">
        <v>0</v>
      </c>
      <c r="K226" s="1">
        <v>0</v>
      </c>
      <c r="L226" s="1">
        <v>0</v>
      </c>
      <c r="M226" s="1">
        <v>0</v>
      </c>
      <c r="N226" s="1">
        <v>19</v>
      </c>
      <c r="P226" s="24"/>
      <c r="AD226" s="24"/>
      <c r="BF226" s="24"/>
      <c r="CH226" s="31"/>
      <c r="CV226" s="31"/>
    </row>
    <row r="227" spans="2:100" x14ac:dyDescent="0.25">
      <c r="B227" s="24" t="s">
        <v>131</v>
      </c>
      <c r="C227" s="1" t="s">
        <v>27</v>
      </c>
      <c r="D227" s="1" t="s">
        <v>48</v>
      </c>
      <c r="E227" s="1" t="s">
        <v>14</v>
      </c>
      <c r="F227" s="1" t="s">
        <v>69</v>
      </c>
      <c r="G227" s="1">
        <v>1</v>
      </c>
      <c r="H227" s="1">
        <v>3</v>
      </c>
      <c r="I227" s="1">
        <v>1</v>
      </c>
      <c r="J227" s="1">
        <v>1</v>
      </c>
      <c r="K227" s="1">
        <v>1</v>
      </c>
      <c r="L227" s="1">
        <v>0</v>
      </c>
      <c r="M227" s="1">
        <v>0</v>
      </c>
      <c r="N227" s="1">
        <v>19</v>
      </c>
      <c r="P227" s="24"/>
      <c r="AD227" s="24"/>
      <c r="BF227" s="24"/>
      <c r="CH227" s="31"/>
      <c r="CV227" s="31"/>
    </row>
    <row r="228" spans="2:100" x14ac:dyDescent="0.25">
      <c r="B228" s="24" t="s">
        <v>131</v>
      </c>
      <c r="C228" s="1" t="s">
        <v>28</v>
      </c>
      <c r="D228" s="1" t="s">
        <v>36</v>
      </c>
      <c r="E228" s="1" t="s">
        <v>30</v>
      </c>
      <c r="F228" s="1" t="s">
        <v>72</v>
      </c>
      <c r="G228" s="1">
        <v>2</v>
      </c>
      <c r="H228" s="1">
        <v>4</v>
      </c>
      <c r="I228" s="1">
        <v>1</v>
      </c>
      <c r="J228" s="1">
        <v>1</v>
      </c>
      <c r="K228" s="1">
        <v>1</v>
      </c>
      <c r="L228" s="1">
        <v>1</v>
      </c>
      <c r="M228" s="1">
        <v>1</v>
      </c>
      <c r="N228" s="1">
        <v>19</v>
      </c>
      <c r="P228" s="24"/>
      <c r="AD228" s="24"/>
      <c r="BF228" s="24"/>
      <c r="CH228" s="31"/>
      <c r="CV228" s="31"/>
    </row>
    <row r="229" spans="2:100" x14ac:dyDescent="0.25">
      <c r="B229" s="24" t="s">
        <v>131</v>
      </c>
      <c r="C229" s="1" t="s">
        <v>29</v>
      </c>
      <c r="D229" s="1" t="s">
        <v>35</v>
      </c>
      <c r="E229" s="1" t="s">
        <v>19</v>
      </c>
      <c r="F229" s="1" t="s">
        <v>69</v>
      </c>
      <c r="G229" s="1">
        <v>1</v>
      </c>
      <c r="H229" s="1">
        <v>4</v>
      </c>
      <c r="I229" s="1">
        <v>1</v>
      </c>
      <c r="J229" s="1">
        <v>1</v>
      </c>
      <c r="K229" s="1">
        <v>1</v>
      </c>
      <c r="L229" s="1">
        <v>1</v>
      </c>
      <c r="M229" s="1">
        <v>1</v>
      </c>
      <c r="N229" s="1">
        <v>19</v>
      </c>
      <c r="P229" s="24"/>
      <c r="AD229" s="24"/>
      <c r="BF229" s="24"/>
      <c r="CH229" s="31"/>
      <c r="CV229" s="31"/>
    </row>
    <row r="230" spans="2:100" x14ac:dyDescent="0.25">
      <c r="B230" s="24" t="s">
        <v>132</v>
      </c>
      <c r="C230" s="1" t="s">
        <v>23</v>
      </c>
      <c r="D230" s="1" t="s">
        <v>42</v>
      </c>
      <c r="E230" s="1" t="s">
        <v>22</v>
      </c>
      <c r="F230" s="1" t="s">
        <v>78</v>
      </c>
      <c r="G230" s="1">
        <v>2</v>
      </c>
      <c r="H230" s="1">
        <v>5</v>
      </c>
      <c r="I230" s="1">
        <v>1</v>
      </c>
      <c r="J230" s="1">
        <v>1</v>
      </c>
      <c r="K230" s="1">
        <v>1</v>
      </c>
      <c r="L230" s="1">
        <v>1</v>
      </c>
      <c r="M230" s="1">
        <v>1</v>
      </c>
      <c r="N230" s="1">
        <v>20</v>
      </c>
      <c r="P230" s="24"/>
      <c r="AD230" s="24"/>
      <c r="BF230" s="24"/>
      <c r="CH230" s="31"/>
      <c r="CV230" s="31"/>
    </row>
    <row r="231" spans="2:100" x14ac:dyDescent="0.25">
      <c r="B231" s="24" t="s">
        <v>133</v>
      </c>
      <c r="C231" s="1" t="s">
        <v>20</v>
      </c>
      <c r="D231" s="1" t="s">
        <v>51</v>
      </c>
      <c r="E231" s="1" t="s">
        <v>26</v>
      </c>
      <c r="F231" s="1" t="s">
        <v>66</v>
      </c>
      <c r="G231" s="1">
        <v>0</v>
      </c>
      <c r="H231" s="1">
        <v>3</v>
      </c>
      <c r="I231" s="1">
        <v>1</v>
      </c>
      <c r="J231" s="1">
        <v>1</v>
      </c>
      <c r="K231" s="1">
        <v>1</v>
      </c>
      <c r="L231" s="1">
        <v>0</v>
      </c>
      <c r="M231" s="1">
        <v>1</v>
      </c>
      <c r="N231" s="1">
        <v>20</v>
      </c>
      <c r="P231" s="24"/>
      <c r="AD231" s="24"/>
      <c r="BF231" s="24"/>
      <c r="CH231" s="31"/>
      <c r="CV231" s="31"/>
    </row>
    <row r="232" spans="2:100" x14ac:dyDescent="0.25">
      <c r="B232" s="24" t="s">
        <v>133</v>
      </c>
      <c r="C232" s="1" t="s">
        <v>12</v>
      </c>
      <c r="D232" s="1" t="s">
        <v>33</v>
      </c>
      <c r="E232" s="1" t="s">
        <v>27</v>
      </c>
      <c r="F232" s="1" t="s">
        <v>66</v>
      </c>
      <c r="G232" s="1">
        <v>0</v>
      </c>
      <c r="H232" s="1">
        <v>1</v>
      </c>
      <c r="I232" s="1">
        <v>1</v>
      </c>
      <c r="J232" s="1">
        <v>0</v>
      </c>
      <c r="K232" s="1">
        <v>0</v>
      </c>
      <c r="L232" s="1">
        <v>0</v>
      </c>
      <c r="M232" s="1">
        <v>0</v>
      </c>
      <c r="N232" s="1">
        <v>20</v>
      </c>
      <c r="P232" s="24"/>
      <c r="AD232" s="24"/>
      <c r="BF232" s="24"/>
      <c r="CH232" s="31"/>
      <c r="CV232" s="31"/>
    </row>
    <row r="233" spans="2:100" x14ac:dyDescent="0.25">
      <c r="B233" s="24" t="s">
        <v>134</v>
      </c>
      <c r="C233" s="1" t="s">
        <v>14</v>
      </c>
      <c r="D233" s="1" t="s">
        <v>51</v>
      </c>
      <c r="E233" s="1" t="s">
        <v>29</v>
      </c>
      <c r="F233" s="1" t="s">
        <v>73</v>
      </c>
      <c r="G233" s="1">
        <v>2</v>
      </c>
      <c r="H233" s="1">
        <v>3</v>
      </c>
      <c r="I233" s="1">
        <v>1</v>
      </c>
      <c r="J233" s="1">
        <v>1</v>
      </c>
      <c r="K233" s="1">
        <v>1</v>
      </c>
      <c r="L233" s="1">
        <v>0</v>
      </c>
      <c r="M233" s="1">
        <v>1</v>
      </c>
      <c r="N233" s="1">
        <v>20</v>
      </c>
      <c r="P233" s="24"/>
      <c r="AD233" s="24"/>
      <c r="BF233" s="24"/>
      <c r="CH233" s="31"/>
      <c r="CV233" s="31"/>
    </row>
    <row r="234" spans="2:100" x14ac:dyDescent="0.25">
      <c r="B234" s="24" t="s">
        <v>134</v>
      </c>
      <c r="C234" s="1" t="s">
        <v>24</v>
      </c>
      <c r="D234" s="1" t="s">
        <v>34</v>
      </c>
      <c r="E234" s="1" t="s">
        <v>16</v>
      </c>
      <c r="F234" s="1" t="s">
        <v>69</v>
      </c>
      <c r="G234" s="1">
        <v>1</v>
      </c>
      <c r="H234" s="1">
        <v>2</v>
      </c>
      <c r="I234" s="1">
        <v>1</v>
      </c>
      <c r="J234" s="1">
        <v>1</v>
      </c>
      <c r="K234" s="1">
        <v>0</v>
      </c>
      <c r="L234" s="1">
        <v>0</v>
      </c>
      <c r="M234" s="1">
        <v>1</v>
      </c>
      <c r="N234" s="1">
        <v>20</v>
      </c>
      <c r="P234" s="24"/>
      <c r="AD234" s="24"/>
      <c r="BF234" s="24"/>
      <c r="CH234" s="31"/>
      <c r="CV234" s="31"/>
    </row>
    <row r="235" spans="2:100" x14ac:dyDescent="0.25">
      <c r="B235" s="24" t="s">
        <v>134</v>
      </c>
      <c r="C235" s="1" t="s">
        <v>25</v>
      </c>
      <c r="D235" s="1" t="s">
        <v>45</v>
      </c>
      <c r="E235" s="1" t="s">
        <v>13</v>
      </c>
      <c r="F235" s="1" t="s">
        <v>66</v>
      </c>
      <c r="G235" s="1">
        <v>0</v>
      </c>
      <c r="H235" s="1">
        <v>3</v>
      </c>
      <c r="I235" s="1">
        <v>1</v>
      </c>
      <c r="J235" s="1">
        <v>1</v>
      </c>
      <c r="K235" s="1">
        <v>1</v>
      </c>
      <c r="L235" s="1">
        <v>0</v>
      </c>
      <c r="M235" s="1">
        <v>0</v>
      </c>
      <c r="N235" s="1">
        <v>20</v>
      </c>
      <c r="P235" s="24"/>
      <c r="AD235" s="24"/>
      <c r="BF235" s="24"/>
      <c r="CH235" s="31"/>
      <c r="CV235" s="31"/>
    </row>
    <row r="236" spans="2:100" x14ac:dyDescent="0.25">
      <c r="B236" s="24" t="s">
        <v>134</v>
      </c>
      <c r="C236" s="1" t="s">
        <v>31</v>
      </c>
      <c r="D236" s="1" t="s">
        <v>43</v>
      </c>
      <c r="E236" s="1" t="s">
        <v>30</v>
      </c>
      <c r="F236" s="1" t="s">
        <v>69</v>
      </c>
      <c r="G236" s="1">
        <v>1</v>
      </c>
      <c r="H236" s="1">
        <v>1</v>
      </c>
      <c r="I236" s="1">
        <v>1</v>
      </c>
      <c r="J236" s="1">
        <v>0</v>
      </c>
      <c r="K236" s="1">
        <v>0</v>
      </c>
      <c r="L236" s="1">
        <v>0</v>
      </c>
      <c r="M236" s="1">
        <v>0</v>
      </c>
      <c r="N236" s="1">
        <v>20</v>
      </c>
      <c r="P236" s="24"/>
      <c r="AD236" s="24"/>
      <c r="BF236" s="24"/>
      <c r="CH236" s="31"/>
      <c r="CV236" s="31"/>
    </row>
    <row r="237" spans="2:100" x14ac:dyDescent="0.25">
      <c r="B237" s="24" t="s">
        <v>134</v>
      </c>
      <c r="C237" s="1" t="s">
        <v>17</v>
      </c>
      <c r="D237" s="1" t="s">
        <v>38</v>
      </c>
      <c r="E237" s="1" t="s">
        <v>28</v>
      </c>
      <c r="F237" s="1" t="s">
        <v>68</v>
      </c>
      <c r="G237" s="1">
        <v>1</v>
      </c>
      <c r="H237" s="1">
        <v>3</v>
      </c>
      <c r="I237" s="1">
        <v>1</v>
      </c>
      <c r="J237" s="1">
        <v>1</v>
      </c>
      <c r="K237" s="1">
        <v>1</v>
      </c>
      <c r="L237" s="1">
        <v>0</v>
      </c>
      <c r="M237" s="1">
        <v>1</v>
      </c>
      <c r="N237" s="1">
        <v>20</v>
      </c>
      <c r="P237" s="24"/>
      <c r="AD237" s="24"/>
      <c r="BF237" s="24"/>
      <c r="CH237" s="31"/>
      <c r="CV237" s="31"/>
    </row>
    <row r="238" spans="2:100" x14ac:dyDescent="0.25">
      <c r="B238" s="24" t="s">
        <v>134</v>
      </c>
      <c r="C238" s="1" t="s">
        <v>19</v>
      </c>
      <c r="D238" s="1" t="s">
        <v>33</v>
      </c>
      <c r="E238" s="1" t="s">
        <v>21</v>
      </c>
      <c r="F238" s="1" t="s">
        <v>66</v>
      </c>
      <c r="G238" s="1">
        <v>0</v>
      </c>
      <c r="H238" s="1">
        <v>1</v>
      </c>
      <c r="I238" s="1">
        <v>1</v>
      </c>
      <c r="J238" s="1">
        <v>0</v>
      </c>
      <c r="K238" s="1">
        <v>0</v>
      </c>
      <c r="L238" s="1">
        <v>0</v>
      </c>
      <c r="M238" s="1">
        <v>0</v>
      </c>
      <c r="N238" s="1">
        <v>20</v>
      </c>
      <c r="P238" s="24"/>
      <c r="AD238" s="24"/>
      <c r="BF238" s="24"/>
      <c r="CH238" s="31"/>
      <c r="CV238" s="31"/>
    </row>
    <row r="239" spans="2:100" x14ac:dyDescent="0.25">
      <c r="B239" s="24" t="s">
        <v>135</v>
      </c>
      <c r="C239" s="1" t="s">
        <v>20</v>
      </c>
      <c r="D239" s="1" t="s">
        <v>33</v>
      </c>
      <c r="E239" s="1" t="s">
        <v>16</v>
      </c>
      <c r="F239" s="1" t="s">
        <v>66</v>
      </c>
      <c r="G239" s="1">
        <v>0</v>
      </c>
      <c r="H239" s="1">
        <v>1</v>
      </c>
      <c r="I239" s="1">
        <v>1</v>
      </c>
      <c r="J239" s="1">
        <v>0</v>
      </c>
      <c r="K239" s="1">
        <v>0</v>
      </c>
      <c r="L239" s="1">
        <v>0</v>
      </c>
      <c r="M239" s="1">
        <v>0</v>
      </c>
      <c r="N239" s="1">
        <v>21</v>
      </c>
      <c r="P239" s="24"/>
      <c r="AD239" s="24"/>
      <c r="BF239" s="24"/>
      <c r="CH239" s="31"/>
      <c r="CV239" s="31"/>
    </row>
    <row r="240" spans="2:100" x14ac:dyDescent="0.25">
      <c r="B240" s="24" t="s">
        <v>136</v>
      </c>
      <c r="C240" s="1" t="s">
        <v>27</v>
      </c>
      <c r="D240" s="1" t="s">
        <v>37</v>
      </c>
      <c r="E240" s="1" t="s">
        <v>23</v>
      </c>
      <c r="F240" s="1" t="s">
        <v>69</v>
      </c>
      <c r="G240" s="1">
        <v>1</v>
      </c>
      <c r="H240" s="1">
        <v>4</v>
      </c>
      <c r="I240" s="1">
        <v>1</v>
      </c>
      <c r="J240" s="1">
        <v>1</v>
      </c>
      <c r="K240" s="1">
        <v>1</v>
      </c>
      <c r="L240" s="1">
        <v>1</v>
      </c>
      <c r="M240" s="1">
        <v>0</v>
      </c>
      <c r="N240" s="1">
        <v>21</v>
      </c>
      <c r="P240" s="24"/>
      <c r="AD240" s="24"/>
      <c r="BF240" s="24"/>
      <c r="CH240" s="31"/>
      <c r="CV240" s="31"/>
    </row>
    <row r="241" spans="2:100" x14ac:dyDescent="0.25">
      <c r="B241" s="24" t="s">
        <v>137</v>
      </c>
      <c r="C241" s="1" t="s">
        <v>16</v>
      </c>
      <c r="D241" s="1" t="s">
        <v>33</v>
      </c>
      <c r="E241" s="1" t="s">
        <v>25</v>
      </c>
      <c r="F241" s="1" t="s">
        <v>66</v>
      </c>
      <c r="G241" s="1">
        <v>0</v>
      </c>
      <c r="H241" s="1">
        <v>1</v>
      </c>
      <c r="I241" s="1">
        <v>1</v>
      </c>
      <c r="J241" s="1">
        <v>0</v>
      </c>
      <c r="K241" s="1">
        <v>0</v>
      </c>
      <c r="L241" s="1">
        <v>0</v>
      </c>
      <c r="M241" s="1">
        <v>0</v>
      </c>
      <c r="N241" s="1">
        <v>21</v>
      </c>
      <c r="P241" s="24"/>
      <c r="AD241" s="24"/>
      <c r="BF241" s="24"/>
      <c r="CH241" s="31"/>
      <c r="CV241" s="31"/>
    </row>
    <row r="242" spans="2:100" x14ac:dyDescent="0.25">
      <c r="B242" s="24" t="s">
        <v>137</v>
      </c>
      <c r="C242" s="1" t="s">
        <v>22</v>
      </c>
      <c r="D242" s="1" t="s">
        <v>36</v>
      </c>
      <c r="E242" s="1" t="s">
        <v>20</v>
      </c>
      <c r="F242" s="1" t="s">
        <v>68</v>
      </c>
      <c r="G242" s="1">
        <v>1</v>
      </c>
      <c r="H242" s="1">
        <v>4</v>
      </c>
      <c r="I242" s="1">
        <v>1</v>
      </c>
      <c r="J242" s="1">
        <v>1</v>
      </c>
      <c r="K242" s="1">
        <v>1</v>
      </c>
      <c r="L242" s="1">
        <v>1</v>
      </c>
      <c r="M242" s="1">
        <v>1</v>
      </c>
      <c r="N242" s="1">
        <v>21</v>
      </c>
      <c r="P242" s="24"/>
      <c r="AD242" s="24"/>
      <c r="BF242" s="24"/>
      <c r="CH242" s="31"/>
      <c r="CV242" s="31"/>
    </row>
    <row r="243" spans="2:100" x14ac:dyDescent="0.25">
      <c r="B243" s="24" t="s">
        <v>138</v>
      </c>
      <c r="C243" s="1" t="s">
        <v>13</v>
      </c>
      <c r="D243" s="1" t="s">
        <v>38</v>
      </c>
      <c r="E243" s="1" t="s">
        <v>12</v>
      </c>
      <c r="F243" s="1" t="s">
        <v>89</v>
      </c>
      <c r="G243" s="1">
        <v>3</v>
      </c>
      <c r="H243" s="1">
        <v>3</v>
      </c>
      <c r="I243" s="1">
        <v>1</v>
      </c>
      <c r="J243" s="1">
        <v>1</v>
      </c>
      <c r="K243" s="1">
        <v>1</v>
      </c>
      <c r="L243" s="1">
        <v>0</v>
      </c>
      <c r="M243" s="1">
        <v>1</v>
      </c>
      <c r="N243" s="1">
        <v>21</v>
      </c>
      <c r="P243" s="24"/>
      <c r="AD243" s="24"/>
      <c r="BF243" s="24"/>
      <c r="CH243" s="31"/>
      <c r="CV243" s="31"/>
    </row>
    <row r="244" spans="2:100" x14ac:dyDescent="0.25">
      <c r="B244" s="24" t="s">
        <v>138</v>
      </c>
      <c r="C244" s="1" t="s">
        <v>15</v>
      </c>
      <c r="D244" s="1" t="s">
        <v>34</v>
      </c>
      <c r="E244" s="1" t="s">
        <v>31</v>
      </c>
      <c r="F244" s="1" t="s">
        <v>66</v>
      </c>
      <c r="G244" s="1">
        <v>0</v>
      </c>
      <c r="H244" s="1">
        <v>2</v>
      </c>
      <c r="I244" s="1">
        <v>1</v>
      </c>
      <c r="J244" s="1">
        <v>1</v>
      </c>
      <c r="K244" s="1">
        <v>0</v>
      </c>
      <c r="L244" s="1">
        <v>0</v>
      </c>
      <c r="M244" s="1">
        <v>1</v>
      </c>
      <c r="N244" s="1">
        <v>21</v>
      </c>
      <c r="P244" s="24"/>
      <c r="AD244" s="24"/>
      <c r="BF244" s="24"/>
      <c r="CH244" s="31"/>
      <c r="CV244" s="31"/>
    </row>
    <row r="245" spans="2:100" x14ac:dyDescent="0.25">
      <c r="B245" s="24" t="s">
        <v>138</v>
      </c>
      <c r="C245" s="1" t="s">
        <v>21</v>
      </c>
      <c r="D245" s="1" t="s">
        <v>41</v>
      </c>
      <c r="E245" s="1" t="s">
        <v>24</v>
      </c>
      <c r="F245" s="1" t="s">
        <v>69</v>
      </c>
      <c r="G245" s="1">
        <v>1</v>
      </c>
      <c r="H245" s="1">
        <v>2</v>
      </c>
      <c r="I245" s="1">
        <v>1</v>
      </c>
      <c r="J245" s="1">
        <v>1</v>
      </c>
      <c r="K245" s="1">
        <v>0</v>
      </c>
      <c r="L245" s="1">
        <v>0</v>
      </c>
      <c r="M245" s="1">
        <v>0</v>
      </c>
      <c r="N245" s="1">
        <v>21</v>
      </c>
      <c r="P245" s="24"/>
      <c r="AD245" s="24"/>
      <c r="BF245" s="24"/>
      <c r="CH245" s="31"/>
      <c r="CV245" s="31"/>
    </row>
    <row r="246" spans="2:100" x14ac:dyDescent="0.25">
      <c r="B246" s="24" t="s">
        <v>138</v>
      </c>
      <c r="C246" s="1" t="s">
        <v>28</v>
      </c>
      <c r="D246" s="1" t="s">
        <v>43</v>
      </c>
      <c r="E246" s="1" t="s">
        <v>14</v>
      </c>
      <c r="F246" s="1" t="s">
        <v>69</v>
      </c>
      <c r="G246" s="1">
        <v>1</v>
      </c>
      <c r="H246" s="1">
        <v>1</v>
      </c>
      <c r="I246" s="1">
        <v>1</v>
      </c>
      <c r="J246" s="1">
        <v>0</v>
      </c>
      <c r="K246" s="1">
        <v>0</v>
      </c>
      <c r="L246" s="1">
        <v>0</v>
      </c>
      <c r="M246" s="1">
        <v>0</v>
      </c>
      <c r="N246" s="1">
        <v>21</v>
      </c>
      <c r="P246" s="24"/>
      <c r="AD246" s="24"/>
      <c r="BF246" s="24"/>
      <c r="CH246" s="31"/>
      <c r="CV246" s="31"/>
    </row>
    <row r="247" spans="2:100" x14ac:dyDescent="0.25">
      <c r="B247" s="24" t="s">
        <v>138</v>
      </c>
      <c r="C247" s="1" t="s">
        <v>29</v>
      </c>
      <c r="D247" s="1" t="s">
        <v>33</v>
      </c>
      <c r="E247" s="1" t="s">
        <v>17</v>
      </c>
      <c r="F247" s="1" t="s">
        <v>68</v>
      </c>
      <c r="G247" s="1">
        <v>1</v>
      </c>
      <c r="H247" s="1">
        <v>1</v>
      </c>
      <c r="I247" s="1">
        <v>1</v>
      </c>
      <c r="J247" s="1">
        <v>0</v>
      </c>
      <c r="K247" s="1">
        <v>0</v>
      </c>
      <c r="L247" s="1">
        <v>0</v>
      </c>
      <c r="M247" s="1">
        <v>0</v>
      </c>
      <c r="N247" s="1">
        <v>21</v>
      </c>
      <c r="P247" s="24"/>
      <c r="AD247" s="24"/>
      <c r="BF247" s="24"/>
      <c r="CH247" s="31"/>
      <c r="CV247" s="31"/>
    </row>
    <row r="248" spans="2:100" x14ac:dyDescent="0.25">
      <c r="B248" s="24" t="s">
        <v>138</v>
      </c>
      <c r="C248" s="1" t="s">
        <v>30</v>
      </c>
      <c r="D248" s="1" t="s">
        <v>58</v>
      </c>
      <c r="E248" s="1" t="s">
        <v>19</v>
      </c>
      <c r="F248" s="1" t="s">
        <v>78</v>
      </c>
      <c r="G248" s="1">
        <v>2</v>
      </c>
      <c r="H248" s="1">
        <v>5</v>
      </c>
      <c r="I248" s="1">
        <v>1</v>
      </c>
      <c r="J248" s="1">
        <v>1</v>
      </c>
      <c r="K248" s="1">
        <v>1</v>
      </c>
      <c r="L248" s="1">
        <v>1</v>
      </c>
      <c r="M248" s="1">
        <v>0</v>
      </c>
      <c r="N248" s="1">
        <v>21</v>
      </c>
      <c r="P248" s="24"/>
      <c r="AD248" s="24"/>
      <c r="BF248" s="24"/>
      <c r="CH248" s="31"/>
      <c r="CV248" s="31"/>
    </row>
    <row r="249" spans="2:100" x14ac:dyDescent="0.25">
      <c r="B249" s="24" t="s">
        <v>139</v>
      </c>
      <c r="C249" s="1" t="s">
        <v>18</v>
      </c>
      <c r="D249" s="1" t="s">
        <v>46</v>
      </c>
      <c r="E249" s="1" t="s">
        <v>15</v>
      </c>
      <c r="F249" s="1" t="s">
        <v>71</v>
      </c>
      <c r="G249" s="1">
        <v>3</v>
      </c>
      <c r="H249" s="1">
        <v>5</v>
      </c>
      <c r="I249" s="1">
        <v>1</v>
      </c>
      <c r="J249" s="1">
        <v>1</v>
      </c>
      <c r="K249" s="1">
        <v>1</v>
      </c>
      <c r="L249" s="1">
        <v>1</v>
      </c>
      <c r="M249" s="1">
        <v>1</v>
      </c>
      <c r="N249" s="1">
        <v>22</v>
      </c>
      <c r="P249" s="24"/>
      <c r="AD249" s="24"/>
      <c r="BF249" s="24"/>
      <c r="CH249" s="31"/>
      <c r="CV249" s="31"/>
    </row>
    <row r="250" spans="2:100" x14ac:dyDescent="0.25">
      <c r="B250" s="24" t="s">
        <v>140</v>
      </c>
      <c r="C250" s="1" t="s">
        <v>19</v>
      </c>
      <c r="D250" s="1" t="s">
        <v>38</v>
      </c>
      <c r="E250" s="1" t="s">
        <v>13</v>
      </c>
      <c r="F250" s="1" t="s">
        <v>69</v>
      </c>
      <c r="G250" s="1">
        <v>1</v>
      </c>
      <c r="H250" s="1">
        <v>3</v>
      </c>
      <c r="I250" s="1">
        <v>1</v>
      </c>
      <c r="J250" s="1">
        <v>1</v>
      </c>
      <c r="K250" s="1">
        <v>1</v>
      </c>
      <c r="L250" s="1">
        <v>0</v>
      </c>
      <c r="M250" s="1">
        <v>1</v>
      </c>
      <c r="N250" s="1">
        <v>22</v>
      </c>
      <c r="P250" s="24"/>
      <c r="AD250" s="24"/>
      <c r="BF250" s="24"/>
      <c r="CH250" s="31"/>
      <c r="CV250" s="31"/>
    </row>
    <row r="251" spans="2:100" x14ac:dyDescent="0.25">
      <c r="B251" s="24" t="s">
        <v>141</v>
      </c>
      <c r="C251" s="1" t="s">
        <v>23</v>
      </c>
      <c r="D251" s="1" t="s">
        <v>51</v>
      </c>
      <c r="E251" s="1" t="s">
        <v>16</v>
      </c>
      <c r="F251" s="1" t="s">
        <v>68</v>
      </c>
      <c r="G251" s="1">
        <v>1</v>
      </c>
      <c r="H251" s="1">
        <v>3</v>
      </c>
      <c r="I251" s="1">
        <v>1</v>
      </c>
      <c r="J251" s="1">
        <v>1</v>
      </c>
      <c r="K251" s="1">
        <v>1</v>
      </c>
      <c r="L251" s="1">
        <v>0</v>
      </c>
      <c r="M251" s="1">
        <v>1</v>
      </c>
      <c r="N251" s="1">
        <v>22</v>
      </c>
      <c r="P251" s="24"/>
      <c r="AD251" s="24"/>
      <c r="BF251" s="24"/>
      <c r="CH251" s="31"/>
      <c r="CV251" s="31"/>
    </row>
    <row r="252" spans="2:100" x14ac:dyDescent="0.25">
      <c r="B252" s="24" t="s">
        <v>142</v>
      </c>
      <c r="C252" s="1" t="s">
        <v>25</v>
      </c>
      <c r="D252" s="1" t="s">
        <v>33</v>
      </c>
      <c r="E252" s="1" t="s">
        <v>30</v>
      </c>
      <c r="F252" s="1" t="s">
        <v>66</v>
      </c>
      <c r="G252" s="1">
        <v>0</v>
      </c>
      <c r="H252" s="1">
        <v>1</v>
      </c>
      <c r="I252" s="1">
        <v>1</v>
      </c>
      <c r="J252" s="1">
        <v>0</v>
      </c>
      <c r="K252" s="1">
        <v>0</v>
      </c>
      <c r="L252" s="1">
        <v>0</v>
      </c>
      <c r="M252" s="1">
        <v>0</v>
      </c>
      <c r="N252" s="1">
        <v>22</v>
      </c>
      <c r="P252" s="24"/>
      <c r="AD252" s="24"/>
      <c r="BF252" s="24"/>
      <c r="CH252" s="31"/>
      <c r="CV252" s="31"/>
    </row>
    <row r="253" spans="2:100" x14ac:dyDescent="0.25">
      <c r="B253" s="24" t="s">
        <v>142</v>
      </c>
      <c r="C253" s="1" t="s">
        <v>12</v>
      </c>
      <c r="D253" s="1" t="s">
        <v>36</v>
      </c>
      <c r="E253" s="1" t="s">
        <v>26</v>
      </c>
      <c r="F253" s="1" t="s">
        <v>89</v>
      </c>
      <c r="G253" s="1">
        <v>3</v>
      </c>
      <c r="H253" s="1">
        <v>4</v>
      </c>
      <c r="I253" s="1">
        <v>1</v>
      </c>
      <c r="J253" s="1">
        <v>1</v>
      </c>
      <c r="K253" s="1">
        <v>1</v>
      </c>
      <c r="L253" s="1">
        <v>1</v>
      </c>
      <c r="M253" s="1">
        <v>1</v>
      </c>
      <c r="N253" s="1">
        <v>22</v>
      </c>
      <c r="P253" s="24"/>
      <c r="AD253" s="24"/>
      <c r="BF253" s="24"/>
      <c r="CH253" s="31"/>
      <c r="CV253" s="31"/>
    </row>
    <row r="254" spans="2:100" x14ac:dyDescent="0.25">
      <c r="B254" s="24" t="s">
        <v>142</v>
      </c>
      <c r="C254" s="1" t="s">
        <v>14</v>
      </c>
      <c r="D254" s="1" t="s">
        <v>44</v>
      </c>
      <c r="E254" s="1" t="s">
        <v>21</v>
      </c>
      <c r="F254" s="1" t="s">
        <v>73</v>
      </c>
      <c r="G254" s="1">
        <v>2</v>
      </c>
      <c r="H254" s="1">
        <v>6</v>
      </c>
      <c r="I254" s="1">
        <v>1</v>
      </c>
      <c r="J254" s="1">
        <v>1</v>
      </c>
      <c r="K254" s="1">
        <v>1</v>
      </c>
      <c r="L254" s="1">
        <v>1</v>
      </c>
      <c r="M254" s="1">
        <v>1</v>
      </c>
      <c r="N254" s="1">
        <v>22</v>
      </c>
      <c r="P254" s="24"/>
      <c r="AD254" s="24"/>
      <c r="BF254" s="24"/>
      <c r="CH254" s="31"/>
      <c r="CV254" s="31"/>
    </row>
    <row r="255" spans="2:100" x14ac:dyDescent="0.25">
      <c r="B255" s="24" t="s">
        <v>142</v>
      </c>
      <c r="C255" s="1" t="s">
        <v>18</v>
      </c>
      <c r="D255" s="1" t="s">
        <v>46</v>
      </c>
      <c r="E255" s="1" t="s">
        <v>27</v>
      </c>
      <c r="F255" s="1" t="s">
        <v>73</v>
      </c>
      <c r="G255" s="1">
        <v>2</v>
      </c>
      <c r="H255" s="1">
        <v>5</v>
      </c>
      <c r="I255" s="1">
        <v>1</v>
      </c>
      <c r="J255" s="1">
        <v>1</v>
      </c>
      <c r="K255" s="1">
        <v>1</v>
      </c>
      <c r="L255" s="1">
        <v>1</v>
      </c>
      <c r="M255" s="1">
        <v>1</v>
      </c>
      <c r="N255" s="1">
        <v>22</v>
      </c>
      <c r="P255" s="24"/>
      <c r="AD255" s="24"/>
      <c r="BF255" s="24"/>
      <c r="CH255" s="31"/>
      <c r="CV255" s="31"/>
    </row>
    <row r="256" spans="2:100" x14ac:dyDescent="0.25">
      <c r="B256" s="24" t="s">
        <v>142</v>
      </c>
      <c r="C256" s="1" t="s">
        <v>31</v>
      </c>
      <c r="D256" s="1" t="s">
        <v>33</v>
      </c>
      <c r="E256" s="1" t="s">
        <v>28</v>
      </c>
      <c r="F256" s="1" t="s">
        <v>66</v>
      </c>
      <c r="G256" s="1">
        <v>0</v>
      </c>
      <c r="H256" s="1">
        <v>1</v>
      </c>
      <c r="I256" s="1">
        <v>1</v>
      </c>
      <c r="J256" s="1">
        <v>0</v>
      </c>
      <c r="K256" s="1">
        <v>0</v>
      </c>
      <c r="L256" s="1">
        <v>0</v>
      </c>
      <c r="M256" s="1">
        <v>0</v>
      </c>
      <c r="N256" s="1">
        <v>22</v>
      </c>
      <c r="P256" s="24"/>
      <c r="AD256" s="24"/>
      <c r="BF256" s="24"/>
      <c r="CH256" s="31"/>
      <c r="CV256" s="31"/>
    </row>
    <row r="257" spans="2:100" x14ac:dyDescent="0.25">
      <c r="B257" s="24" t="s">
        <v>142</v>
      </c>
      <c r="C257" s="1" t="s">
        <v>17</v>
      </c>
      <c r="D257" s="1" t="s">
        <v>43</v>
      </c>
      <c r="E257" s="1" t="s">
        <v>15</v>
      </c>
      <c r="F257" s="1" t="s">
        <v>69</v>
      </c>
      <c r="G257" s="1">
        <v>1</v>
      </c>
      <c r="H257" s="1">
        <v>1</v>
      </c>
      <c r="I257" s="1">
        <v>1</v>
      </c>
      <c r="J257" s="1">
        <v>0</v>
      </c>
      <c r="K257" s="1">
        <v>0</v>
      </c>
      <c r="L257" s="1">
        <v>0</v>
      </c>
      <c r="M257" s="1">
        <v>0</v>
      </c>
      <c r="N257" s="1">
        <v>22</v>
      </c>
      <c r="P257" s="24"/>
      <c r="AD257" s="24"/>
      <c r="BF257" s="24"/>
      <c r="CH257" s="31"/>
      <c r="CV257" s="31"/>
    </row>
    <row r="258" spans="2:100" x14ac:dyDescent="0.25">
      <c r="B258" s="24" t="s">
        <v>142</v>
      </c>
      <c r="C258" s="1" t="s">
        <v>24</v>
      </c>
      <c r="D258" s="1" t="s">
        <v>51</v>
      </c>
      <c r="E258" s="1" t="s">
        <v>22</v>
      </c>
      <c r="F258" s="1" t="s">
        <v>68</v>
      </c>
      <c r="G258" s="1">
        <v>1</v>
      </c>
      <c r="H258" s="1">
        <v>3</v>
      </c>
      <c r="I258" s="1">
        <v>1</v>
      </c>
      <c r="J258" s="1">
        <v>1</v>
      </c>
      <c r="K258" s="1">
        <v>1</v>
      </c>
      <c r="L258" s="1">
        <v>0</v>
      </c>
      <c r="M258" s="1">
        <v>1</v>
      </c>
      <c r="N258" s="1">
        <v>22</v>
      </c>
      <c r="P258" s="24"/>
      <c r="AD258" s="24"/>
      <c r="BF258" s="24"/>
      <c r="CH258" s="31"/>
      <c r="CV258" s="31"/>
    </row>
    <row r="259" spans="2:100" x14ac:dyDescent="0.25">
      <c r="B259" s="24" t="s">
        <v>143</v>
      </c>
      <c r="C259" s="1" t="s">
        <v>13</v>
      </c>
      <c r="D259" s="1" t="s">
        <v>45</v>
      </c>
      <c r="E259" s="1" t="s">
        <v>17</v>
      </c>
      <c r="F259" s="1" t="s">
        <v>66</v>
      </c>
      <c r="G259" s="1">
        <v>0</v>
      </c>
      <c r="H259" s="1">
        <v>3</v>
      </c>
      <c r="I259" s="1">
        <v>1</v>
      </c>
      <c r="J259" s="1">
        <v>1</v>
      </c>
      <c r="K259" s="1">
        <v>1</v>
      </c>
      <c r="L259" s="1">
        <v>0</v>
      </c>
      <c r="M259" s="1">
        <v>0</v>
      </c>
      <c r="N259" s="1">
        <v>23</v>
      </c>
      <c r="P259" s="24"/>
      <c r="AD259" s="24"/>
      <c r="BF259" s="24"/>
      <c r="CH259" s="31"/>
      <c r="CV259" s="31"/>
    </row>
    <row r="260" spans="2:100" x14ac:dyDescent="0.25">
      <c r="B260" s="24" t="s">
        <v>143</v>
      </c>
      <c r="C260" s="1" t="s">
        <v>21</v>
      </c>
      <c r="D260" s="1" t="s">
        <v>34</v>
      </c>
      <c r="E260" s="1" t="s">
        <v>23</v>
      </c>
      <c r="F260" s="1" t="s">
        <v>66</v>
      </c>
      <c r="G260" s="1">
        <v>0</v>
      </c>
      <c r="H260" s="1">
        <v>2</v>
      </c>
      <c r="I260" s="1">
        <v>1</v>
      </c>
      <c r="J260" s="1">
        <v>1</v>
      </c>
      <c r="K260" s="1">
        <v>0</v>
      </c>
      <c r="L260" s="1">
        <v>0</v>
      </c>
      <c r="M260" s="1">
        <v>1</v>
      </c>
      <c r="N260" s="1">
        <v>23</v>
      </c>
      <c r="P260" s="24"/>
      <c r="AD260" s="24"/>
      <c r="BF260" s="24"/>
      <c r="CH260" s="31"/>
      <c r="CV260" s="31"/>
    </row>
    <row r="261" spans="2:100" x14ac:dyDescent="0.25">
      <c r="B261" s="24" t="s">
        <v>143</v>
      </c>
      <c r="C261" s="1" t="s">
        <v>28</v>
      </c>
      <c r="D261" s="1" t="s">
        <v>32</v>
      </c>
      <c r="E261" s="1" t="s">
        <v>12</v>
      </c>
      <c r="F261" s="1" t="s">
        <v>66</v>
      </c>
      <c r="G261" s="1">
        <v>0</v>
      </c>
      <c r="H261" s="1">
        <v>0</v>
      </c>
      <c r="I261" s="1">
        <v>0</v>
      </c>
      <c r="J261" s="1">
        <v>0</v>
      </c>
      <c r="K261" s="1">
        <v>0</v>
      </c>
      <c r="L261" s="1">
        <v>0</v>
      </c>
      <c r="M261" s="1">
        <v>0</v>
      </c>
      <c r="N261" s="1">
        <v>23</v>
      </c>
      <c r="P261" s="24"/>
      <c r="AD261" s="24"/>
      <c r="BF261" s="24"/>
      <c r="CH261" s="31"/>
      <c r="CV261" s="31"/>
    </row>
    <row r="262" spans="2:100" x14ac:dyDescent="0.25">
      <c r="B262" s="24" t="s">
        <v>143</v>
      </c>
      <c r="C262" s="1" t="s">
        <v>29</v>
      </c>
      <c r="D262" s="1" t="s">
        <v>34</v>
      </c>
      <c r="E262" s="1" t="s">
        <v>18</v>
      </c>
      <c r="F262" s="1" t="s">
        <v>69</v>
      </c>
      <c r="G262" s="1">
        <v>1</v>
      </c>
      <c r="H262" s="1">
        <v>2</v>
      </c>
      <c r="I262" s="1">
        <v>1</v>
      </c>
      <c r="J262" s="1">
        <v>1</v>
      </c>
      <c r="K262" s="1">
        <v>0</v>
      </c>
      <c r="L262" s="1">
        <v>0</v>
      </c>
      <c r="M262" s="1">
        <v>1</v>
      </c>
      <c r="N262" s="1">
        <v>23</v>
      </c>
      <c r="P262" s="24"/>
      <c r="AD262" s="24"/>
      <c r="BF262" s="24"/>
      <c r="CH262" s="31"/>
      <c r="CV262" s="31"/>
    </row>
    <row r="263" spans="2:100" x14ac:dyDescent="0.25">
      <c r="B263" s="24" t="s">
        <v>143</v>
      </c>
      <c r="C263" s="1" t="s">
        <v>31</v>
      </c>
      <c r="D263" s="1" t="s">
        <v>35</v>
      </c>
      <c r="E263" s="1" t="s">
        <v>14</v>
      </c>
      <c r="F263" s="1" t="s">
        <v>69</v>
      </c>
      <c r="G263" s="1">
        <v>1</v>
      </c>
      <c r="H263" s="1">
        <v>4</v>
      </c>
      <c r="I263" s="1">
        <v>1</v>
      </c>
      <c r="J263" s="1">
        <v>1</v>
      </c>
      <c r="K263" s="1">
        <v>1</v>
      </c>
      <c r="L263" s="1">
        <v>1</v>
      </c>
      <c r="M263" s="1">
        <v>1</v>
      </c>
      <c r="N263" s="1">
        <v>23</v>
      </c>
      <c r="P263" s="24"/>
      <c r="AD263" s="24"/>
      <c r="BF263" s="24"/>
      <c r="CH263" s="31"/>
      <c r="CV263" s="31"/>
    </row>
    <row r="264" spans="2:100" x14ac:dyDescent="0.25">
      <c r="B264" s="24" t="s">
        <v>143</v>
      </c>
      <c r="C264" s="1" t="s">
        <v>15</v>
      </c>
      <c r="D264" s="1" t="s">
        <v>33</v>
      </c>
      <c r="E264" s="1" t="s">
        <v>19</v>
      </c>
      <c r="F264" s="1" t="s">
        <v>68</v>
      </c>
      <c r="G264" s="1">
        <v>1</v>
      </c>
      <c r="H264" s="1">
        <v>1</v>
      </c>
      <c r="I264" s="1">
        <v>1</v>
      </c>
      <c r="J264" s="1">
        <v>0</v>
      </c>
      <c r="K264" s="1">
        <v>0</v>
      </c>
      <c r="L264" s="1">
        <v>0</v>
      </c>
      <c r="M264" s="1">
        <v>0</v>
      </c>
      <c r="N264" s="1">
        <v>23</v>
      </c>
      <c r="P264" s="24"/>
      <c r="AD264" s="24"/>
      <c r="BF264" s="24"/>
      <c r="CH264" s="31"/>
      <c r="CV264" s="31"/>
    </row>
    <row r="265" spans="2:100" x14ac:dyDescent="0.25">
      <c r="B265" s="24" t="s">
        <v>143</v>
      </c>
      <c r="C265" s="1" t="s">
        <v>16</v>
      </c>
      <c r="D265" s="1" t="s">
        <v>35</v>
      </c>
      <c r="E265" s="1" t="s">
        <v>20</v>
      </c>
      <c r="F265" s="1" t="s">
        <v>78</v>
      </c>
      <c r="G265" s="1">
        <v>2</v>
      </c>
      <c r="H265" s="1">
        <v>4</v>
      </c>
      <c r="I265" s="1">
        <v>1</v>
      </c>
      <c r="J265" s="1">
        <v>1</v>
      </c>
      <c r="K265" s="1">
        <v>1</v>
      </c>
      <c r="L265" s="1">
        <v>1</v>
      </c>
      <c r="M265" s="1">
        <v>1</v>
      </c>
      <c r="N265" s="1">
        <v>23</v>
      </c>
      <c r="P265" s="24"/>
      <c r="AD265" s="24"/>
      <c r="BF265" s="24"/>
      <c r="CH265" s="31"/>
      <c r="CV265" s="31"/>
    </row>
    <row r="266" spans="2:100" x14ac:dyDescent="0.25">
      <c r="B266" s="24" t="s">
        <v>143</v>
      </c>
      <c r="C266" s="1" t="s">
        <v>22</v>
      </c>
      <c r="D266" s="1" t="s">
        <v>38</v>
      </c>
      <c r="E266" s="1" t="s">
        <v>25</v>
      </c>
      <c r="F266" s="1" t="s">
        <v>69</v>
      </c>
      <c r="G266" s="1">
        <v>1</v>
      </c>
      <c r="H266" s="1">
        <v>3</v>
      </c>
      <c r="I266" s="1">
        <v>1</v>
      </c>
      <c r="J266" s="1">
        <v>1</v>
      </c>
      <c r="K266" s="1">
        <v>1</v>
      </c>
      <c r="L266" s="1">
        <v>0</v>
      </c>
      <c r="M266" s="1">
        <v>1</v>
      </c>
      <c r="N266" s="1">
        <v>23</v>
      </c>
      <c r="P266" s="24"/>
      <c r="AD266" s="24"/>
      <c r="BF266" s="24"/>
      <c r="CH266" s="31"/>
      <c r="CV266" s="31"/>
    </row>
    <row r="267" spans="2:100" x14ac:dyDescent="0.25">
      <c r="B267" s="24" t="s">
        <v>143</v>
      </c>
      <c r="C267" s="1" t="s">
        <v>27</v>
      </c>
      <c r="D267" s="1" t="s">
        <v>48</v>
      </c>
      <c r="E267" s="1" t="s">
        <v>26</v>
      </c>
      <c r="F267" s="1" t="s">
        <v>72</v>
      </c>
      <c r="G267" s="1">
        <v>2</v>
      </c>
      <c r="H267" s="1">
        <v>3</v>
      </c>
      <c r="I267" s="1">
        <v>1</v>
      </c>
      <c r="J267" s="1">
        <v>1</v>
      </c>
      <c r="K267" s="1">
        <v>1</v>
      </c>
      <c r="L267" s="1">
        <v>0</v>
      </c>
      <c r="M267" s="1">
        <v>0</v>
      </c>
      <c r="N267" s="1">
        <v>23</v>
      </c>
      <c r="P267" s="24"/>
      <c r="AD267" s="24"/>
      <c r="BF267" s="24"/>
      <c r="CH267" s="31"/>
      <c r="CV267" s="31"/>
    </row>
    <row r="268" spans="2:100" x14ac:dyDescent="0.25">
      <c r="B268" s="24" t="s">
        <v>143</v>
      </c>
      <c r="C268" s="1" t="s">
        <v>30</v>
      </c>
      <c r="D268" s="1" t="s">
        <v>34</v>
      </c>
      <c r="E268" s="1" t="s">
        <v>24</v>
      </c>
      <c r="F268" s="1" t="s">
        <v>68</v>
      </c>
      <c r="G268" s="1">
        <v>1</v>
      </c>
      <c r="H268" s="1">
        <v>2</v>
      </c>
      <c r="I268" s="1">
        <v>1</v>
      </c>
      <c r="J268" s="1">
        <v>1</v>
      </c>
      <c r="K268" s="1">
        <v>0</v>
      </c>
      <c r="L268" s="1">
        <v>0</v>
      </c>
      <c r="M268" s="1">
        <v>1</v>
      </c>
      <c r="N268" s="1">
        <v>23</v>
      </c>
      <c r="P268" s="24"/>
      <c r="AD268" s="24"/>
      <c r="BF268" s="24"/>
      <c r="CH268" s="31"/>
      <c r="CV268" s="31"/>
    </row>
    <row r="269" spans="2:100" x14ac:dyDescent="0.25">
      <c r="B269" s="24" t="s">
        <v>144</v>
      </c>
      <c r="C269" s="1" t="s">
        <v>18</v>
      </c>
      <c r="D269" s="1" t="s">
        <v>43</v>
      </c>
      <c r="E269" s="1" t="s">
        <v>28</v>
      </c>
      <c r="F269" s="1" t="s">
        <v>66</v>
      </c>
      <c r="G269" s="1">
        <v>0</v>
      </c>
      <c r="H269" s="1">
        <v>1</v>
      </c>
      <c r="I269" s="1">
        <v>1</v>
      </c>
      <c r="J269" s="1">
        <v>0</v>
      </c>
      <c r="K269" s="1">
        <v>0</v>
      </c>
      <c r="L269" s="1">
        <v>0</v>
      </c>
      <c r="M269" s="1">
        <v>0</v>
      </c>
      <c r="N269" s="1">
        <v>24</v>
      </c>
      <c r="P269" s="24"/>
      <c r="AD269" s="24"/>
      <c r="BF269" s="24"/>
      <c r="CH269" s="31"/>
      <c r="CV269" s="31"/>
    </row>
    <row r="270" spans="2:100" x14ac:dyDescent="0.25">
      <c r="B270" s="24" t="s">
        <v>144</v>
      </c>
      <c r="C270" s="1" t="s">
        <v>19</v>
      </c>
      <c r="D270" s="1" t="s">
        <v>48</v>
      </c>
      <c r="E270" s="1" t="s">
        <v>31</v>
      </c>
      <c r="F270" s="1" t="s">
        <v>72</v>
      </c>
      <c r="G270" s="1">
        <v>2</v>
      </c>
      <c r="H270" s="1">
        <v>3</v>
      </c>
      <c r="I270" s="1">
        <v>1</v>
      </c>
      <c r="J270" s="1">
        <v>1</v>
      </c>
      <c r="K270" s="1">
        <v>1</v>
      </c>
      <c r="L270" s="1">
        <v>0</v>
      </c>
      <c r="M270" s="1">
        <v>0</v>
      </c>
      <c r="N270" s="1">
        <v>24</v>
      </c>
      <c r="P270" s="24"/>
      <c r="AD270" s="24"/>
      <c r="BF270" s="24"/>
      <c r="CH270" s="31"/>
      <c r="CV270" s="31"/>
    </row>
    <row r="271" spans="2:100" x14ac:dyDescent="0.25">
      <c r="B271" s="24" t="s">
        <v>144</v>
      </c>
      <c r="C271" s="1" t="s">
        <v>16</v>
      </c>
      <c r="D271" s="1" t="s">
        <v>32</v>
      </c>
      <c r="E271" s="1" t="s">
        <v>29</v>
      </c>
      <c r="F271" s="1" t="s">
        <v>66</v>
      </c>
      <c r="G271" s="1">
        <v>0</v>
      </c>
      <c r="H271" s="1">
        <v>0</v>
      </c>
      <c r="I271" s="1">
        <v>0</v>
      </c>
      <c r="J271" s="1">
        <v>0</v>
      </c>
      <c r="K271" s="1">
        <v>0</v>
      </c>
      <c r="L271" s="1">
        <v>0</v>
      </c>
      <c r="M271" s="1">
        <v>0</v>
      </c>
      <c r="N271" s="1">
        <v>24</v>
      </c>
      <c r="P271" s="24"/>
      <c r="AD271" s="24"/>
      <c r="BF271" s="24"/>
      <c r="CH271" s="31"/>
      <c r="CV271" s="31"/>
    </row>
    <row r="272" spans="2:100" x14ac:dyDescent="0.25">
      <c r="B272" s="24" t="s">
        <v>145</v>
      </c>
      <c r="C272" s="1" t="s">
        <v>14</v>
      </c>
      <c r="D272" s="1" t="s">
        <v>38</v>
      </c>
      <c r="E272" s="1" t="s">
        <v>13</v>
      </c>
      <c r="F272" s="1" t="s">
        <v>66</v>
      </c>
      <c r="G272" s="1">
        <v>0</v>
      </c>
      <c r="H272" s="1">
        <v>3</v>
      </c>
      <c r="I272" s="1">
        <v>1</v>
      </c>
      <c r="J272" s="1">
        <v>1</v>
      </c>
      <c r="K272" s="1">
        <v>1</v>
      </c>
      <c r="L272" s="1">
        <v>0</v>
      </c>
      <c r="M272" s="1">
        <v>1</v>
      </c>
      <c r="N272" s="1">
        <v>24</v>
      </c>
      <c r="P272" s="24"/>
      <c r="AD272" s="24"/>
      <c r="BF272" s="24"/>
      <c r="CH272" s="31"/>
      <c r="CV272" s="31"/>
    </row>
    <row r="273" spans="2:100" x14ac:dyDescent="0.25">
      <c r="B273" s="24" t="s">
        <v>145</v>
      </c>
      <c r="C273" s="1" t="s">
        <v>23</v>
      </c>
      <c r="D273" s="1" t="s">
        <v>59</v>
      </c>
      <c r="E273" s="1" t="s">
        <v>15</v>
      </c>
      <c r="F273" s="1" t="s">
        <v>68</v>
      </c>
      <c r="G273" s="1">
        <v>1</v>
      </c>
      <c r="H273" s="1">
        <v>6</v>
      </c>
      <c r="I273" s="1">
        <v>1</v>
      </c>
      <c r="J273" s="1">
        <v>1</v>
      </c>
      <c r="K273" s="1">
        <v>1</v>
      </c>
      <c r="L273" s="1">
        <v>1</v>
      </c>
      <c r="M273" s="1">
        <v>1</v>
      </c>
      <c r="N273" s="1">
        <v>24</v>
      </c>
      <c r="P273" s="24"/>
      <c r="AD273" s="24"/>
      <c r="BF273" s="24"/>
      <c r="CH273" s="31"/>
      <c r="CV273" s="31"/>
    </row>
    <row r="274" spans="2:100" x14ac:dyDescent="0.25">
      <c r="B274" s="24" t="s">
        <v>145</v>
      </c>
      <c r="C274" s="1" t="s">
        <v>25</v>
      </c>
      <c r="D274" s="1" t="s">
        <v>48</v>
      </c>
      <c r="E274" s="1" t="s">
        <v>12</v>
      </c>
      <c r="F274" s="1" t="s">
        <v>72</v>
      </c>
      <c r="G274" s="1">
        <v>2</v>
      </c>
      <c r="H274" s="1">
        <v>3</v>
      </c>
      <c r="I274" s="1">
        <v>1</v>
      </c>
      <c r="J274" s="1">
        <v>1</v>
      </c>
      <c r="K274" s="1">
        <v>1</v>
      </c>
      <c r="L274" s="1">
        <v>0</v>
      </c>
      <c r="M274" s="1">
        <v>0</v>
      </c>
      <c r="N274" s="1">
        <v>24</v>
      </c>
      <c r="P274" s="24"/>
      <c r="AD274" s="24"/>
      <c r="BF274" s="24"/>
      <c r="CH274" s="31"/>
      <c r="CV274" s="31"/>
    </row>
    <row r="275" spans="2:100" x14ac:dyDescent="0.25">
      <c r="B275" s="24" t="s">
        <v>145</v>
      </c>
      <c r="C275" s="1" t="s">
        <v>26</v>
      </c>
      <c r="D275" s="1" t="s">
        <v>60</v>
      </c>
      <c r="E275" s="1" t="s">
        <v>22</v>
      </c>
      <c r="F275" s="1" t="s">
        <v>146</v>
      </c>
      <c r="G275" s="1">
        <v>4</v>
      </c>
      <c r="H275" s="1">
        <v>7</v>
      </c>
      <c r="I275" s="1">
        <v>1</v>
      </c>
      <c r="J275" s="1">
        <v>1</v>
      </c>
      <c r="K275" s="1">
        <v>1</v>
      </c>
      <c r="L275" s="1">
        <v>1</v>
      </c>
      <c r="M275" s="1">
        <v>1</v>
      </c>
      <c r="N275" s="1">
        <v>24</v>
      </c>
      <c r="P275" s="24"/>
      <c r="AD275" s="24"/>
      <c r="BF275" s="24"/>
      <c r="CH275" s="31"/>
      <c r="CV275" s="31"/>
    </row>
    <row r="276" spans="2:100" x14ac:dyDescent="0.25">
      <c r="B276" s="24" t="s">
        <v>145</v>
      </c>
      <c r="C276" s="1" t="s">
        <v>30</v>
      </c>
      <c r="D276" s="1" t="s">
        <v>43</v>
      </c>
      <c r="E276" s="1" t="s">
        <v>21</v>
      </c>
      <c r="F276" s="1" t="s">
        <v>69</v>
      </c>
      <c r="G276" s="1">
        <v>1</v>
      </c>
      <c r="H276" s="1">
        <v>1</v>
      </c>
      <c r="I276" s="1">
        <v>1</v>
      </c>
      <c r="J276" s="1">
        <v>0</v>
      </c>
      <c r="K276" s="1">
        <v>0</v>
      </c>
      <c r="L276" s="1">
        <v>0</v>
      </c>
      <c r="M276" s="1">
        <v>0</v>
      </c>
      <c r="N276" s="1">
        <v>24</v>
      </c>
      <c r="P276" s="24"/>
      <c r="AD276" s="24"/>
      <c r="BF276" s="24"/>
      <c r="CH276" s="31"/>
      <c r="CV276" s="31"/>
    </row>
    <row r="277" spans="2:100" x14ac:dyDescent="0.25">
      <c r="B277" s="24" t="s">
        <v>145</v>
      </c>
      <c r="C277" s="1" t="s">
        <v>24</v>
      </c>
      <c r="D277" s="1" t="s">
        <v>40</v>
      </c>
      <c r="E277" s="1" t="s">
        <v>17</v>
      </c>
      <c r="F277" s="1" t="s">
        <v>68</v>
      </c>
      <c r="G277" s="1">
        <v>1</v>
      </c>
      <c r="H277" s="1">
        <v>2</v>
      </c>
      <c r="I277" s="1">
        <v>1</v>
      </c>
      <c r="J277" s="1">
        <v>1</v>
      </c>
      <c r="K277" s="1">
        <v>0</v>
      </c>
      <c r="L277" s="1">
        <v>0</v>
      </c>
      <c r="M277" s="1">
        <v>0</v>
      </c>
      <c r="N277" s="1">
        <v>24</v>
      </c>
      <c r="P277" s="24"/>
      <c r="AD277" s="24"/>
      <c r="BF277" s="24"/>
      <c r="CH277" s="31"/>
      <c r="CV277" s="31"/>
    </row>
    <row r="278" spans="2:100" x14ac:dyDescent="0.25">
      <c r="B278" s="24" t="s">
        <v>145</v>
      </c>
      <c r="C278" s="1" t="s">
        <v>20</v>
      </c>
      <c r="D278" s="1" t="s">
        <v>40</v>
      </c>
      <c r="E278" s="1" t="s">
        <v>27</v>
      </c>
      <c r="F278" s="1" t="s">
        <v>78</v>
      </c>
      <c r="G278" s="1">
        <v>2</v>
      </c>
      <c r="H278" s="1">
        <v>2</v>
      </c>
      <c r="I278" s="1">
        <v>1</v>
      </c>
      <c r="J278" s="1">
        <v>1</v>
      </c>
      <c r="K278" s="1">
        <v>0</v>
      </c>
      <c r="L278" s="1">
        <v>0</v>
      </c>
      <c r="M278" s="1">
        <v>0</v>
      </c>
      <c r="N278" s="1">
        <v>24</v>
      </c>
      <c r="P278" s="24"/>
      <c r="AD278" s="24"/>
      <c r="BF278" s="24"/>
      <c r="CH278" s="31"/>
      <c r="CV278" s="31"/>
    </row>
    <row r="279" spans="2:100" x14ac:dyDescent="0.25">
      <c r="B279" s="24" t="s">
        <v>147</v>
      </c>
      <c r="C279" s="1" t="s">
        <v>27</v>
      </c>
      <c r="D279" s="1" t="s">
        <v>38</v>
      </c>
      <c r="E279" s="1" t="s">
        <v>25</v>
      </c>
      <c r="F279" s="1" t="s">
        <v>69</v>
      </c>
      <c r="G279" s="1">
        <v>1</v>
      </c>
      <c r="H279" s="1">
        <v>3</v>
      </c>
      <c r="I279" s="1">
        <v>1</v>
      </c>
      <c r="J279" s="1">
        <v>1</v>
      </c>
      <c r="K279" s="1">
        <v>1</v>
      </c>
      <c r="L279" s="1">
        <v>0</v>
      </c>
      <c r="M279" s="1">
        <v>1</v>
      </c>
      <c r="N279" s="1">
        <v>25</v>
      </c>
      <c r="P279" s="24"/>
      <c r="AD279" s="24"/>
      <c r="BF279" s="24"/>
      <c r="CH279" s="31"/>
      <c r="CV279" s="31"/>
    </row>
    <row r="280" spans="2:100" x14ac:dyDescent="0.25">
      <c r="B280" s="24" t="s">
        <v>147</v>
      </c>
      <c r="C280" s="1" t="s">
        <v>28</v>
      </c>
      <c r="D280" s="1" t="s">
        <v>34</v>
      </c>
      <c r="E280" s="1" t="s">
        <v>16</v>
      </c>
      <c r="F280" s="1" t="s">
        <v>69</v>
      </c>
      <c r="G280" s="1">
        <v>1</v>
      </c>
      <c r="H280" s="1">
        <v>2</v>
      </c>
      <c r="I280" s="1">
        <v>1</v>
      </c>
      <c r="J280" s="1">
        <v>1</v>
      </c>
      <c r="K280" s="1">
        <v>0</v>
      </c>
      <c r="L280" s="1">
        <v>0</v>
      </c>
      <c r="M280" s="1">
        <v>1</v>
      </c>
      <c r="N280" s="1">
        <v>25</v>
      </c>
      <c r="P280" s="24"/>
      <c r="AD280" s="24"/>
      <c r="BF280" s="24"/>
      <c r="CH280" s="31"/>
      <c r="CV280" s="31"/>
    </row>
    <row r="281" spans="2:100" x14ac:dyDescent="0.25">
      <c r="B281" s="24" t="s">
        <v>147</v>
      </c>
      <c r="C281" s="1" t="s">
        <v>19</v>
      </c>
      <c r="D281" s="1" t="s">
        <v>51</v>
      </c>
      <c r="E281" s="1" t="s">
        <v>23</v>
      </c>
      <c r="F281" s="1" t="s">
        <v>73</v>
      </c>
      <c r="G281" s="1">
        <v>2</v>
      </c>
      <c r="H281" s="1">
        <v>3</v>
      </c>
      <c r="I281" s="1">
        <v>1</v>
      </c>
      <c r="J281" s="1">
        <v>1</v>
      </c>
      <c r="K281" s="1">
        <v>1</v>
      </c>
      <c r="L281" s="1">
        <v>0</v>
      </c>
      <c r="M281" s="1">
        <v>1</v>
      </c>
      <c r="N281" s="1">
        <v>25</v>
      </c>
      <c r="P281" s="24"/>
      <c r="AD281" s="24"/>
      <c r="BF281" s="24"/>
      <c r="CH281" s="31"/>
      <c r="CV281" s="31"/>
    </row>
    <row r="282" spans="2:100" x14ac:dyDescent="0.25">
      <c r="B282" s="24" t="s">
        <v>148</v>
      </c>
      <c r="C282" s="1" t="s">
        <v>22</v>
      </c>
      <c r="D282" s="1" t="s">
        <v>35</v>
      </c>
      <c r="E282" s="1" t="s">
        <v>18</v>
      </c>
      <c r="F282" s="1" t="s">
        <v>68</v>
      </c>
      <c r="G282" s="1">
        <v>1</v>
      </c>
      <c r="H282" s="1">
        <v>4</v>
      </c>
      <c r="I282" s="1">
        <v>1</v>
      </c>
      <c r="J282" s="1">
        <v>1</v>
      </c>
      <c r="K282" s="1">
        <v>1</v>
      </c>
      <c r="L282" s="1">
        <v>1</v>
      </c>
      <c r="M282" s="1">
        <v>1</v>
      </c>
      <c r="N282" s="1">
        <v>25</v>
      </c>
      <c r="P282" s="24"/>
      <c r="AD282" s="24"/>
      <c r="BF282" s="24"/>
      <c r="CH282" s="31"/>
      <c r="CV282" s="31"/>
    </row>
    <row r="283" spans="2:100" x14ac:dyDescent="0.25">
      <c r="B283" s="24" t="s">
        <v>148</v>
      </c>
      <c r="C283" s="1" t="s">
        <v>12</v>
      </c>
      <c r="D283" s="1" t="s">
        <v>50</v>
      </c>
      <c r="E283" s="1" t="s">
        <v>24</v>
      </c>
      <c r="F283" s="1" t="s">
        <v>71</v>
      </c>
      <c r="G283" s="1">
        <v>3</v>
      </c>
      <c r="H283" s="1">
        <v>4</v>
      </c>
      <c r="I283" s="1">
        <v>1</v>
      </c>
      <c r="J283" s="1">
        <v>1</v>
      </c>
      <c r="K283" s="1">
        <v>1</v>
      </c>
      <c r="L283" s="1">
        <v>1</v>
      </c>
      <c r="M283" s="1">
        <v>1</v>
      </c>
      <c r="N283" s="1">
        <v>25</v>
      </c>
      <c r="P283" s="24"/>
      <c r="AD283" s="24"/>
      <c r="BF283" s="24"/>
      <c r="CH283" s="31"/>
      <c r="CV283" s="31"/>
    </row>
    <row r="284" spans="2:100" x14ac:dyDescent="0.25">
      <c r="B284" s="24" t="s">
        <v>148</v>
      </c>
      <c r="C284" s="1" t="s">
        <v>15</v>
      </c>
      <c r="D284" s="1" t="s">
        <v>40</v>
      </c>
      <c r="E284" s="1" t="s">
        <v>26</v>
      </c>
      <c r="F284" s="1" t="s">
        <v>66</v>
      </c>
      <c r="G284" s="1">
        <v>0</v>
      </c>
      <c r="H284" s="1">
        <v>2</v>
      </c>
      <c r="I284" s="1">
        <v>1</v>
      </c>
      <c r="J284" s="1">
        <v>1</v>
      </c>
      <c r="K284" s="1">
        <v>0</v>
      </c>
      <c r="L284" s="1">
        <v>0</v>
      </c>
      <c r="M284" s="1">
        <v>0</v>
      </c>
      <c r="N284" s="1">
        <v>25</v>
      </c>
      <c r="P284" s="24"/>
      <c r="AD284" s="24"/>
      <c r="BF284" s="24"/>
      <c r="CH284" s="31"/>
      <c r="CV284" s="31"/>
    </row>
    <row r="285" spans="2:100" x14ac:dyDescent="0.25">
      <c r="B285" s="24" t="s">
        <v>148</v>
      </c>
      <c r="C285" s="1" t="s">
        <v>21</v>
      </c>
      <c r="D285" s="1" t="s">
        <v>51</v>
      </c>
      <c r="E285" s="1" t="s">
        <v>31</v>
      </c>
      <c r="F285" s="1" t="s">
        <v>73</v>
      </c>
      <c r="G285" s="1">
        <v>2</v>
      </c>
      <c r="H285" s="1">
        <v>3</v>
      </c>
      <c r="I285" s="1">
        <v>1</v>
      </c>
      <c r="J285" s="1">
        <v>1</v>
      </c>
      <c r="K285" s="1">
        <v>1</v>
      </c>
      <c r="L285" s="1">
        <v>0</v>
      </c>
      <c r="M285" s="1">
        <v>1</v>
      </c>
      <c r="N285" s="1">
        <v>25</v>
      </c>
      <c r="P285" s="24"/>
      <c r="AD285" s="24"/>
      <c r="BF285" s="24"/>
      <c r="CH285" s="31"/>
      <c r="CV285" s="31"/>
    </row>
    <row r="286" spans="2:100" x14ac:dyDescent="0.25">
      <c r="B286" s="24" t="s">
        <v>148</v>
      </c>
      <c r="C286" s="1" t="s">
        <v>29</v>
      </c>
      <c r="D286" s="1" t="s">
        <v>40</v>
      </c>
      <c r="E286" s="1" t="s">
        <v>30</v>
      </c>
      <c r="F286" s="1" t="s">
        <v>68</v>
      </c>
      <c r="G286" s="1">
        <v>1</v>
      </c>
      <c r="H286" s="1">
        <v>2</v>
      </c>
      <c r="I286" s="1">
        <v>1</v>
      </c>
      <c r="J286" s="1">
        <v>1</v>
      </c>
      <c r="K286" s="1">
        <v>0</v>
      </c>
      <c r="L286" s="1">
        <v>0</v>
      </c>
      <c r="M286" s="1">
        <v>0</v>
      </c>
      <c r="N286" s="1">
        <v>25</v>
      </c>
      <c r="P286" s="24"/>
      <c r="AD286" s="24"/>
      <c r="BF286" s="24"/>
      <c r="CH286" s="31"/>
      <c r="CV286" s="31"/>
    </row>
    <row r="287" spans="2:100" x14ac:dyDescent="0.25">
      <c r="B287" s="24" t="s">
        <v>148</v>
      </c>
      <c r="C287" s="1" t="s">
        <v>17</v>
      </c>
      <c r="D287" s="1" t="s">
        <v>32</v>
      </c>
      <c r="E287" s="1" t="s">
        <v>14</v>
      </c>
      <c r="F287" s="1" t="s">
        <v>66</v>
      </c>
      <c r="G287" s="1">
        <v>0</v>
      </c>
      <c r="H287" s="1">
        <v>0</v>
      </c>
      <c r="I287" s="1">
        <v>0</v>
      </c>
      <c r="J287" s="1">
        <v>0</v>
      </c>
      <c r="K287" s="1">
        <v>0</v>
      </c>
      <c r="L287" s="1">
        <v>0</v>
      </c>
      <c r="M287" s="1">
        <v>0</v>
      </c>
      <c r="N287" s="1">
        <v>25</v>
      </c>
      <c r="P287" s="24"/>
      <c r="AD287" s="24"/>
      <c r="BF287" s="24"/>
      <c r="CH287" s="31"/>
      <c r="CV287" s="31"/>
    </row>
    <row r="288" spans="2:100" x14ac:dyDescent="0.25">
      <c r="B288" s="24" t="s">
        <v>148</v>
      </c>
      <c r="C288" s="1" t="s">
        <v>13</v>
      </c>
      <c r="D288" s="1" t="s">
        <v>32</v>
      </c>
      <c r="E288" s="1" t="s">
        <v>20</v>
      </c>
      <c r="F288" s="1" t="s">
        <v>66</v>
      </c>
      <c r="G288" s="1">
        <v>0</v>
      </c>
      <c r="H288" s="1">
        <v>0</v>
      </c>
      <c r="I288" s="1">
        <v>0</v>
      </c>
      <c r="J288" s="1">
        <v>0</v>
      </c>
      <c r="K288" s="1">
        <v>0</v>
      </c>
      <c r="L288" s="1">
        <v>0</v>
      </c>
      <c r="M288" s="1">
        <v>0</v>
      </c>
      <c r="N288" s="1">
        <v>25</v>
      </c>
      <c r="P288" s="24"/>
      <c r="AD288" s="24"/>
      <c r="BF288" s="24"/>
      <c r="CH288" s="31"/>
      <c r="CV288" s="31"/>
    </row>
    <row r="289" spans="2:100" x14ac:dyDescent="0.25">
      <c r="B289" s="24" t="s">
        <v>149</v>
      </c>
      <c r="C289" s="1" t="s">
        <v>20</v>
      </c>
      <c r="D289" s="1" t="s">
        <v>46</v>
      </c>
      <c r="E289" s="1" t="s">
        <v>25</v>
      </c>
      <c r="F289" s="1" t="s">
        <v>72</v>
      </c>
      <c r="G289" s="1">
        <v>2</v>
      </c>
      <c r="H289" s="1">
        <v>5</v>
      </c>
      <c r="I289" s="1">
        <v>1</v>
      </c>
      <c r="J289" s="1">
        <v>1</v>
      </c>
      <c r="K289" s="1">
        <v>1</v>
      </c>
      <c r="L289" s="1">
        <v>1</v>
      </c>
      <c r="M289" s="1">
        <v>1</v>
      </c>
      <c r="N289" s="1">
        <v>26</v>
      </c>
      <c r="P289" s="24"/>
      <c r="AD289" s="24"/>
      <c r="BF289" s="24"/>
      <c r="CH289" s="31"/>
      <c r="CV289" s="31"/>
    </row>
    <row r="290" spans="2:100" x14ac:dyDescent="0.25">
      <c r="B290" s="24" t="s">
        <v>150</v>
      </c>
      <c r="C290" s="1" t="s">
        <v>14</v>
      </c>
      <c r="D290" s="1" t="s">
        <v>42</v>
      </c>
      <c r="E290" s="1" t="s">
        <v>19</v>
      </c>
      <c r="F290" s="1" t="s">
        <v>103</v>
      </c>
      <c r="G290" s="1">
        <v>3</v>
      </c>
      <c r="H290" s="1">
        <v>5</v>
      </c>
      <c r="I290" s="1">
        <v>1</v>
      </c>
      <c r="J290" s="1">
        <v>1</v>
      </c>
      <c r="K290" s="1">
        <v>1</v>
      </c>
      <c r="L290" s="1">
        <v>1</v>
      </c>
      <c r="M290" s="1">
        <v>1</v>
      </c>
      <c r="N290" s="1">
        <v>26</v>
      </c>
      <c r="P290" s="24"/>
      <c r="AD290" s="24"/>
      <c r="BF290" s="24"/>
      <c r="CH290" s="31"/>
      <c r="CV290" s="31"/>
    </row>
    <row r="291" spans="2:100" x14ac:dyDescent="0.25">
      <c r="B291" s="24" t="s">
        <v>151</v>
      </c>
      <c r="C291" s="1" t="s">
        <v>30</v>
      </c>
      <c r="D291" s="1" t="s">
        <v>34</v>
      </c>
      <c r="E291" s="1" t="s">
        <v>28</v>
      </c>
      <c r="F291" s="1" t="s">
        <v>66</v>
      </c>
      <c r="G291" s="1">
        <v>0</v>
      </c>
      <c r="H291" s="1">
        <v>2</v>
      </c>
      <c r="I291" s="1">
        <v>1</v>
      </c>
      <c r="J291" s="1">
        <v>1</v>
      </c>
      <c r="K291" s="1">
        <v>0</v>
      </c>
      <c r="L291" s="1">
        <v>0</v>
      </c>
      <c r="M291" s="1">
        <v>1</v>
      </c>
      <c r="N291" s="1">
        <v>26</v>
      </c>
      <c r="P291" s="24"/>
      <c r="AD291" s="24"/>
      <c r="BF291" s="24"/>
      <c r="CH291" s="31"/>
      <c r="CV291" s="31"/>
    </row>
    <row r="292" spans="2:100" x14ac:dyDescent="0.25">
      <c r="B292" s="24" t="s">
        <v>151</v>
      </c>
      <c r="C292" s="1" t="s">
        <v>24</v>
      </c>
      <c r="D292" s="1" t="s">
        <v>34</v>
      </c>
      <c r="E292" s="1" t="s">
        <v>20</v>
      </c>
      <c r="F292" s="1" t="s">
        <v>66</v>
      </c>
      <c r="G292" s="1">
        <v>0</v>
      </c>
      <c r="H292" s="1">
        <v>2</v>
      </c>
      <c r="I292" s="1">
        <v>1</v>
      </c>
      <c r="J292" s="1">
        <v>1</v>
      </c>
      <c r="K292" s="1">
        <v>0</v>
      </c>
      <c r="L292" s="1">
        <v>0</v>
      </c>
      <c r="M292" s="1">
        <v>1</v>
      </c>
      <c r="N292" s="1">
        <v>26</v>
      </c>
      <c r="P292" s="24"/>
      <c r="AD292" s="24"/>
      <c r="BF292" s="24"/>
      <c r="CH292" s="31"/>
      <c r="CV292" s="31"/>
    </row>
    <row r="293" spans="2:100" x14ac:dyDescent="0.25">
      <c r="B293" s="24" t="s">
        <v>152</v>
      </c>
      <c r="C293" s="1" t="s">
        <v>23</v>
      </c>
      <c r="D293" s="1" t="s">
        <v>38</v>
      </c>
      <c r="E293" s="1" t="s">
        <v>29</v>
      </c>
      <c r="F293" s="1" t="s">
        <v>72</v>
      </c>
      <c r="G293" s="1">
        <v>2</v>
      </c>
      <c r="H293" s="1">
        <v>3</v>
      </c>
      <c r="I293" s="1">
        <v>1</v>
      </c>
      <c r="J293" s="1">
        <v>1</v>
      </c>
      <c r="K293" s="1">
        <v>1</v>
      </c>
      <c r="L293" s="1">
        <v>0</v>
      </c>
      <c r="M293" s="1">
        <v>1</v>
      </c>
      <c r="N293" s="1">
        <v>26</v>
      </c>
      <c r="P293" s="24"/>
      <c r="AD293" s="24"/>
      <c r="BF293" s="24"/>
      <c r="CH293" s="31"/>
      <c r="CV293" s="31"/>
    </row>
    <row r="294" spans="2:100" x14ac:dyDescent="0.25">
      <c r="B294" s="24" t="s">
        <v>152</v>
      </c>
      <c r="C294" s="1" t="s">
        <v>16</v>
      </c>
      <c r="D294" s="1" t="s">
        <v>38</v>
      </c>
      <c r="E294" s="1" t="s">
        <v>15</v>
      </c>
      <c r="F294" s="1" t="s">
        <v>69</v>
      </c>
      <c r="G294" s="1">
        <v>1</v>
      </c>
      <c r="H294" s="1">
        <v>3</v>
      </c>
      <c r="I294" s="1">
        <v>1</v>
      </c>
      <c r="J294" s="1">
        <v>1</v>
      </c>
      <c r="K294" s="1">
        <v>1</v>
      </c>
      <c r="L294" s="1">
        <v>0</v>
      </c>
      <c r="M294" s="1">
        <v>1</v>
      </c>
      <c r="N294" s="1">
        <v>26</v>
      </c>
      <c r="P294" s="24"/>
      <c r="AD294" s="24"/>
      <c r="BF294" s="24"/>
      <c r="CH294" s="31"/>
      <c r="CV294" s="31"/>
    </row>
    <row r="295" spans="2:100" x14ac:dyDescent="0.25">
      <c r="B295" s="24" t="s">
        <v>152</v>
      </c>
      <c r="C295" s="1" t="s">
        <v>25</v>
      </c>
      <c r="D295" s="1" t="s">
        <v>51</v>
      </c>
      <c r="E295" s="1" t="s">
        <v>21</v>
      </c>
      <c r="F295" s="1" t="s">
        <v>78</v>
      </c>
      <c r="G295" s="1">
        <v>2</v>
      </c>
      <c r="H295" s="1">
        <v>3</v>
      </c>
      <c r="I295" s="1">
        <v>1</v>
      </c>
      <c r="J295" s="1">
        <v>1</v>
      </c>
      <c r="K295" s="1">
        <v>1</v>
      </c>
      <c r="L295" s="1">
        <v>0</v>
      </c>
      <c r="M295" s="1">
        <v>1</v>
      </c>
      <c r="N295" s="1">
        <v>26</v>
      </c>
      <c r="P295" s="24"/>
      <c r="AD295" s="24"/>
      <c r="BF295" s="24"/>
      <c r="CH295" s="31"/>
      <c r="CV295" s="31"/>
    </row>
    <row r="296" spans="2:100" x14ac:dyDescent="0.25">
      <c r="B296" s="24" t="s">
        <v>152</v>
      </c>
      <c r="C296" s="1" t="s">
        <v>26</v>
      </c>
      <c r="D296" s="1" t="s">
        <v>41</v>
      </c>
      <c r="E296" s="1" t="s">
        <v>13</v>
      </c>
      <c r="F296" s="1" t="s">
        <v>69</v>
      </c>
      <c r="G296" s="1">
        <v>1</v>
      </c>
      <c r="H296" s="1">
        <v>2</v>
      </c>
      <c r="I296" s="1">
        <v>1</v>
      </c>
      <c r="J296" s="1">
        <v>1</v>
      </c>
      <c r="K296" s="1">
        <v>0</v>
      </c>
      <c r="L296" s="1">
        <v>0</v>
      </c>
      <c r="M296" s="1">
        <v>0</v>
      </c>
      <c r="N296" s="1">
        <v>26</v>
      </c>
      <c r="P296" s="24"/>
      <c r="AD296" s="24"/>
      <c r="BF296" s="24"/>
      <c r="CH296" s="31"/>
      <c r="CV296" s="31"/>
    </row>
    <row r="297" spans="2:100" x14ac:dyDescent="0.25">
      <c r="B297" s="24" t="s">
        <v>152</v>
      </c>
      <c r="C297" s="1" t="s">
        <v>31</v>
      </c>
      <c r="D297" s="1" t="s">
        <v>32</v>
      </c>
      <c r="E297" s="1" t="s">
        <v>12</v>
      </c>
      <c r="F297" s="1" t="s">
        <v>66</v>
      </c>
      <c r="G297" s="1">
        <v>0</v>
      </c>
      <c r="H297" s="1">
        <v>0</v>
      </c>
      <c r="I297" s="1">
        <v>0</v>
      </c>
      <c r="J297" s="1">
        <v>0</v>
      </c>
      <c r="K297" s="1">
        <v>0</v>
      </c>
      <c r="L297" s="1">
        <v>0</v>
      </c>
      <c r="M297" s="1">
        <v>0</v>
      </c>
      <c r="N297" s="1">
        <v>26</v>
      </c>
      <c r="P297" s="24"/>
      <c r="AD297" s="24"/>
      <c r="BF297" s="24"/>
      <c r="CH297" s="31"/>
      <c r="CV297" s="31"/>
    </row>
    <row r="298" spans="2:100" x14ac:dyDescent="0.25">
      <c r="B298" s="24" t="s">
        <v>152</v>
      </c>
      <c r="C298" s="1" t="s">
        <v>18</v>
      </c>
      <c r="D298" s="1" t="s">
        <v>55</v>
      </c>
      <c r="E298" s="1" t="s">
        <v>17</v>
      </c>
      <c r="F298" s="1" t="s">
        <v>71</v>
      </c>
      <c r="G298" s="1">
        <v>3</v>
      </c>
      <c r="H298" s="1">
        <v>5</v>
      </c>
      <c r="I298" s="1">
        <v>1</v>
      </c>
      <c r="J298" s="1">
        <v>1</v>
      </c>
      <c r="K298" s="1">
        <v>1</v>
      </c>
      <c r="L298" s="1">
        <v>1</v>
      </c>
      <c r="M298" s="1">
        <v>1</v>
      </c>
      <c r="N298" s="1">
        <v>26</v>
      </c>
      <c r="P298" s="24"/>
      <c r="AD298" s="24"/>
      <c r="BF298" s="24"/>
      <c r="CH298" s="31"/>
      <c r="CV298" s="31"/>
    </row>
    <row r="299" spans="2:100" x14ac:dyDescent="0.25">
      <c r="B299" s="24" t="s">
        <v>152</v>
      </c>
      <c r="C299" s="1" t="s">
        <v>27</v>
      </c>
      <c r="D299" s="1" t="s">
        <v>40</v>
      </c>
      <c r="E299" s="1" t="s">
        <v>22</v>
      </c>
      <c r="F299" s="1" t="s">
        <v>68</v>
      </c>
      <c r="G299" s="1">
        <v>1</v>
      </c>
      <c r="H299" s="1">
        <v>2</v>
      </c>
      <c r="I299" s="1">
        <v>1</v>
      </c>
      <c r="J299" s="1">
        <v>1</v>
      </c>
      <c r="K299" s="1">
        <v>0</v>
      </c>
      <c r="L299" s="1">
        <v>0</v>
      </c>
      <c r="M299" s="1">
        <v>0</v>
      </c>
      <c r="N299" s="1">
        <v>26</v>
      </c>
      <c r="P299" s="24"/>
      <c r="AD299" s="24"/>
      <c r="BF299" s="24"/>
      <c r="CH299" s="31"/>
      <c r="CV299" s="31"/>
    </row>
    <row r="300" spans="2:100" x14ac:dyDescent="0.25">
      <c r="B300" s="24" t="s">
        <v>153</v>
      </c>
      <c r="C300" s="1" t="s">
        <v>26</v>
      </c>
      <c r="D300" s="1" t="s">
        <v>43</v>
      </c>
      <c r="E300" s="1" t="s">
        <v>18</v>
      </c>
      <c r="F300" s="1" t="s">
        <v>66</v>
      </c>
      <c r="G300" s="1">
        <v>0</v>
      </c>
      <c r="H300" s="1">
        <v>1</v>
      </c>
      <c r="I300" s="1">
        <v>1</v>
      </c>
      <c r="J300" s="1">
        <v>0</v>
      </c>
      <c r="K300" s="1">
        <v>0</v>
      </c>
      <c r="L300" s="1">
        <v>0</v>
      </c>
      <c r="M300" s="1">
        <v>0</v>
      </c>
      <c r="N300" s="1">
        <v>27</v>
      </c>
      <c r="P300" s="24"/>
      <c r="AD300" s="24"/>
      <c r="BF300" s="24"/>
      <c r="CH300" s="31"/>
      <c r="CV300" s="31"/>
    </row>
    <row r="301" spans="2:100" x14ac:dyDescent="0.25">
      <c r="B301" s="24" t="s">
        <v>154</v>
      </c>
      <c r="C301" s="1" t="s">
        <v>29</v>
      </c>
      <c r="D301" s="1" t="s">
        <v>51</v>
      </c>
      <c r="E301" s="1" t="s">
        <v>25</v>
      </c>
      <c r="F301" s="1" t="s">
        <v>73</v>
      </c>
      <c r="G301" s="1">
        <v>2</v>
      </c>
      <c r="H301" s="1">
        <v>3</v>
      </c>
      <c r="I301" s="1">
        <v>1</v>
      </c>
      <c r="J301" s="1">
        <v>1</v>
      </c>
      <c r="K301" s="1">
        <v>1</v>
      </c>
      <c r="L301" s="1">
        <v>0</v>
      </c>
      <c r="M301" s="1">
        <v>1</v>
      </c>
      <c r="N301" s="1">
        <v>27</v>
      </c>
      <c r="P301" s="24"/>
      <c r="AD301" s="24"/>
      <c r="BF301" s="24"/>
      <c r="CH301" s="31"/>
      <c r="CV301" s="31"/>
    </row>
    <row r="302" spans="2:100" x14ac:dyDescent="0.25">
      <c r="B302" s="24" t="s">
        <v>155</v>
      </c>
      <c r="C302" s="1" t="s">
        <v>13</v>
      </c>
      <c r="D302" s="1" t="s">
        <v>51</v>
      </c>
      <c r="E302" s="1" t="s">
        <v>21</v>
      </c>
      <c r="F302" s="1" t="s">
        <v>69</v>
      </c>
      <c r="G302" s="1">
        <v>1</v>
      </c>
      <c r="H302" s="1">
        <v>3</v>
      </c>
      <c r="I302" s="1">
        <v>1</v>
      </c>
      <c r="J302" s="1">
        <v>1</v>
      </c>
      <c r="K302" s="1">
        <v>1</v>
      </c>
      <c r="L302" s="1">
        <v>0</v>
      </c>
      <c r="M302" s="1">
        <v>1</v>
      </c>
      <c r="N302" s="1">
        <v>27</v>
      </c>
      <c r="P302" s="24"/>
      <c r="AD302" s="24"/>
      <c r="BF302" s="24"/>
      <c r="CH302" s="31"/>
      <c r="CV302" s="31"/>
    </row>
    <row r="303" spans="2:100" x14ac:dyDescent="0.25">
      <c r="B303" s="24" t="s">
        <v>155</v>
      </c>
      <c r="C303" s="1" t="s">
        <v>15</v>
      </c>
      <c r="D303" s="1" t="s">
        <v>49</v>
      </c>
      <c r="E303" s="1" t="s">
        <v>27</v>
      </c>
      <c r="F303" s="1" t="s">
        <v>78</v>
      </c>
      <c r="G303" s="1">
        <v>2</v>
      </c>
      <c r="H303" s="1">
        <v>4</v>
      </c>
      <c r="I303" s="1">
        <v>1</v>
      </c>
      <c r="J303" s="1">
        <v>1</v>
      </c>
      <c r="K303" s="1">
        <v>1</v>
      </c>
      <c r="L303" s="1">
        <v>1</v>
      </c>
      <c r="M303" s="1">
        <v>0</v>
      </c>
      <c r="N303" s="1">
        <v>27</v>
      </c>
      <c r="P303" s="24"/>
      <c r="AD303" s="24"/>
      <c r="BF303" s="24"/>
      <c r="CH303" s="31"/>
      <c r="CV303" s="31"/>
    </row>
    <row r="304" spans="2:100" x14ac:dyDescent="0.25">
      <c r="B304" s="24" t="s">
        <v>156</v>
      </c>
      <c r="C304" s="1" t="s">
        <v>22</v>
      </c>
      <c r="D304" s="1" t="s">
        <v>41</v>
      </c>
      <c r="E304" s="1" t="s">
        <v>14</v>
      </c>
      <c r="F304" s="1" t="s">
        <v>66</v>
      </c>
      <c r="G304" s="1">
        <v>0</v>
      </c>
      <c r="H304" s="1">
        <v>2</v>
      </c>
      <c r="I304" s="1">
        <v>1</v>
      </c>
      <c r="J304" s="1">
        <v>1</v>
      </c>
      <c r="K304" s="1">
        <v>0</v>
      </c>
      <c r="L304" s="1">
        <v>0</v>
      </c>
      <c r="M304" s="1">
        <v>0</v>
      </c>
      <c r="N304" s="1">
        <v>27</v>
      </c>
      <c r="P304" s="24"/>
      <c r="AD304" s="24"/>
      <c r="BF304" s="24"/>
      <c r="CH304" s="31"/>
      <c r="CV304" s="31"/>
    </row>
    <row r="305" spans="2:100" x14ac:dyDescent="0.25">
      <c r="B305" s="24" t="s">
        <v>156</v>
      </c>
      <c r="C305" s="1" t="s">
        <v>12</v>
      </c>
      <c r="D305" s="1" t="s">
        <v>35</v>
      </c>
      <c r="E305" s="1" t="s">
        <v>16</v>
      </c>
      <c r="F305" s="1" t="s">
        <v>89</v>
      </c>
      <c r="G305" s="1">
        <v>3</v>
      </c>
      <c r="H305" s="1">
        <v>4</v>
      </c>
      <c r="I305" s="1">
        <v>1</v>
      </c>
      <c r="J305" s="1">
        <v>1</v>
      </c>
      <c r="K305" s="1">
        <v>1</v>
      </c>
      <c r="L305" s="1">
        <v>1</v>
      </c>
      <c r="M305" s="1">
        <v>1</v>
      </c>
      <c r="N305" s="1">
        <v>27</v>
      </c>
      <c r="P305" s="24"/>
      <c r="AD305" s="24"/>
      <c r="BF305" s="24"/>
      <c r="CH305" s="31"/>
      <c r="CV305" s="31"/>
    </row>
    <row r="306" spans="2:100" x14ac:dyDescent="0.25">
      <c r="B306" s="24" t="s">
        <v>156</v>
      </c>
      <c r="C306" s="1" t="s">
        <v>18</v>
      </c>
      <c r="D306" s="1" t="s">
        <v>38</v>
      </c>
      <c r="E306" s="1" t="s">
        <v>30</v>
      </c>
      <c r="F306" s="1" t="s">
        <v>68</v>
      </c>
      <c r="G306" s="1">
        <v>1</v>
      </c>
      <c r="H306" s="1">
        <v>3</v>
      </c>
      <c r="I306" s="1">
        <v>1</v>
      </c>
      <c r="J306" s="1">
        <v>1</v>
      </c>
      <c r="K306" s="1">
        <v>1</v>
      </c>
      <c r="L306" s="1">
        <v>0</v>
      </c>
      <c r="M306" s="1">
        <v>1</v>
      </c>
      <c r="N306" s="1">
        <v>27</v>
      </c>
      <c r="P306" s="24"/>
      <c r="AD306" s="24"/>
      <c r="BF306" s="24"/>
      <c r="CH306" s="31"/>
      <c r="CV306" s="31"/>
    </row>
    <row r="307" spans="2:100" x14ac:dyDescent="0.25">
      <c r="B307" s="24" t="s">
        <v>156</v>
      </c>
      <c r="C307" s="1" t="s">
        <v>26</v>
      </c>
      <c r="D307" s="1" t="s">
        <v>34</v>
      </c>
      <c r="E307" s="1" t="s">
        <v>24</v>
      </c>
      <c r="F307" s="1" t="s">
        <v>68</v>
      </c>
      <c r="G307" s="1">
        <v>1</v>
      </c>
      <c r="H307" s="1">
        <v>2</v>
      </c>
      <c r="I307" s="1">
        <v>1</v>
      </c>
      <c r="J307" s="1">
        <v>1</v>
      </c>
      <c r="K307" s="1">
        <v>0</v>
      </c>
      <c r="L307" s="1">
        <v>0</v>
      </c>
      <c r="M307" s="1">
        <v>1</v>
      </c>
      <c r="N307" s="1">
        <v>27</v>
      </c>
      <c r="P307" s="24"/>
      <c r="AD307" s="24"/>
      <c r="BF307" s="24"/>
      <c r="CH307" s="31"/>
      <c r="CV307" s="31"/>
    </row>
    <row r="308" spans="2:100" x14ac:dyDescent="0.25">
      <c r="B308" s="24" t="s">
        <v>156</v>
      </c>
      <c r="C308" s="1" t="s">
        <v>28</v>
      </c>
      <c r="D308" s="1" t="s">
        <v>32</v>
      </c>
      <c r="E308" s="1" t="s">
        <v>23</v>
      </c>
      <c r="F308" s="1" t="s">
        <v>66</v>
      </c>
      <c r="G308" s="1">
        <v>0</v>
      </c>
      <c r="H308" s="1">
        <v>0</v>
      </c>
      <c r="I308" s="1">
        <v>0</v>
      </c>
      <c r="J308" s="1">
        <v>0</v>
      </c>
      <c r="K308" s="1">
        <v>0</v>
      </c>
      <c r="L308" s="1">
        <v>0</v>
      </c>
      <c r="M308" s="1">
        <v>0</v>
      </c>
      <c r="N308" s="1">
        <v>27</v>
      </c>
      <c r="P308" s="24"/>
      <c r="AD308" s="24"/>
      <c r="BF308" s="24"/>
      <c r="CH308" s="31"/>
      <c r="CV308" s="31"/>
    </row>
    <row r="309" spans="2:100" x14ac:dyDescent="0.25">
      <c r="B309" s="24" t="s">
        <v>156</v>
      </c>
      <c r="C309" s="1" t="s">
        <v>17</v>
      </c>
      <c r="D309" s="1" t="s">
        <v>34</v>
      </c>
      <c r="E309" s="1" t="s">
        <v>31</v>
      </c>
      <c r="F309" s="1" t="s">
        <v>68</v>
      </c>
      <c r="G309" s="1">
        <v>1</v>
      </c>
      <c r="H309" s="1">
        <v>2</v>
      </c>
      <c r="I309" s="1">
        <v>1</v>
      </c>
      <c r="J309" s="1">
        <v>1</v>
      </c>
      <c r="K309" s="1">
        <v>0</v>
      </c>
      <c r="L309" s="1">
        <v>0</v>
      </c>
      <c r="M309" s="1">
        <v>1</v>
      </c>
      <c r="N309" s="1">
        <v>27</v>
      </c>
      <c r="P309" s="24"/>
      <c r="AD309" s="24"/>
      <c r="BF309" s="24"/>
      <c r="CH309" s="31"/>
      <c r="CV309" s="31"/>
    </row>
    <row r="310" spans="2:100" x14ac:dyDescent="0.25">
      <c r="B310" s="24" t="s">
        <v>156</v>
      </c>
      <c r="C310" s="1" t="s">
        <v>20</v>
      </c>
      <c r="D310" s="1" t="s">
        <v>34</v>
      </c>
      <c r="E310" s="1" t="s">
        <v>19</v>
      </c>
      <c r="F310" s="1" t="s">
        <v>73</v>
      </c>
      <c r="G310" s="1">
        <v>2</v>
      </c>
      <c r="H310" s="1">
        <v>2</v>
      </c>
      <c r="I310" s="1">
        <v>1</v>
      </c>
      <c r="J310" s="1">
        <v>1</v>
      </c>
      <c r="K310" s="1">
        <v>0</v>
      </c>
      <c r="L310" s="1">
        <v>0</v>
      </c>
      <c r="M310" s="1">
        <v>1</v>
      </c>
      <c r="N310" s="1">
        <v>27</v>
      </c>
      <c r="P310" s="24"/>
      <c r="AD310" s="24"/>
      <c r="BF310" s="24"/>
      <c r="CH310" s="31"/>
      <c r="CV310" s="31"/>
    </row>
    <row r="311" spans="2:100" x14ac:dyDescent="0.25">
      <c r="B311" s="24" t="s">
        <v>157</v>
      </c>
      <c r="C311" s="1" t="s">
        <v>14</v>
      </c>
      <c r="D311" s="1" t="s">
        <v>36</v>
      </c>
      <c r="E311" s="1" t="s">
        <v>15</v>
      </c>
      <c r="F311" s="1" t="s">
        <v>75</v>
      </c>
      <c r="G311" s="1">
        <v>4</v>
      </c>
      <c r="H311" s="1">
        <v>4</v>
      </c>
      <c r="I311" s="1">
        <v>1</v>
      </c>
      <c r="J311" s="1">
        <v>1</v>
      </c>
      <c r="K311" s="1">
        <v>1</v>
      </c>
      <c r="L311" s="1">
        <v>1</v>
      </c>
      <c r="M311" s="1">
        <v>1</v>
      </c>
      <c r="N311" s="1">
        <v>28</v>
      </c>
      <c r="P311" s="24"/>
      <c r="AD311" s="24"/>
      <c r="BF311" s="24"/>
      <c r="CH311" s="31"/>
      <c r="CV311" s="31"/>
    </row>
    <row r="312" spans="2:100" x14ac:dyDescent="0.25">
      <c r="B312" s="24" t="s">
        <v>157</v>
      </c>
      <c r="C312" s="1" t="s">
        <v>21</v>
      </c>
      <c r="D312" s="1" t="s">
        <v>33</v>
      </c>
      <c r="E312" s="1" t="s">
        <v>12</v>
      </c>
      <c r="F312" s="1" t="s">
        <v>68</v>
      </c>
      <c r="G312" s="1">
        <v>1</v>
      </c>
      <c r="H312" s="1">
        <v>1</v>
      </c>
      <c r="I312" s="1">
        <v>1</v>
      </c>
      <c r="J312" s="1">
        <v>0</v>
      </c>
      <c r="K312" s="1">
        <v>0</v>
      </c>
      <c r="L312" s="1">
        <v>0</v>
      </c>
      <c r="M312" s="1">
        <v>0</v>
      </c>
      <c r="N312" s="1">
        <v>28</v>
      </c>
      <c r="P312" s="24"/>
      <c r="AD312" s="24"/>
      <c r="BF312" s="24"/>
      <c r="CH312" s="31"/>
      <c r="CV312" s="31"/>
    </row>
    <row r="313" spans="2:100" x14ac:dyDescent="0.25">
      <c r="B313" s="24" t="s">
        <v>157</v>
      </c>
      <c r="C313" s="1" t="s">
        <v>25</v>
      </c>
      <c r="D313" s="1" t="s">
        <v>38</v>
      </c>
      <c r="E313" s="1" t="s">
        <v>26</v>
      </c>
      <c r="F313" s="1" t="s">
        <v>69</v>
      </c>
      <c r="G313" s="1">
        <v>1</v>
      </c>
      <c r="H313" s="1">
        <v>3</v>
      </c>
      <c r="I313" s="1">
        <v>1</v>
      </c>
      <c r="J313" s="1">
        <v>1</v>
      </c>
      <c r="K313" s="1">
        <v>1</v>
      </c>
      <c r="L313" s="1">
        <v>0</v>
      </c>
      <c r="M313" s="1">
        <v>1</v>
      </c>
      <c r="N313" s="1">
        <v>28</v>
      </c>
      <c r="P313" s="24"/>
      <c r="AD313" s="24"/>
      <c r="BF313" s="24"/>
      <c r="CH313" s="31"/>
      <c r="CV313" s="31"/>
    </row>
    <row r="314" spans="2:100" x14ac:dyDescent="0.25">
      <c r="B314" s="24" t="s">
        <v>157</v>
      </c>
      <c r="C314" s="1" t="s">
        <v>19</v>
      </c>
      <c r="D314" s="1" t="s">
        <v>43</v>
      </c>
      <c r="E314" s="1" t="s">
        <v>29</v>
      </c>
      <c r="F314" s="1" t="s">
        <v>66</v>
      </c>
      <c r="G314" s="1">
        <v>0</v>
      </c>
      <c r="H314" s="1">
        <v>1</v>
      </c>
      <c r="I314" s="1">
        <v>1</v>
      </c>
      <c r="J314" s="1">
        <v>0</v>
      </c>
      <c r="K314" s="1">
        <v>0</v>
      </c>
      <c r="L314" s="1">
        <v>0</v>
      </c>
      <c r="M314" s="1">
        <v>0</v>
      </c>
      <c r="N314" s="1">
        <v>28</v>
      </c>
      <c r="P314" s="24"/>
      <c r="AD314" s="24"/>
      <c r="BF314" s="24"/>
      <c r="CH314" s="31"/>
      <c r="CV314" s="31"/>
    </row>
    <row r="315" spans="2:100" x14ac:dyDescent="0.25">
      <c r="B315" s="24" t="s">
        <v>157</v>
      </c>
      <c r="C315" s="1" t="s">
        <v>30</v>
      </c>
      <c r="D315" s="1" t="s">
        <v>42</v>
      </c>
      <c r="E315" s="1" t="s">
        <v>16</v>
      </c>
      <c r="F315" s="1" t="s">
        <v>71</v>
      </c>
      <c r="G315" s="1">
        <v>3</v>
      </c>
      <c r="H315" s="1">
        <v>5</v>
      </c>
      <c r="I315" s="1">
        <v>1</v>
      </c>
      <c r="J315" s="1">
        <v>1</v>
      </c>
      <c r="K315" s="1">
        <v>1</v>
      </c>
      <c r="L315" s="1">
        <v>1</v>
      </c>
      <c r="M315" s="1">
        <v>1</v>
      </c>
      <c r="N315" s="1">
        <v>28</v>
      </c>
      <c r="P315" s="24"/>
      <c r="AD315" s="24"/>
      <c r="BF315" s="24"/>
      <c r="CH315" s="31"/>
      <c r="CV315" s="31"/>
    </row>
    <row r="316" spans="2:100" x14ac:dyDescent="0.25">
      <c r="B316" s="24" t="s">
        <v>157</v>
      </c>
      <c r="C316" s="1" t="s">
        <v>13</v>
      </c>
      <c r="D316" s="1" t="s">
        <v>33</v>
      </c>
      <c r="E316" s="1" t="s">
        <v>27</v>
      </c>
      <c r="F316" s="1" t="s">
        <v>68</v>
      </c>
      <c r="G316" s="1">
        <v>1</v>
      </c>
      <c r="H316" s="1">
        <v>1</v>
      </c>
      <c r="I316" s="1">
        <v>1</v>
      </c>
      <c r="J316" s="1">
        <v>0</v>
      </c>
      <c r="K316" s="1">
        <v>0</v>
      </c>
      <c r="L316" s="1">
        <v>0</v>
      </c>
      <c r="M316" s="1">
        <v>0</v>
      </c>
      <c r="N316" s="1">
        <v>28</v>
      </c>
      <c r="P316" s="24"/>
      <c r="AD316" s="24"/>
      <c r="BF316" s="24"/>
      <c r="CH316" s="31"/>
      <c r="CV316" s="31"/>
    </row>
    <row r="317" spans="2:100" x14ac:dyDescent="0.25">
      <c r="B317" s="24" t="s">
        <v>157</v>
      </c>
      <c r="C317" s="1" t="s">
        <v>17</v>
      </c>
      <c r="D317" s="1" t="s">
        <v>41</v>
      </c>
      <c r="E317" s="1" t="s">
        <v>20</v>
      </c>
      <c r="F317" s="1" t="s">
        <v>66</v>
      </c>
      <c r="G317" s="1">
        <v>0</v>
      </c>
      <c r="H317" s="1">
        <v>2</v>
      </c>
      <c r="I317" s="1">
        <v>1</v>
      </c>
      <c r="J317" s="1">
        <v>1</v>
      </c>
      <c r="K317" s="1">
        <v>0</v>
      </c>
      <c r="L317" s="1">
        <v>0</v>
      </c>
      <c r="M317" s="1">
        <v>0</v>
      </c>
      <c r="N317" s="1">
        <v>28</v>
      </c>
      <c r="P317" s="24"/>
      <c r="AD317" s="24"/>
      <c r="BF317" s="24"/>
      <c r="CH317" s="31"/>
      <c r="CV317" s="31"/>
    </row>
    <row r="318" spans="2:100" x14ac:dyDescent="0.25">
      <c r="B318" s="24" t="s">
        <v>157</v>
      </c>
      <c r="C318" s="1" t="s">
        <v>23</v>
      </c>
      <c r="D318" s="1" t="s">
        <v>34</v>
      </c>
      <c r="E318" s="1" t="s">
        <v>18</v>
      </c>
      <c r="F318" s="1" t="s">
        <v>73</v>
      </c>
      <c r="G318" s="1">
        <v>2</v>
      </c>
      <c r="H318" s="1">
        <v>2</v>
      </c>
      <c r="I318" s="1">
        <v>1</v>
      </c>
      <c r="J318" s="1">
        <v>1</v>
      </c>
      <c r="K318" s="1">
        <v>0</v>
      </c>
      <c r="L318" s="1">
        <v>0</v>
      </c>
      <c r="M318" s="1">
        <v>1</v>
      </c>
      <c r="N318" s="1">
        <v>28</v>
      </c>
      <c r="P318" s="24"/>
      <c r="AD318" s="24"/>
      <c r="BF318" s="24"/>
      <c r="CH318" s="31"/>
      <c r="CV318" s="31"/>
    </row>
    <row r="319" spans="2:100" x14ac:dyDescent="0.25">
      <c r="B319" s="24" t="s">
        <v>157</v>
      </c>
      <c r="C319" s="1" t="s">
        <v>24</v>
      </c>
      <c r="D319" s="1" t="s">
        <v>51</v>
      </c>
      <c r="E319" s="1" t="s">
        <v>28</v>
      </c>
      <c r="F319" s="1" t="s">
        <v>73</v>
      </c>
      <c r="G319" s="1">
        <v>2</v>
      </c>
      <c r="H319" s="1">
        <v>3</v>
      </c>
      <c r="I319" s="1">
        <v>1</v>
      </c>
      <c r="J319" s="1">
        <v>1</v>
      </c>
      <c r="K319" s="1">
        <v>1</v>
      </c>
      <c r="L319" s="1">
        <v>0</v>
      </c>
      <c r="M319" s="1">
        <v>1</v>
      </c>
      <c r="N319" s="1">
        <v>28</v>
      </c>
      <c r="P319" s="24"/>
      <c r="AD319" s="24"/>
      <c r="BF319" s="24"/>
      <c r="CH319" s="31"/>
      <c r="CV319" s="31"/>
    </row>
    <row r="320" spans="2:100" x14ac:dyDescent="0.25">
      <c r="B320" s="24" t="s">
        <v>157</v>
      </c>
      <c r="C320" s="1" t="s">
        <v>31</v>
      </c>
      <c r="D320" s="1" t="s">
        <v>43</v>
      </c>
      <c r="E320" s="1" t="s">
        <v>22</v>
      </c>
      <c r="F320" s="1" t="s">
        <v>66</v>
      </c>
      <c r="G320" s="1">
        <v>0</v>
      </c>
      <c r="H320" s="1">
        <v>1</v>
      </c>
      <c r="I320" s="1">
        <v>1</v>
      </c>
      <c r="J320" s="1">
        <v>0</v>
      </c>
      <c r="K320" s="1">
        <v>0</v>
      </c>
      <c r="L320" s="1">
        <v>0</v>
      </c>
      <c r="M320" s="1">
        <v>0</v>
      </c>
      <c r="N320" s="1">
        <v>28</v>
      </c>
      <c r="P320" s="24"/>
      <c r="AD320" s="24"/>
      <c r="BF320" s="24"/>
      <c r="CH320" s="31"/>
      <c r="CV320" s="31"/>
    </row>
    <row r="321" spans="2:100" x14ac:dyDescent="0.25">
      <c r="B321" s="24" t="s">
        <v>158</v>
      </c>
      <c r="C321" s="1" t="s">
        <v>20</v>
      </c>
      <c r="D321" s="1" t="s">
        <v>43</v>
      </c>
      <c r="E321" s="1" t="s">
        <v>29</v>
      </c>
      <c r="F321" s="1" t="s">
        <v>66</v>
      </c>
      <c r="G321" s="1">
        <v>0</v>
      </c>
      <c r="H321" s="1">
        <v>1</v>
      </c>
      <c r="I321" s="1">
        <v>1</v>
      </c>
      <c r="J321" s="1">
        <v>0</v>
      </c>
      <c r="K321" s="1">
        <v>0</v>
      </c>
      <c r="L321" s="1">
        <v>0</v>
      </c>
      <c r="M321" s="1">
        <v>0</v>
      </c>
      <c r="N321" s="1">
        <v>29</v>
      </c>
      <c r="P321" s="24"/>
      <c r="AD321" s="24"/>
      <c r="BF321" s="24"/>
      <c r="CH321" s="31"/>
      <c r="CV321" s="31"/>
    </row>
    <row r="322" spans="2:100" x14ac:dyDescent="0.25">
      <c r="B322" s="24" t="s">
        <v>159</v>
      </c>
      <c r="C322" s="1" t="s">
        <v>28</v>
      </c>
      <c r="D322" s="1" t="s">
        <v>34</v>
      </c>
      <c r="E322" s="1" t="s">
        <v>19</v>
      </c>
      <c r="F322" s="1" t="s">
        <v>69</v>
      </c>
      <c r="G322" s="1">
        <v>1</v>
      </c>
      <c r="H322" s="1">
        <v>2</v>
      </c>
      <c r="I322" s="1">
        <v>1</v>
      </c>
      <c r="J322" s="1">
        <v>1</v>
      </c>
      <c r="K322" s="1">
        <v>0</v>
      </c>
      <c r="L322" s="1">
        <v>0</v>
      </c>
      <c r="M322" s="1">
        <v>1</v>
      </c>
      <c r="N322" s="1">
        <v>29</v>
      </c>
      <c r="P322" s="24"/>
      <c r="AD322" s="24"/>
      <c r="BF322" s="24"/>
      <c r="CH322" s="31"/>
      <c r="CV322" s="31"/>
    </row>
    <row r="323" spans="2:100" x14ac:dyDescent="0.25">
      <c r="B323" s="24" t="s">
        <v>160</v>
      </c>
      <c r="C323" s="1" t="s">
        <v>12</v>
      </c>
      <c r="D323" s="1" t="s">
        <v>33</v>
      </c>
      <c r="E323" s="1" t="s">
        <v>30</v>
      </c>
      <c r="F323" s="1" t="s">
        <v>66</v>
      </c>
      <c r="G323" s="1">
        <v>0</v>
      </c>
      <c r="H323" s="1">
        <v>1</v>
      </c>
      <c r="I323" s="1">
        <v>1</v>
      </c>
      <c r="J323" s="1">
        <v>0</v>
      </c>
      <c r="K323" s="1">
        <v>0</v>
      </c>
      <c r="L323" s="1">
        <v>0</v>
      </c>
      <c r="M323" s="1">
        <v>0</v>
      </c>
      <c r="N323" s="1">
        <v>29</v>
      </c>
      <c r="P323" s="24"/>
      <c r="AD323" s="24"/>
      <c r="BF323" s="24"/>
      <c r="CH323" s="31"/>
      <c r="CV323" s="31"/>
    </row>
    <row r="324" spans="2:100" x14ac:dyDescent="0.25">
      <c r="B324" s="24" t="s">
        <v>160</v>
      </c>
      <c r="C324" s="1" t="s">
        <v>20</v>
      </c>
      <c r="D324" s="1" t="s">
        <v>36</v>
      </c>
      <c r="E324" s="1" t="s">
        <v>14</v>
      </c>
      <c r="F324" s="1" t="s">
        <v>69</v>
      </c>
      <c r="G324" s="1">
        <v>1</v>
      </c>
      <c r="H324" s="1">
        <v>4</v>
      </c>
      <c r="I324" s="1">
        <v>1</v>
      </c>
      <c r="J324" s="1">
        <v>1</v>
      </c>
      <c r="K324" s="1">
        <v>1</v>
      </c>
      <c r="L324" s="1">
        <v>1</v>
      </c>
      <c r="M324" s="1">
        <v>1</v>
      </c>
      <c r="N324" s="1">
        <v>29</v>
      </c>
      <c r="P324" s="24"/>
      <c r="AD324" s="24"/>
      <c r="BF324" s="24"/>
      <c r="CH324" s="31"/>
      <c r="CV324" s="31"/>
    </row>
    <row r="325" spans="2:100" x14ac:dyDescent="0.25">
      <c r="B325" s="24" t="s">
        <v>161</v>
      </c>
      <c r="C325" s="1" t="s">
        <v>26</v>
      </c>
      <c r="D325" s="1" t="s">
        <v>34</v>
      </c>
      <c r="E325" s="1" t="s">
        <v>23</v>
      </c>
      <c r="F325" s="1" t="s">
        <v>66</v>
      </c>
      <c r="G325" s="1">
        <v>0</v>
      </c>
      <c r="H325" s="1">
        <v>2</v>
      </c>
      <c r="I325" s="1">
        <v>1</v>
      </c>
      <c r="J325" s="1">
        <v>1</v>
      </c>
      <c r="K325" s="1">
        <v>0</v>
      </c>
      <c r="L325" s="1">
        <v>0</v>
      </c>
      <c r="M325" s="1">
        <v>1</v>
      </c>
      <c r="N325" s="1">
        <v>29</v>
      </c>
      <c r="P325" s="24"/>
      <c r="AD325" s="24"/>
      <c r="BF325" s="24"/>
      <c r="CH325" s="31"/>
      <c r="CV325" s="31"/>
    </row>
    <row r="326" spans="2:100" x14ac:dyDescent="0.25">
      <c r="B326" s="24" t="s">
        <v>161</v>
      </c>
      <c r="C326" s="1" t="s">
        <v>15</v>
      </c>
      <c r="D326" s="1" t="s">
        <v>50</v>
      </c>
      <c r="E326" s="1" t="s">
        <v>13</v>
      </c>
      <c r="F326" s="1" t="s">
        <v>78</v>
      </c>
      <c r="G326" s="1">
        <v>2</v>
      </c>
      <c r="H326" s="1">
        <v>4</v>
      </c>
      <c r="I326" s="1">
        <v>1</v>
      </c>
      <c r="J326" s="1">
        <v>1</v>
      </c>
      <c r="K326" s="1">
        <v>1</v>
      </c>
      <c r="L326" s="1">
        <v>1</v>
      </c>
      <c r="M326" s="1">
        <v>1</v>
      </c>
      <c r="N326" s="1">
        <v>29</v>
      </c>
      <c r="P326" s="24"/>
      <c r="AD326" s="24"/>
      <c r="BF326" s="24"/>
      <c r="CH326" s="31"/>
      <c r="CV326" s="31"/>
    </row>
    <row r="327" spans="2:100" x14ac:dyDescent="0.25">
      <c r="B327" s="24" t="s">
        <v>161</v>
      </c>
      <c r="C327" s="1" t="s">
        <v>16</v>
      </c>
      <c r="D327" s="1" t="s">
        <v>35</v>
      </c>
      <c r="E327" s="1" t="s">
        <v>21</v>
      </c>
      <c r="F327" s="1" t="s">
        <v>89</v>
      </c>
      <c r="G327" s="1">
        <v>3</v>
      </c>
      <c r="H327" s="1">
        <v>4</v>
      </c>
      <c r="I327" s="1">
        <v>1</v>
      </c>
      <c r="J327" s="1">
        <v>1</v>
      </c>
      <c r="K327" s="1">
        <v>1</v>
      </c>
      <c r="L327" s="1">
        <v>1</v>
      </c>
      <c r="M327" s="1">
        <v>1</v>
      </c>
      <c r="N327" s="1">
        <v>29</v>
      </c>
      <c r="P327" s="24"/>
      <c r="AD327" s="24"/>
      <c r="BF327" s="24"/>
      <c r="CH327" s="31"/>
      <c r="CV327" s="31"/>
    </row>
    <row r="328" spans="2:100" x14ac:dyDescent="0.25">
      <c r="B328" s="24" t="s">
        <v>161</v>
      </c>
      <c r="C328" s="1" t="s">
        <v>18</v>
      </c>
      <c r="D328" s="1" t="s">
        <v>34</v>
      </c>
      <c r="E328" s="1" t="s">
        <v>25</v>
      </c>
      <c r="F328" s="1" t="s">
        <v>66</v>
      </c>
      <c r="G328" s="1">
        <v>0</v>
      </c>
      <c r="H328" s="1">
        <v>2</v>
      </c>
      <c r="I328" s="1">
        <v>1</v>
      </c>
      <c r="J328" s="1">
        <v>1</v>
      </c>
      <c r="K328" s="1">
        <v>0</v>
      </c>
      <c r="L328" s="1">
        <v>0</v>
      </c>
      <c r="M328" s="1">
        <v>1</v>
      </c>
      <c r="N328" s="1">
        <v>29</v>
      </c>
      <c r="P328" s="24"/>
      <c r="AD328" s="24"/>
      <c r="BF328" s="24"/>
      <c r="CH328" s="31"/>
      <c r="CV328" s="31"/>
    </row>
    <row r="329" spans="2:100" x14ac:dyDescent="0.25">
      <c r="B329" s="24" t="s">
        <v>161</v>
      </c>
      <c r="C329" s="1" t="s">
        <v>29</v>
      </c>
      <c r="D329" s="1" t="s">
        <v>43</v>
      </c>
      <c r="E329" s="1" t="s">
        <v>31</v>
      </c>
      <c r="F329" s="1" t="s">
        <v>69</v>
      </c>
      <c r="G329" s="1">
        <v>1</v>
      </c>
      <c r="H329" s="1">
        <v>1</v>
      </c>
      <c r="I329" s="1">
        <v>1</v>
      </c>
      <c r="J329" s="1">
        <v>0</v>
      </c>
      <c r="K329" s="1">
        <v>0</v>
      </c>
      <c r="L329" s="1">
        <v>0</v>
      </c>
      <c r="M329" s="1">
        <v>0</v>
      </c>
      <c r="N329" s="1">
        <v>29</v>
      </c>
      <c r="P329" s="24"/>
      <c r="AD329" s="24"/>
      <c r="BF329" s="24"/>
      <c r="CH329" s="31"/>
      <c r="CV329" s="31"/>
    </row>
    <row r="330" spans="2:100" x14ac:dyDescent="0.25">
      <c r="B330" s="24" t="s">
        <v>161</v>
      </c>
      <c r="C330" s="1" t="s">
        <v>22</v>
      </c>
      <c r="D330" s="1" t="s">
        <v>32</v>
      </c>
      <c r="E330" s="1" t="s">
        <v>17</v>
      </c>
      <c r="F330" s="1" t="s">
        <v>66</v>
      </c>
      <c r="G330" s="1">
        <v>0</v>
      </c>
      <c r="H330" s="1">
        <v>0</v>
      </c>
      <c r="I330" s="1">
        <v>0</v>
      </c>
      <c r="J330" s="1">
        <v>0</v>
      </c>
      <c r="K330" s="1">
        <v>0</v>
      </c>
      <c r="L330" s="1">
        <v>0</v>
      </c>
      <c r="M330" s="1">
        <v>0</v>
      </c>
      <c r="N330" s="1">
        <v>29</v>
      </c>
      <c r="P330" s="24"/>
      <c r="AD330" s="24"/>
      <c r="BF330" s="24"/>
      <c r="CH330" s="31"/>
      <c r="CV330" s="31"/>
    </row>
    <row r="331" spans="2:100" x14ac:dyDescent="0.25">
      <c r="B331" s="24" t="s">
        <v>161</v>
      </c>
      <c r="C331" s="1" t="s">
        <v>27</v>
      </c>
      <c r="D331" s="1" t="s">
        <v>51</v>
      </c>
      <c r="E331" s="1" t="s">
        <v>24</v>
      </c>
      <c r="F331" s="1" t="s">
        <v>69</v>
      </c>
      <c r="G331" s="1">
        <v>1</v>
      </c>
      <c r="H331" s="1">
        <v>3</v>
      </c>
      <c r="I331" s="1">
        <v>1</v>
      </c>
      <c r="J331" s="1">
        <v>1</v>
      </c>
      <c r="K331" s="1">
        <v>1</v>
      </c>
      <c r="L331" s="1">
        <v>0</v>
      </c>
      <c r="M331" s="1">
        <v>1</v>
      </c>
      <c r="N331" s="1">
        <v>29</v>
      </c>
      <c r="P331" s="24"/>
      <c r="AD331" s="24"/>
      <c r="BF331" s="24"/>
      <c r="CH331" s="31"/>
      <c r="CV331" s="31"/>
    </row>
    <row r="332" spans="2:100" x14ac:dyDescent="0.25">
      <c r="B332" s="24" t="s">
        <v>162</v>
      </c>
      <c r="C332" s="1" t="s">
        <v>30</v>
      </c>
      <c r="D332" s="1" t="s">
        <v>49</v>
      </c>
      <c r="E332" s="1" t="s">
        <v>22</v>
      </c>
      <c r="F332" s="1" t="s">
        <v>68</v>
      </c>
      <c r="G332" s="1">
        <v>1</v>
      </c>
      <c r="H332" s="1">
        <v>4</v>
      </c>
      <c r="I332" s="1">
        <v>1</v>
      </c>
      <c r="J332" s="1">
        <v>1</v>
      </c>
      <c r="K332" s="1">
        <v>1</v>
      </c>
      <c r="L332" s="1">
        <v>1</v>
      </c>
      <c r="M332" s="1">
        <v>0</v>
      </c>
      <c r="N332" s="1">
        <v>30</v>
      </c>
      <c r="P332" s="24"/>
      <c r="AD332" s="24"/>
      <c r="BF332" s="24"/>
      <c r="CH332" s="31"/>
      <c r="CV332" s="31"/>
    </row>
    <row r="333" spans="2:100" x14ac:dyDescent="0.25">
      <c r="B333" s="24" t="s">
        <v>163</v>
      </c>
      <c r="C333" s="1" t="s">
        <v>21</v>
      </c>
      <c r="D333" s="1" t="s">
        <v>50</v>
      </c>
      <c r="E333" s="1" t="s">
        <v>29</v>
      </c>
      <c r="F333" s="1" t="s">
        <v>78</v>
      </c>
      <c r="G333" s="1">
        <v>2</v>
      </c>
      <c r="H333" s="1">
        <v>4</v>
      </c>
      <c r="I333" s="1">
        <v>1</v>
      </c>
      <c r="J333" s="1">
        <v>1</v>
      </c>
      <c r="K333" s="1">
        <v>1</v>
      </c>
      <c r="L333" s="1">
        <v>1</v>
      </c>
      <c r="M333" s="1">
        <v>1</v>
      </c>
      <c r="N333" s="1">
        <v>30</v>
      </c>
      <c r="P333" s="24"/>
      <c r="AD333" s="24"/>
      <c r="BF333" s="24"/>
      <c r="CH333" s="31"/>
      <c r="CV333" s="31"/>
    </row>
    <row r="334" spans="2:100" x14ac:dyDescent="0.25">
      <c r="B334" s="24" t="s">
        <v>163</v>
      </c>
      <c r="C334" s="1" t="s">
        <v>25</v>
      </c>
      <c r="D334" s="1" t="s">
        <v>48</v>
      </c>
      <c r="E334" s="1" t="s">
        <v>20</v>
      </c>
      <c r="F334" s="1" t="s">
        <v>69</v>
      </c>
      <c r="G334" s="1">
        <v>1</v>
      </c>
      <c r="H334" s="1">
        <v>3</v>
      </c>
      <c r="I334" s="1">
        <v>1</v>
      </c>
      <c r="J334" s="1">
        <v>1</v>
      </c>
      <c r="K334" s="1">
        <v>1</v>
      </c>
      <c r="L334" s="1">
        <v>0</v>
      </c>
      <c r="M334" s="1">
        <v>0</v>
      </c>
      <c r="N334" s="1">
        <v>30</v>
      </c>
      <c r="P334" s="24"/>
      <c r="AD334" s="24"/>
      <c r="BF334" s="24"/>
      <c r="CH334" s="31"/>
      <c r="CV334" s="31"/>
    </row>
    <row r="335" spans="2:100" x14ac:dyDescent="0.25">
      <c r="B335" s="24" t="s">
        <v>164</v>
      </c>
      <c r="C335" s="1" t="s">
        <v>31</v>
      </c>
      <c r="D335" s="1" t="s">
        <v>51</v>
      </c>
      <c r="E335" s="1" t="s">
        <v>16</v>
      </c>
      <c r="F335" s="1" t="s">
        <v>71</v>
      </c>
      <c r="G335" s="1">
        <v>3</v>
      </c>
      <c r="H335" s="1">
        <v>3</v>
      </c>
      <c r="I335" s="1">
        <v>1</v>
      </c>
      <c r="J335" s="1">
        <v>1</v>
      </c>
      <c r="K335" s="1">
        <v>1</v>
      </c>
      <c r="L335" s="1">
        <v>0</v>
      </c>
      <c r="M335" s="1">
        <v>1</v>
      </c>
      <c r="N335" s="1">
        <v>30</v>
      </c>
      <c r="P335" s="24"/>
      <c r="AD335" s="24"/>
      <c r="BF335" s="24"/>
      <c r="CH335" s="31"/>
      <c r="CV335" s="31"/>
    </row>
    <row r="336" spans="2:100" x14ac:dyDescent="0.25">
      <c r="B336" s="24" t="s">
        <v>164</v>
      </c>
      <c r="C336" s="1" t="s">
        <v>14</v>
      </c>
      <c r="D336" s="1" t="s">
        <v>32</v>
      </c>
      <c r="E336" s="1" t="s">
        <v>12</v>
      </c>
      <c r="F336" s="1" t="s">
        <v>66</v>
      </c>
      <c r="G336" s="1">
        <v>0</v>
      </c>
      <c r="H336" s="1">
        <v>0</v>
      </c>
      <c r="I336" s="1">
        <v>0</v>
      </c>
      <c r="J336" s="1">
        <v>0</v>
      </c>
      <c r="K336" s="1">
        <v>0</v>
      </c>
      <c r="L336" s="1">
        <v>0</v>
      </c>
      <c r="M336" s="1">
        <v>0</v>
      </c>
      <c r="N336" s="1">
        <v>30</v>
      </c>
      <c r="P336" s="24"/>
      <c r="AD336" s="24"/>
      <c r="BF336" s="24"/>
      <c r="CH336" s="31"/>
      <c r="CV336" s="31"/>
    </row>
    <row r="337" spans="2:100" x14ac:dyDescent="0.25">
      <c r="B337" s="24" t="s">
        <v>164</v>
      </c>
      <c r="C337" s="1" t="s">
        <v>15</v>
      </c>
      <c r="D337" s="1" t="s">
        <v>33</v>
      </c>
      <c r="E337" s="1" t="s">
        <v>28</v>
      </c>
      <c r="F337" s="1" t="s">
        <v>66</v>
      </c>
      <c r="G337" s="1">
        <v>0</v>
      </c>
      <c r="H337" s="1">
        <v>1</v>
      </c>
      <c r="I337" s="1">
        <v>1</v>
      </c>
      <c r="J337" s="1">
        <v>0</v>
      </c>
      <c r="K337" s="1">
        <v>0</v>
      </c>
      <c r="L337" s="1">
        <v>0</v>
      </c>
      <c r="M337" s="1">
        <v>0</v>
      </c>
      <c r="N337" s="1">
        <v>30</v>
      </c>
      <c r="P337" s="24"/>
      <c r="AD337" s="24"/>
      <c r="BF337" s="24"/>
      <c r="CH337" s="31"/>
      <c r="CV337" s="31"/>
    </row>
    <row r="338" spans="2:100" x14ac:dyDescent="0.25">
      <c r="B338" s="24" t="s">
        <v>164</v>
      </c>
      <c r="C338" s="1" t="s">
        <v>23</v>
      </c>
      <c r="D338" s="1" t="s">
        <v>36</v>
      </c>
      <c r="E338" s="1" t="s">
        <v>13</v>
      </c>
      <c r="F338" s="1" t="s">
        <v>73</v>
      </c>
      <c r="G338" s="1">
        <v>2</v>
      </c>
      <c r="H338" s="1">
        <v>4</v>
      </c>
      <c r="I338" s="1">
        <v>1</v>
      </c>
      <c r="J338" s="1">
        <v>1</v>
      </c>
      <c r="K338" s="1">
        <v>1</v>
      </c>
      <c r="L338" s="1">
        <v>1</v>
      </c>
      <c r="M338" s="1">
        <v>1</v>
      </c>
      <c r="N338" s="1">
        <v>30</v>
      </c>
      <c r="P338" s="24"/>
      <c r="AD338" s="24"/>
      <c r="BF338" s="24"/>
      <c r="CH338" s="31"/>
      <c r="CV338" s="31"/>
    </row>
    <row r="339" spans="2:100" x14ac:dyDescent="0.25">
      <c r="B339" s="24" t="s">
        <v>164</v>
      </c>
      <c r="C339" s="1" t="s">
        <v>24</v>
      </c>
      <c r="D339" s="1" t="s">
        <v>34</v>
      </c>
      <c r="E339" s="1" t="s">
        <v>18</v>
      </c>
      <c r="F339" s="1" t="s">
        <v>69</v>
      </c>
      <c r="G339" s="1">
        <v>1</v>
      </c>
      <c r="H339" s="1">
        <v>2</v>
      </c>
      <c r="I339" s="1">
        <v>1</v>
      </c>
      <c r="J339" s="1">
        <v>1</v>
      </c>
      <c r="K339" s="1">
        <v>0</v>
      </c>
      <c r="L339" s="1">
        <v>0</v>
      </c>
      <c r="M339" s="1">
        <v>1</v>
      </c>
      <c r="N339" s="1">
        <v>30</v>
      </c>
      <c r="P339" s="24"/>
      <c r="AD339" s="24"/>
      <c r="BF339" s="24"/>
      <c r="CH339" s="31"/>
      <c r="CV339" s="31"/>
    </row>
    <row r="340" spans="2:100" x14ac:dyDescent="0.25">
      <c r="B340" s="24" t="s">
        <v>164</v>
      </c>
      <c r="C340" s="1" t="s">
        <v>17</v>
      </c>
      <c r="D340" s="1" t="s">
        <v>51</v>
      </c>
      <c r="E340" s="1" t="s">
        <v>26</v>
      </c>
      <c r="F340" s="1" t="s">
        <v>71</v>
      </c>
      <c r="G340" s="1">
        <v>3</v>
      </c>
      <c r="H340" s="1">
        <v>3</v>
      </c>
      <c r="I340" s="1">
        <v>1</v>
      </c>
      <c r="J340" s="1">
        <v>1</v>
      </c>
      <c r="K340" s="1">
        <v>1</v>
      </c>
      <c r="L340" s="1">
        <v>0</v>
      </c>
      <c r="M340" s="1">
        <v>1</v>
      </c>
      <c r="N340" s="1">
        <v>30</v>
      </c>
      <c r="P340" s="24"/>
      <c r="AD340" s="24"/>
      <c r="BF340" s="24"/>
      <c r="CH340" s="31"/>
      <c r="CV340" s="31"/>
    </row>
    <row r="341" spans="2:100" x14ac:dyDescent="0.25">
      <c r="B341" s="24" t="s">
        <v>164</v>
      </c>
      <c r="C341" s="1" t="s">
        <v>19</v>
      </c>
      <c r="D341" s="1" t="s">
        <v>44</v>
      </c>
      <c r="E341" s="1" t="s">
        <v>27</v>
      </c>
      <c r="F341" s="1" t="s">
        <v>78</v>
      </c>
      <c r="G341" s="1">
        <v>2</v>
      </c>
      <c r="H341" s="1">
        <v>6</v>
      </c>
      <c r="I341" s="1">
        <v>1</v>
      </c>
      <c r="J341" s="1">
        <v>1</v>
      </c>
      <c r="K341" s="1">
        <v>1</v>
      </c>
      <c r="L341" s="1">
        <v>1</v>
      </c>
      <c r="M341" s="1">
        <v>1</v>
      </c>
      <c r="N341" s="1">
        <v>30</v>
      </c>
      <c r="P341" s="24"/>
      <c r="AD341" s="24"/>
      <c r="BF341" s="24"/>
      <c r="CH341" s="31"/>
      <c r="CV341" s="31"/>
    </row>
    <row r="342" spans="2:100" x14ac:dyDescent="0.25">
      <c r="B342" s="24" t="s">
        <v>165</v>
      </c>
      <c r="C342" s="1" t="s">
        <v>22</v>
      </c>
      <c r="D342" s="1" t="s">
        <v>37</v>
      </c>
      <c r="E342" s="1" t="s">
        <v>21</v>
      </c>
      <c r="F342" s="1" t="s">
        <v>66</v>
      </c>
      <c r="G342" s="1">
        <v>0</v>
      </c>
      <c r="H342" s="1">
        <v>4</v>
      </c>
      <c r="I342" s="1">
        <v>1</v>
      </c>
      <c r="J342" s="1">
        <v>1</v>
      </c>
      <c r="K342" s="1">
        <v>1</v>
      </c>
      <c r="L342" s="1">
        <v>1</v>
      </c>
      <c r="M342" s="1">
        <v>0</v>
      </c>
      <c r="N342" s="1">
        <v>31</v>
      </c>
      <c r="P342" s="24"/>
      <c r="AD342" s="24"/>
      <c r="BF342" s="24"/>
      <c r="CH342" s="31"/>
      <c r="CV342" s="31"/>
    </row>
    <row r="343" spans="2:100" x14ac:dyDescent="0.25">
      <c r="B343" s="24" t="s">
        <v>165</v>
      </c>
      <c r="C343" s="1" t="s">
        <v>27</v>
      </c>
      <c r="D343" s="1" t="s">
        <v>33</v>
      </c>
      <c r="E343" s="1" t="s">
        <v>17</v>
      </c>
      <c r="F343" s="1" t="s">
        <v>68</v>
      </c>
      <c r="G343" s="1">
        <v>1</v>
      </c>
      <c r="H343" s="1">
        <v>1</v>
      </c>
      <c r="I343" s="1">
        <v>1</v>
      </c>
      <c r="J343" s="1">
        <v>0</v>
      </c>
      <c r="K343" s="1">
        <v>0</v>
      </c>
      <c r="L343" s="1">
        <v>0</v>
      </c>
      <c r="M343" s="1">
        <v>0</v>
      </c>
      <c r="N343" s="1">
        <v>31</v>
      </c>
      <c r="P343" s="24"/>
      <c r="AD343" s="24"/>
      <c r="BF343" s="24"/>
      <c r="CH343" s="31"/>
      <c r="CV343" s="31"/>
    </row>
    <row r="344" spans="2:100" x14ac:dyDescent="0.25">
      <c r="B344" s="24" t="s">
        <v>165</v>
      </c>
      <c r="C344" s="1" t="s">
        <v>16</v>
      </c>
      <c r="D344" s="1" t="s">
        <v>34</v>
      </c>
      <c r="E344" s="1" t="s">
        <v>19</v>
      </c>
      <c r="F344" s="1" t="s">
        <v>66</v>
      </c>
      <c r="G344" s="1">
        <v>0</v>
      </c>
      <c r="H344" s="1">
        <v>2</v>
      </c>
      <c r="I344" s="1">
        <v>1</v>
      </c>
      <c r="J344" s="1">
        <v>1</v>
      </c>
      <c r="K344" s="1">
        <v>0</v>
      </c>
      <c r="L344" s="1">
        <v>0</v>
      </c>
      <c r="M344" s="1">
        <v>1</v>
      </c>
      <c r="N344" s="1">
        <v>31</v>
      </c>
      <c r="P344" s="24"/>
      <c r="AD344" s="24"/>
      <c r="BF344" s="24"/>
      <c r="CH344" s="31"/>
      <c r="CV344" s="31"/>
    </row>
    <row r="345" spans="2:100" x14ac:dyDescent="0.25">
      <c r="B345" s="24" t="s">
        <v>166</v>
      </c>
      <c r="C345" s="1" t="s">
        <v>12</v>
      </c>
      <c r="D345" s="1" t="s">
        <v>34</v>
      </c>
      <c r="E345" s="1" t="s">
        <v>23</v>
      </c>
      <c r="F345" s="1" t="s">
        <v>66</v>
      </c>
      <c r="G345" s="1">
        <v>0</v>
      </c>
      <c r="H345" s="1">
        <v>2</v>
      </c>
      <c r="I345" s="1">
        <v>1</v>
      </c>
      <c r="J345" s="1">
        <v>1</v>
      </c>
      <c r="K345" s="1">
        <v>0</v>
      </c>
      <c r="L345" s="1">
        <v>0</v>
      </c>
      <c r="M345" s="1">
        <v>1</v>
      </c>
      <c r="N345" s="1">
        <v>31</v>
      </c>
      <c r="P345" s="24"/>
      <c r="AD345" s="24"/>
      <c r="BF345" s="24"/>
      <c r="CH345" s="31"/>
      <c r="CV345" s="31"/>
    </row>
    <row r="346" spans="2:100" x14ac:dyDescent="0.25">
      <c r="B346" s="24" t="s">
        <v>166</v>
      </c>
      <c r="C346" s="1" t="s">
        <v>13</v>
      </c>
      <c r="D346" s="1" t="s">
        <v>42</v>
      </c>
      <c r="E346" s="1" t="s">
        <v>31</v>
      </c>
      <c r="F346" s="1" t="s">
        <v>167</v>
      </c>
      <c r="G346" s="1">
        <v>5</v>
      </c>
      <c r="H346" s="1">
        <v>5</v>
      </c>
      <c r="I346" s="1">
        <v>1</v>
      </c>
      <c r="J346" s="1">
        <v>1</v>
      </c>
      <c r="K346" s="1">
        <v>1</v>
      </c>
      <c r="L346" s="1">
        <v>1</v>
      </c>
      <c r="M346" s="1">
        <v>1</v>
      </c>
      <c r="N346" s="1">
        <v>31</v>
      </c>
      <c r="P346" s="24"/>
      <c r="AD346" s="24"/>
      <c r="BF346" s="24"/>
      <c r="CH346" s="31"/>
      <c r="CV346" s="31"/>
    </row>
    <row r="347" spans="2:100" x14ac:dyDescent="0.25">
      <c r="B347" s="24" t="s">
        <v>166</v>
      </c>
      <c r="C347" s="1" t="s">
        <v>18</v>
      </c>
      <c r="D347" s="1" t="s">
        <v>43</v>
      </c>
      <c r="E347" s="1" t="s">
        <v>14</v>
      </c>
      <c r="F347" s="1" t="s">
        <v>69</v>
      </c>
      <c r="G347" s="1">
        <v>1</v>
      </c>
      <c r="H347" s="1">
        <v>1</v>
      </c>
      <c r="I347" s="1">
        <v>1</v>
      </c>
      <c r="J347" s="1">
        <v>0</v>
      </c>
      <c r="K347" s="1">
        <v>0</v>
      </c>
      <c r="L347" s="1">
        <v>0</v>
      </c>
      <c r="M347" s="1">
        <v>0</v>
      </c>
      <c r="N347" s="1">
        <v>31</v>
      </c>
      <c r="P347" s="24"/>
      <c r="AD347" s="24"/>
      <c r="BF347" s="24"/>
      <c r="CH347" s="31"/>
      <c r="CV347" s="31"/>
    </row>
    <row r="348" spans="2:100" x14ac:dyDescent="0.25">
      <c r="B348" s="24" t="s">
        <v>166</v>
      </c>
      <c r="C348" s="1" t="s">
        <v>24</v>
      </c>
      <c r="D348" s="1" t="s">
        <v>51</v>
      </c>
      <c r="E348" s="1" t="s">
        <v>25</v>
      </c>
      <c r="F348" s="1" t="s">
        <v>71</v>
      </c>
      <c r="G348" s="1">
        <v>3</v>
      </c>
      <c r="H348" s="1">
        <v>3</v>
      </c>
      <c r="I348" s="1">
        <v>1</v>
      </c>
      <c r="J348" s="1">
        <v>1</v>
      </c>
      <c r="K348" s="1">
        <v>1</v>
      </c>
      <c r="L348" s="1">
        <v>0</v>
      </c>
      <c r="M348" s="1">
        <v>1</v>
      </c>
      <c r="N348" s="1">
        <v>31</v>
      </c>
      <c r="P348" s="24"/>
      <c r="AD348" s="24"/>
      <c r="BF348" s="24"/>
      <c r="CH348" s="31"/>
      <c r="CV348" s="31"/>
    </row>
    <row r="349" spans="2:100" x14ac:dyDescent="0.25">
      <c r="B349" s="24" t="s">
        <v>166</v>
      </c>
      <c r="C349" s="1" t="s">
        <v>28</v>
      </c>
      <c r="D349" s="1" t="s">
        <v>35</v>
      </c>
      <c r="E349" s="1" t="s">
        <v>29</v>
      </c>
      <c r="F349" s="1" t="s">
        <v>66</v>
      </c>
      <c r="G349" s="1">
        <v>0</v>
      </c>
      <c r="H349" s="1">
        <v>4</v>
      </c>
      <c r="I349" s="1">
        <v>1</v>
      </c>
      <c r="J349" s="1">
        <v>1</v>
      </c>
      <c r="K349" s="1">
        <v>1</v>
      </c>
      <c r="L349" s="1">
        <v>1</v>
      </c>
      <c r="M349" s="1">
        <v>1</v>
      </c>
      <c r="N349" s="1">
        <v>31</v>
      </c>
      <c r="P349" s="24"/>
      <c r="AD349" s="24"/>
      <c r="BF349" s="24"/>
      <c r="CH349" s="31"/>
      <c r="CV349" s="31"/>
    </row>
    <row r="350" spans="2:100" x14ac:dyDescent="0.25">
      <c r="B350" s="24" t="s">
        <v>166</v>
      </c>
      <c r="C350" s="1" t="s">
        <v>26</v>
      </c>
      <c r="D350" s="1" t="s">
        <v>40</v>
      </c>
      <c r="E350" s="1" t="s">
        <v>30</v>
      </c>
      <c r="F350" s="1" t="s">
        <v>68</v>
      </c>
      <c r="G350" s="1">
        <v>1</v>
      </c>
      <c r="H350" s="1">
        <v>2</v>
      </c>
      <c r="I350" s="1">
        <v>1</v>
      </c>
      <c r="J350" s="1">
        <v>1</v>
      </c>
      <c r="K350" s="1">
        <v>0</v>
      </c>
      <c r="L350" s="1">
        <v>0</v>
      </c>
      <c r="M350" s="1">
        <v>0</v>
      </c>
      <c r="N350" s="1">
        <v>31</v>
      </c>
      <c r="P350" s="24"/>
      <c r="AD350" s="24"/>
      <c r="BF350" s="24"/>
      <c r="CH350" s="31"/>
      <c r="CV350" s="31"/>
    </row>
    <row r="351" spans="2:100" x14ac:dyDescent="0.25">
      <c r="B351" s="24" t="s">
        <v>166</v>
      </c>
      <c r="C351" s="1" t="s">
        <v>20</v>
      </c>
      <c r="D351" s="1" t="s">
        <v>41</v>
      </c>
      <c r="E351" s="1" t="s">
        <v>15</v>
      </c>
      <c r="F351" s="1" t="s">
        <v>69</v>
      </c>
      <c r="G351" s="1">
        <v>1</v>
      </c>
      <c r="H351" s="1">
        <v>2</v>
      </c>
      <c r="I351" s="1">
        <v>1</v>
      </c>
      <c r="J351" s="1">
        <v>1</v>
      </c>
      <c r="K351" s="1">
        <v>0</v>
      </c>
      <c r="L351" s="1">
        <v>0</v>
      </c>
      <c r="M351" s="1">
        <v>0</v>
      </c>
      <c r="N351" s="1">
        <v>31</v>
      </c>
      <c r="P351" s="24"/>
      <c r="AD351" s="24"/>
      <c r="BF351" s="24"/>
      <c r="CH351" s="31"/>
      <c r="CV351" s="31"/>
    </row>
    <row r="352" spans="2:100" x14ac:dyDescent="0.25">
      <c r="B352" s="24" t="s">
        <v>168</v>
      </c>
      <c r="C352" s="1" t="s">
        <v>21</v>
      </c>
      <c r="D352" s="1" t="s">
        <v>40</v>
      </c>
      <c r="E352" s="1" t="s">
        <v>17</v>
      </c>
      <c r="F352" s="1" t="s">
        <v>66</v>
      </c>
      <c r="G352" s="1">
        <v>0</v>
      </c>
      <c r="H352" s="1">
        <v>2</v>
      </c>
      <c r="I352" s="1">
        <v>1</v>
      </c>
      <c r="J352" s="1">
        <v>1</v>
      </c>
      <c r="K352" s="1">
        <v>0</v>
      </c>
      <c r="L352" s="1">
        <v>0</v>
      </c>
      <c r="M352" s="1">
        <v>0</v>
      </c>
      <c r="N352" s="1">
        <v>32</v>
      </c>
      <c r="P352" s="24"/>
      <c r="AD352" s="24"/>
      <c r="BF352" s="24"/>
      <c r="CH352" s="31"/>
      <c r="CV352" s="31"/>
    </row>
    <row r="353" spans="2:100" x14ac:dyDescent="0.25">
      <c r="B353" s="24" t="s">
        <v>169</v>
      </c>
      <c r="C353" s="1" t="s">
        <v>31</v>
      </c>
      <c r="D353" s="1" t="s">
        <v>55</v>
      </c>
      <c r="E353" s="1" t="s">
        <v>27</v>
      </c>
      <c r="F353" s="1" t="s">
        <v>103</v>
      </c>
      <c r="G353" s="1">
        <v>3</v>
      </c>
      <c r="H353" s="1">
        <v>5</v>
      </c>
      <c r="I353" s="1">
        <v>1</v>
      </c>
      <c r="J353" s="1">
        <v>1</v>
      </c>
      <c r="K353" s="1">
        <v>1</v>
      </c>
      <c r="L353" s="1">
        <v>1</v>
      </c>
      <c r="M353" s="1">
        <v>1</v>
      </c>
      <c r="N353" s="1">
        <v>32</v>
      </c>
      <c r="P353" s="24"/>
      <c r="AD353" s="24"/>
      <c r="BF353" s="24"/>
      <c r="CH353" s="31"/>
      <c r="CV353" s="31"/>
    </row>
    <row r="354" spans="2:100" x14ac:dyDescent="0.25">
      <c r="B354" s="24" t="s">
        <v>169</v>
      </c>
      <c r="C354" s="1" t="s">
        <v>23</v>
      </c>
      <c r="D354" s="1" t="s">
        <v>61</v>
      </c>
      <c r="E354" s="1" t="s">
        <v>20</v>
      </c>
      <c r="F354" s="1" t="s">
        <v>71</v>
      </c>
      <c r="G354" s="1">
        <v>3</v>
      </c>
      <c r="H354" s="1">
        <v>6</v>
      </c>
      <c r="I354" s="1">
        <v>1</v>
      </c>
      <c r="J354" s="1">
        <v>1</v>
      </c>
      <c r="K354" s="1">
        <v>1</v>
      </c>
      <c r="L354" s="1">
        <v>1</v>
      </c>
      <c r="M354" s="1">
        <v>1</v>
      </c>
      <c r="N354" s="1">
        <v>32</v>
      </c>
      <c r="P354" s="24"/>
      <c r="AD354" s="24"/>
      <c r="BF354" s="24"/>
      <c r="CH354" s="31"/>
      <c r="CV354" s="31"/>
    </row>
    <row r="355" spans="2:100" x14ac:dyDescent="0.25">
      <c r="B355" s="24" t="s">
        <v>170</v>
      </c>
      <c r="C355" s="1" t="s">
        <v>29</v>
      </c>
      <c r="D355" s="1" t="s">
        <v>43</v>
      </c>
      <c r="E355" s="1" t="s">
        <v>24</v>
      </c>
      <c r="F355" s="1" t="s">
        <v>66</v>
      </c>
      <c r="G355" s="1">
        <v>0</v>
      </c>
      <c r="H355" s="1">
        <v>1</v>
      </c>
      <c r="I355" s="1">
        <v>1</v>
      </c>
      <c r="J355" s="1">
        <v>0</v>
      </c>
      <c r="K355" s="1">
        <v>0</v>
      </c>
      <c r="L355" s="1">
        <v>0</v>
      </c>
      <c r="M355" s="1">
        <v>0</v>
      </c>
      <c r="N355" s="1">
        <v>32</v>
      </c>
      <c r="P355" s="24"/>
      <c r="AD355" s="24"/>
      <c r="BF355" s="24"/>
      <c r="CH355" s="31"/>
      <c r="CV355" s="31"/>
    </row>
    <row r="356" spans="2:100" x14ac:dyDescent="0.25">
      <c r="B356" s="24" t="s">
        <v>170</v>
      </c>
      <c r="C356" s="1" t="s">
        <v>14</v>
      </c>
      <c r="D356" s="1" t="s">
        <v>34</v>
      </c>
      <c r="E356" s="1" t="s">
        <v>26</v>
      </c>
      <c r="F356" s="1" t="s">
        <v>73</v>
      </c>
      <c r="G356" s="1">
        <v>2</v>
      </c>
      <c r="H356" s="1">
        <v>2</v>
      </c>
      <c r="I356" s="1">
        <v>1</v>
      </c>
      <c r="J356" s="1">
        <v>1</v>
      </c>
      <c r="K356" s="1">
        <v>0</v>
      </c>
      <c r="L356" s="1">
        <v>0</v>
      </c>
      <c r="M356" s="1">
        <v>1</v>
      </c>
      <c r="N356" s="1">
        <v>32</v>
      </c>
      <c r="P356" s="24"/>
      <c r="AD356" s="24"/>
      <c r="BF356" s="24"/>
      <c r="CH356" s="31"/>
      <c r="CV356" s="31"/>
    </row>
    <row r="357" spans="2:100" x14ac:dyDescent="0.25">
      <c r="B357" s="24" t="s">
        <v>170</v>
      </c>
      <c r="C357" s="1" t="s">
        <v>16</v>
      </c>
      <c r="D357" s="1" t="s">
        <v>39</v>
      </c>
      <c r="E357" s="1" t="s">
        <v>18</v>
      </c>
      <c r="F357" s="1" t="s">
        <v>89</v>
      </c>
      <c r="G357" s="1">
        <v>3</v>
      </c>
      <c r="H357" s="1">
        <v>5</v>
      </c>
      <c r="I357" s="1">
        <v>1</v>
      </c>
      <c r="J357" s="1">
        <v>1</v>
      </c>
      <c r="K357" s="1">
        <v>1</v>
      </c>
      <c r="L357" s="1">
        <v>1</v>
      </c>
      <c r="M357" s="1">
        <v>1</v>
      </c>
      <c r="N357" s="1">
        <v>32</v>
      </c>
      <c r="P357" s="24"/>
      <c r="AD357" s="24"/>
      <c r="BF357" s="24"/>
      <c r="CH357" s="31"/>
      <c r="CV357" s="31"/>
    </row>
    <row r="358" spans="2:100" x14ac:dyDescent="0.25">
      <c r="B358" s="24" t="s">
        <v>170</v>
      </c>
      <c r="C358" s="1" t="s">
        <v>25</v>
      </c>
      <c r="D358" s="1" t="s">
        <v>32</v>
      </c>
      <c r="E358" s="1" t="s">
        <v>28</v>
      </c>
      <c r="F358" s="1" t="s">
        <v>66</v>
      </c>
      <c r="G358" s="1">
        <v>0</v>
      </c>
      <c r="H358" s="1">
        <v>0</v>
      </c>
      <c r="I358" s="1">
        <v>0</v>
      </c>
      <c r="J358" s="1">
        <v>0</v>
      </c>
      <c r="K358" s="1">
        <v>0</v>
      </c>
      <c r="L358" s="1">
        <v>0</v>
      </c>
      <c r="M358" s="1">
        <v>0</v>
      </c>
      <c r="N358" s="1">
        <v>32</v>
      </c>
      <c r="P358" s="24"/>
      <c r="AD358" s="24"/>
      <c r="BF358" s="24"/>
      <c r="CH358" s="31"/>
      <c r="CV358" s="31"/>
    </row>
    <row r="359" spans="2:100" x14ac:dyDescent="0.25">
      <c r="B359" s="24" t="s">
        <v>170</v>
      </c>
      <c r="C359" s="1" t="s">
        <v>30</v>
      </c>
      <c r="D359" s="1" t="s">
        <v>39</v>
      </c>
      <c r="E359" s="1" t="s">
        <v>13</v>
      </c>
      <c r="F359" s="1" t="s">
        <v>89</v>
      </c>
      <c r="G359" s="1">
        <v>3</v>
      </c>
      <c r="H359" s="1">
        <v>5</v>
      </c>
      <c r="I359" s="1">
        <v>1</v>
      </c>
      <c r="J359" s="1">
        <v>1</v>
      </c>
      <c r="K359" s="1">
        <v>1</v>
      </c>
      <c r="L359" s="1">
        <v>1</v>
      </c>
      <c r="M359" s="1">
        <v>1</v>
      </c>
      <c r="N359" s="1">
        <v>32</v>
      </c>
      <c r="P359" s="24"/>
      <c r="AD359" s="24"/>
      <c r="BF359" s="24"/>
      <c r="CH359" s="31"/>
      <c r="CV359" s="31"/>
    </row>
    <row r="360" spans="2:100" x14ac:dyDescent="0.25">
      <c r="B360" s="24" t="s">
        <v>170</v>
      </c>
      <c r="C360" s="1" t="s">
        <v>22</v>
      </c>
      <c r="D360" s="1" t="s">
        <v>48</v>
      </c>
      <c r="E360" s="1" t="s">
        <v>15</v>
      </c>
      <c r="F360" s="1" t="s">
        <v>66</v>
      </c>
      <c r="G360" s="1">
        <v>0</v>
      </c>
      <c r="H360" s="1">
        <v>3</v>
      </c>
      <c r="I360" s="1">
        <v>1</v>
      </c>
      <c r="J360" s="1">
        <v>1</v>
      </c>
      <c r="K360" s="1">
        <v>1</v>
      </c>
      <c r="L360" s="1">
        <v>0</v>
      </c>
      <c r="M360" s="1">
        <v>0</v>
      </c>
      <c r="N360" s="1">
        <v>32</v>
      </c>
      <c r="P360" s="24"/>
      <c r="AD360" s="24"/>
      <c r="BF360" s="24"/>
      <c r="CH360" s="31"/>
      <c r="CV360" s="31"/>
    </row>
    <row r="361" spans="2:100" x14ac:dyDescent="0.25">
      <c r="B361" s="24" t="s">
        <v>170</v>
      </c>
      <c r="C361" s="1" t="s">
        <v>19</v>
      </c>
      <c r="D361" s="1" t="s">
        <v>48</v>
      </c>
      <c r="E361" s="1" t="s">
        <v>12</v>
      </c>
      <c r="F361" s="1" t="s">
        <v>72</v>
      </c>
      <c r="G361" s="1">
        <v>2</v>
      </c>
      <c r="H361" s="1">
        <v>3</v>
      </c>
      <c r="I361" s="1">
        <v>1</v>
      </c>
      <c r="J361" s="1">
        <v>1</v>
      </c>
      <c r="K361" s="1">
        <v>1</v>
      </c>
      <c r="L361" s="1">
        <v>0</v>
      </c>
      <c r="M361" s="1">
        <v>0</v>
      </c>
      <c r="N361" s="1">
        <v>32</v>
      </c>
      <c r="P361" s="24"/>
      <c r="AD361" s="24"/>
      <c r="BF361" s="24"/>
      <c r="CH361" s="31"/>
      <c r="CV361" s="31"/>
    </row>
    <row r="362" spans="2:100" x14ac:dyDescent="0.25">
      <c r="B362" s="24" t="s">
        <v>171</v>
      </c>
      <c r="C362" s="1" t="s">
        <v>17</v>
      </c>
      <c r="D362" s="1" t="s">
        <v>34</v>
      </c>
      <c r="E362" s="1" t="s">
        <v>23</v>
      </c>
      <c r="F362" s="1" t="s">
        <v>68</v>
      </c>
      <c r="G362" s="1">
        <v>1</v>
      </c>
      <c r="H362" s="1">
        <v>2</v>
      </c>
      <c r="I362" s="1">
        <v>1</v>
      </c>
      <c r="J362" s="1">
        <v>1</v>
      </c>
      <c r="K362" s="1">
        <v>0</v>
      </c>
      <c r="L362" s="1">
        <v>0</v>
      </c>
      <c r="M362" s="1">
        <v>1</v>
      </c>
      <c r="N362" s="1">
        <v>33</v>
      </c>
      <c r="P362" s="24"/>
      <c r="AD362" s="24"/>
      <c r="BF362" s="24"/>
      <c r="CH362" s="31"/>
      <c r="CV362" s="31"/>
    </row>
    <row r="363" spans="2:100" x14ac:dyDescent="0.25">
      <c r="B363" s="24" t="s">
        <v>172</v>
      </c>
      <c r="C363" s="1" t="s">
        <v>12</v>
      </c>
      <c r="D363" s="1" t="s">
        <v>45</v>
      </c>
      <c r="E363" s="1" t="s">
        <v>29</v>
      </c>
      <c r="F363" s="1" t="s">
        <v>68</v>
      </c>
      <c r="G363" s="1">
        <v>1</v>
      </c>
      <c r="H363" s="1">
        <v>3</v>
      </c>
      <c r="I363" s="1">
        <v>1</v>
      </c>
      <c r="J363" s="1">
        <v>1</v>
      </c>
      <c r="K363" s="1">
        <v>1</v>
      </c>
      <c r="L363" s="1">
        <v>0</v>
      </c>
      <c r="M363" s="1">
        <v>0</v>
      </c>
      <c r="N363" s="1">
        <v>33</v>
      </c>
      <c r="P363" s="24"/>
      <c r="AD363" s="24"/>
      <c r="BF363" s="24"/>
      <c r="CH363" s="31"/>
      <c r="CV363" s="31"/>
    </row>
    <row r="364" spans="2:100" x14ac:dyDescent="0.25">
      <c r="B364" s="24" t="s">
        <v>172</v>
      </c>
      <c r="C364" s="1" t="s">
        <v>20</v>
      </c>
      <c r="D364" s="1" t="s">
        <v>46</v>
      </c>
      <c r="E364" s="1" t="s">
        <v>18</v>
      </c>
      <c r="F364" s="1" t="s">
        <v>68</v>
      </c>
      <c r="G364" s="1">
        <v>1</v>
      </c>
      <c r="H364" s="1">
        <v>5</v>
      </c>
      <c r="I364" s="1">
        <v>1</v>
      </c>
      <c r="J364" s="1">
        <v>1</v>
      </c>
      <c r="K364" s="1">
        <v>1</v>
      </c>
      <c r="L364" s="1">
        <v>1</v>
      </c>
      <c r="M364" s="1">
        <v>1</v>
      </c>
      <c r="N364" s="1">
        <v>33</v>
      </c>
      <c r="P364" s="24"/>
      <c r="AD364" s="24"/>
      <c r="BF364" s="24"/>
      <c r="CH364" s="31"/>
      <c r="CV364" s="31"/>
    </row>
    <row r="365" spans="2:100" x14ac:dyDescent="0.25">
      <c r="B365" s="24" t="s">
        <v>173</v>
      </c>
      <c r="C365" s="1" t="s">
        <v>27</v>
      </c>
      <c r="D365" s="1" t="s">
        <v>46</v>
      </c>
      <c r="E365" s="1" t="s">
        <v>30</v>
      </c>
      <c r="F365" s="1" t="s">
        <v>66</v>
      </c>
      <c r="G365" s="1">
        <v>0</v>
      </c>
      <c r="H365" s="1">
        <v>5</v>
      </c>
      <c r="I365" s="1">
        <v>1</v>
      </c>
      <c r="J365" s="1">
        <v>1</v>
      </c>
      <c r="K365" s="1">
        <v>1</v>
      </c>
      <c r="L365" s="1">
        <v>1</v>
      </c>
      <c r="M365" s="1">
        <v>1</v>
      </c>
      <c r="N365" s="1">
        <v>33</v>
      </c>
      <c r="P365" s="24"/>
      <c r="AD365" s="24"/>
      <c r="BF365" s="24"/>
      <c r="CH365" s="31"/>
      <c r="CV365" s="31"/>
    </row>
    <row r="366" spans="2:100" x14ac:dyDescent="0.25">
      <c r="B366" s="24" t="s">
        <v>173</v>
      </c>
      <c r="C366" s="1" t="s">
        <v>14</v>
      </c>
      <c r="D366" s="1" t="s">
        <v>34</v>
      </c>
      <c r="E366" s="1" t="s">
        <v>16</v>
      </c>
      <c r="F366" s="1" t="s">
        <v>69</v>
      </c>
      <c r="G366" s="1">
        <v>1</v>
      </c>
      <c r="H366" s="1">
        <v>2</v>
      </c>
      <c r="I366" s="1">
        <v>1</v>
      </c>
      <c r="J366" s="1">
        <v>1</v>
      </c>
      <c r="K366" s="1">
        <v>0</v>
      </c>
      <c r="L366" s="1">
        <v>0</v>
      </c>
      <c r="M366" s="1">
        <v>1</v>
      </c>
      <c r="N366" s="1">
        <v>33</v>
      </c>
      <c r="P366" s="24"/>
      <c r="AD366" s="24"/>
      <c r="BF366" s="24"/>
      <c r="CH366" s="31"/>
      <c r="CV366" s="31"/>
    </row>
    <row r="367" spans="2:100" x14ac:dyDescent="0.25">
      <c r="B367" s="24" t="s">
        <v>173</v>
      </c>
      <c r="C367" s="1" t="s">
        <v>15</v>
      </c>
      <c r="D367" s="1" t="s">
        <v>41</v>
      </c>
      <c r="E367" s="1" t="s">
        <v>25</v>
      </c>
      <c r="F367" s="1" t="s">
        <v>66</v>
      </c>
      <c r="G367" s="1">
        <v>0</v>
      </c>
      <c r="H367" s="1">
        <v>2</v>
      </c>
      <c r="I367" s="1">
        <v>1</v>
      </c>
      <c r="J367" s="1">
        <v>1</v>
      </c>
      <c r="K367" s="1">
        <v>0</v>
      </c>
      <c r="L367" s="1">
        <v>0</v>
      </c>
      <c r="M367" s="1">
        <v>0</v>
      </c>
      <c r="N367" s="1">
        <v>33</v>
      </c>
      <c r="P367" s="24"/>
      <c r="AD367" s="24"/>
      <c r="BF367" s="24"/>
      <c r="CH367" s="31"/>
      <c r="CV367" s="31"/>
    </row>
    <row r="368" spans="2:100" x14ac:dyDescent="0.25">
      <c r="B368" s="24" t="s">
        <v>173</v>
      </c>
      <c r="C368" s="1" t="s">
        <v>26</v>
      </c>
      <c r="D368" s="1" t="s">
        <v>34</v>
      </c>
      <c r="E368" s="1" t="s">
        <v>31</v>
      </c>
      <c r="F368" s="1" t="s">
        <v>66</v>
      </c>
      <c r="G368" s="1">
        <v>0</v>
      </c>
      <c r="H368" s="1">
        <v>2</v>
      </c>
      <c r="I368" s="1">
        <v>1</v>
      </c>
      <c r="J368" s="1">
        <v>1</v>
      </c>
      <c r="K368" s="1">
        <v>0</v>
      </c>
      <c r="L368" s="1">
        <v>0</v>
      </c>
      <c r="M368" s="1">
        <v>1</v>
      </c>
      <c r="N368" s="1">
        <v>33</v>
      </c>
      <c r="P368" s="24"/>
      <c r="AD368" s="24"/>
      <c r="BF368" s="24"/>
      <c r="CH368" s="31"/>
      <c r="CV368" s="31"/>
    </row>
    <row r="369" spans="2:100" x14ac:dyDescent="0.25">
      <c r="B369" s="24" t="s">
        <v>173</v>
      </c>
      <c r="C369" s="1" t="s">
        <v>28</v>
      </c>
      <c r="D369" s="1" t="s">
        <v>32</v>
      </c>
      <c r="E369" s="1" t="s">
        <v>21</v>
      </c>
      <c r="F369" s="1" t="s">
        <v>66</v>
      </c>
      <c r="G369" s="1">
        <v>0</v>
      </c>
      <c r="H369" s="1">
        <v>0</v>
      </c>
      <c r="I369" s="1">
        <v>0</v>
      </c>
      <c r="J369" s="1">
        <v>0</v>
      </c>
      <c r="K369" s="1">
        <v>0</v>
      </c>
      <c r="L369" s="1">
        <v>0</v>
      </c>
      <c r="M369" s="1">
        <v>0</v>
      </c>
      <c r="N369" s="1">
        <v>33</v>
      </c>
      <c r="P369" s="24"/>
      <c r="AD369" s="24"/>
      <c r="BF369" s="24"/>
      <c r="CH369" s="31"/>
      <c r="CV369" s="31"/>
    </row>
    <row r="370" spans="2:100" x14ac:dyDescent="0.25">
      <c r="B370" s="24" t="s">
        <v>173</v>
      </c>
      <c r="C370" s="1" t="s">
        <v>13</v>
      </c>
      <c r="D370" s="1" t="s">
        <v>45</v>
      </c>
      <c r="E370" s="1" t="s">
        <v>22</v>
      </c>
      <c r="F370" s="1" t="s">
        <v>68</v>
      </c>
      <c r="G370" s="1">
        <v>1</v>
      </c>
      <c r="H370" s="1">
        <v>3</v>
      </c>
      <c r="I370" s="1">
        <v>1</v>
      </c>
      <c r="J370" s="1">
        <v>1</v>
      </c>
      <c r="K370" s="1">
        <v>1</v>
      </c>
      <c r="L370" s="1">
        <v>0</v>
      </c>
      <c r="M370" s="1">
        <v>0</v>
      </c>
      <c r="N370" s="1">
        <v>33</v>
      </c>
      <c r="P370" s="24"/>
      <c r="AD370" s="24"/>
      <c r="BF370" s="24"/>
      <c r="CH370" s="31"/>
      <c r="CV370" s="31"/>
    </row>
    <row r="371" spans="2:100" x14ac:dyDescent="0.25">
      <c r="B371" s="24" t="s">
        <v>173</v>
      </c>
      <c r="C371" s="1" t="s">
        <v>24</v>
      </c>
      <c r="D371" s="1" t="s">
        <v>51</v>
      </c>
      <c r="E371" s="1" t="s">
        <v>19</v>
      </c>
      <c r="F371" s="1" t="s">
        <v>78</v>
      </c>
      <c r="G371" s="1">
        <v>2</v>
      </c>
      <c r="H371" s="1">
        <v>3</v>
      </c>
      <c r="I371" s="1">
        <v>1</v>
      </c>
      <c r="J371" s="1">
        <v>1</v>
      </c>
      <c r="K371" s="1">
        <v>1</v>
      </c>
      <c r="L371" s="1">
        <v>0</v>
      </c>
      <c r="M371" s="1">
        <v>1</v>
      </c>
      <c r="N371" s="1">
        <v>33</v>
      </c>
      <c r="P371" s="24"/>
      <c r="AD371" s="24"/>
      <c r="BF371" s="24"/>
      <c r="CH371" s="31"/>
      <c r="CV371" s="31"/>
    </row>
    <row r="372" spans="2:100" x14ac:dyDescent="0.25">
      <c r="B372" s="24" t="s">
        <v>174</v>
      </c>
      <c r="C372" s="1" t="s">
        <v>28</v>
      </c>
      <c r="D372" s="1" t="s">
        <v>50</v>
      </c>
      <c r="E372" s="1" t="s">
        <v>20</v>
      </c>
      <c r="F372" s="1" t="s">
        <v>71</v>
      </c>
      <c r="G372" s="1">
        <v>3</v>
      </c>
      <c r="H372" s="1">
        <v>4</v>
      </c>
      <c r="I372" s="1">
        <v>1</v>
      </c>
      <c r="J372" s="1">
        <v>1</v>
      </c>
      <c r="K372" s="1">
        <v>1</v>
      </c>
      <c r="L372" s="1">
        <v>1</v>
      </c>
      <c r="M372" s="1">
        <v>1</v>
      </c>
      <c r="N372" s="1">
        <v>34</v>
      </c>
      <c r="P372" s="24"/>
      <c r="AD372" s="24"/>
      <c r="BF372" s="24"/>
      <c r="CH372" s="31"/>
      <c r="CV372" s="31"/>
    </row>
    <row r="373" spans="2:100" x14ac:dyDescent="0.25">
      <c r="B373" s="24" t="s">
        <v>175</v>
      </c>
      <c r="C373" s="1" t="s">
        <v>30</v>
      </c>
      <c r="D373" s="1" t="s">
        <v>51</v>
      </c>
      <c r="E373" s="1" t="s">
        <v>14</v>
      </c>
      <c r="F373" s="1" t="s">
        <v>69</v>
      </c>
      <c r="G373" s="1">
        <v>1</v>
      </c>
      <c r="H373" s="1">
        <v>3</v>
      </c>
      <c r="I373" s="1">
        <v>1</v>
      </c>
      <c r="J373" s="1">
        <v>1</v>
      </c>
      <c r="K373" s="1">
        <v>1</v>
      </c>
      <c r="L373" s="1">
        <v>0</v>
      </c>
      <c r="M373" s="1">
        <v>1</v>
      </c>
      <c r="N373" s="1">
        <v>34</v>
      </c>
      <c r="P373" s="24"/>
      <c r="AD373" s="24"/>
      <c r="BF373" s="24"/>
      <c r="CH373" s="31"/>
      <c r="CV373" s="31"/>
    </row>
    <row r="374" spans="2:100" x14ac:dyDescent="0.25">
      <c r="B374" s="24" t="s">
        <v>175</v>
      </c>
      <c r="C374" s="1" t="s">
        <v>21</v>
      </c>
      <c r="D374" s="1" t="s">
        <v>50</v>
      </c>
      <c r="E374" s="1" t="s">
        <v>27</v>
      </c>
      <c r="F374" s="1" t="s">
        <v>68</v>
      </c>
      <c r="G374" s="1">
        <v>1</v>
      </c>
      <c r="H374" s="1">
        <v>4</v>
      </c>
      <c r="I374" s="1">
        <v>1</v>
      </c>
      <c r="J374" s="1">
        <v>1</v>
      </c>
      <c r="K374" s="1">
        <v>1</v>
      </c>
      <c r="L374" s="1">
        <v>1</v>
      </c>
      <c r="M374" s="1">
        <v>1</v>
      </c>
      <c r="N374" s="1">
        <v>34</v>
      </c>
      <c r="P374" s="24"/>
      <c r="AD374" s="24"/>
      <c r="BF374" s="24"/>
      <c r="CH374" s="31"/>
      <c r="CV374" s="31"/>
    </row>
    <row r="375" spans="2:100" x14ac:dyDescent="0.25">
      <c r="B375" s="24" t="s">
        <v>176</v>
      </c>
      <c r="C375" s="1" t="s">
        <v>25</v>
      </c>
      <c r="D375" s="1" t="s">
        <v>36</v>
      </c>
      <c r="E375" s="1" t="s">
        <v>23</v>
      </c>
      <c r="F375" s="1" t="s">
        <v>75</v>
      </c>
      <c r="G375" s="1">
        <v>4</v>
      </c>
      <c r="H375" s="1">
        <v>4</v>
      </c>
      <c r="I375" s="1">
        <v>1</v>
      </c>
      <c r="J375" s="1">
        <v>1</v>
      </c>
      <c r="K375" s="1">
        <v>1</v>
      </c>
      <c r="L375" s="1">
        <v>1</v>
      </c>
      <c r="M375" s="1">
        <v>1</v>
      </c>
      <c r="N375" s="1">
        <v>34</v>
      </c>
      <c r="P375" s="24"/>
      <c r="AD375" s="24"/>
      <c r="BF375" s="24"/>
      <c r="CH375" s="31"/>
      <c r="CV375" s="31"/>
    </row>
    <row r="376" spans="2:100" x14ac:dyDescent="0.25">
      <c r="B376" s="24" t="s">
        <v>176</v>
      </c>
      <c r="C376" s="1" t="s">
        <v>16</v>
      </c>
      <c r="D376" s="1" t="s">
        <v>38</v>
      </c>
      <c r="E376" s="1" t="s">
        <v>26</v>
      </c>
      <c r="F376" s="1" t="s">
        <v>69</v>
      </c>
      <c r="G376" s="1">
        <v>1</v>
      </c>
      <c r="H376" s="1">
        <v>3</v>
      </c>
      <c r="I376" s="1">
        <v>1</v>
      </c>
      <c r="J376" s="1">
        <v>1</v>
      </c>
      <c r="K376" s="1">
        <v>1</v>
      </c>
      <c r="L376" s="1">
        <v>0</v>
      </c>
      <c r="M376" s="1">
        <v>1</v>
      </c>
      <c r="N376" s="1">
        <v>34</v>
      </c>
      <c r="P376" s="24"/>
      <c r="AD376" s="24"/>
      <c r="BF376" s="24"/>
      <c r="CH376" s="31"/>
      <c r="CV376" s="31"/>
    </row>
    <row r="377" spans="2:100" x14ac:dyDescent="0.25">
      <c r="B377" s="24" t="s">
        <v>176</v>
      </c>
      <c r="C377" s="1" t="s">
        <v>18</v>
      </c>
      <c r="D377" s="1" t="s">
        <v>39</v>
      </c>
      <c r="E377" s="1" t="s">
        <v>13</v>
      </c>
      <c r="F377" s="1" t="s">
        <v>107</v>
      </c>
      <c r="G377" s="1">
        <v>3</v>
      </c>
      <c r="H377" s="1">
        <v>5</v>
      </c>
      <c r="I377" s="1">
        <v>1</v>
      </c>
      <c r="J377" s="1">
        <v>1</v>
      </c>
      <c r="K377" s="1">
        <v>1</v>
      </c>
      <c r="L377" s="1">
        <v>1</v>
      </c>
      <c r="M377" s="1">
        <v>1</v>
      </c>
      <c r="N377" s="1">
        <v>34</v>
      </c>
      <c r="P377" s="24"/>
      <c r="AD377" s="24"/>
      <c r="BF377" s="24"/>
      <c r="CH377" s="31"/>
      <c r="CV377" s="31"/>
    </row>
    <row r="378" spans="2:100" x14ac:dyDescent="0.25">
      <c r="B378" s="24" t="s">
        <v>176</v>
      </c>
      <c r="C378" s="1" t="s">
        <v>29</v>
      </c>
      <c r="D378" s="1" t="s">
        <v>62</v>
      </c>
      <c r="E378" s="1" t="s">
        <v>15</v>
      </c>
      <c r="F378" s="1" t="s">
        <v>73</v>
      </c>
      <c r="G378" s="1">
        <v>2</v>
      </c>
      <c r="H378" s="1">
        <v>6</v>
      </c>
      <c r="I378" s="1">
        <v>1</v>
      </c>
      <c r="J378" s="1">
        <v>1</v>
      </c>
      <c r="K378" s="1">
        <v>1</v>
      </c>
      <c r="L378" s="1">
        <v>1</v>
      </c>
      <c r="M378" s="1">
        <v>1</v>
      </c>
      <c r="N378" s="1">
        <v>34</v>
      </c>
      <c r="P378" s="24"/>
      <c r="AD378" s="24"/>
      <c r="BF378" s="24"/>
      <c r="CH378" s="31"/>
      <c r="CV378" s="31"/>
    </row>
    <row r="379" spans="2:100" x14ac:dyDescent="0.25">
      <c r="B379" s="24" t="s">
        <v>176</v>
      </c>
      <c r="C379" s="1" t="s">
        <v>31</v>
      </c>
      <c r="D379" s="1" t="s">
        <v>51</v>
      </c>
      <c r="E379" s="1" t="s">
        <v>24</v>
      </c>
      <c r="F379" s="1" t="s">
        <v>69</v>
      </c>
      <c r="G379" s="1">
        <v>1</v>
      </c>
      <c r="H379" s="1">
        <v>3</v>
      </c>
      <c r="I379" s="1">
        <v>1</v>
      </c>
      <c r="J379" s="1">
        <v>1</v>
      </c>
      <c r="K379" s="1">
        <v>1</v>
      </c>
      <c r="L379" s="1">
        <v>0</v>
      </c>
      <c r="M379" s="1">
        <v>1</v>
      </c>
      <c r="N379" s="1">
        <v>34</v>
      </c>
      <c r="P379" s="24"/>
      <c r="AD379" s="24"/>
      <c r="BF379" s="24"/>
      <c r="CH379" s="31"/>
      <c r="CV379" s="31"/>
    </row>
    <row r="380" spans="2:100" x14ac:dyDescent="0.25">
      <c r="B380" s="24" t="s">
        <v>176</v>
      </c>
      <c r="C380" s="1" t="s">
        <v>12</v>
      </c>
      <c r="D380" s="1" t="s">
        <v>33</v>
      </c>
      <c r="E380" s="1" t="s">
        <v>22</v>
      </c>
      <c r="F380" s="1" t="s">
        <v>66</v>
      </c>
      <c r="G380" s="1">
        <v>0</v>
      </c>
      <c r="H380" s="1">
        <v>1</v>
      </c>
      <c r="I380" s="1">
        <v>1</v>
      </c>
      <c r="J380" s="1">
        <v>0</v>
      </c>
      <c r="K380" s="1">
        <v>0</v>
      </c>
      <c r="L380" s="1">
        <v>0</v>
      </c>
      <c r="M380" s="1">
        <v>0</v>
      </c>
      <c r="N380" s="1">
        <v>34</v>
      </c>
      <c r="P380" s="24"/>
      <c r="AD380" s="24"/>
      <c r="BF380" s="24"/>
      <c r="CH380" s="31"/>
      <c r="CV380" s="31"/>
    </row>
    <row r="381" spans="2:100" x14ac:dyDescent="0.25">
      <c r="B381" s="24" t="s">
        <v>176</v>
      </c>
      <c r="C381" s="1" t="s">
        <v>19</v>
      </c>
      <c r="D381" s="1" t="s">
        <v>42</v>
      </c>
      <c r="E381" s="1" t="s">
        <v>17</v>
      </c>
      <c r="F381" s="1" t="s">
        <v>89</v>
      </c>
      <c r="G381" s="1">
        <v>3</v>
      </c>
      <c r="H381" s="1">
        <v>5</v>
      </c>
      <c r="I381" s="1">
        <v>1</v>
      </c>
      <c r="J381" s="1">
        <v>1</v>
      </c>
      <c r="K381" s="1">
        <v>1</v>
      </c>
      <c r="L381" s="1">
        <v>1</v>
      </c>
      <c r="M381" s="1">
        <v>1</v>
      </c>
      <c r="N381" s="1">
        <v>34</v>
      </c>
      <c r="P381" s="24"/>
      <c r="AD381" s="24"/>
      <c r="BF381" s="24"/>
      <c r="CH381" s="31"/>
      <c r="CV381" s="31"/>
    </row>
    <row r="382" spans="2:100" x14ac:dyDescent="0.25">
      <c r="B382" s="24" t="s">
        <v>177</v>
      </c>
      <c r="C382" s="1" t="s">
        <v>20</v>
      </c>
      <c r="D382" s="1" t="s">
        <v>34</v>
      </c>
      <c r="E382" s="1" t="s">
        <v>31</v>
      </c>
      <c r="F382" s="1" t="s">
        <v>66</v>
      </c>
      <c r="G382" s="1">
        <v>0</v>
      </c>
      <c r="H382" s="1">
        <v>2</v>
      </c>
      <c r="I382" s="1">
        <v>1</v>
      </c>
      <c r="J382" s="1">
        <v>1</v>
      </c>
      <c r="K382" s="1">
        <v>0</v>
      </c>
      <c r="L382" s="1">
        <v>0</v>
      </c>
      <c r="M382" s="1">
        <v>1</v>
      </c>
      <c r="N382" s="1">
        <v>35</v>
      </c>
      <c r="P382" s="24"/>
      <c r="AD382" s="24"/>
      <c r="BF382" s="24"/>
      <c r="CH382" s="31"/>
      <c r="CV382" s="31"/>
    </row>
    <row r="383" spans="2:100" x14ac:dyDescent="0.25">
      <c r="B383" s="24" t="s">
        <v>178</v>
      </c>
      <c r="C383" s="1" t="s">
        <v>27</v>
      </c>
      <c r="D383" s="1" t="s">
        <v>38</v>
      </c>
      <c r="E383" s="1" t="s">
        <v>16</v>
      </c>
      <c r="F383" s="1" t="s">
        <v>69</v>
      </c>
      <c r="G383" s="1">
        <v>1</v>
      </c>
      <c r="H383" s="1">
        <v>3</v>
      </c>
      <c r="I383" s="1">
        <v>1</v>
      </c>
      <c r="J383" s="1">
        <v>1</v>
      </c>
      <c r="K383" s="1">
        <v>1</v>
      </c>
      <c r="L383" s="1">
        <v>0</v>
      </c>
      <c r="M383" s="1">
        <v>1</v>
      </c>
      <c r="N383" s="1">
        <v>35</v>
      </c>
      <c r="P383" s="24"/>
      <c r="AD383" s="24"/>
      <c r="BF383" s="24"/>
      <c r="CH383" s="31"/>
      <c r="CV383" s="31"/>
    </row>
    <row r="384" spans="2:100" x14ac:dyDescent="0.25">
      <c r="B384" s="24" t="s">
        <v>178</v>
      </c>
      <c r="C384" s="1" t="s">
        <v>17</v>
      </c>
      <c r="D384" s="1" t="s">
        <v>41</v>
      </c>
      <c r="E384" s="1" t="s">
        <v>25</v>
      </c>
      <c r="F384" s="1" t="s">
        <v>69</v>
      </c>
      <c r="G384" s="1">
        <v>1</v>
      </c>
      <c r="H384" s="1">
        <v>2</v>
      </c>
      <c r="I384" s="1">
        <v>1</v>
      </c>
      <c r="J384" s="1">
        <v>1</v>
      </c>
      <c r="K384" s="1">
        <v>0</v>
      </c>
      <c r="L384" s="1">
        <v>0</v>
      </c>
      <c r="M384" s="1">
        <v>0</v>
      </c>
      <c r="N384" s="1">
        <v>35</v>
      </c>
      <c r="P384" s="24"/>
      <c r="AD384" s="24"/>
      <c r="BF384" s="24"/>
      <c r="CH384" s="31"/>
      <c r="CV384" s="31"/>
    </row>
    <row r="385" spans="2:100" x14ac:dyDescent="0.25">
      <c r="B385" s="24" t="s">
        <v>179</v>
      </c>
      <c r="C385" s="1" t="s">
        <v>13</v>
      </c>
      <c r="D385" s="1" t="s">
        <v>43</v>
      </c>
      <c r="E385" s="1" t="s">
        <v>29</v>
      </c>
      <c r="F385" s="1" t="s">
        <v>69</v>
      </c>
      <c r="G385" s="1">
        <v>1</v>
      </c>
      <c r="H385" s="1">
        <v>1</v>
      </c>
      <c r="I385" s="1">
        <v>1</v>
      </c>
      <c r="J385" s="1">
        <v>0</v>
      </c>
      <c r="K385" s="1">
        <v>0</v>
      </c>
      <c r="L385" s="1">
        <v>0</v>
      </c>
      <c r="M385" s="1">
        <v>0</v>
      </c>
      <c r="N385" s="1">
        <v>35</v>
      </c>
      <c r="P385" s="24"/>
      <c r="AD385" s="24"/>
      <c r="BF385" s="24"/>
      <c r="CH385" s="31"/>
      <c r="CV385" s="31"/>
    </row>
    <row r="386" spans="2:100" x14ac:dyDescent="0.25">
      <c r="B386" s="24" t="s">
        <v>179</v>
      </c>
      <c r="C386" s="1" t="s">
        <v>14</v>
      </c>
      <c r="D386" s="1" t="s">
        <v>55</v>
      </c>
      <c r="E386" s="1" t="s">
        <v>24</v>
      </c>
      <c r="F386" s="1" t="s">
        <v>78</v>
      </c>
      <c r="G386" s="1">
        <v>2</v>
      </c>
      <c r="H386" s="1">
        <v>5</v>
      </c>
      <c r="I386" s="1">
        <v>1</v>
      </c>
      <c r="J386" s="1">
        <v>1</v>
      </c>
      <c r="K386" s="1">
        <v>1</v>
      </c>
      <c r="L386" s="1">
        <v>1</v>
      </c>
      <c r="M386" s="1">
        <v>1</v>
      </c>
      <c r="N386" s="1">
        <v>35</v>
      </c>
      <c r="P386" s="24"/>
      <c r="AD386" s="24"/>
      <c r="BF386" s="24"/>
      <c r="CH386" s="31"/>
      <c r="CV386" s="31"/>
    </row>
    <row r="387" spans="2:100" x14ac:dyDescent="0.25">
      <c r="B387" s="24" t="s">
        <v>179</v>
      </c>
      <c r="C387" s="1" t="s">
        <v>15</v>
      </c>
      <c r="D387" s="1" t="s">
        <v>53</v>
      </c>
      <c r="E387" s="1" t="s">
        <v>21</v>
      </c>
      <c r="F387" s="1" t="s">
        <v>78</v>
      </c>
      <c r="G387" s="1">
        <v>2</v>
      </c>
      <c r="H387" s="1">
        <v>6</v>
      </c>
      <c r="I387" s="1">
        <v>1</v>
      </c>
      <c r="J387" s="1">
        <v>1</v>
      </c>
      <c r="K387" s="1">
        <v>1</v>
      </c>
      <c r="L387" s="1">
        <v>1</v>
      </c>
      <c r="M387" s="1">
        <v>1</v>
      </c>
      <c r="N387" s="1">
        <v>35</v>
      </c>
      <c r="P387" s="24"/>
      <c r="AD387" s="24"/>
      <c r="BF387" s="24"/>
      <c r="CH387" s="31"/>
      <c r="CV387" s="31"/>
    </row>
    <row r="388" spans="2:100" x14ac:dyDescent="0.25">
      <c r="B388" s="24" t="s">
        <v>179</v>
      </c>
      <c r="C388" s="1" t="s">
        <v>18</v>
      </c>
      <c r="D388" s="1" t="s">
        <v>41</v>
      </c>
      <c r="E388" s="1" t="s">
        <v>12</v>
      </c>
      <c r="F388" s="1" t="s">
        <v>69</v>
      </c>
      <c r="G388" s="1">
        <v>1</v>
      </c>
      <c r="H388" s="1">
        <v>2</v>
      </c>
      <c r="I388" s="1">
        <v>1</v>
      </c>
      <c r="J388" s="1">
        <v>1</v>
      </c>
      <c r="K388" s="1">
        <v>0</v>
      </c>
      <c r="L388" s="1">
        <v>0</v>
      </c>
      <c r="M388" s="1">
        <v>0</v>
      </c>
      <c r="N388" s="1">
        <v>35</v>
      </c>
      <c r="P388" s="24"/>
      <c r="AD388" s="24"/>
      <c r="BF388" s="24"/>
      <c r="CH388" s="31"/>
      <c r="CV388" s="31"/>
    </row>
    <row r="389" spans="2:100" x14ac:dyDescent="0.25">
      <c r="B389" s="24" t="s">
        <v>179</v>
      </c>
      <c r="C389" s="1" t="s">
        <v>26</v>
      </c>
      <c r="D389" s="1" t="s">
        <v>35</v>
      </c>
      <c r="E389" s="1" t="s">
        <v>28</v>
      </c>
      <c r="F389" s="1" t="s">
        <v>68</v>
      </c>
      <c r="G389" s="1">
        <v>1</v>
      </c>
      <c r="H389" s="1">
        <v>4</v>
      </c>
      <c r="I389" s="1">
        <v>1</v>
      </c>
      <c r="J389" s="1">
        <v>1</v>
      </c>
      <c r="K389" s="1">
        <v>1</v>
      </c>
      <c r="L389" s="1">
        <v>1</v>
      </c>
      <c r="M389" s="1">
        <v>1</v>
      </c>
      <c r="N389" s="1">
        <v>35</v>
      </c>
      <c r="P389" s="24"/>
      <c r="AD389" s="24"/>
      <c r="BF389" s="24"/>
      <c r="CH389" s="31"/>
      <c r="CV389" s="31"/>
    </row>
    <row r="390" spans="2:100" x14ac:dyDescent="0.25">
      <c r="B390" s="24" t="s">
        <v>179</v>
      </c>
      <c r="C390" s="1" t="s">
        <v>23</v>
      </c>
      <c r="D390" s="1" t="s">
        <v>51</v>
      </c>
      <c r="E390" s="1" t="s">
        <v>30</v>
      </c>
      <c r="F390" s="1" t="s">
        <v>73</v>
      </c>
      <c r="G390" s="1">
        <v>2</v>
      </c>
      <c r="H390" s="1">
        <v>3</v>
      </c>
      <c r="I390" s="1">
        <v>1</v>
      </c>
      <c r="J390" s="1">
        <v>1</v>
      </c>
      <c r="K390" s="1">
        <v>1</v>
      </c>
      <c r="L390" s="1">
        <v>0</v>
      </c>
      <c r="M390" s="1">
        <v>1</v>
      </c>
      <c r="N390" s="1">
        <v>35</v>
      </c>
      <c r="P390" s="24"/>
      <c r="AD390" s="24"/>
      <c r="BF390" s="24"/>
      <c r="CH390" s="31"/>
      <c r="CV390" s="31"/>
    </row>
    <row r="391" spans="2:100" x14ac:dyDescent="0.25">
      <c r="B391" s="24" t="s">
        <v>179</v>
      </c>
      <c r="C391" s="1" t="s">
        <v>22</v>
      </c>
      <c r="D391" s="1" t="s">
        <v>42</v>
      </c>
      <c r="E391" s="1" t="s">
        <v>19</v>
      </c>
      <c r="F391" s="1" t="s">
        <v>69</v>
      </c>
      <c r="G391" s="1">
        <v>1</v>
      </c>
      <c r="H391" s="1">
        <v>5</v>
      </c>
      <c r="I391" s="1">
        <v>1</v>
      </c>
      <c r="J391" s="1">
        <v>1</v>
      </c>
      <c r="K391" s="1">
        <v>1</v>
      </c>
      <c r="L391" s="1">
        <v>1</v>
      </c>
      <c r="M391" s="1">
        <v>1</v>
      </c>
      <c r="N391" s="1">
        <v>35</v>
      </c>
      <c r="P391" s="24"/>
      <c r="AD391" s="24"/>
      <c r="BF391" s="24"/>
      <c r="CH391" s="31"/>
      <c r="CV391" s="31"/>
    </row>
    <row r="392" spans="2:100" x14ac:dyDescent="0.25">
      <c r="B392" s="24" t="s">
        <v>180</v>
      </c>
      <c r="C392" s="1" t="s">
        <v>16</v>
      </c>
      <c r="D392" s="1" t="s">
        <v>45</v>
      </c>
      <c r="E392" s="1" t="s">
        <v>17</v>
      </c>
      <c r="F392" s="1" t="s">
        <v>78</v>
      </c>
      <c r="G392" s="1">
        <v>2</v>
      </c>
      <c r="H392" s="1">
        <v>3</v>
      </c>
      <c r="I392" s="1">
        <v>1</v>
      </c>
      <c r="J392" s="1">
        <v>1</v>
      </c>
      <c r="K392" s="1">
        <v>1</v>
      </c>
      <c r="L392" s="1">
        <v>0</v>
      </c>
      <c r="M392" s="1">
        <v>0</v>
      </c>
      <c r="N392" s="1">
        <v>36</v>
      </c>
      <c r="P392" s="24"/>
      <c r="AD392" s="24"/>
      <c r="BF392" s="24"/>
      <c r="CH392" s="31"/>
      <c r="CV392" s="31"/>
    </row>
    <row r="393" spans="2:100" x14ac:dyDescent="0.25">
      <c r="B393" s="24" t="s">
        <v>181</v>
      </c>
      <c r="C393" s="1" t="s">
        <v>24</v>
      </c>
      <c r="D393" s="1" t="s">
        <v>48</v>
      </c>
      <c r="E393" s="1" t="s">
        <v>13</v>
      </c>
      <c r="F393" s="1" t="s">
        <v>69</v>
      </c>
      <c r="G393" s="1">
        <v>1</v>
      </c>
      <c r="H393" s="1">
        <v>3</v>
      </c>
      <c r="I393" s="1">
        <v>1</v>
      </c>
      <c r="J393" s="1">
        <v>1</v>
      </c>
      <c r="K393" s="1">
        <v>1</v>
      </c>
      <c r="L393" s="1">
        <v>0</v>
      </c>
      <c r="M393" s="1">
        <v>0</v>
      </c>
      <c r="N393" s="1">
        <v>36</v>
      </c>
      <c r="P393" s="24"/>
      <c r="AD393" s="24"/>
      <c r="BF393" s="24"/>
      <c r="CH393" s="31"/>
      <c r="CV393" s="31"/>
    </row>
    <row r="394" spans="2:100" x14ac:dyDescent="0.25">
      <c r="B394" s="24" t="s">
        <v>181</v>
      </c>
      <c r="C394" s="1" t="s">
        <v>19</v>
      </c>
      <c r="D394" s="1" t="s">
        <v>39</v>
      </c>
      <c r="E394" s="1" t="s">
        <v>18</v>
      </c>
      <c r="F394" s="1" t="s">
        <v>66</v>
      </c>
      <c r="G394" s="1">
        <v>0</v>
      </c>
      <c r="H394" s="1">
        <v>5</v>
      </c>
      <c r="I394" s="1">
        <v>1</v>
      </c>
      <c r="J394" s="1">
        <v>1</v>
      </c>
      <c r="K394" s="1">
        <v>1</v>
      </c>
      <c r="L394" s="1">
        <v>1</v>
      </c>
      <c r="M394" s="1">
        <v>1</v>
      </c>
      <c r="N394" s="1">
        <v>36</v>
      </c>
      <c r="P394" s="24"/>
      <c r="AD394" s="24"/>
      <c r="BF394" s="24"/>
      <c r="CH394" s="31"/>
      <c r="CV394" s="31"/>
    </row>
    <row r="395" spans="2:100" x14ac:dyDescent="0.25">
      <c r="B395" s="24" t="s">
        <v>182</v>
      </c>
      <c r="C395" s="1" t="s">
        <v>30</v>
      </c>
      <c r="D395" s="1" t="s">
        <v>43</v>
      </c>
      <c r="E395" s="1" t="s">
        <v>20</v>
      </c>
      <c r="F395" s="1" t="s">
        <v>69</v>
      </c>
      <c r="G395" s="1">
        <v>1</v>
      </c>
      <c r="H395" s="1">
        <v>1</v>
      </c>
      <c r="I395" s="1">
        <v>1</v>
      </c>
      <c r="J395" s="1">
        <v>0</v>
      </c>
      <c r="K395" s="1">
        <v>0</v>
      </c>
      <c r="L395" s="1">
        <v>0</v>
      </c>
      <c r="M395" s="1">
        <v>0</v>
      </c>
      <c r="N395" s="1">
        <v>36</v>
      </c>
      <c r="P395" s="24"/>
      <c r="AD395" s="24"/>
      <c r="BF395" s="24"/>
      <c r="CH395" s="31"/>
      <c r="CV395" s="31"/>
    </row>
    <row r="396" spans="2:100" x14ac:dyDescent="0.25">
      <c r="B396" s="24" t="s">
        <v>182</v>
      </c>
      <c r="C396" s="1" t="s">
        <v>12</v>
      </c>
      <c r="D396" s="1" t="s">
        <v>48</v>
      </c>
      <c r="E396" s="1" t="s">
        <v>15</v>
      </c>
      <c r="F396" s="1" t="s">
        <v>69</v>
      </c>
      <c r="G396" s="1">
        <v>1</v>
      </c>
      <c r="H396" s="1">
        <v>3</v>
      </c>
      <c r="I396" s="1">
        <v>1</v>
      </c>
      <c r="J396" s="1">
        <v>1</v>
      </c>
      <c r="K396" s="1">
        <v>1</v>
      </c>
      <c r="L396" s="1">
        <v>0</v>
      </c>
      <c r="M396" s="1">
        <v>0</v>
      </c>
      <c r="N396" s="1">
        <v>36</v>
      </c>
      <c r="P396" s="24"/>
      <c r="AD396" s="24"/>
      <c r="BF396" s="24"/>
      <c r="CH396" s="31"/>
      <c r="CV396" s="31"/>
    </row>
    <row r="397" spans="2:100" x14ac:dyDescent="0.25">
      <c r="B397" s="24" t="s">
        <v>182</v>
      </c>
      <c r="C397" s="1" t="s">
        <v>21</v>
      </c>
      <c r="D397" s="1" t="s">
        <v>45</v>
      </c>
      <c r="E397" s="1" t="s">
        <v>26</v>
      </c>
      <c r="F397" s="1" t="s">
        <v>66</v>
      </c>
      <c r="G397" s="1">
        <v>0</v>
      </c>
      <c r="H397" s="1">
        <v>3</v>
      </c>
      <c r="I397" s="1">
        <v>1</v>
      </c>
      <c r="J397" s="1">
        <v>1</v>
      </c>
      <c r="K397" s="1">
        <v>1</v>
      </c>
      <c r="L397" s="1">
        <v>0</v>
      </c>
      <c r="M397" s="1">
        <v>0</v>
      </c>
      <c r="N397" s="1">
        <v>36</v>
      </c>
      <c r="P397" s="24"/>
      <c r="AD397" s="24"/>
      <c r="BF397" s="24"/>
      <c r="CH397" s="31"/>
      <c r="CV397" s="31"/>
    </row>
    <row r="398" spans="2:100" x14ac:dyDescent="0.25">
      <c r="B398" s="24" t="s">
        <v>182</v>
      </c>
      <c r="C398" s="1" t="s">
        <v>25</v>
      </c>
      <c r="D398" s="1" t="s">
        <v>46</v>
      </c>
      <c r="E398" s="1" t="s">
        <v>14</v>
      </c>
      <c r="F398" s="1" t="s">
        <v>71</v>
      </c>
      <c r="G398" s="1">
        <v>3</v>
      </c>
      <c r="H398" s="1">
        <v>5</v>
      </c>
      <c r="I398" s="1">
        <v>1</v>
      </c>
      <c r="J398" s="1">
        <v>1</v>
      </c>
      <c r="K398" s="1">
        <v>1</v>
      </c>
      <c r="L398" s="1">
        <v>1</v>
      </c>
      <c r="M398" s="1">
        <v>1</v>
      </c>
      <c r="N398" s="1">
        <v>36</v>
      </c>
      <c r="P398" s="24"/>
      <c r="AD398" s="24"/>
      <c r="BF398" s="24"/>
      <c r="CH398" s="31"/>
      <c r="CV398" s="31"/>
    </row>
    <row r="399" spans="2:100" x14ac:dyDescent="0.25">
      <c r="B399" s="24" t="s">
        <v>182</v>
      </c>
      <c r="C399" s="1" t="s">
        <v>31</v>
      </c>
      <c r="D399" s="1" t="s">
        <v>42</v>
      </c>
      <c r="E399" s="1" t="s">
        <v>23</v>
      </c>
      <c r="F399" s="1" t="s">
        <v>68</v>
      </c>
      <c r="G399" s="1">
        <v>1</v>
      </c>
      <c r="H399" s="1">
        <v>5</v>
      </c>
      <c r="I399" s="1">
        <v>1</v>
      </c>
      <c r="J399" s="1">
        <v>1</v>
      </c>
      <c r="K399" s="1">
        <v>1</v>
      </c>
      <c r="L399" s="1">
        <v>1</v>
      </c>
      <c r="M399" s="1">
        <v>1</v>
      </c>
      <c r="N399" s="1">
        <v>36</v>
      </c>
      <c r="P399" s="24"/>
      <c r="AD399" s="24"/>
      <c r="BF399" s="24"/>
      <c r="CH399" s="31"/>
      <c r="CV399" s="31"/>
    </row>
    <row r="400" spans="2:100" x14ac:dyDescent="0.25">
      <c r="B400" s="24" t="s">
        <v>182</v>
      </c>
      <c r="C400" s="1" t="s">
        <v>28</v>
      </c>
      <c r="D400" s="1" t="s">
        <v>33</v>
      </c>
      <c r="E400" s="1" t="s">
        <v>22</v>
      </c>
      <c r="F400" s="1" t="s">
        <v>68</v>
      </c>
      <c r="G400" s="1">
        <v>1</v>
      </c>
      <c r="H400" s="1">
        <v>1</v>
      </c>
      <c r="I400" s="1">
        <v>1</v>
      </c>
      <c r="J400" s="1">
        <v>0</v>
      </c>
      <c r="K400" s="1">
        <v>0</v>
      </c>
      <c r="L400" s="1">
        <v>0</v>
      </c>
      <c r="M400" s="1">
        <v>0</v>
      </c>
      <c r="N400" s="1">
        <v>36</v>
      </c>
      <c r="P400" s="24"/>
      <c r="AD400" s="24"/>
      <c r="BF400" s="24"/>
      <c r="CH400" s="31"/>
      <c r="CV400" s="31"/>
    </row>
    <row r="401" spans="2:100" x14ac:dyDescent="0.25">
      <c r="B401" s="24" t="s">
        <v>182</v>
      </c>
      <c r="C401" s="1" t="s">
        <v>29</v>
      </c>
      <c r="D401" s="1" t="s">
        <v>34</v>
      </c>
      <c r="E401" s="1" t="s">
        <v>27</v>
      </c>
      <c r="F401" s="1" t="s">
        <v>68</v>
      </c>
      <c r="G401" s="1">
        <v>1</v>
      </c>
      <c r="H401" s="1">
        <v>2</v>
      </c>
      <c r="I401" s="1">
        <v>1</v>
      </c>
      <c r="J401" s="1">
        <v>1</v>
      </c>
      <c r="K401" s="1">
        <v>0</v>
      </c>
      <c r="L401" s="1">
        <v>0</v>
      </c>
      <c r="M401" s="1">
        <v>1</v>
      </c>
      <c r="N401" s="1">
        <v>36</v>
      </c>
      <c r="P401" s="24"/>
      <c r="AD401" s="24"/>
      <c r="BF401" s="24"/>
      <c r="CH401" s="31"/>
      <c r="CV401" s="31"/>
    </row>
    <row r="402" spans="2:100" x14ac:dyDescent="0.25">
      <c r="B402" s="24" t="s">
        <v>183</v>
      </c>
      <c r="C402" s="1" t="s">
        <v>13</v>
      </c>
      <c r="D402" s="1" t="s">
        <v>48</v>
      </c>
      <c r="E402" s="1" t="s">
        <v>16</v>
      </c>
      <c r="F402" s="1" t="s">
        <v>69</v>
      </c>
      <c r="G402" s="1">
        <v>1</v>
      </c>
      <c r="H402" s="1">
        <v>3</v>
      </c>
      <c r="I402" s="1">
        <v>1</v>
      </c>
      <c r="J402" s="1">
        <v>1</v>
      </c>
      <c r="K402" s="1">
        <v>1</v>
      </c>
      <c r="L402" s="1">
        <v>0</v>
      </c>
      <c r="M402" s="1">
        <v>0</v>
      </c>
      <c r="N402" s="1">
        <v>37</v>
      </c>
      <c r="P402" s="24"/>
      <c r="AD402" s="24"/>
      <c r="BF402" s="24"/>
      <c r="CH402" s="31"/>
      <c r="CV402" s="31"/>
    </row>
    <row r="403" spans="2:100" x14ac:dyDescent="0.25">
      <c r="B403" s="24" t="s">
        <v>183</v>
      </c>
      <c r="C403" s="1" t="s">
        <v>15</v>
      </c>
      <c r="D403" s="1" t="s">
        <v>49</v>
      </c>
      <c r="E403" s="1" t="s">
        <v>24</v>
      </c>
      <c r="F403" s="1" t="s">
        <v>78</v>
      </c>
      <c r="G403" s="1">
        <v>2</v>
      </c>
      <c r="H403" s="1">
        <v>4</v>
      </c>
      <c r="I403" s="1">
        <v>1</v>
      </c>
      <c r="J403" s="1">
        <v>1</v>
      </c>
      <c r="K403" s="1">
        <v>1</v>
      </c>
      <c r="L403" s="1">
        <v>1</v>
      </c>
      <c r="M403" s="1">
        <v>0</v>
      </c>
      <c r="N403" s="1">
        <v>37</v>
      </c>
      <c r="P403" s="24"/>
      <c r="AD403" s="24"/>
      <c r="BF403" s="24"/>
      <c r="CH403" s="31"/>
      <c r="CV403" s="31"/>
    </row>
    <row r="404" spans="2:100" x14ac:dyDescent="0.25">
      <c r="B404" s="24" t="s">
        <v>183</v>
      </c>
      <c r="C404" s="1" t="s">
        <v>17</v>
      </c>
      <c r="D404" s="1" t="s">
        <v>32</v>
      </c>
      <c r="E404" s="1" t="s">
        <v>30</v>
      </c>
      <c r="F404" s="1" t="s">
        <v>66</v>
      </c>
      <c r="G404" s="1">
        <v>0</v>
      </c>
      <c r="H404" s="1">
        <v>0</v>
      </c>
      <c r="I404" s="1">
        <v>0</v>
      </c>
      <c r="J404" s="1">
        <v>0</v>
      </c>
      <c r="K404" s="1">
        <v>0</v>
      </c>
      <c r="L404" s="1">
        <v>0</v>
      </c>
      <c r="M404" s="1">
        <v>0</v>
      </c>
      <c r="N404" s="1">
        <v>37</v>
      </c>
      <c r="P404" s="24"/>
      <c r="AD404" s="24"/>
      <c r="BF404" s="24"/>
      <c r="CH404" s="31"/>
      <c r="CV404" s="31"/>
    </row>
    <row r="405" spans="2:100" x14ac:dyDescent="0.25">
      <c r="B405" s="24" t="s">
        <v>183</v>
      </c>
      <c r="C405" s="1" t="s">
        <v>18</v>
      </c>
      <c r="D405" s="1" t="s">
        <v>38</v>
      </c>
      <c r="E405" s="1" t="s">
        <v>21</v>
      </c>
      <c r="F405" s="1" t="s">
        <v>69</v>
      </c>
      <c r="G405" s="1">
        <v>1</v>
      </c>
      <c r="H405" s="1">
        <v>3</v>
      </c>
      <c r="I405" s="1">
        <v>1</v>
      </c>
      <c r="J405" s="1">
        <v>1</v>
      </c>
      <c r="K405" s="1">
        <v>1</v>
      </c>
      <c r="L405" s="1">
        <v>0</v>
      </c>
      <c r="M405" s="1">
        <v>1</v>
      </c>
      <c r="N405" s="1">
        <v>37</v>
      </c>
      <c r="P405" s="24"/>
      <c r="AD405" s="24"/>
      <c r="BF405" s="24"/>
      <c r="CH405" s="31"/>
      <c r="CV405" s="31"/>
    </row>
    <row r="406" spans="2:100" x14ac:dyDescent="0.25">
      <c r="B406" s="24" t="s">
        <v>183</v>
      </c>
      <c r="C406" s="1" t="s">
        <v>20</v>
      </c>
      <c r="D406" s="1" t="s">
        <v>46</v>
      </c>
      <c r="E406" s="1" t="s">
        <v>12</v>
      </c>
      <c r="F406" s="1" t="s">
        <v>69</v>
      </c>
      <c r="G406" s="1">
        <v>1</v>
      </c>
      <c r="H406" s="1">
        <v>5</v>
      </c>
      <c r="I406" s="1">
        <v>1</v>
      </c>
      <c r="J406" s="1">
        <v>1</v>
      </c>
      <c r="K406" s="1">
        <v>1</v>
      </c>
      <c r="L406" s="1">
        <v>1</v>
      </c>
      <c r="M406" s="1">
        <v>1</v>
      </c>
      <c r="N406" s="1">
        <v>37</v>
      </c>
      <c r="P406" s="24"/>
      <c r="AD406" s="24"/>
      <c r="BF406" s="24"/>
      <c r="CH406" s="31"/>
      <c r="CV406" s="31"/>
    </row>
    <row r="407" spans="2:100" x14ac:dyDescent="0.25">
      <c r="B407" s="24" t="s">
        <v>183</v>
      </c>
      <c r="C407" s="1" t="s">
        <v>22</v>
      </c>
      <c r="D407" s="1" t="s">
        <v>38</v>
      </c>
      <c r="E407" s="1" t="s">
        <v>29</v>
      </c>
      <c r="F407" s="1" t="s">
        <v>72</v>
      </c>
      <c r="G407" s="1">
        <v>2</v>
      </c>
      <c r="H407" s="1">
        <v>3</v>
      </c>
      <c r="I407" s="1">
        <v>1</v>
      </c>
      <c r="J407" s="1">
        <v>1</v>
      </c>
      <c r="K407" s="1">
        <v>1</v>
      </c>
      <c r="L407" s="1">
        <v>0</v>
      </c>
      <c r="M407" s="1">
        <v>1</v>
      </c>
      <c r="N407" s="1">
        <v>37</v>
      </c>
      <c r="P407" s="24"/>
      <c r="AD407" s="24"/>
      <c r="BF407" s="24"/>
      <c r="CH407" s="31"/>
      <c r="CV407" s="31"/>
    </row>
    <row r="408" spans="2:100" x14ac:dyDescent="0.25">
      <c r="B408" s="24" t="s">
        <v>183</v>
      </c>
      <c r="C408" s="1" t="s">
        <v>23</v>
      </c>
      <c r="D408" s="1" t="s">
        <v>32</v>
      </c>
      <c r="E408" s="1" t="s">
        <v>14</v>
      </c>
      <c r="F408" s="1" t="s">
        <v>66</v>
      </c>
      <c r="G408" s="1">
        <v>0</v>
      </c>
      <c r="H408" s="1">
        <v>0</v>
      </c>
      <c r="I408" s="1">
        <v>0</v>
      </c>
      <c r="J408" s="1">
        <v>0</v>
      </c>
      <c r="K408" s="1">
        <v>0</v>
      </c>
      <c r="L408" s="1">
        <v>0</v>
      </c>
      <c r="M408" s="1">
        <v>0</v>
      </c>
      <c r="N408" s="1">
        <v>37</v>
      </c>
      <c r="P408" s="24"/>
      <c r="AD408" s="24"/>
      <c r="BF408" s="24"/>
      <c r="CH408" s="31"/>
      <c r="CV408" s="31"/>
    </row>
    <row r="409" spans="2:100" x14ac:dyDescent="0.25">
      <c r="B409" s="24" t="s">
        <v>183</v>
      </c>
      <c r="C409" s="1" t="s">
        <v>25</v>
      </c>
      <c r="D409" s="1" t="s">
        <v>40</v>
      </c>
      <c r="E409" s="1" t="s">
        <v>31</v>
      </c>
      <c r="F409" s="1" t="s">
        <v>68</v>
      </c>
      <c r="G409" s="1">
        <v>1</v>
      </c>
      <c r="H409" s="1">
        <v>2</v>
      </c>
      <c r="I409" s="1">
        <v>1</v>
      </c>
      <c r="J409" s="1">
        <v>1</v>
      </c>
      <c r="K409" s="1">
        <v>0</v>
      </c>
      <c r="L409" s="1">
        <v>0</v>
      </c>
      <c r="M409" s="1">
        <v>0</v>
      </c>
      <c r="N409" s="1">
        <v>37</v>
      </c>
      <c r="P409" s="24"/>
      <c r="AD409" s="24"/>
      <c r="BF409" s="24"/>
      <c r="CH409" s="31"/>
      <c r="CV409" s="31"/>
    </row>
    <row r="410" spans="2:100" x14ac:dyDescent="0.25">
      <c r="B410" s="24" t="s">
        <v>183</v>
      </c>
      <c r="C410" s="1" t="s">
        <v>26</v>
      </c>
      <c r="D410" s="1" t="s">
        <v>56</v>
      </c>
      <c r="E410" s="1" t="s">
        <v>19</v>
      </c>
      <c r="F410" s="1" t="s">
        <v>99</v>
      </c>
      <c r="G410" s="1">
        <v>4</v>
      </c>
      <c r="H410" s="1">
        <v>7</v>
      </c>
      <c r="I410" s="1">
        <v>1</v>
      </c>
      <c r="J410" s="1">
        <v>1</v>
      </c>
      <c r="K410" s="1">
        <v>1</v>
      </c>
      <c r="L410" s="1">
        <v>1</v>
      </c>
      <c r="M410" s="1">
        <v>1</v>
      </c>
      <c r="N410" s="1">
        <v>37</v>
      </c>
      <c r="P410" s="24"/>
      <c r="AD410" s="24"/>
      <c r="BF410" s="24"/>
      <c r="CH410" s="31"/>
      <c r="CV410" s="31"/>
    </row>
    <row r="411" spans="2:100" x14ac:dyDescent="0.25">
      <c r="B411" s="24" t="s">
        <v>183</v>
      </c>
      <c r="C411" s="1" t="s">
        <v>27</v>
      </c>
      <c r="D411" s="1" t="s">
        <v>37</v>
      </c>
      <c r="E411" s="1" t="s">
        <v>28</v>
      </c>
      <c r="F411" s="1" t="s">
        <v>72</v>
      </c>
      <c r="G411" s="1">
        <v>2</v>
      </c>
      <c r="H411" s="1">
        <v>4</v>
      </c>
      <c r="I411" s="1">
        <v>1</v>
      </c>
      <c r="J411" s="1">
        <v>1</v>
      </c>
      <c r="K411" s="1">
        <v>1</v>
      </c>
      <c r="L411" s="1">
        <v>1</v>
      </c>
      <c r="M411" s="1">
        <v>0</v>
      </c>
      <c r="N411" s="1">
        <v>37</v>
      </c>
      <c r="P411" s="24"/>
      <c r="AD411" s="24"/>
      <c r="BF411" s="24"/>
      <c r="CH411" s="31"/>
      <c r="CV411" s="31"/>
    </row>
    <row r="412" spans="2:100" x14ac:dyDescent="0.25">
      <c r="B412" s="24" t="s">
        <v>184</v>
      </c>
      <c r="C412" s="1" t="s">
        <v>12</v>
      </c>
      <c r="D412" s="1" t="s">
        <v>51</v>
      </c>
      <c r="E412" s="1" t="s">
        <v>17</v>
      </c>
      <c r="F412" s="1" t="s">
        <v>78</v>
      </c>
      <c r="G412" s="1">
        <v>2</v>
      </c>
      <c r="H412" s="1">
        <v>3</v>
      </c>
      <c r="I412" s="1">
        <v>1</v>
      </c>
      <c r="J412" s="1">
        <v>1</v>
      </c>
      <c r="K412" s="1">
        <v>1</v>
      </c>
      <c r="L412" s="1">
        <v>0</v>
      </c>
      <c r="M412" s="1">
        <v>1</v>
      </c>
      <c r="N412" s="1">
        <v>38</v>
      </c>
      <c r="P412" s="24"/>
      <c r="AD412" s="24"/>
      <c r="BF412" s="24"/>
      <c r="CH412" s="31"/>
      <c r="CV412" s="31"/>
    </row>
    <row r="413" spans="2:100" x14ac:dyDescent="0.25">
      <c r="B413" s="24" t="s">
        <v>184</v>
      </c>
      <c r="C413" s="1" t="s">
        <v>14</v>
      </c>
      <c r="D413" s="1" t="s">
        <v>40</v>
      </c>
      <c r="E413" s="1" t="s">
        <v>27</v>
      </c>
      <c r="F413" s="1" t="s">
        <v>68</v>
      </c>
      <c r="G413" s="1">
        <v>1</v>
      </c>
      <c r="H413" s="1">
        <v>2</v>
      </c>
      <c r="I413" s="1">
        <v>1</v>
      </c>
      <c r="J413" s="1">
        <v>1</v>
      </c>
      <c r="K413" s="1">
        <v>0</v>
      </c>
      <c r="L413" s="1">
        <v>0</v>
      </c>
      <c r="M413" s="1">
        <v>0</v>
      </c>
      <c r="N413" s="1">
        <v>38</v>
      </c>
      <c r="P413" s="24"/>
      <c r="AD413" s="24"/>
      <c r="BF413" s="24"/>
      <c r="CH413" s="31"/>
      <c r="CV413" s="31"/>
    </row>
    <row r="414" spans="2:100" x14ac:dyDescent="0.25">
      <c r="B414" s="24" t="s">
        <v>184</v>
      </c>
      <c r="C414" s="1" t="s">
        <v>16</v>
      </c>
      <c r="D414" s="1" t="s">
        <v>32</v>
      </c>
      <c r="E414" s="1" t="s">
        <v>22</v>
      </c>
      <c r="F414" s="1" t="s">
        <v>66</v>
      </c>
      <c r="G414" s="1">
        <v>0</v>
      </c>
      <c r="H414" s="1">
        <v>0</v>
      </c>
      <c r="I414" s="1">
        <v>0</v>
      </c>
      <c r="J414" s="1">
        <v>0</v>
      </c>
      <c r="K414" s="1">
        <v>0</v>
      </c>
      <c r="L414" s="1">
        <v>0</v>
      </c>
      <c r="M414" s="1">
        <v>0</v>
      </c>
      <c r="N414" s="1">
        <v>38</v>
      </c>
      <c r="P414" s="24"/>
      <c r="AD414" s="24"/>
      <c r="BF414" s="24"/>
      <c r="CH414" s="31"/>
      <c r="CV414" s="31"/>
    </row>
    <row r="415" spans="2:100" x14ac:dyDescent="0.25">
      <c r="B415" s="24" t="s">
        <v>184</v>
      </c>
      <c r="C415" s="1" t="s">
        <v>21</v>
      </c>
      <c r="D415" s="1" t="s">
        <v>34</v>
      </c>
      <c r="E415" s="1" t="s">
        <v>20</v>
      </c>
      <c r="F415" s="1" t="s">
        <v>66</v>
      </c>
      <c r="G415" s="1">
        <v>0</v>
      </c>
      <c r="H415" s="1">
        <v>2</v>
      </c>
      <c r="I415" s="1">
        <v>1</v>
      </c>
      <c r="J415" s="1">
        <v>1</v>
      </c>
      <c r="K415" s="1">
        <v>0</v>
      </c>
      <c r="L415" s="1">
        <v>0</v>
      </c>
      <c r="M415" s="1">
        <v>1</v>
      </c>
      <c r="N415" s="1">
        <v>38</v>
      </c>
      <c r="P415" s="24"/>
      <c r="AD415" s="24"/>
      <c r="BF415" s="24"/>
      <c r="CH415" s="31"/>
      <c r="CV415" s="31"/>
    </row>
    <row r="416" spans="2:100" x14ac:dyDescent="0.25">
      <c r="B416" s="24" t="s">
        <v>184</v>
      </c>
      <c r="C416" s="1" t="s">
        <v>24</v>
      </c>
      <c r="D416" s="1" t="s">
        <v>51</v>
      </c>
      <c r="E416" s="1" t="s">
        <v>23</v>
      </c>
      <c r="F416" s="1" t="s">
        <v>73</v>
      </c>
      <c r="G416" s="1">
        <v>2</v>
      </c>
      <c r="H416" s="1">
        <v>3</v>
      </c>
      <c r="I416" s="1">
        <v>1</v>
      </c>
      <c r="J416" s="1">
        <v>1</v>
      </c>
      <c r="K416" s="1">
        <v>1</v>
      </c>
      <c r="L416" s="1">
        <v>0</v>
      </c>
      <c r="M416" s="1">
        <v>1</v>
      </c>
      <c r="N416" s="1">
        <v>38</v>
      </c>
      <c r="P416" s="24"/>
      <c r="AD416" s="24"/>
      <c r="BF416" s="24"/>
      <c r="CH416" s="31"/>
      <c r="CV416" s="31"/>
    </row>
    <row r="417" spans="2:100" x14ac:dyDescent="0.25">
      <c r="B417" s="24" t="s">
        <v>184</v>
      </c>
      <c r="C417" s="1" t="s">
        <v>19</v>
      </c>
      <c r="D417" s="1" t="s">
        <v>42</v>
      </c>
      <c r="E417" s="1" t="s">
        <v>25</v>
      </c>
      <c r="F417" s="1" t="s">
        <v>89</v>
      </c>
      <c r="G417" s="1">
        <v>3</v>
      </c>
      <c r="H417" s="1">
        <v>5</v>
      </c>
      <c r="I417" s="1">
        <v>1</v>
      </c>
      <c r="J417" s="1">
        <v>1</v>
      </c>
      <c r="K417" s="1">
        <v>1</v>
      </c>
      <c r="L417" s="1">
        <v>1</v>
      </c>
      <c r="M417" s="1">
        <v>1</v>
      </c>
      <c r="N417" s="1">
        <v>38</v>
      </c>
      <c r="P417" s="24"/>
      <c r="AD417" s="24"/>
      <c r="BF417" s="24"/>
      <c r="CH417" s="31"/>
      <c r="CV417" s="31"/>
    </row>
    <row r="418" spans="2:100" x14ac:dyDescent="0.25">
      <c r="B418" s="24" t="s">
        <v>184</v>
      </c>
      <c r="C418" s="1" t="s">
        <v>28</v>
      </c>
      <c r="D418" s="1" t="s">
        <v>51</v>
      </c>
      <c r="E418" s="1" t="s">
        <v>13</v>
      </c>
      <c r="F418" s="1" t="s">
        <v>73</v>
      </c>
      <c r="G418" s="1">
        <v>2</v>
      </c>
      <c r="H418" s="1">
        <v>3</v>
      </c>
      <c r="I418" s="1">
        <v>1</v>
      </c>
      <c r="J418" s="1">
        <v>1</v>
      </c>
      <c r="K418" s="1">
        <v>1</v>
      </c>
      <c r="L418" s="1">
        <v>0</v>
      </c>
      <c r="M418" s="1">
        <v>1</v>
      </c>
      <c r="N418" s="1">
        <v>38</v>
      </c>
      <c r="P418" s="24"/>
      <c r="AD418" s="24"/>
      <c r="BF418" s="24"/>
      <c r="CH418" s="31"/>
      <c r="CV418" s="31"/>
    </row>
    <row r="419" spans="2:100" x14ac:dyDescent="0.25">
      <c r="B419" s="24" t="s">
        <v>184</v>
      </c>
      <c r="C419" s="1" t="s">
        <v>29</v>
      </c>
      <c r="D419" s="1" t="s">
        <v>41</v>
      </c>
      <c r="E419" s="1" t="s">
        <v>26</v>
      </c>
      <c r="F419" s="1" t="s">
        <v>69</v>
      </c>
      <c r="G419" s="1">
        <v>1</v>
      </c>
      <c r="H419" s="1">
        <v>2</v>
      </c>
      <c r="I419" s="1">
        <v>1</v>
      </c>
      <c r="J419" s="1">
        <v>1</v>
      </c>
      <c r="K419" s="1">
        <v>0</v>
      </c>
      <c r="L419" s="1">
        <v>0</v>
      </c>
      <c r="M419" s="1">
        <v>0</v>
      </c>
      <c r="N419" s="1">
        <v>38</v>
      </c>
      <c r="P419" s="24"/>
      <c r="AD419" s="24"/>
      <c r="BF419" s="24"/>
      <c r="CH419" s="31"/>
      <c r="CV419" s="31"/>
    </row>
    <row r="420" spans="2:100" x14ac:dyDescent="0.25">
      <c r="B420" s="24" t="s">
        <v>184</v>
      </c>
      <c r="C420" s="1" t="s">
        <v>30</v>
      </c>
      <c r="D420" s="1" t="s">
        <v>33</v>
      </c>
      <c r="E420" s="1" t="s">
        <v>15</v>
      </c>
      <c r="F420" s="1" t="s">
        <v>68</v>
      </c>
      <c r="G420" s="1">
        <v>1</v>
      </c>
      <c r="H420" s="1">
        <v>1</v>
      </c>
      <c r="I420" s="1">
        <v>1</v>
      </c>
      <c r="J420" s="1">
        <v>0</v>
      </c>
      <c r="K420" s="1">
        <v>0</v>
      </c>
      <c r="L420" s="1">
        <v>0</v>
      </c>
      <c r="M420" s="1">
        <v>0</v>
      </c>
      <c r="N420" s="1">
        <v>38</v>
      </c>
      <c r="P420" s="24"/>
      <c r="AD420" s="24"/>
      <c r="BF420" s="24"/>
      <c r="CH420" s="31"/>
      <c r="CV420" s="31"/>
    </row>
    <row r="421" spans="2:100" x14ac:dyDescent="0.25">
      <c r="B421" s="24" t="s">
        <v>184</v>
      </c>
      <c r="C421" s="1" t="s">
        <v>31</v>
      </c>
      <c r="D421" s="1" t="s">
        <v>34</v>
      </c>
      <c r="E421" s="1" t="s">
        <v>18</v>
      </c>
      <c r="F421" s="1" t="s">
        <v>69</v>
      </c>
      <c r="G421" s="1">
        <v>1</v>
      </c>
      <c r="H421" s="1">
        <v>2</v>
      </c>
      <c r="I421" s="1">
        <v>1</v>
      </c>
      <c r="J421" s="1">
        <v>1</v>
      </c>
      <c r="K421" s="1">
        <v>0</v>
      </c>
      <c r="L421" s="1">
        <v>0</v>
      </c>
      <c r="M421" s="1">
        <v>1</v>
      </c>
      <c r="N421" s="1">
        <v>38</v>
      </c>
      <c r="P421" s="24"/>
      <c r="AD421" s="24"/>
      <c r="BF421" s="24"/>
      <c r="CH421" s="31"/>
      <c r="CV421" s="31"/>
    </row>
    <row r="422" spans="2:100" x14ac:dyDescent="0.25">
      <c r="CV422" s="31"/>
    </row>
    <row r="423" spans="2:100" x14ac:dyDescent="0.25">
      <c r="CV423" s="31"/>
    </row>
    <row r="424" spans="2:100" x14ac:dyDescent="0.25">
      <c r="CV424" s="31"/>
    </row>
    <row r="426" spans="2:100" x14ac:dyDescent="0.25">
      <c r="G426"/>
      <c r="H426"/>
      <c r="I426"/>
      <c r="J426"/>
      <c r="K426"/>
      <c r="L426"/>
    </row>
    <row r="427" spans="2:100" x14ac:dyDescent="0.25">
      <c r="M427"/>
      <c r="N427"/>
      <c r="O427"/>
    </row>
    <row r="428" spans="2:100" x14ac:dyDescent="0.25">
      <c r="M428"/>
      <c r="N428"/>
      <c r="O428"/>
    </row>
    <row r="429" spans="2:100" x14ac:dyDescent="0.25">
      <c r="M429"/>
      <c r="N429"/>
      <c r="O429"/>
    </row>
    <row r="430" spans="2:100" x14ac:dyDescent="0.25">
      <c r="M430"/>
      <c r="N430"/>
      <c r="O430"/>
    </row>
    <row r="431" spans="2:100" x14ac:dyDescent="0.25">
      <c r="M431"/>
      <c r="N431"/>
      <c r="O431"/>
    </row>
    <row r="432" spans="2:100" x14ac:dyDescent="0.25">
      <c r="M432"/>
      <c r="N432"/>
      <c r="O432"/>
    </row>
    <row r="433" spans="2:15" x14ac:dyDescent="0.25">
      <c r="M433"/>
      <c r="N433"/>
      <c r="O433"/>
    </row>
    <row r="434" spans="2:15" x14ac:dyDescent="0.25">
      <c r="M434"/>
      <c r="N434"/>
      <c r="O434"/>
    </row>
    <row r="435" spans="2:15" x14ac:dyDescent="0.25">
      <c r="M435"/>
      <c r="N435"/>
      <c r="O435"/>
    </row>
    <row r="436" spans="2:15" x14ac:dyDescent="0.25">
      <c r="M436"/>
      <c r="N436"/>
      <c r="O436"/>
    </row>
    <row r="437" spans="2:15" x14ac:dyDescent="0.25">
      <c r="M437"/>
      <c r="N437"/>
      <c r="O437"/>
    </row>
    <row r="438" spans="2:15" x14ac:dyDescent="0.25">
      <c r="M438"/>
      <c r="N438"/>
      <c r="O438"/>
    </row>
    <row r="439" spans="2:15" x14ac:dyDescent="0.25">
      <c r="M439"/>
      <c r="N439"/>
      <c r="O439"/>
    </row>
    <row r="440" spans="2:15" x14ac:dyDescent="0.25">
      <c r="M440"/>
      <c r="N440"/>
      <c r="O440"/>
    </row>
    <row r="441" spans="2:15" x14ac:dyDescent="0.25">
      <c r="M441"/>
      <c r="N441"/>
      <c r="O441"/>
    </row>
    <row r="442" spans="2:15" x14ac:dyDescent="0.25">
      <c r="M442"/>
      <c r="N442"/>
      <c r="O442"/>
    </row>
    <row r="443" spans="2:15" x14ac:dyDescent="0.25">
      <c r="M443"/>
      <c r="N443"/>
      <c r="O443"/>
    </row>
    <row r="444" spans="2:15" x14ac:dyDescent="0.25">
      <c r="M444"/>
      <c r="N444"/>
      <c r="O444"/>
    </row>
    <row r="445" spans="2:15" x14ac:dyDescent="0.25">
      <c r="M445"/>
      <c r="N445"/>
      <c r="O445"/>
    </row>
    <row r="446" spans="2:15" x14ac:dyDescent="0.25">
      <c r="M446"/>
      <c r="N446"/>
      <c r="O446"/>
    </row>
    <row r="447" spans="2:15" x14ac:dyDescent="0.25">
      <c r="B447"/>
      <c r="C447"/>
      <c r="D447"/>
      <c r="E447"/>
      <c r="F447"/>
      <c r="G447"/>
      <c r="H447"/>
      <c r="I447"/>
      <c r="J447"/>
      <c r="K447"/>
      <c r="L447"/>
    </row>
  </sheetData>
  <sortState xmlns:xlrd2="http://schemas.microsoft.com/office/spreadsheetml/2017/richdata2" ref="CW1:CW520">
    <sortCondition ref="CW1:CW520"/>
  </sortState>
  <mergeCells count="15">
    <mergeCell ref="CV40:DH40"/>
    <mergeCell ref="T4:AE4"/>
    <mergeCell ref="CH40:CT40"/>
    <mergeCell ref="AS3:BB3"/>
    <mergeCell ref="BE4:BH4"/>
    <mergeCell ref="BF40:BR40"/>
    <mergeCell ref="BT40:CF40"/>
    <mergeCell ref="P40:AB40"/>
    <mergeCell ref="AD40:AP40"/>
    <mergeCell ref="AR40:BD40"/>
    <mergeCell ref="B40:N40"/>
    <mergeCell ref="H4:K4"/>
    <mergeCell ref="M4:R4"/>
    <mergeCell ref="AG3:AP3"/>
    <mergeCell ref="B4:F4"/>
  </mergeCells>
  <phoneticPr fontId="5" type="noConversion"/>
  <pageMargins left="0.7" right="0.7" top="0.75" bottom="0.75" header="0.3" footer="0.3"/>
  <pageSetup paperSize="9" orientation="portrait" horizontalDpi="4294967293" verticalDpi="1200" r:id="rId1"/>
  <ignoredErrors>
    <ignoredError sqref="T6:AE25 AI6:AQ25 AT6:BC25 BE6:BH25" calculatedColumn="1"/>
  </ignoredErrors>
  <tableParts count="9">
    <tablePart r:id="rId2"/>
    <tablePart r:id="rId3"/>
    <tablePart r:id="rId4"/>
    <tablePart r:id="rId5"/>
    <tablePart r:id="rId6"/>
    <tablePart r:id="rId7"/>
    <tablePart r:id="rId8"/>
    <tablePart r:id="rId9"/>
    <tablePart r:id="rId10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1F266D-9DF7-46F1-9F33-C4F0CC5BB076}">
  <sheetPr codeName="Feuil1"/>
  <dimension ref="A1:I70"/>
  <sheetViews>
    <sheetView tabSelected="1" workbookViewId="0">
      <selection activeCell="F16" sqref="F16"/>
    </sheetView>
  </sheetViews>
  <sheetFormatPr baseColWidth="10" defaultRowHeight="15" x14ac:dyDescent="0.25"/>
  <cols>
    <col min="1" max="1" width="10" style="28" bestFit="1" customWidth="1"/>
    <col min="2" max="2" width="7.42578125" bestFit="1" customWidth="1"/>
    <col min="3" max="3" width="10.7109375" bestFit="1" customWidth="1"/>
    <col min="4" max="4" width="15.42578125" bestFit="1" customWidth="1"/>
    <col min="5" max="5" width="11" bestFit="1" customWidth="1"/>
    <col min="6" max="6" width="25.140625" bestFit="1" customWidth="1"/>
    <col min="7" max="7" width="11" bestFit="1" customWidth="1"/>
    <col min="8" max="8" width="15.140625" bestFit="1" customWidth="1"/>
    <col min="9" max="9" width="14.140625" bestFit="1" customWidth="1"/>
    <col min="12" max="12" width="17.42578125" bestFit="1" customWidth="1"/>
    <col min="13" max="13" width="17" bestFit="1" customWidth="1"/>
    <col min="14" max="14" width="15.140625" bestFit="1" customWidth="1"/>
    <col min="15" max="15" width="14.28515625" bestFit="1" customWidth="1"/>
    <col min="17" max="17" width="11.7109375" bestFit="1" customWidth="1"/>
    <col min="18" max="18" width="12.42578125" bestFit="1" customWidth="1"/>
    <col min="19" max="19" width="14.5703125" bestFit="1" customWidth="1"/>
    <col min="20" max="20" width="14" bestFit="1" customWidth="1"/>
    <col min="21" max="21" width="15.140625" bestFit="1" customWidth="1"/>
    <col min="22" max="22" width="14.28515625" bestFit="1" customWidth="1"/>
    <col min="24" max="24" width="11.7109375" bestFit="1" customWidth="1"/>
    <col min="25" max="25" width="8.140625" bestFit="1" customWidth="1"/>
    <col min="26" max="26" width="8.85546875" bestFit="1" customWidth="1"/>
    <col min="27" max="30" width="8.140625" bestFit="1" customWidth="1"/>
    <col min="31" max="31" width="8.7109375" bestFit="1" customWidth="1"/>
    <col min="32" max="32" width="7.7109375" bestFit="1" customWidth="1"/>
    <col min="33" max="33" width="8.5703125" bestFit="1" customWidth="1"/>
    <col min="35" max="35" width="11.7109375" bestFit="1" customWidth="1"/>
    <col min="36" max="36" width="8.140625" bestFit="1" customWidth="1"/>
    <col min="37" max="37" width="8.85546875" bestFit="1" customWidth="1"/>
    <col min="38" max="41" width="8.140625" bestFit="1" customWidth="1"/>
    <col min="42" max="42" width="8.7109375" bestFit="1" customWidth="1"/>
    <col min="43" max="43" width="7.7109375" bestFit="1" customWidth="1"/>
    <col min="44" max="44" width="8.5703125" bestFit="1" customWidth="1"/>
    <col min="46" max="46" width="11.7109375" bestFit="1" customWidth="1"/>
    <col min="47" max="47" width="8.140625" bestFit="1" customWidth="1"/>
    <col min="48" max="48" width="8.85546875" bestFit="1" customWidth="1"/>
    <col min="49" max="52" width="8.140625" bestFit="1" customWidth="1"/>
    <col min="53" max="53" width="8.7109375" bestFit="1" customWidth="1"/>
    <col min="54" max="54" width="7.7109375" bestFit="1" customWidth="1"/>
    <col min="55" max="55" width="8.5703125" bestFit="1" customWidth="1"/>
    <col min="57" max="57" width="11.7109375" bestFit="1" customWidth="1"/>
    <col min="58" max="58" width="13" bestFit="1" customWidth="1"/>
    <col min="59" max="59" width="12.85546875" bestFit="1" customWidth="1"/>
    <col min="60" max="60" width="13.140625" bestFit="1" customWidth="1"/>
  </cols>
  <sheetData>
    <row r="1" spans="1:9" x14ac:dyDescent="0.25">
      <c r="A1" s="28">
        <v>1</v>
      </c>
    </row>
    <row r="2" spans="1:9" x14ac:dyDescent="0.25">
      <c r="A2" s="28">
        <v>2</v>
      </c>
    </row>
    <row r="3" spans="1:9" x14ac:dyDescent="0.25">
      <c r="A3" s="28">
        <v>3</v>
      </c>
      <c r="E3" t="s">
        <v>215</v>
      </c>
      <c r="F3" t="s">
        <v>216</v>
      </c>
    </row>
    <row r="4" spans="1:9" ht="33.75" x14ac:dyDescent="0.5">
      <c r="A4" s="28">
        <v>4</v>
      </c>
      <c r="E4" s="21">
        <v>5</v>
      </c>
      <c r="F4" s="22" t="s">
        <v>217</v>
      </c>
      <c r="G4" s="22"/>
    </row>
    <row r="5" spans="1:9" x14ac:dyDescent="0.25">
      <c r="A5" s="28">
        <v>5</v>
      </c>
    </row>
    <row r="6" spans="1:9" x14ac:dyDescent="0.25">
      <c r="A6" s="28">
        <v>6</v>
      </c>
    </row>
    <row r="7" spans="1:9" x14ac:dyDescent="0.25">
      <c r="A7" s="28">
        <v>7</v>
      </c>
      <c r="B7" s="14" t="s">
        <v>213</v>
      </c>
      <c r="C7" s="15" t="s">
        <v>1</v>
      </c>
      <c r="D7" s="14" t="s">
        <v>2</v>
      </c>
      <c r="E7" s="14" t="s">
        <v>214</v>
      </c>
      <c r="F7" s="14" t="s">
        <v>4</v>
      </c>
      <c r="G7" s="14" t="s">
        <v>212</v>
      </c>
      <c r="H7" s="16" t="s">
        <v>195</v>
      </c>
      <c r="I7" s="14" t="s">
        <v>196</v>
      </c>
    </row>
    <row r="8" spans="1:9" x14ac:dyDescent="0.25">
      <c r="A8" s="28">
        <v>8</v>
      </c>
      <c r="B8" s="11">
        <v>1</v>
      </c>
      <c r="C8" s="10" t="str">
        <f ca="1">IF(AND(ligue_1!I6&lt;&gt;"",ligue_1!J6&lt;&gt;""),ligue_1!B6,"")</f>
        <v/>
      </c>
      <c r="D8" s="11" t="str">
        <f ca="1">IF(AND(ligue_1!I6&lt;&gt;"",ligue_1!J6&lt;&gt;""),ligue_1!C6,"")</f>
        <v/>
      </c>
      <c r="E8" s="11" t="str">
        <f ca="1">IF(AND(ligue_1!I6&lt;&gt;"",ligue_1!J6&lt;&gt;""),ligue_1!D6,"")</f>
        <v/>
      </c>
      <c r="F8" s="11" t="str">
        <f ca="1">IF(AND(ligue_1!I6&lt;&gt;"",ligue_1!J6&lt;&gt;""),ligue_1!E6,"")</f>
        <v/>
      </c>
      <c r="G8" s="11" t="str">
        <f ca="1">IF(AND(ligue_1!I6&lt;&gt;"",ligue_1!J6&lt;&gt;""),ligue_1!F6,"")</f>
        <v/>
      </c>
      <c r="H8" s="12" t="str">
        <f ca="1">IF(AND(ligue_1!I6&lt;&gt;"",ligue_1!J6&lt;&gt;""),ligue_1!J6,"")</f>
        <v/>
      </c>
      <c r="I8" s="13" t="str">
        <f ca="1">IF(AND(ligue_1!I6&lt;&gt;"",ligue_1!K6&lt;&gt;""),ligue_1!K6,"")</f>
        <v/>
      </c>
    </row>
    <row r="9" spans="1:9" x14ac:dyDescent="0.25">
      <c r="A9" s="28">
        <v>9</v>
      </c>
      <c r="B9" s="11">
        <v>2</v>
      </c>
      <c r="C9" s="10" t="str">
        <f ca="1">IF(AND(ligue_1!I7&lt;&gt;"",ligue_1!J7&lt;&gt;""),ligue_1!B7,"")</f>
        <v/>
      </c>
      <c r="D9" s="11" t="str">
        <f ca="1">IF(AND(ligue_1!I7&lt;&gt;"",ligue_1!J7&lt;&gt;""),ligue_1!C7,"")</f>
        <v/>
      </c>
      <c r="E9" s="11" t="str">
        <f ca="1">IF(AND(ligue_1!I7&lt;&gt;"",ligue_1!J7&lt;&gt;""),ligue_1!D7,"")</f>
        <v/>
      </c>
      <c r="F9" s="11" t="str">
        <f ca="1">IF(AND(ligue_1!I7&lt;&gt;"",ligue_1!J7&lt;&gt;""),ligue_1!E7,"")</f>
        <v/>
      </c>
      <c r="G9" s="11" t="str">
        <f ca="1">IF(AND(ligue_1!I7&lt;&gt;"",ligue_1!J7&lt;&gt;""),ligue_1!F7,"")</f>
        <v/>
      </c>
      <c r="H9" s="12" t="str">
        <f ca="1">IF(AND(ligue_1!I7&lt;&gt;"",ligue_1!J7&lt;&gt;""),ligue_1!J7,"")</f>
        <v/>
      </c>
      <c r="I9" s="13" t="str">
        <f ca="1">IF(AND(ligue_1!I7&lt;&gt;"",ligue_1!K7&lt;&gt;""),ligue_1!K7,"")</f>
        <v/>
      </c>
    </row>
    <row r="10" spans="1:9" x14ac:dyDescent="0.25">
      <c r="A10" s="28">
        <v>10</v>
      </c>
      <c r="B10" s="11">
        <v>3</v>
      </c>
      <c r="C10" s="10" t="str">
        <f ca="1">IF(AND(ligue_1!I8&lt;&gt;"",ligue_1!J8&lt;&gt;""),ligue_1!B8,"")</f>
        <v/>
      </c>
      <c r="D10" s="11" t="str">
        <f ca="1">IF(AND(ligue_1!I8&lt;&gt;"",ligue_1!J8&lt;&gt;""),ligue_1!C8,"")</f>
        <v/>
      </c>
      <c r="E10" s="11" t="str">
        <f ca="1">IF(AND(ligue_1!I8&lt;&gt;"",ligue_1!J8&lt;&gt;""),ligue_1!D8,"")</f>
        <v/>
      </c>
      <c r="F10" s="11" t="str">
        <f ca="1">IF(AND(ligue_1!I8&lt;&gt;"",ligue_1!J8&lt;&gt;""),ligue_1!E8,"")</f>
        <v/>
      </c>
      <c r="G10" s="11" t="str">
        <f ca="1">IF(AND(ligue_1!I8&lt;&gt;"",ligue_1!J8&lt;&gt;""),ligue_1!F8,"")</f>
        <v/>
      </c>
      <c r="H10" s="12" t="str">
        <f ca="1">IF(AND(ligue_1!I8&lt;&gt;"",ligue_1!J8&lt;&gt;""),ligue_1!J8,"")</f>
        <v/>
      </c>
      <c r="I10" s="13" t="str">
        <f ca="1">IF(AND(ligue_1!I8&lt;&gt;"",ligue_1!K8&lt;&gt;""),ligue_1!K8,"")</f>
        <v/>
      </c>
    </row>
    <row r="11" spans="1:9" x14ac:dyDescent="0.25">
      <c r="A11" s="28">
        <v>11</v>
      </c>
      <c r="B11" s="11">
        <v>4</v>
      </c>
      <c r="C11" s="10" t="str">
        <f ca="1">IF(AND(ligue_1!I9&lt;&gt;"",ligue_1!J9&lt;&gt;""),ligue_1!B9,"")</f>
        <v/>
      </c>
      <c r="D11" s="11" t="str">
        <f ca="1">IF(AND(ligue_1!I9&lt;&gt;"",ligue_1!J9&lt;&gt;""),ligue_1!C9,"")</f>
        <v/>
      </c>
      <c r="E11" s="11" t="str">
        <f ca="1">IF(AND(ligue_1!I9&lt;&gt;"",ligue_1!J9&lt;&gt;""),ligue_1!D9,"")</f>
        <v/>
      </c>
      <c r="F11" s="11" t="str">
        <f ca="1">IF(AND(ligue_1!I9&lt;&gt;"",ligue_1!J9&lt;&gt;""),ligue_1!E9,"")</f>
        <v/>
      </c>
      <c r="G11" s="11" t="str">
        <f ca="1">IF(AND(ligue_1!I9&lt;&gt;"",ligue_1!J9&lt;&gt;""),ligue_1!F9,"")</f>
        <v/>
      </c>
      <c r="H11" s="12" t="str">
        <f ca="1">IF(AND(ligue_1!I9&lt;&gt;"",ligue_1!J9&lt;&gt;""),ligue_1!J9,"")</f>
        <v/>
      </c>
      <c r="I11" s="13" t="str">
        <f ca="1">IF(AND(ligue_1!I9&lt;&gt;"",ligue_1!K9&lt;&gt;""),ligue_1!K9,"")</f>
        <v/>
      </c>
    </row>
    <row r="12" spans="1:9" x14ac:dyDescent="0.25">
      <c r="A12" s="28">
        <v>12</v>
      </c>
      <c r="B12" s="11">
        <v>5</v>
      </c>
      <c r="C12" s="10" t="str">
        <f ca="1">IF(AND(ligue_1!I10&lt;&gt;"",ligue_1!J10&lt;&gt;""),ligue_1!B10,"")</f>
        <v/>
      </c>
      <c r="D12" s="11" t="str">
        <f ca="1">IF(AND(ligue_1!I10&lt;&gt;"",ligue_1!J10&lt;&gt;""),ligue_1!C10,"")</f>
        <v/>
      </c>
      <c r="E12" s="11" t="str">
        <f ca="1">IF(AND(ligue_1!I10&lt;&gt;"",ligue_1!J10&lt;&gt;""),ligue_1!D10,"")</f>
        <v/>
      </c>
      <c r="F12" s="11" t="str">
        <f ca="1">IF(AND(ligue_1!I10&lt;&gt;"",ligue_1!J10&lt;&gt;""),ligue_1!E10,"")</f>
        <v/>
      </c>
      <c r="G12" s="11" t="str">
        <f ca="1">IF(AND(ligue_1!I10&lt;&gt;"",ligue_1!J10&lt;&gt;""),ligue_1!F10,"")</f>
        <v/>
      </c>
      <c r="H12" s="12" t="str">
        <f ca="1">IF(AND(ligue_1!I10&lt;&gt;"",ligue_1!J10&lt;&gt;""),ligue_1!J10,"")</f>
        <v/>
      </c>
      <c r="I12" s="13" t="str">
        <f ca="1">IF(AND(ligue_1!I10&lt;&gt;"",ligue_1!K10&lt;&gt;""),ligue_1!K10,"")</f>
        <v/>
      </c>
    </row>
    <row r="13" spans="1:9" x14ac:dyDescent="0.25">
      <c r="A13" s="28">
        <v>13</v>
      </c>
      <c r="B13" s="11">
        <v>6</v>
      </c>
      <c r="C13" s="10" t="str">
        <f ca="1">IF(AND(ligue_1!I11&lt;&gt;"",ligue_1!J11&lt;&gt;""),ligue_1!B11,"")</f>
        <v/>
      </c>
      <c r="D13" s="11" t="str">
        <f ca="1">IF(AND(ligue_1!I11&lt;&gt;"",ligue_1!J11&lt;&gt;""),ligue_1!C11,"")</f>
        <v/>
      </c>
      <c r="E13" s="11" t="str">
        <f ca="1">IF(AND(ligue_1!I11&lt;&gt;"",ligue_1!J11&lt;&gt;""),ligue_1!D11,"")</f>
        <v/>
      </c>
      <c r="F13" s="11" t="str">
        <f ca="1">IF(AND(ligue_1!I11&lt;&gt;"",ligue_1!J11&lt;&gt;""),ligue_1!E11,"")</f>
        <v/>
      </c>
      <c r="G13" s="11" t="str">
        <f ca="1">IF(AND(ligue_1!I11&lt;&gt;"",ligue_1!J11&lt;&gt;""),ligue_1!F11,"")</f>
        <v/>
      </c>
      <c r="H13" s="12" t="str">
        <f ca="1">IF(AND(ligue_1!I11&lt;&gt;"",ligue_1!J11&lt;&gt;""),ligue_1!J11,"")</f>
        <v/>
      </c>
      <c r="I13" s="13" t="str">
        <f ca="1">IF(AND(ligue_1!I11&lt;&gt;"",ligue_1!K11&lt;&gt;""),ligue_1!K11,"")</f>
        <v/>
      </c>
    </row>
    <row r="14" spans="1:9" x14ac:dyDescent="0.25">
      <c r="A14" s="28">
        <v>14</v>
      </c>
      <c r="B14" s="11">
        <v>7</v>
      </c>
      <c r="C14" s="10" t="str">
        <f ca="1">IF(AND(ligue_1!I12&lt;&gt;"",ligue_1!J12&lt;&gt;""),ligue_1!B12,"")</f>
        <v/>
      </c>
      <c r="D14" s="11" t="str">
        <f ca="1">IF(AND(ligue_1!I12&lt;&gt;"",ligue_1!J12&lt;&gt;""),ligue_1!C12,"")</f>
        <v/>
      </c>
      <c r="E14" s="11" t="str">
        <f ca="1">IF(AND(ligue_1!I12&lt;&gt;"",ligue_1!J12&lt;&gt;""),ligue_1!D12,"")</f>
        <v/>
      </c>
      <c r="F14" s="11" t="str">
        <f ca="1">IF(AND(ligue_1!I12&lt;&gt;"",ligue_1!J12&lt;&gt;""),ligue_1!E12,"")</f>
        <v/>
      </c>
      <c r="G14" s="11" t="str">
        <f ca="1">IF(AND(ligue_1!I12&lt;&gt;"",ligue_1!J12&lt;&gt;""),ligue_1!F12,"")</f>
        <v/>
      </c>
      <c r="H14" s="12" t="str">
        <f ca="1">IF(AND(ligue_1!I12&lt;&gt;"",ligue_1!J12&lt;&gt;""),ligue_1!J12,"")</f>
        <v/>
      </c>
      <c r="I14" s="13" t="str">
        <f ca="1">IF(AND(ligue_1!I12&lt;&gt;"",ligue_1!K12&lt;&gt;""),ligue_1!K12,"")</f>
        <v/>
      </c>
    </row>
    <row r="15" spans="1:9" x14ac:dyDescent="0.25">
      <c r="A15" s="28">
        <v>15</v>
      </c>
      <c r="B15" s="11">
        <v>8</v>
      </c>
      <c r="C15" s="10" t="str">
        <f ca="1">IF(AND(ligue_1!I13&lt;&gt;"",ligue_1!J13&lt;&gt;""),ligue_1!B13,"")</f>
        <v/>
      </c>
      <c r="D15" s="11" t="str">
        <f ca="1">IF(AND(ligue_1!I13&lt;&gt;"",ligue_1!J13&lt;&gt;""),ligue_1!C13,"")</f>
        <v/>
      </c>
      <c r="E15" s="11" t="str">
        <f ca="1">IF(AND(ligue_1!I13&lt;&gt;"",ligue_1!J13&lt;&gt;""),ligue_1!D13,"")</f>
        <v/>
      </c>
      <c r="F15" s="11" t="str">
        <f ca="1">IF(AND(ligue_1!I13&lt;&gt;"",ligue_1!J13&lt;&gt;""),ligue_1!E13,"")</f>
        <v/>
      </c>
      <c r="G15" s="11" t="str">
        <f ca="1">IF(AND(ligue_1!I13&lt;&gt;"",ligue_1!J13&lt;&gt;""),ligue_1!F13,"")</f>
        <v/>
      </c>
      <c r="H15" s="12" t="str">
        <f ca="1">IF(AND(ligue_1!I13&lt;&gt;"",ligue_1!J13&lt;&gt;""),ligue_1!J13,"")</f>
        <v/>
      </c>
      <c r="I15" s="13" t="str">
        <f ca="1">IF(AND(ligue_1!I13&lt;&gt;"",ligue_1!K13&lt;&gt;""),ligue_1!K13,"")</f>
        <v/>
      </c>
    </row>
    <row r="16" spans="1:9" x14ac:dyDescent="0.25">
      <c r="A16" s="28">
        <v>16</v>
      </c>
      <c r="B16" s="11">
        <v>9</v>
      </c>
      <c r="C16" s="10" t="str">
        <f ca="1">IF(AND(ligue_1!I14&lt;&gt;"",ligue_1!J14&lt;&gt;""),ligue_1!B14,"")</f>
        <v/>
      </c>
      <c r="D16" s="11" t="str">
        <f ca="1">IF(AND(ligue_1!I14&lt;&gt;"",ligue_1!J14&lt;&gt;""),ligue_1!C14,"")</f>
        <v/>
      </c>
      <c r="E16" s="11" t="str">
        <f ca="1">IF(AND(ligue_1!I14&lt;&gt;"",ligue_1!J14&lt;&gt;""),ligue_1!D14,"")</f>
        <v/>
      </c>
      <c r="F16" s="11" t="str">
        <f ca="1">IF(AND(ligue_1!I14&lt;&gt;"",ligue_1!J14&lt;&gt;""),ligue_1!E14,"")</f>
        <v/>
      </c>
      <c r="G16" s="11" t="str">
        <f ca="1">IF(AND(ligue_1!I14&lt;&gt;"",ligue_1!J14&lt;&gt;""),ligue_1!F14,"")</f>
        <v/>
      </c>
      <c r="H16" s="12" t="str">
        <f ca="1">IF(AND(ligue_1!I14&lt;&gt;"",ligue_1!J14&lt;&gt;""),ligue_1!J14,"")</f>
        <v/>
      </c>
      <c r="I16" s="13" t="str">
        <f ca="1">IF(AND(ligue_1!I14&lt;&gt;"",ligue_1!K14&lt;&gt;""),ligue_1!K14,"")</f>
        <v/>
      </c>
    </row>
    <row r="17" spans="1:9" x14ac:dyDescent="0.25">
      <c r="A17" s="28">
        <v>17</v>
      </c>
      <c r="B17" s="11">
        <v>10</v>
      </c>
      <c r="C17" s="10" t="str">
        <f ca="1">IF(AND(ligue_1!I15&lt;&gt;"",ligue_1!J15&lt;&gt;""),ligue_1!B15,"")</f>
        <v/>
      </c>
      <c r="D17" s="11" t="str">
        <f ca="1">IF(AND(ligue_1!I15&lt;&gt;"",ligue_1!J15&lt;&gt;""),ligue_1!C15,"")</f>
        <v/>
      </c>
      <c r="E17" s="11" t="str">
        <f ca="1">IF(AND(ligue_1!I15&lt;&gt;"",ligue_1!J15&lt;&gt;""),ligue_1!D15,"")</f>
        <v/>
      </c>
      <c r="F17" s="11" t="str">
        <f ca="1">IF(AND(ligue_1!I15&lt;&gt;"",ligue_1!J15&lt;&gt;""),ligue_1!E15,"")</f>
        <v/>
      </c>
      <c r="G17" s="11" t="str">
        <f ca="1">IF(AND(ligue_1!I15&lt;&gt;"",ligue_1!J15&lt;&gt;""),ligue_1!F15,"")</f>
        <v/>
      </c>
      <c r="H17" s="12" t="str">
        <f ca="1">IF(AND(ligue_1!I15&lt;&gt;"",ligue_1!J15&lt;&gt;""),ligue_1!J15,"")</f>
        <v/>
      </c>
      <c r="I17" s="13" t="str">
        <f ca="1">IF(AND(ligue_1!I15&lt;&gt;"",ligue_1!K15&lt;&gt;""),ligue_1!K15,"")</f>
        <v/>
      </c>
    </row>
    <row r="18" spans="1:9" x14ac:dyDescent="0.25">
      <c r="A18" s="28">
        <v>18</v>
      </c>
      <c r="B18" s="11">
        <v>11</v>
      </c>
      <c r="C18" s="10" t="str">
        <f ca="1">IF(AND(ligue_1!I16&lt;&gt;"",ligue_1!J16&lt;&gt;""),ligue_1!B16,"")</f>
        <v/>
      </c>
      <c r="D18" s="11" t="str">
        <f ca="1">IF(AND(ligue_1!I16&lt;&gt;"",ligue_1!J16&lt;&gt;""),ligue_1!C16,"")</f>
        <v/>
      </c>
      <c r="E18" s="11" t="str">
        <f ca="1">IF(AND(ligue_1!I16&lt;&gt;"",ligue_1!J16&lt;&gt;""),ligue_1!D16,"")</f>
        <v/>
      </c>
      <c r="F18" s="11" t="str">
        <f ca="1">IF(AND(ligue_1!I16&lt;&gt;"",ligue_1!J16&lt;&gt;""),ligue_1!E16,"")</f>
        <v/>
      </c>
      <c r="G18" s="11" t="str">
        <f ca="1">IF(AND(ligue_1!I16&lt;&gt;"",ligue_1!J16&lt;&gt;""),ligue_1!F16,"")</f>
        <v/>
      </c>
      <c r="H18" s="12" t="str">
        <f ca="1">IF(AND(ligue_1!I16&lt;&gt;"",ligue_1!J16&lt;&gt;""),ligue_1!J16,"")</f>
        <v/>
      </c>
      <c r="I18" s="13" t="str">
        <f ca="1">IF(AND(ligue_1!I16&lt;&gt;"",ligue_1!K16&lt;&gt;""),ligue_1!K16,"")</f>
        <v/>
      </c>
    </row>
    <row r="19" spans="1:9" x14ac:dyDescent="0.25">
      <c r="A19" s="28">
        <v>19</v>
      </c>
      <c r="B19" s="11">
        <v>12</v>
      </c>
      <c r="C19" s="10" t="str">
        <f ca="1">IF(AND(ligue_1!I17&lt;&gt;"",ligue_1!J17&lt;&gt;""),ligue_1!B17,"")</f>
        <v/>
      </c>
      <c r="D19" s="11" t="str">
        <f ca="1">IF(AND(ligue_1!I17&lt;&gt;"",ligue_1!J17&lt;&gt;""),ligue_1!C17,"")</f>
        <v/>
      </c>
      <c r="E19" s="11" t="str">
        <f ca="1">IF(AND(ligue_1!I17&lt;&gt;"",ligue_1!J17&lt;&gt;""),ligue_1!D17,"")</f>
        <v/>
      </c>
      <c r="F19" s="11" t="str">
        <f ca="1">IF(AND(ligue_1!I17&lt;&gt;"",ligue_1!J17&lt;&gt;""),ligue_1!E17,"")</f>
        <v/>
      </c>
      <c r="G19" s="11" t="str">
        <f ca="1">IF(AND(ligue_1!I17&lt;&gt;"",ligue_1!J17&lt;&gt;""),ligue_1!F17,"")</f>
        <v/>
      </c>
      <c r="H19" s="12" t="str">
        <f ca="1">IF(AND(ligue_1!I17&lt;&gt;"",ligue_1!J17&lt;&gt;""),ligue_1!J17,"")</f>
        <v/>
      </c>
      <c r="I19" s="13" t="str">
        <f ca="1">IF(AND(ligue_1!I17&lt;&gt;"",ligue_1!K17&lt;&gt;""),ligue_1!K17,"")</f>
        <v/>
      </c>
    </row>
    <row r="20" spans="1:9" x14ac:dyDescent="0.25">
      <c r="A20" s="28">
        <v>20</v>
      </c>
      <c r="B20" s="11">
        <v>13</v>
      </c>
      <c r="C20" s="10" t="str">
        <f ca="1">IF(AND(ligue_1!I18&lt;&gt;"",ligue_1!J18&lt;&gt;""),ligue_1!B18,"")</f>
        <v/>
      </c>
      <c r="D20" s="11" t="str">
        <f ca="1">IF(AND(ligue_1!I18&lt;&gt;"",ligue_1!J18&lt;&gt;""),ligue_1!C18,"")</f>
        <v/>
      </c>
      <c r="E20" s="11" t="str">
        <f ca="1">IF(AND(ligue_1!I18&lt;&gt;"",ligue_1!J18&lt;&gt;""),ligue_1!D18,"")</f>
        <v/>
      </c>
      <c r="F20" s="11" t="str">
        <f ca="1">IF(AND(ligue_1!I18&lt;&gt;"",ligue_1!J18&lt;&gt;""),ligue_1!E18,"")</f>
        <v/>
      </c>
      <c r="G20" s="11" t="str">
        <f ca="1">IF(AND(ligue_1!I18&lt;&gt;"",ligue_1!J18&lt;&gt;""),ligue_1!F18,"")</f>
        <v/>
      </c>
      <c r="H20" s="12" t="str">
        <f ca="1">IF(AND(ligue_1!I18&lt;&gt;"",ligue_1!J18&lt;&gt;""),ligue_1!J18,"")</f>
        <v/>
      </c>
      <c r="I20" s="13" t="str">
        <f ca="1">IF(AND(ligue_1!I18&lt;&gt;"",ligue_1!K18&lt;&gt;""),ligue_1!K18,"")</f>
        <v/>
      </c>
    </row>
    <row r="21" spans="1:9" x14ac:dyDescent="0.25">
      <c r="A21" s="28">
        <v>21</v>
      </c>
      <c r="B21" s="11">
        <v>14</v>
      </c>
      <c r="C21" s="10" t="str">
        <f ca="1">IF(AND(ligue_1!I19&lt;&gt;"",ligue_1!J19&lt;&gt;""),ligue_1!B19,"")</f>
        <v/>
      </c>
      <c r="D21" s="11" t="str">
        <f ca="1">IF(AND(ligue_1!I19&lt;&gt;"",ligue_1!J19&lt;&gt;""),ligue_1!C19,"")</f>
        <v/>
      </c>
      <c r="E21" s="11" t="str">
        <f ca="1">IF(AND(ligue_1!I19&lt;&gt;"",ligue_1!J19&lt;&gt;""),ligue_1!D19,"")</f>
        <v/>
      </c>
      <c r="F21" s="11" t="str">
        <f ca="1">IF(AND(ligue_1!I19&lt;&gt;"",ligue_1!J19&lt;&gt;""),ligue_1!E19,"")</f>
        <v/>
      </c>
      <c r="G21" s="11" t="str">
        <f ca="1">IF(AND(ligue_1!I19&lt;&gt;"",ligue_1!J19&lt;&gt;""),ligue_1!F19,"")</f>
        <v/>
      </c>
      <c r="H21" s="12" t="str">
        <f ca="1">IF(AND(ligue_1!I19&lt;&gt;"",ligue_1!J19&lt;&gt;""),ligue_1!J19,"")</f>
        <v/>
      </c>
      <c r="I21" s="13" t="str">
        <f ca="1">IF(AND(ligue_1!I19&lt;&gt;"",ligue_1!K19&lt;&gt;""),ligue_1!K19,"")</f>
        <v/>
      </c>
    </row>
    <row r="22" spans="1:9" x14ac:dyDescent="0.25">
      <c r="A22" s="28">
        <v>22</v>
      </c>
      <c r="B22" s="11">
        <v>15</v>
      </c>
      <c r="C22" s="10" t="str">
        <f ca="1">IF(AND(ligue_1!I20&lt;&gt;"",ligue_1!J20&lt;&gt;""),ligue_1!B20,"")</f>
        <v/>
      </c>
      <c r="D22" s="11" t="str">
        <f ca="1">IF(AND(ligue_1!I20&lt;&gt;"",ligue_1!J20&lt;&gt;""),ligue_1!C20,"")</f>
        <v/>
      </c>
      <c r="E22" s="11" t="str">
        <f ca="1">IF(AND(ligue_1!I20&lt;&gt;"",ligue_1!J20&lt;&gt;""),ligue_1!D20,"")</f>
        <v/>
      </c>
      <c r="F22" s="11" t="str">
        <f ca="1">IF(AND(ligue_1!I20&lt;&gt;"",ligue_1!J20&lt;&gt;""),ligue_1!E20,"")</f>
        <v/>
      </c>
      <c r="G22" s="11" t="str">
        <f ca="1">IF(AND(ligue_1!I20&lt;&gt;"",ligue_1!J20&lt;&gt;""),ligue_1!F20,"")</f>
        <v/>
      </c>
      <c r="H22" s="12" t="str">
        <f ca="1">IF(AND(ligue_1!I20&lt;&gt;"",ligue_1!J20&lt;&gt;""),ligue_1!J20,"")</f>
        <v/>
      </c>
      <c r="I22" s="13" t="str">
        <f ca="1">IF(AND(ligue_1!I20&lt;&gt;"",ligue_1!K20&lt;&gt;""),ligue_1!K20,"")</f>
        <v/>
      </c>
    </row>
    <row r="23" spans="1:9" x14ac:dyDescent="0.25">
      <c r="A23" s="28">
        <v>23</v>
      </c>
      <c r="B23" s="11">
        <v>16</v>
      </c>
      <c r="C23" s="10" t="str">
        <f ca="1">IF(AND(ligue_1!I21&lt;&gt;"",ligue_1!J21&lt;&gt;""),ligue_1!B21,"")</f>
        <v/>
      </c>
      <c r="D23" s="11" t="str">
        <f ca="1">IF(AND(ligue_1!I21&lt;&gt;"",ligue_1!J21&lt;&gt;""),ligue_1!C21,"")</f>
        <v/>
      </c>
      <c r="E23" s="11" t="str">
        <f ca="1">IF(AND(ligue_1!I21&lt;&gt;"",ligue_1!J21&lt;&gt;""),ligue_1!D21,"")</f>
        <v/>
      </c>
      <c r="F23" s="11" t="str">
        <f ca="1">IF(AND(ligue_1!I21&lt;&gt;"",ligue_1!J21&lt;&gt;""),ligue_1!E21,"")</f>
        <v/>
      </c>
      <c r="G23" s="11" t="str">
        <f ca="1">IF(AND(ligue_1!I21&lt;&gt;"",ligue_1!J21&lt;&gt;""),ligue_1!F21,"")</f>
        <v/>
      </c>
      <c r="H23" s="12" t="str">
        <f ca="1">IF(AND(ligue_1!I21&lt;&gt;"",ligue_1!J21&lt;&gt;""),ligue_1!J21,"")</f>
        <v/>
      </c>
      <c r="I23" s="13" t="str">
        <f ca="1">IF(AND(ligue_1!I21&lt;&gt;"",ligue_1!K21&lt;&gt;""),ligue_1!K21,"")</f>
        <v/>
      </c>
    </row>
    <row r="24" spans="1:9" x14ac:dyDescent="0.25">
      <c r="A24" s="28">
        <v>24</v>
      </c>
      <c r="B24" s="11">
        <v>17</v>
      </c>
      <c r="C24" s="10" t="str">
        <f ca="1">IF(AND(ligue_1!I22&lt;&gt;"",ligue_1!J22&lt;&gt;""),ligue_1!B22,"")</f>
        <v/>
      </c>
      <c r="D24" s="11" t="str">
        <f ca="1">IF(AND(ligue_1!I22&lt;&gt;"",ligue_1!J22&lt;&gt;""),ligue_1!C22,"")</f>
        <v/>
      </c>
      <c r="E24" s="11" t="str">
        <f ca="1">IF(AND(ligue_1!I22&lt;&gt;"",ligue_1!J22&lt;&gt;""),ligue_1!D22,"")</f>
        <v/>
      </c>
      <c r="F24" s="11" t="str">
        <f ca="1">IF(AND(ligue_1!I22&lt;&gt;"",ligue_1!J22&lt;&gt;""),ligue_1!E22,"")</f>
        <v/>
      </c>
      <c r="G24" s="11" t="str">
        <f ca="1">IF(AND(ligue_1!I22&lt;&gt;"",ligue_1!J22&lt;&gt;""),ligue_1!F22,"")</f>
        <v/>
      </c>
      <c r="H24" s="12" t="str">
        <f ca="1">IF(AND(ligue_1!I22&lt;&gt;"",ligue_1!J22&lt;&gt;""),ligue_1!J22,"")</f>
        <v/>
      </c>
      <c r="I24" s="13" t="str">
        <f ca="1">IF(AND(ligue_1!I22&lt;&gt;"",ligue_1!K22&lt;&gt;""),ligue_1!K22,"")</f>
        <v/>
      </c>
    </row>
    <row r="25" spans="1:9" x14ac:dyDescent="0.25">
      <c r="A25" s="28">
        <v>25</v>
      </c>
      <c r="B25" s="11">
        <v>18</v>
      </c>
      <c r="C25" s="10" t="str">
        <f ca="1">IF(AND(ligue_1!I23&lt;&gt;"",ligue_1!J23&lt;&gt;""),ligue_1!B23,"")</f>
        <v/>
      </c>
      <c r="D25" s="11" t="str">
        <f ca="1">IF(AND(ligue_1!I23&lt;&gt;"",ligue_1!J23&lt;&gt;""),ligue_1!C23,"")</f>
        <v/>
      </c>
      <c r="E25" s="11" t="str">
        <f ca="1">IF(AND(ligue_1!I23&lt;&gt;"",ligue_1!J23&lt;&gt;""),ligue_1!D23,"")</f>
        <v/>
      </c>
      <c r="F25" s="11" t="str">
        <f ca="1">IF(AND(ligue_1!I23&lt;&gt;"",ligue_1!J23&lt;&gt;""),ligue_1!E23,"")</f>
        <v/>
      </c>
      <c r="G25" s="11" t="str">
        <f ca="1">IF(AND(ligue_1!I23&lt;&gt;"",ligue_1!J23&lt;&gt;""),ligue_1!F23,"")</f>
        <v/>
      </c>
      <c r="H25" s="12" t="str">
        <f ca="1">IF(AND(ligue_1!I23&lt;&gt;"",ligue_1!J23&lt;&gt;""),ligue_1!J23,"")</f>
        <v/>
      </c>
      <c r="I25" s="13" t="str">
        <f ca="1">IF(AND(ligue_1!I23&lt;&gt;"",ligue_1!K23&lt;&gt;""),ligue_1!K23,"")</f>
        <v/>
      </c>
    </row>
    <row r="26" spans="1:9" x14ac:dyDescent="0.25">
      <c r="A26" s="28">
        <v>26</v>
      </c>
      <c r="B26" s="11">
        <v>19</v>
      </c>
      <c r="C26" s="10" t="str">
        <f ca="1">IF(AND(ligue_1!I24&lt;&gt;"",ligue_1!J24&lt;&gt;""),ligue_1!B24,"")</f>
        <v/>
      </c>
      <c r="D26" s="11" t="str">
        <f ca="1">IF(AND(ligue_1!I24&lt;&gt;"",ligue_1!J24&lt;&gt;""),ligue_1!C24,"")</f>
        <v/>
      </c>
      <c r="E26" s="11" t="str">
        <f ca="1">IF(AND(ligue_1!I24&lt;&gt;"",ligue_1!J24&lt;&gt;""),ligue_1!D24,"")</f>
        <v/>
      </c>
      <c r="F26" s="11" t="str">
        <f ca="1">IF(AND(ligue_1!I24&lt;&gt;"",ligue_1!J24&lt;&gt;""),ligue_1!E24,"")</f>
        <v/>
      </c>
      <c r="G26" s="11" t="str">
        <f ca="1">IF(AND(ligue_1!I24&lt;&gt;"",ligue_1!J24&lt;&gt;""),ligue_1!F24,"")</f>
        <v/>
      </c>
      <c r="H26" s="12" t="str">
        <f ca="1">IF(AND(ligue_1!I24&lt;&gt;"",ligue_1!J24&lt;&gt;""),ligue_1!J24,"")</f>
        <v/>
      </c>
      <c r="I26" s="13" t="str">
        <f ca="1">IF(AND(ligue_1!I24&lt;&gt;"",ligue_1!K24&lt;&gt;""),ligue_1!K24,"")</f>
        <v/>
      </c>
    </row>
    <row r="27" spans="1:9" x14ac:dyDescent="0.25">
      <c r="A27" s="28">
        <v>27</v>
      </c>
      <c r="B27" s="17">
        <v>20</v>
      </c>
      <c r="C27" s="18" t="str">
        <f ca="1">IF(AND(ligue_1!I25&lt;&gt;"",ligue_1!J25&lt;&gt;""),ligue_1!B25,"")</f>
        <v/>
      </c>
      <c r="D27" s="17" t="str">
        <f ca="1">IF(AND(ligue_1!I25&lt;&gt;"",ligue_1!J25&lt;&gt;""),ligue_1!C25,"")</f>
        <v/>
      </c>
      <c r="E27" s="17" t="str">
        <f ca="1">IF(AND(ligue_1!I25&lt;&gt;"",ligue_1!J25&lt;&gt;""),ligue_1!D25,"")</f>
        <v/>
      </c>
      <c r="F27" s="17" t="str">
        <f ca="1">IF(AND(ligue_1!I25&lt;&gt;"",ligue_1!J25&lt;&gt;""),ligue_1!E25,"")</f>
        <v/>
      </c>
      <c r="G27" s="17" t="str">
        <f ca="1">IF(AND(ligue_1!I25&lt;&gt;"",ligue_1!J25&lt;&gt;""),ligue_1!F25,"")</f>
        <v/>
      </c>
      <c r="H27" s="19" t="str">
        <f ca="1">IF(AND(ligue_1!I25&lt;&gt;"",ligue_1!J25&lt;&gt;""),ligue_1!J25,"")</f>
        <v/>
      </c>
      <c r="I27" s="20" t="str">
        <f ca="1">IF(AND(ligue_1!I25&lt;&gt;"",ligue_1!K25&lt;&gt;""),ligue_1!K25,"")</f>
        <v/>
      </c>
    </row>
    <row r="28" spans="1:9" x14ac:dyDescent="0.25">
      <c r="A28" s="28">
        <v>28</v>
      </c>
    </row>
    <row r="29" spans="1:9" x14ac:dyDescent="0.25">
      <c r="A29" s="28">
        <v>29</v>
      </c>
    </row>
    <row r="30" spans="1:9" x14ac:dyDescent="0.25">
      <c r="A30" s="28">
        <v>30</v>
      </c>
    </row>
    <row r="31" spans="1:9" x14ac:dyDescent="0.25">
      <c r="A31" s="28">
        <v>31</v>
      </c>
    </row>
    <row r="32" spans="1:9" x14ac:dyDescent="0.25">
      <c r="A32" s="28">
        <v>32</v>
      </c>
    </row>
    <row r="33" spans="1:1" x14ac:dyDescent="0.25">
      <c r="A33" s="28">
        <v>33</v>
      </c>
    </row>
    <row r="34" spans="1:1" x14ac:dyDescent="0.25">
      <c r="A34" s="28">
        <v>34</v>
      </c>
    </row>
    <row r="35" spans="1:1" x14ac:dyDescent="0.25">
      <c r="A35" s="28">
        <v>35</v>
      </c>
    </row>
    <row r="36" spans="1:1" x14ac:dyDescent="0.25">
      <c r="A36" s="28">
        <v>36</v>
      </c>
    </row>
    <row r="37" spans="1:1" x14ac:dyDescent="0.25">
      <c r="A37" s="28">
        <v>37</v>
      </c>
    </row>
    <row r="38" spans="1:1" x14ac:dyDescent="0.25">
      <c r="A38" s="28">
        <v>38</v>
      </c>
    </row>
    <row r="39" spans="1:1" x14ac:dyDescent="0.25">
      <c r="A39" s="28">
        <v>39</v>
      </c>
    </row>
    <row r="40" spans="1:1" x14ac:dyDescent="0.25">
      <c r="A40" s="28">
        <v>40</v>
      </c>
    </row>
    <row r="41" spans="1:1" x14ac:dyDescent="0.25">
      <c r="A41" s="28">
        <v>41</v>
      </c>
    </row>
    <row r="42" spans="1:1" x14ac:dyDescent="0.25">
      <c r="A42" s="28">
        <v>42</v>
      </c>
    </row>
    <row r="43" spans="1:1" x14ac:dyDescent="0.25">
      <c r="A43" s="28">
        <v>43</v>
      </c>
    </row>
    <row r="44" spans="1:1" x14ac:dyDescent="0.25">
      <c r="A44" s="28">
        <v>44</v>
      </c>
    </row>
    <row r="45" spans="1:1" x14ac:dyDescent="0.25">
      <c r="A45" s="28">
        <v>45</v>
      </c>
    </row>
    <row r="46" spans="1:1" x14ac:dyDescent="0.25">
      <c r="A46" s="28">
        <v>46</v>
      </c>
    </row>
    <row r="47" spans="1:1" x14ac:dyDescent="0.25">
      <c r="A47" s="28">
        <v>47</v>
      </c>
    </row>
    <row r="48" spans="1:1" x14ac:dyDescent="0.25">
      <c r="A48" s="28">
        <v>48</v>
      </c>
    </row>
    <row r="49" spans="1:1" x14ac:dyDescent="0.25">
      <c r="A49" s="28">
        <v>49</v>
      </c>
    </row>
    <row r="50" spans="1:1" x14ac:dyDescent="0.25">
      <c r="A50" s="28">
        <v>50</v>
      </c>
    </row>
    <row r="51" spans="1:1" x14ac:dyDescent="0.25">
      <c r="A51" s="28">
        <v>51</v>
      </c>
    </row>
    <row r="52" spans="1:1" x14ac:dyDescent="0.25">
      <c r="A52" s="28">
        <v>52</v>
      </c>
    </row>
    <row r="64" spans="1:1" x14ac:dyDescent="0.25">
      <c r="A64" s="28" t="s">
        <v>223</v>
      </c>
    </row>
    <row r="65" spans="1:1" x14ac:dyDescent="0.25">
      <c r="A65" s="28" t="s">
        <v>220</v>
      </c>
    </row>
    <row r="66" spans="1:1" x14ac:dyDescent="0.25">
      <c r="A66" s="28" t="s">
        <v>219</v>
      </c>
    </row>
    <row r="67" spans="1:1" x14ac:dyDescent="0.25">
      <c r="A67" s="28" t="s">
        <v>218</v>
      </c>
    </row>
    <row r="68" spans="1:1" x14ac:dyDescent="0.25">
      <c r="A68" s="28" t="s">
        <v>217</v>
      </c>
    </row>
    <row r="69" spans="1:1" x14ac:dyDescent="0.25">
      <c r="A69" s="28" t="s">
        <v>227</v>
      </c>
    </row>
    <row r="70" spans="1:1" x14ac:dyDescent="0.25">
      <c r="A70" s="28" t="s">
        <v>228</v>
      </c>
    </row>
  </sheetData>
  <dataValidations count="2">
    <dataValidation type="list" allowBlank="1" showInputMessage="1" showErrorMessage="1" sqref="E4" xr:uid="{155A78E6-CF0E-42EE-B90B-ED4668243B9B}">
      <formula1>$A$1:$A$52</formula1>
    </dataValidation>
    <dataValidation type="list" allowBlank="1" showInputMessage="1" showErrorMessage="1" sqref="F4" xr:uid="{22E1E845-4BB5-4AFE-BDFC-5FBD5E643641}">
      <formula1>Annee</formula1>
    </dataValidation>
  </dataValidations>
  <pageMargins left="0.7" right="0.7" top="0.75" bottom="0.75" header="0.3" footer="0.3"/>
  <pageSetup paperSize="9" orientation="portrait" horizontalDpi="1200" verticalDpi="120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4D4BAB-7281-474D-8ADD-D8BAF8F49AE8}">
  <dimension ref="B4:F7"/>
  <sheetViews>
    <sheetView workbookViewId="0">
      <selection activeCell="B5" sqref="B5"/>
    </sheetView>
  </sheetViews>
  <sheetFormatPr baseColWidth="10" defaultRowHeight="15" x14ac:dyDescent="0.25"/>
  <sheetData>
    <row r="4" spans="2:6" x14ac:dyDescent="0.25">
      <c r="B4" s="15" t="s">
        <v>1</v>
      </c>
      <c r="C4" s="14" t="s">
        <v>2</v>
      </c>
      <c r="D4" s="14" t="s">
        <v>214</v>
      </c>
      <c r="E4" s="14" t="s">
        <v>4</v>
      </c>
      <c r="F4" s="14" t="s">
        <v>212</v>
      </c>
    </row>
    <row r="5" spans="2:6" x14ac:dyDescent="0.25">
      <c r="B5" s="26"/>
      <c r="C5" s="27"/>
      <c r="D5" s="27"/>
      <c r="E5" s="27"/>
      <c r="F5" s="27"/>
    </row>
    <row r="6" spans="2:6" x14ac:dyDescent="0.25">
      <c r="B6" s="10"/>
      <c r="C6" s="11"/>
      <c r="D6" s="11"/>
      <c r="E6" s="11"/>
      <c r="F6" s="11"/>
    </row>
    <row r="7" spans="2:6" x14ac:dyDescent="0.25">
      <c r="B7" s="48"/>
      <c r="C7" s="49"/>
      <c r="D7" s="49"/>
      <c r="E7" s="49"/>
      <c r="F7" s="49"/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646C49E-3902-441D-8E4B-4EA360E081A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ligue_1</vt:lpstr>
      <vt:lpstr>1,5 buts</vt:lpstr>
      <vt:lpstr>Resultat</vt:lpstr>
      <vt:lpstr>Annee</vt:lpstr>
      <vt:lpstr>jour</vt:lpstr>
      <vt:lpstr>journee</vt:lpstr>
      <vt:lpstr>ligue_1_2019_2020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Ulysse</dc:creator>
  <cp:lastModifiedBy>Ulysse</cp:lastModifiedBy>
  <dcterms:created xsi:type="dcterms:W3CDTF">2021-07-03T17:15:54Z</dcterms:created>
  <dcterms:modified xsi:type="dcterms:W3CDTF">2022-09-04T19:45:11Z</dcterms:modified>
</cp:coreProperties>
</file>