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-Charles\Desktop\"/>
    </mc:Choice>
  </mc:AlternateContent>
  <xr:revisionPtr revIDLastSave="0" documentId="13_ncr:1_{2E3D0F4D-C320-4657-8AD3-E1A242DF73B0}" xr6:coauthVersionLast="47" xr6:coauthVersionMax="47" xr10:uidLastSave="{00000000-0000-0000-0000-000000000000}"/>
  <bookViews>
    <workbookView xWindow="-120" yWindow="-120" windowWidth="29040" windowHeight="15840" tabRatio="838" activeTab="5" xr2:uid="{00000000-000D-0000-FFFF-FFFF00000000}"/>
  </bookViews>
  <sheets>
    <sheet name="Novembre 2023" sheetId="2" r:id="rId1"/>
    <sheet name="Décembre 2023" sheetId="4" r:id="rId2"/>
    <sheet name="Janvier 2024" sheetId="5" r:id="rId3"/>
    <sheet name="Février 2024" sheetId="6" r:id="rId4"/>
    <sheet name="Mars 2024" sheetId="7" r:id="rId5"/>
    <sheet name="Avril 2024" sheetId="8" r:id="rId6"/>
    <sheet name="Mai 2024" sheetId="9" r:id="rId7"/>
    <sheet name="Juin 2024" sheetId="10" r:id="rId8"/>
    <sheet name="Juillet 2024" sheetId="11" r:id="rId9"/>
    <sheet name="Août 2024" sheetId="12" r:id="rId10"/>
    <sheet name="Septembre 2024" sheetId="13" r:id="rId11"/>
    <sheet name="Octobre 2024" sheetId="14" r:id="rId12"/>
    <sheet name="Novembre 2024" sheetId="15" r:id="rId13"/>
    <sheet name="Bilan Financier" sheetId="16" state="hidden" r:id="rId14"/>
    <sheet name="Attestation" sheetId="17" state="hidden" r:id="rId15"/>
    <sheet name="Fiche membres" sheetId="20" state="hidden" r:id="rId16"/>
    <sheet name="Data" sheetId="1" r:id="rId17"/>
    <sheet name="Recherche" sheetId="31" r:id="rId18"/>
  </sheets>
  <functionGroups builtInGroupCount="19"/>
  <externalReferences>
    <externalReference r:id="rId19"/>
    <externalReference r:id="rId20"/>
  </externalReferences>
  <definedNames>
    <definedName name="compte">'[1]Bilan ouverture'!$A$18:$A$49</definedName>
    <definedName name="comptes">'[1]Bilan ouverture'!$A$18:$A$50</definedName>
    <definedName name="d.comptes" localSheetId="9">t_Comptes[LIBELLES]</definedName>
    <definedName name="d.comptes" localSheetId="5">t_Comptes[LIBELLES]</definedName>
    <definedName name="d.comptes" localSheetId="1">t_Comptes[LIBELLES]</definedName>
    <definedName name="d.comptes" localSheetId="3">t_Comptes[LIBELLES]</definedName>
    <definedName name="d.comptes" localSheetId="2">t_Comptes[LIBELLES]</definedName>
    <definedName name="d.comptes" localSheetId="8">t_Comptes[LIBELLES]</definedName>
    <definedName name="d.comptes" localSheetId="7">t_Comptes[LIBELLES]</definedName>
    <definedName name="d.comptes" localSheetId="6">t_Comptes[LIBELLES]</definedName>
    <definedName name="d.comptes" localSheetId="4">t_Comptes[LIBELLES]</definedName>
    <definedName name="d.comptes" localSheetId="12">t_Comptes[LIBELLES]</definedName>
    <definedName name="d.comptes" localSheetId="11">t_Comptes[LIBELLES]</definedName>
    <definedName name="d.comptes" localSheetId="10">t_Comptes[LIBELLES]</definedName>
    <definedName name="d.comptes">t_Comptes[LIBELLES]</definedName>
    <definedName name="date">[1]Journal!$O$1:$O$365</definedName>
    <definedName name="toto">[2]!t_Comptes[LIBELLES]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8" i="31" l="1"/>
  <c r="B8" i="31"/>
  <c r="B7" i="31"/>
  <c r="B6" i="31"/>
  <c r="B5" i="31"/>
  <c r="B4" i="31"/>
  <c r="B3" i="31"/>
  <c r="B14" i="6"/>
  <c r="B12" i="5"/>
  <c r="B10" i="6"/>
  <c r="B16" i="2"/>
  <c r="H38" i="8"/>
  <c r="I38" i="8"/>
  <c r="G38" i="8"/>
  <c r="O39" i="2" l="1"/>
  <c r="B13" i="2"/>
  <c r="B14" i="2"/>
  <c r="B12" i="2"/>
  <c r="F38" i="8" l="1"/>
  <c r="H38" i="2"/>
  <c r="B7" i="13"/>
  <c r="B8" i="13"/>
  <c r="B11" i="7" l="1"/>
  <c r="M39" i="5" l="1"/>
  <c r="O39" i="5"/>
  <c r="U39" i="5" l="1"/>
  <c r="G38" i="5" l="1"/>
  <c r="F38" i="5"/>
  <c r="H38" i="5"/>
  <c r="B8" i="5"/>
  <c r="B32" i="2" l="1"/>
  <c r="M38" i="4" l="1"/>
  <c r="V38" i="4" l="1"/>
  <c r="D29" i="20" l="1"/>
  <c r="C29" i="20"/>
  <c r="C23" i="20"/>
  <c r="C21" i="20"/>
  <c r="C19" i="20"/>
  <c r="C17" i="20"/>
  <c r="C15" i="20"/>
  <c r="C13" i="20"/>
  <c r="D13" i="20"/>
  <c r="C12" i="20"/>
  <c r="C6" i="20" l="1"/>
  <c r="K39" i="2"/>
  <c r="L39" i="2"/>
  <c r="M39" i="2"/>
  <c r="N39" i="2"/>
  <c r="P39" i="2"/>
  <c r="Q39" i="2"/>
  <c r="R39" i="2"/>
  <c r="S39" i="2"/>
  <c r="T39" i="2"/>
  <c r="J39" i="2"/>
  <c r="F38" i="2"/>
  <c r="G38" i="2"/>
  <c r="I38" i="2"/>
  <c r="B7" i="2"/>
  <c r="B8" i="2"/>
  <c r="T39" i="8" l="1"/>
  <c r="S39" i="8"/>
  <c r="R39" i="8"/>
  <c r="Q39" i="8"/>
  <c r="P39" i="8"/>
  <c r="O39" i="8"/>
  <c r="N39" i="8"/>
  <c r="M39" i="8"/>
  <c r="L39" i="8"/>
  <c r="K39" i="8"/>
  <c r="J39" i="8"/>
  <c r="B37" i="8"/>
  <c r="B36" i="8"/>
  <c r="T39" i="7"/>
  <c r="S39" i="7"/>
  <c r="R39" i="7"/>
  <c r="Q39" i="7"/>
  <c r="P39" i="7"/>
  <c r="O39" i="7"/>
  <c r="N39" i="7"/>
  <c r="M39" i="7"/>
  <c r="L39" i="7"/>
  <c r="K39" i="7"/>
  <c r="J39" i="7"/>
  <c r="I38" i="7"/>
  <c r="H38" i="7"/>
  <c r="G38" i="7"/>
  <c r="F38" i="7"/>
  <c r="B37" i="7"/>
  <c r="B36" i="7"/>
  <c r="T39" i="6"/>
  <c r="S39" i="6"/>
  <c r="R39" i="6"/>
  <c r="Q39" i="6"/>
  <c r="P39" i="6"/>
  <c r="O39" i="6"/>
  <c r="N39" i="6"/>
  <c r="M39" i="6"/>
  <c r="L39" i="6"/>
  <c r="K39" i="6"/>
  <c r="J39" i="6"/>
  <c r="I38" i="6"/>
  <c r="H38" i="6"/>
  <c r="G38" i="6"/>
  <c r="F38" i="6"/>
  <c r="B37" i="6"/>
  <c r="B36" i="6"/>
  <c r="B37" i="5"/>
  <c r="B32" i="15"/>
  <c r="B33" i="15"/>
  <c r="B36" i="15"/>
  <c r="T39" i="15"/>
  <c r="S39" i="15"/>
  <c r="R39" i="15"/>
  <c r="Q39" i="15"/>
  <c r="P39" i="15"/>
  <c r="O39" i="15"/>
  <c r="N39" i="15"/>
  <c r="T39" i="14"/>
  <c r="S39" i="14"/>
  <c r="R39" i="14"/>
  <c r="Q39" i="14"/>
  <c r="P39" i="14"/>
  <c r="O39" i="14"/>
  <c r="N39" i="14"/>
  <c r="T39" i="13"/>
  <c r="S39" i="13"/>
  <c r="R39" i="13"/>
  <c r="Q39" i="13"/>
  <c r="P39" i="13"/>
  <c r="O39" i="13"/>
  <c r="N39" i="13"/>
  <c r="T39" i="12"/>
  <c r="S39" i="12"/>
  <c r="R39" i="12"/>
  <c r="Q39" i="12"/>
  <c r="P39" i="12"/>
  <c r="O39" i="12"/>
  <c r="N39" i="12"/>
  <c r="T39" i="11"/>
  <c r="S39" i="11"/>
  <c r="R39" i="11"/>
  <c r="Q39" i="11"/>
  <c r="P39" i="11"/>
  <c r="O39" i="11"/>
  <c r="N39" i="11"/>
  <c r="T39" i="10"/>
  <c r="S39" i="10"/>
  <c r="R39" i="10"/>
  <c r="Q39" i="10"/>
  <c r="P39" i="10"/>
  <c r="O39" i="10"/>
  <c r="N39" i="10"/>
  <c r="T39" i="9"/>
  <c r="S39" i="9"/>
  <c r="R39" i="9"/>
  <c r="Q39" i="9"/>
  <c r="P39" i="9"/>
  <c r="O39" i="9"/>
  <c r="N39" i="9"/>
  <c r="T39" i="5"/>
  <c r="S39" i="5"/>
  <c r="R39" i="5"/>
  <c r="Q39" i="5"/>
  <c r="P39" i="5"/>
  <c r="N39" i="5"/>
  <c r="B8" i="8" l="1"/>
  <c r="B9" i="8"/>
  <c r="B10" i="8"/>
  <c r="B11" i="8"/>
  <c r="B12" i="8"/>
  <c r="B11" i="2" l="1"/>
  <c r="I38" i="5" l="1"/>
  <c r="I37" i="4"/>
  <c r="H37" i="4"/>
  <c r="G37" i="4"/>
  <c r="F37" i="4"/>
  <c r="I38" i="15"/>
  <c r="H38" i="15"/>
  <c r="G38" i="15"/>
  <c r="F38" i="15"/>
  <c r="I38" i="14"/>
  <c r="H38" i="14"/>
  <c r="G38" i="14"/>
  <c r="F38" i="14"/>
  <c r="I38" i="13"/>
  <c r="H38" i="13"/>
  <c r="G38" i="13"/>
  <c r="F38" i="13"/>
  <c r="I38" i="12"/>
  <c r="H38" i="12"/>
  <c r="G38" i="12"/>
  <c r="F38" i="12"/>
  <c r="I38" i="11"/>
  <c r="H38" i="11"/>
  <c r="G38" i="11"/>
  <c r="F38" i="11"/>
  <c r="I38" i="10"/>
  <c r="H38" i="10"/>
  <c r="G38" i="10"/>
  <c r="F38" i="10"/>
  <c r="I38" i="9"/>
  <c r="H38" i="9"/>
  <c r="G38" i="9"/>
  <c r="F38" i="9"/>
  <c r="F39" i="2" l="1"/>
  <c r="H39" i="2"/>
  <c r="B29" i="17" l="1"/>
  <c r="B24" i="17"/>
  <c r="B27" i="17"/>
  <c r="D25" i="17"/>
  <c r="G30" i="17"/>
  <c r="B25" i="17"/>
  <c r="D29" i="17"/>
  <c r="B9" i="4"/>
  <c r="B12" i="4"/>
  <c r="B30" i="7" l="1"/>
  <c r="B31" i="7"/>
  <c r="B37" i="15" l="1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37" i="14"/>
  <c r="B36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37" i="13"/>
  <c r="B36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37" i="12"/>
  <c r="B36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37" i="11"/>
  <c r="B36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37" i="10"/>
  <c r="B36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37" i="9"/>
  <c r="B36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7" i="8"/>
  <c r="B33" i="7"/>
  <c r="B32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0" i="7"/>
  <c r="B9" i="7"/>
  <c r="B8" i="7"/>
  <c r="B7" i="7"/>
  <c r="C25" i="20" l="1"/>
  <c r="B11" i="4"/>
  <c r="C27" i="20" l="1"/>
  <c r="B41" i="17"/>
  <c r="M39" i="15" l="1"/>
  <c r="L39" i="15"/>
  <c r="K39" i="15"/>
  <c r="J39" i="15"/>
  <c r="C2" i="15"/>
  <c r="M39" i="14"/>
  <c r="L39" i="14"/>
  <c r="K39" i="14"/>
  <c r="J39" i="14"/>
  <c r="C2" i="14"/>
  <c r="M39" i="13"/>
  <c r="L39" i="13"/>
  <c r="K39" i="13"/>
  <c r="J39" i="13"/>
  <c r="C2" i="13"/>
  <c r="M39" i="12"/>
  <c r="L39" i="12"/>
  <c r="K39" i="12"/>
  <c r="J39" i="12"/>
  <c r="C2" i="12"/>
  <c r="M39" i="11"/>
  <c r="L39" i="11"/>
  <c r="K39" i="11"/>
  <c r="J39" i="11"/>
  <c r="C2" i="11"/>
  <c r="M39" i="10"/>
  <c r="L39" i="10"/>
  <c r="K39" i="10"/>
  <c r="J39" i="10"/>
  <c r="C2" i="10"/>
  <c r="M39" i="9"/>
  <c r="L39" i="9"/>
  <c r="K39" i="9"/>
  <c r="J39" i="9"/>
  <c r="C2" i="9"/>
  <c r="C2" i="8"/>
  <c r="C2" i="7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3" i="6"/>
  <c r="B12" i="6"/>
  <c r="B11" i="6"/>
  <c r="B8" i="6"/>
  <c r="B7" i="6"/>
  <c r="B9" i="6"/>
  <c r="C2" i="6"/>
  <c r="L39" i="5" l="1"/>
  <c r="K39" i="5"/>
  <c r="J39" i="5"/>
  <c r="B36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0" i="5"/>
  <c r="B11" i="5"/>
  <c r="B9" i="5"/>
  <c r="B7" i="5"/>
  <c r="C2" i="5"/>
  <c r="N38" i="4" l="1"/>
  <c r="B8" i="4"/>
  <c r="B7" i="4"/>
  <c r="B10" i="4"/>
  <c r="B13" i="4"/>
  <c r="B16" i="4"/>
  <c r="B14" i="4"/>
  <c r="B15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6" i="4"/>
  <c r="U38" i="4" l="1"/>
  <c r="T38" i="4"/>
  <c r="S38" i="4"/>
  <c r="R38" i="4"/>
  <c r="Q38" i="4"/>
  <c r="P38" i="4"/>
  <c r="O38" i="4"/>
  <c r="L38" i="4"/>
  <c r="K38" i="4"/>
  <c r="J38" i="4"/>
  <c r="C2" i="4"/>
  <c r="B42" i="17" l="1"/>
  <c r="A29" i="17" l="1"/>
  <c r="F6" i="4" l="1"/>
  <c r="F38" i="4" s="1"/>
  <c r="F1" i="16" l="1"/>
  <c r="A1" i="16"/>
  <c r="J47" i="16"/>
  <c r="H47" i="16"/>
  <c r="E47" i="16"/>
  <c r="F6" i="5" l="1"/>
  <c r="B10" i="2"/>
  <c r="B9" i="2"/>
  <c r="B15" i="2"/>
  <c r="B17" i="2"/>
  <c r="B18" i="2"/>
  <c r="B19" i="2"/>
  <c r="B20" i="2"/>
  <c r="B21" i="2"/>
  <c r="B22" i="2"/>
  <c r="B23" i="2"/>
  <c r="B24" i="2"/>
  <c r="B25" i="2"/>
  <c r="B26" i="2"/>
  <c r="B27" i="2"/>
  <c r="B28" i="2"/>
  <c r="B33" i="2"/>
  <c r="B37" i="2"/>
  <c r="F39" i="5" l="1"/>
  <c r="F6" i="6" s="1"/>
  <c r="F39" i="6" s="1"/>
  <c r="F6" i="7" s="1"/>
  <c r="F39" i="7" s="1"/>
  <c r="F6" i="8" s="1"/>
  <c r="F39" i="8" s="1"/>
  <c r="C2" i="2"/>
  <c r="F6" i="9" l="1"/>
  <c r="C47" i="16" l="1"/>
  <c r="C49" i="16" s="1"/>
  <c r="H6" i="4"/>
  <c r="H38" i="4" s="1"/>
  <c r="F39" i="9" l="1"/>
  <c r="F6" i="10" s="1"/>
  <c r="H6" i="5"/>
  <c r="H39" i="5" s="1"/>
  <c r="F39" i="10" l="1"/>
  <c r="F6" i="11" s="1"/>
  <c r="F39" i="11" l="1"/>
  <c r="F6" i="12" s="1"/>
  <c r="H6" i="6"/>
  <c r="H39" i="6" s="1"/>
  <c r="H6" i="7" s="1"/>
  <c r="H39" i="7" s="1"/>
  <c r="H6" i="8" s="1"/>
  <c r="F39" i="12" l="1"/>
  <c r="F6" i="13" s="1"/>
  <c r="H39" i="8"/>
  <c r="H6" i="9" s="1"/>
  <c r="F39" i="13" l="1"/>
  <c r="F6" i="14" s="1"/>
  <c r="H39" i="9" l="1"/>
  <c r="H6" i="10" s="1"/>
  <c r="F39" i="14"/>
  <c r="F6" i="15" s="1"/>
  <c r="F39" i="15" s="1"/>
  <c r="H39" i="10" l="1"/>
  <c r="H6" i="11" s="1"/>
  <c r="H39" i="11" l="1"/>
  <c r="H6" i="12" s="1"/>
  <c r="H39" i="12" l="1"/>
  <c r="H6" i="13" s="1"/>
  <c r="H39" i="13" l="1"/>
  <c r="H6" i="14" s="1"/>
  <c r="H39" i="14" l="1"/>
  <c r="H6" i="15" s="1"/>
  <c r="H39" i="1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BERTHAUD Jean-Charles</author>
  </authors>
  <commentList>
    <comment ref="D7" authorId="0" shapeId="0" xr:uid="{6FAE022E-B9E9-4AAB-9A48-CB37893BC8E7}">
      <text>
        <r>
          <rPr>
            <b/>
            <sz val="9"/>
            <color indexed="81"/>
            <rFont val="Tahoma"/>
            <family val="2"/>
          </rPr>
          <t>Thierry ROSE</t>
        </r>
      </text>
    </comment>
  </commentList>
</comments>
</file>

<file path=xl/sharedStrings.xml><?xml version="1.0" encoding="utf-8"?>
<sst xmlns="http://schemas.openxmlformats.org/spreadsheetml/2006/main" count="648" uniqueCount="176">
  <si>
    <t>CODES</t>
  </si>
  <si>
    <t>Produits exceptionnels</t>
  </si>
  <si>
    <t>Dons</t>
  </si>
  <si>
    <t>Intérêts bancaires</t>
  </si>
  <si>
    <t>Achats matériels</t>
  </si>
  <si>
    <t>Fournitures administratives</t>
  </si>
  <si>
    <t>Locations</t>
  </si>
  <si>
    <t>Entretien matériels</t>
  </si>
  <si>
    <t>Assurances</t>
  </si>
  <si>
    <t>Frais postaux</t>
  </si>
  <si>
    <t>Relations publiques</t>
  </si>
  <si>
    <t>Hébergement</t>
  </si>
  <si>
    <t>Frais bancaires</t>
  </si>
  <si>
    <t>Frais divers</t>
  </si>
  <si>
    <t>Achats licences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</si>
  <si>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</si>
  <si>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</si>
  <si>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</si>
  <si>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</si>
  <si>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</si>
  <si>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</si>
  <si>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</si>
  <si>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</si>
  <si>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</si>
  <si>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</si>
  <si>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</si>
  <si>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</si>
  <si>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SOLDE FIN DE PERIODE</t>
  </si>
  <si>
    <t>TOTAUX</t>
  </si>
  <si>
    <t>FFAM</t>
  </si>
  <si>
    <t>N° matricule</t>
  </si>
  <si>
    <t>Adresse</t>
  </si>
  <si>
    <t>Date de naissance</t>
  </si>
  <si>
    <t>Cadeaux-récompenses</t>
  </si>
  <si>
    <t>Age</t>
  </si>
  <si>
    <t>AMCB</t>
  </si>
  <si>
    <t>BUDGET PREVISIONNEL 2022</t>
  </si>
  <si>
    <t>Report à nouveau 13/11/2020…</t>
  </si>
  <si>
    <t>DESIGNATION</t>
  </si>
  <si>
    <t>RECETTES</t>
  </si>
  <si>
    <t>DEPENSES</t>
  </si>
  <si>
    <t xml:space="preserve">Recettes manifestation </t>
  </si>
  <si>
    <t>Recettes manifestation</t>
  </si>
  <si>
    <t>Recette guichets</t>
  </si>
  <si>
    <t>Subvention Conseil Régional</t>
  </si>
  <si>
    <t>Subvention Conseil Général</t>
  </si>
  <si>
    <t xml:space="preserve">Subvention Mairie </t>
  </si>
  <si>
    <t>Licences</t>
  </si>
  <si>
    <t>Cartes</t>
  </si>
  <si>
    <t xml:space="preserve">Achats matières premières </t>
  </si>
  <si>
    <t>Achats matériels Club</t>
  </si>
  <si>
    <t xml:space="preserve">Ecole de formation </t>
  </si>
  <si>
    <t>Ecole de formation</t>
  </si>
  <si>
    <t>Organisation sous-traitées</t>
  </si>
  <si>
    <t>Locations terrain</t>
  </si>
  <si>
    <t>Entretien matériel</t>
  </si>
  <si>
    <t xml:space="preserve">Assurances </t>
  </si>
  <si>
    <t>Assurance</t>
  </si>
  <si>
    <t>Cadeaux et récompenses</t>
  </si>
  <si>
    <t xml:space="preserve">Frais restauration-déplacement  </t>
  </si>
  <si>
    <t xml:space="preserve"> SITE INTERNET</t>
  </si>
  <si>
    <t>Cotis FFAM-CRAM-CDAM</t>
  </si>
  <si>
    <t xml:space="preserve">Charges exceptionnelles </t>
  </si>
  <si>
    <t>Charges exceptionnelles</t>
  </si>
  <si>
    <t>Solde  excèdent</t>
  </si>
  <si>
    <t xml:space="preserve">ENCOURS subventions </t>
  </si>
  <si>
    <t xml:space="preserve">ENCOURS charges </t>
  </si>
  <si>
    <t>Régularisations</t>
  </si>
  <si>
    <t>TELETHON?</t>
  </si>
  <si>
    <t>Divers</t>
  </si>
  <si>
    <t xml:space="preserve">Report à nouveau année + n-1 </t>
  </si>
  <si>
    <t>Solde Compte courant</t>
  </si>
  <si>
    <t xml:space="preserve">Caisse numéraires </t>
  </si>
  <si>
    <t>d°</t>
  </si>
  <si>
    <t>Compte épargne</t>
  </si>
  <si>
    <t>Actions sociales</t>
  </si>
  <si>
    <t>BILAN CONSOLIDE 2021</t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</si>
  <si>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COM SAUVETERRE 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</si>
  <si>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>COM SAUVETERRE</t>
    </r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</si>
  <si>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Mairie </t>
    </r>
  </si>
  <si>
    <r>
      <t xml:space="preserve">Achats matières premières </t>
    </r>
    <r>
      <rPr>
        <b/>
        <sz val="10"/>
        <color theme="1"/>
        <rFont val="Calibri"/>
        <family val="2"/>
        <scheme val="minor"/>
      </rPr>
      <t>Carburant</t>
    </r>
  </si>
  <si>
    <r>
      <t xml:space="preserve">Entretien matériel </t>
    </r>
    <r>
      <rPr>
        <sz val="10"/>
        <color rgb="FFFF0000"/>
        <rFont val="Calibri"/>
        <family val="2"/>
        <scheme val="minor"/>
      </rPr>
      <t>TONDEUSE</t>
    </r>
  </si>
  <si>
    <r>
      <t xml:space="preserve">Cadeaux et récompenses </t>
    </r>
    <r>
      <rPr>
        <sz val="10"/>
        <color rgb="FFFF0000"/>
        <rFont val="Calibri"/>
        <family val="2"/>
        <scheme val="minor"/>
      </rPr>
      <t xml:space="preserve"> Patrick</t>
    </r>
  </si>
  <si>
    <r>
      <t xml:space="preserve">Frais restauration-déplacement </t>
    </r>
    <r>
      <rPr>
        <b/>
        <sz val="10"/>
        <color theme="1"/>
        <rFont val="Calibri"/>
        <family val="2"/>
        <scheme val="minor"/>
      </rPr>
      <t>MEETING/Blasimonade</t>
    </r>
  </si>
  <si>
    <r>
      <t xml:space="preserve">Cartes </t>
    </r>
    <r>
      <rPr>
        <sz val="10"/>
        <color rgb="FF00B0F0"/>
        <rFont val="Calibri"/>
        <family val="2"/>
        <scheme val="minor"/>
      </rPr>
      <t>(45 Adherants)</t>
    </r>
    <r>
      <rPr>
        <sz val="10"/>
        <color rgb="FFFF0000"/>
        <rFont val="Calibri"/>
        <family val="2"/>
        <scheme val="minor"/>
      </rPr>
      <t xml:space="preserve"> </t>
    </r>
  </si>
  <si>
    <t>Désignations</t>
  </si>
  <si>
    <t>Déplacements</t>
  </si>
  <si>
    <t>Je soussigné(e),</t>
  </si>
  <si>
    <t>Atteste que:</t>
  </si>
  <si>
    <t>en</t>
  </si>
  <si>
    <t>Fait à:</t>
  </si>
  <si>
    <t>Matricule N°:</t>
  </si>
  <si>
    <t>M. BERTHAUD Jean-Charles</t>
  </si>
  <si>
    <t>le</t>
  </si>
  <si>
    <t xml:space="preserve">Le, </t>
  </si>
  <si>
    <t>Cette attestation a été établie pour servir et valoir ce que de droit.</t>
  </si>
  <si>
    <t>COMPTE D'EXPLOITATION    2022</t>
  </si>
  <si>
    <t>15 Place de la République</t>
  </si>
  <si>
    <t>AéroModèle Club de Blasimon</t>
  </si>
  <si>
    <t>FICHE MEMBRE</t>
  </si>
  <si>
    <t>E-Mail</t>
  </si>
  <si>
    <t>N° License FFAM</t>
  </si>
  <si>
    <t>Téléphone fixe</t>
  </si>
  <si>
    <t>Téléphone portable</t>
  </si>
  <si>
    <t>Discipline au club</t>
  </si>
  <si>
    <t>Montant licence</t>
  </si>
  <si>
    <t>Nom et prénom</t>
  </si>
  <si>
    <t>Cotisations</t>
  </si>
  <si>
    <t>Subventions</t>
  </si>
  <si>
    <t>demeurant:</t>
  </si>
  <si>
    <t>Trésorier de l'AEROMODELE CLUB de BLASIMON</t>
  </si>
  <si>
    <t>à l'association "AEROMODELE CLUB de BLASIMON"</t>
  </si>
  <si>
    <t>33540 BLASIMON</t>
  </si>
  <si>
    <t>Hébergement Internet</t>
  </si>
  <si>
    <t>Location terrain</t>
  </si>
  <si>
    <t>Assurance Club</t>
  </si>
  <si>
    <t>Mme HERPIN Fabienne</t>
  </si>
  <si>
    <t>pour le règlement de sa cotisation 2023</t>
  </si>
  <si>
    <t>Mlle DELLIER Elisa</t>
  </si>
  <si>
    <t>Achats Club</t>
  </si>
  <si>
    <t>Ventes Club</t>
  </si>
  <si>
    <t>ventes
Club</t>
  </si>
  <si>
    <t>P</t>
  </si>
  <si>
    <t>Location matériels</t>
  </si>
  <si>
    <t>OK</t>
  </si>
  <si>
    <t>Entretien terrain</t>
  </si>
  <si>
    <t>Paiements cotisations club en espèces     (3)</t>
  </si>
  <si>
    <t>X</t>
  </si>
  <si>
    <t>Remise chèque N°4002074 cotisations club  (4)</t>
  </si>
  <si>
    <t>Remise chèque N°4797812 cotisations club  (7)</t>
  </si>
  <si>
    <t>Remise chèque N°4797813 cotisations club  (1)</t>
  </si>
  <si>
    <t>Remise chèque N°4797809 cotisations club  (1)</t>
  </si>
  <si>
    <t>Remise chèque N°2130697 Vente Club 2 lipos</t>
  </si>
  <si>
    <t>Remise chèque N°2130704 cotisations club  (2)</t>
  </si>
  <si>
    <t xml:space="preserve">Prélèvement assurance Club 2024 MAIF </t>
  </si>
  <si>
    <t>Remise chèque N° 2130698 cotisations club   (1)</t>
  </si>
  <si>
    <t>Paiement cotisation club par virement (1)</t>
  </si>
  <si>
    <t>Paiement cotisation Club en Espèces (1)</t>
  </si>
  <si>
    <t>Vente matériels Club</t>
  </si>
  <si>
    <t>Recettes manifestations</t>
  </si>
  <si>
    <t xml:space="preserve">Achats matériels club </t>
  </si>
  <si>
    <t>Règlement abonnement OVH</t>
  </si>
  <si>
    <t>Boissons pour galettes des rois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</si>
  <si>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</si>
  <si>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</si>
  <si>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</si>
  <si>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</si>
  <si>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</si>
  <si>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</si>
  <si>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</si>
  <si>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Paiements cotisations club en espèces  (1)</t>
  </si>
  <si>
    <t>Achats galettes des rois</t>
  </si>
  <si>
    <t xml:space="preserve">Galettes des rois </t>
  </si>
  <si>
    <t>Remise chèque N° 2130699 cotisations club (1)</t>
  </si>
  <si>
    <t>Paiement cotisation club par virement (2)</t>
  </si>
  <si>
    <t>Remise de chèque N° 2130700</t>
  </si>
  <si>
    <t>Cotisations club</t>
  </si>
  <si>
    <t>Paiement cotisation club en Virement</t>
  </si>
  <si>
    <t>Remboursement en espèces pour pièces entretien tondeuse club</t>
  </si>
  <si>
    <t xml:space="preserve">Repas après AG </t>
  </si>
  <si>
    <t>Gateaux apéro pour AG</t>
  </si>
  <si>
    <t>Vente 1 tee-shirt club</t>
  </si>
  <si>
    <t>Cartouche d'encre HP</t>
  </si>
  <si>
    <t>Achat</t>
  </si>
  <si>
    <t>Paiement par Chèque N°5202149</t>
  </si>
  <si>
    <t>Remise chèque N° 2130698 vente club</t>
  </si>
  <si>
    <t>Remboursement Achat</t>
  </si>
  <si>
    <t>Vente 4 tee-shirts club</t>
  </si>
  <si>
    <t>(Sponsort) (Virement)</t>
  </si>
  <si>
    <t>Paiement par chèque N° 5302147</t>
  </si>
  <si>
    <t>Don en espèces</t>
  </si>
  <si>
    <t>Numéraire &lt;=&gt; Chèque</t>
  </si>
  <si>
    <t>Don (Virement)</t>
  </si>
  <si>
    <t>Remise chèque N° 2130701</t>
  </si>
  <si>
    <t>Vente</t>
  </si>
  <si>
    <t>Subvention 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</si>
</sst>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164" formatCode="&quot;€&quot;#,##0.00_);\(&quot;€&quot;#,##0.00\)"/>
    <numFmt numFmtId="165" formatCode="&quot;€&quot;#,##0_);\(&quot;€&quot;#,##0\)"/>
    <numFmt numFmtId="166" formatCode="&quot;€&quot;#,##0.00_);[Red]\(&quot;€&quot;#,##0.00\)"/>
    <numFmt numFmtId="167" formatCode="_(&quot;€&quot;* #,##0.00_);_(&quot;€&quot;* \(#,##0.00\);_(&quot;€&quot;* &quot;-&quot;??_);_(@_)"/>
    <numFmt numFmtId="168" formatCode="dd/mm/yy;@"/>
    <numFmt numFmtId="169" formatCode="dd/mm/yyyy;@"/>
    <numFmt numFmtId="170" formatCode="0000"/>
    <numFmt numFmtId="171" formatCode="0#&quot; &quot;##&quot; &quot;##&quot; &quot;##&quot; &quot;##"/>
    <numFmt numFmtId="172" formatCode="#,##0.00\ &quot;€&quot;"/>
    <numFmt numFmtId="173" formatCode="[$-40C]d\ mmmm\ yyyy;@"/>
    <numFmt numFmtId="174" formatCode="#,##0.00\ &quot;€&quot;;[Red]#,##0.00\ &quot;€&quot;"/>
    <numFmt numFmtId="175" formatCode="0.00;[Red]0.00"/>
    <numFmt numFmtId="176" formatCode="\-0.00&quot;€&quot;"/>
    <numFmt numFmtId="177" formatCode="0;\-0;;@"/>
    <numFmt numFmtId="178" formatCode="\-0.00&quot;€&quot;;\-0;;@"/>
    <numFmt numFmtId="179" formatCode="0.00&quot;€&quot;;\-0;;@"/>
  </numFmts>
  <fonts count="3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FF"/>
      <name val="Arial"/>
      <family val="2"/>
    </font>
    <font>
      <b/>
      <u/>
      <sz val="12"/>
      <color indexed="8"/>
      <name val="Calibri"/>
      <family val="2"/>
    </font>
    <font>
      <i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DCDB"/>
        <bgColor indexed="64"/>
      </patternFill>
    </fill>
  </fills>
  <borders count="10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20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29" xfId="0" applyFont="1" applyBorder="1"/>
    <xf numFmtId="0" fontId="5" fillId="0" borderId="30" xfId="0" applyFont="1" applyBorder="1"/>
    <xf numFmtId="0" fontId="5" fillId="0" borderId="31" xfId="0" applyFont="1" applyBorder="1"/>
    <xf numFmtId="0" fontId="5" fillId="0" borderId="30" xfId="0" applyFont="1" applyBorder="1" applyAlignment="1">
      <alignment horizontal="center"/>
    </xf>
    <xf numFmtId="173" fontId="10" fillId="0" borderId="0" xfId="0" quotePrefix="1" applyNumberFormat="1" applyFont="1" applyAlignment="1">
      <alignment horizontal="right" vertical="center"/>
    </xf>
    <xf numFmtId="0" fontId="5" fillId="0" borderId="33" xfId="0" applyFont="1" applyBorder="1"/>
    <xf numFmtId="0" fontId="5" fillId="0" borderId="32" xfId="0" applyFont="1" applyBorder="1"/>
    <xf numFmtId="2" fontId="10" fillId="0" borderId="0" xfId="0" applyNumberFormat="1" applyFont="1"/>
    <xf numFmtId="172" fontId="10" fillId="7" borderId="22" xfId="0" applyNumberFormat="1" applyFont="1" applyFill="1" applyBorder="1" applyAlignment="1">
      <alignment horizontal="center"/>
    </xf>
    <xf numFmtId="2" fontId="5" fillId="0" borderId="0" xfId="0" applyNumberFormat="1" applyFont="1"/>
    <xf numFmtId="2" fontId="5" fillId="0" borderId="0" xfId="0" applyNumberFormat="1" applyFont="1" applyAlignment="1">
      <alignment horizontal="center"/>
    </xf>
    <xf numFmtId="0" fontId="10" fillId="0" borderId="35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10" fillId="0" borderId="37" xfId="0" applyFont="1" applyBorder="1" applyAlignment="1">
      <alignment horizontal="center"/>
    </xf>
    <xf numFmtId="0" fontId="10" fillId="0" borderId="38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10" fillId="0" borderId="40" xfId="0" applyFont="1" applyBorder="1" applyAlignment="1">
      <alignment horizontal="center"/>
    </xf>
    <xf numFmtId="0" fontId="5" fillId="0" borderId="41" xfId="0" applyFont="1" applyBorder="1"/>
    <xf numFmtId="2" fontId="5" fillId="0" borderId="42" xfId="0" applyNumberFormat="1" applyFont="1" applyBorder="1"/>
    <xf numFmtId="1" fontId="5" fillId="0" borderId="43" xfId="0" applyNumberFormat="1" applyFont="1" applyBorder="1" applyAlignment="1">
      <alignment horizontal="center"/>
    </xf>
    <xf numFmtId="0" fontId="5" fillId="0" borderId="13" xfId="0" applyFont="1" applyBorder="1"/>
    <xf numFmtId="172" fontId="5" fillId="0" borderId="42" xfId="0" applyNumberFormat="1" applyFont="1" applyBorder="1" applyAlignment="1">
      <alignment horizontal="center"/>
    </xf>
    <xf numFmtId="0" fontId="5" fillId="0" borderId="44" xfId="0" applyFont="1" applyBorder="1"/>
    <xf numFmtId="0" fontId="5" fillId="0" borderId="45" xfId="0" applyFont="1" applyBorder="1"/>
    <xf numFmtId="0" fontId="10" fillId="0" borderId="27" xfId="0" applyFont="1" applyBorder="1" applyAlignment="1">
      <alignment horizontal="center"/>
    </xf>
    <xf numFmtId="172" fontId="11" fillId="7" borderId="37" xfId="1" applyNumberFormat="1" applyFont="1" applyFill="1" applyBorder="1" applyAlignment="1" applyProtection="1">
      <alignment horizontal="center" vertical="center"/>
    </xf>
    <xf numFmtId="1" fontId="12" fillId="0" borderId="43" xfId="0" applyNumberFormat="1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172" fontId="11" fillId="0" borderId="46" xfId="0" applyNumberFormat="1" applyFont="1" applyBorder="1" applyAlignment="1" applyProtection="1">
      <alignment horizontal="center"/>
      <protection locked="0"/>
    </xf>
    <xf numFmtId="172" fontId="5" fillId="0" borderId="44" xfId="0" applyNumberFormat="1" applyFont="1" applyBorder="1"/>
    <xf numFmtId="172" fontId="11" fillId="7" borderId="46" xfId="1" applyNumberFormat="1" applyFont="1" applyFill="1" applyBorder="1" applyAlignment="1" applyProtection="1">
      <alignment horizontal="center" vertical="center"/>
    </xf>
    <xf numFmtId="0" fontId="5" fillId="0" borderId="45" xfId="0" applyFont="1" applyBorder="1" applyAlignment="1">
      <alignment wrapText="1"/>
    </xf>
    <xf numFmtId="0" fontId="10" fillId="0" borderId="22" xfId="0" applyFont="1" applyBorder="1" applyAlignment="1">
      <alignment horizontal="center"/>
    </xf>
    <xf numFmtId="0" fontId="10" fillId="0" borderId="0" xfId="0" applyFont="1" applyAlignment="1">
      <alignment horizontal="center"/>
    </xf>
    <xf numFmtId="2" fontId="5" fillId="0" borderId="44" xfId="0" applyNumberFormat="1" applyFont="1" applyBorder="1"/>
    <xf numFmtId="172" fontId="5" fillId="0" borderId="46" xfId="0" applyNumberFormat="1" applyFont="1" applyBorder="1" applyAlignment="1" applyProtection="1">
      <alignment horizontal="center"/>
      <protection locked="0"/>
    </xf>
    <xf numFmtId="172" fontId="5" fillId="0" borderId="46" xfId="0" applyNumberFormat="1" applyFont="1" applyBorder="1" applyAlignment="1">
      <alignment horizontal="center"/>
    </xf>
    <xf numFmtId="2" fontId="5" fillId="0" borderId="47" xfId="0" applyNumberFormat="1" applyFont="1" applyBorder="1"/>
    <xf numFmtId="0" fontId="5" fillId="0" borderId="45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2" fontId="5" fillId="0" borderId="44" xfId="0" applyNumberFormat="1" applyFont="1" applyBorder="1" applyAlignment="1">
      <alignment vertical="center"/>
    </xf>
    <xf numFmtId="1" fontId="10" fillId="0" borderId="48" xfId="0" applyNumberFormat="1" applyFont="1" applyBorder="1" applyAlignment="1">
      <alignment horizontal="center" vertical="center"/>
    </xf>
    <xf numFmtId="0" fontId="5" fillId="0" borderId="45" xfId="0" applyFont="1" applyBorder="1" applyAlignment="1">
      <alignment vertical="center" wrapText="1"/>
    </xf>
    <xf numFmtId="2" fontId="5" fillId="0" borderId="44" xfId="0" applyNumberFormat="1" applyFont="1" applyBorder="1" applyAlignment="1">
      <alignment horizontal="center" vertical="center"/>
    </xf>
    <xf numFmtId="1" fontId="11" fillId="0" borderId="23" xfId="0" applyNumberFormat="1" applyFont="1" applyBorder="1" applyAlignment="1">
      <alignment horizontal="center" vertical="center"/>
    </xf>
    <xf numFmtId="172" fontId="5" fillId="0" borderId="46" xfId="0" applyNumberFormat="1" applyFont="1" applyBorder="1" applyAlignment="1" applyProtection="1">
      <alignment vertical="center"/>
      <protection locked="0"/>
    </xf>
    <xf numFmtId="1" fontId="10" fillId="6" borderId="48" xfId="0" applyNumberFormat="1" applyFont="1" applyFill="1" applyBorder="1" applyAlignment="1">
      <alignment horizontal="center"/>
    </xf>
    <xf numFmtId="172" fontId="11" fillId="5" borderId="46" xfId="1" applyNumberFormat="1" applyFont="1" applyFill="1" applyBorder="1" applyAlignment="1" applyProtection="1">
      <alignment horizontal="center"/>
    </xf>
    <xf numFmtId="2" fontId="5" fillId="0" borderId="44" xfId="0" applyNumberFormat="1" applyFont="1" applyBorder="1" applyAlignment="1">
      <alignment horizontal="center"/>
    </xf>
    <xf numFmtId="1" fontId="11" fillId="0" borderId="23" xfId="0" applyNumberFormat="1" applyFont="1" applyBorder="1" applyAlignment="1">
      <alignment horizontal="center"/>
    </xf>
    <xf numFmtId="172" fontId="5" fillId="0" borderId="46" xfId="0" applyNumberFormat="1" applyFont="1" applyBorder="1" applyProtection="1">
      <protection locked="0"/>
    </xf>
    <xf numFmtId="1" fontId="10" fillId="0" borderId="48" xfId="0" applyNumberFormat="1" applyFont="1" applyBorder="1" applyAlignment="1">
      <alignment horizontal="center"/>
    </xf>
    <xf numFmtId="1" fontId="11" fillId="0" borderId="43" xfId="0" applyNumberFormat="1" applyFont="1" applyBorder="1" applyAlignment="1">
      <alignment horizontal="center"/>
    </xf>
    <xf numFmtId="172" fontId="16" fillId="5" borderId="44" xfId="0" applyNumberFormat="1" applyFont="1" applyFill="1" applyBorder="1" applyAlignment="1">
      <alignment horizontal="center" vertical="center"/>
    </xf>
    <xf numFmtId="1" fontId="11" fillId="0" borderId="48" xfId="0" applyNumberFormat="1" applyFont="1" applyBorder="1" applyAlignment="1">
      <alignment horizontal="center"/>
    </xf>
    <xf numFmtId="1" fontId="10" fillId="0" borderId="49" xfId="0" applyNumberFormat="1" applyFont="1" applyBorder="1" applyAlignment="1">
      <alignment horizontal="center"/>
    </xf>
    <xf numFmtId="166" fontId="16" fillId="5" borderId="44" xfId="0" applyNumberFormat="1" applyFont="1" applyFill="1" applyBorder="1" applyAlignment="1">
      <alignment horizontal="center" vertical="top"/>
    </xf>
    <xf numFmtId="0" fontId="5" fillId="0" borderId="45" xfId="0" applyFont="1" applyBorder="1" applyAlignment="1">
      <alignment horizontal="left" vertical="center" wrapText="1"/>
    </xf>
    <xf numFmtId="1" fontId="10" fillId="0" borderId="49" xfId="0" applyNumberFormat="1" applyFont="1" applyBorder="1" applyAlignment="1">
      <alignment horizontal="center" vertical="center"/>
    </xf>
    <xf numFmtId="172" fontId="5" fillId="0" borderId="46" xfId="0" applyNumberFormat="1" applyFont="1" applyBorder="1" applyAlignment="1" applyProtection="1">
      <alignment horizontal="right" vertical="center"/>
      <protection locked="0"/>
    </xf>
    <xf numFmtId="1" fontId="10" fillId="0" borderId="43" xfId="0" applyNumberFormat="1" applyFont="1" applyBorder="1" applyAlignment="1">
      <alignment horizontal="center"/>
    </xf>
    <xf numFmtId="172" fontId="11" fillId="6" borderId="46" xfId="1" applyNumberFormat="1" applyFont="1" applyFill="1" applyBorder="1" applyAlignment="1" applyProtection="1">
      <alignment horizontal="center"/>
    </xf>
    <xf numFmtId="172" fontId="5" fillId="5" borderId="0" xfId="0" applyNumberFormat="1" applyFont="1" applyFill="1" applyAlignment="1">
      <alignment horizontal="center" vertical="center"/>
    </xf>
    <xf numFmtId="166" fontId="16" fillId="6" borderId="0" xfId="0" applyNumberFormat="1" applyFont="1" applyFill="1" applyAlignment="1">
      <alignment horizontal="center"/>
    </xf>
    <xf numFmtId="0" fontId="15" fillId="6" borderId="0" xfId="0" applyFont="1" applyFill="1" applyAlignment="1">
      <alignment horizontal="center"/>
    </xf>
    <xf numFmtId="172" fontId="3" fillId="6" borderId="46" xfId="0" applyNumberFormat="1" applyFont="1" applyFill="1" applyBorder="1" applyProtection="1">
      <protection locked="0"/>
    </xf>
    <xf numFmtId="172" fontId="5" fillId="0" borderId="50" xfId="0" applyNumberFormat="1" applyFont="1" applyBorder="1" applyProtection="1">
      <protection locked="0"/>
    </xf>
    <xf numFmtId="172" fontId="5" fillId="6" borderId="44" xfId="0" applyNumberFormat="1" applyFont="1" applyFill="1" applyBorder="1" applyAlignment="1">
      <alignment horizontal="center"/>
    </xf>
    <xf numFmtId="0" fontId="5" fillId="0" borderId="51" xfId="0" applyFont="1" applyBorder="1"/>
    <xf numFmtId="172" fontId="5" fillId="0" borderId="52" xfId="0" applyNumberFormat="1" applyFont="1" applyBorder="1"/>
    <xf numFmtId="0" fontId="5" fillId="0" borderId="53" xfId="0" applyFont="1" applyBorder="1"/>
    <xf numFmtId="2" fontId="5" fillId="0" borderId="52" xfId="0" applyNumberFormat="1" applyFont="1" applyBorder="1" applyAlignment="1">
      <alignment horizontal="center"/>
    </xf>
    <xf numFmtId="2" fontId="5" fillId="0" borderId="52" xfId="0" applyNumberFormat="1" applyFont="1" applyBorder="1"/>
    <xf numFmtId="0" fontId="5" fillId="0" borderId="39" xfId="0" applyFont="1" applyBorder="1"/>
    <xf numFmtId="0" fontId="5" fillId="0" borderId="36" xfId="0" applyFont="1" applyBorder="1"/>
    <xf numFmtId="2" fontId="5" fillId="0" borderId="54" xfId="0" applyNumberFormat="1" applyFont="1" applyBorder="1"/>
    <xf numFmtId="172" fontId="11" fillId="5" borderId="38" xfId="1" applyNumberFormat="1" applyFont="1" applyFill="1" applyBorder="1" applyAlignment="1" applyProtection="1">
      <alignment horizontal="center"/>
    </xf>
    <xf numFmtId="172" fontId="10" fillId="0" borderId="19" xfId="0" applyNumberFormat="1" applyFont="1" applyBorder="1" applyAlignment="1">
      <alignment horizontal="center"/>
    </xf>
    <xf numFmtId="172" fontId="10" fillId="0" borderId="35" xfId="0" applyNumberFormat="1" applyFont="1" applyBorder="1"/>
    <xf numFmtId="172" fontId="10" fillId="0" borderId="37" xfId="0" applyNumberFormat="1" applyFont="1" applyBorder="1"/>
    <xf numFmtId="172" fontId="10" fillId="0" borderId="42" xfId="0" applyNumberFormat="1" applyFont="1" applyBorder="1"/>
    <xf numFmtId="0" fontId="10" fillId="0" borderId="0" xfId="0" applyFont="1"/>
    <xf numFmtId="0" fontId="10" fillId="0" borderId="33" xfId="0" applyFont="1" applyBorder="1"/>
    <xf numFmtId="0" fontId="10" fillId="0" borderId="32" xfId="0" applyFont="1" applyBorder="1"/>
    <xf numFmtId="172" fontId="10" fillId="0" borderId="0" xfId="0" applyNumberFormat="1" applyFont="1" applyAlignment="1">
      <alignment horizontal="center"/>
    </xf>
    <xf numFmtId="172" fontId="10" fillId="0" borderId="0" xfId="0" applyNumberFormat="1" applyFont="1"/>
    <xf numFmtId="172" fontId="10" fillId="0" borderId="33" xfId="0" applyNumberFormat="1" applyFont="1" applyBorder="1"/>
    <xf numFmtId="172" fontId="10" fillId="8" borderId="57" xfId="0" applyNumberFormat="1" applyFont="1" applyFill="1" applyBorder="1" applyAlignment="1">
      <alignment horizontal="right" vertical="center"/>
    </xf>
    <xf numFmtId="172" fontId="5" fillId="0" borderId="33" xfId="0" applyNumberFormat="1" applyFont="1" applyBorder="1"/>
    <xf numFmtId="174" fontId="10" fillId="0" borderId="0" xfId="0" applyNumberFormat="1" applyFont="1" applyAlignment="1">
      <alignment horizontal="center"/>
    </xf>
    <xf numFmtId="0" fontId="10" fillId="0" borderId="32" xfId="0" applyFont="1" applyBorder="1" applyAlignment="1">
      <alignment horizontal="right" vertical="center"/>
    </xf>
    <xf numFmtId="0" fontId="10" fillId="7" borderId="46" xfId="0" applyFont="1" applyFill="1" applyBorder="1"/>
    <xf numFmtId="172" fontId="10" fillId="7" borderId="58" xfId="0" applyNumberFormat="1" applyFont="1" applyFill="1" applyBorder="1" applyAlignment="1">
      <alignment horizontal="right" vertical="center"/>
    </xf>
    <xf numFmtId="166" fontId="10" fillId="0" borderId="32" xfId="0" applyNumberFormat="1" applyFont="1" applyBorder="1" applyAlignment="1">
      <alignment horizontal="right"/>
    </xf>
    <xf numFmtId="175" fontId="5" fillId="5" borderId="46" xfId="0" applyNumberFormat="1" applyFont="1" applyFill="1" applyBorder="1"/>
    <xf numFmtId="172" fontId="5" fillId="5" borderId="59" xfId="0" applyNumberFormat="1" applyFont="1" applyFill="1" applyBorder="1" applyAlignment="1">
      <alignment horizontal="right" vertical="center"/>
    </xf>
    <xf numFmtId="0" fontId="10" fillId="0" borderId="32" xfId="0" applyFont="1" applyBorder="1" applyAlignment="1">
      <alignment horizontal="right"/>
    </xf>
    <xf numFmtId="175" fontId="4" fillId="9" borderId="46" xfId="0" applyNumberFormat="1" applyFont="1" applyFill="1" applyBorder="1" applyAlignment="1">
      <alignment vertical="center"/>
    </xf>
    <xf numFmtId="172" fontId="4" fillId="9" borderId="59" xfId="0" applyNumberFormat="1" applyFont="1" applyFill="1" applyBorder="1" applyAlignment="1">
      <alignment horizontal="right" vertical="center"/>
    </xf>
    <xf numFmtId="175" fontId="5" fillId="5" borderId="60" xfId="0" applyNumberFormat="1" applyFont="1" applyFill="1" applyBorder="1" applyAlignment="1">
      <alignment vertical="center"/>
    </xf>
    <xf numFmtId="166" fontId="10" fillId="0" borderId="33" xfId="0" applyNumberFormat="1" applyFont="1" applyBorder="1" applyAlignment="1">
      <alignment horizontal="right"/>
    </xf>
    <xf numFmtId="172" fontId="10" fillId="10" borderId="59" xfId="1" applyNumberFormat="1" applyFont="1" applyFill="1" applyBorder="1" applyAlignment="1" applyProtection="1">
      <alignment horizontal="right" vertical="center"/>
    </xf>
    <xf numFmtId="172" fontId="11" fillId="0" borderId="59" xfId="1" applyNumberFormat="1" applyFont="1" applyFill="1" applyBorder="1" applyAlignment="1" applyProtection="1">
      <alignment horizontal="right" vertical="center"/>
    </xf>
    <xf numFmtId="0" fontId="10" fillId="0" borderId="49" xfId="0" applyFont="1" applyBorder="1" applyAlignment="1">
      <alignment horizontal="right"/>
    </xf>
    <xf numFmtId="168" fontId="4" fillId="0" borderId="63" xfId="0" applyNumberFormat="1" applyFont="1" applyBorder="1" applyAlignment="1">
      <alignment horizontal="center"/>
    </xf>
    <xf numFmtId="172" fontId="10" fillId="7" borderId="64" xfId="0" applyNumberFormat="1" applyFont="1" applyFill="1" applyBorder="1"/>
    <xf numFmtId="172" fontId="5" fillId="0" borderId="33" xfId="0" applyNumberFormat="1" applyFont="1" applyBorder="1" applyAlignment="1">
      <alignment horizontal="center" vertical="center"/>
    </xf>
    <xf numFmtId="175" fontId="5" fillId="0" borderId="46" xfId="0" applyNumberFormat="1" applyFont="1" applyBorder="1" applyAlignment="1">
      <alignment horizontal="center" vertical="center"/>
    </xf>
    <xf numFmtId="172" fontId="11" fillId="0" borderId="65" xfId="1" applyNumberFormat="1" applyFont="1" applyBorder="1" applyAlignment="1" applyProtection="1">
      <alignment horizontal="right" vertical="center"/>
    </xf>
    <xf numFmtId="172" fontId="11" fillId="0" borderId="59" xfId="1" applyNumberFormat="1" applyFont="1" applyBorder="1" applyAlignment="1" applyProtection="1">
      <alignment horizontal="right" vertical="center"/>
    </xf>
    <xf numFmtId="172" fontId="17" fillId="0" borderId="66" xfId="0" applyNumberFormat="1" applyFont="1" applyBorder="1" applyAlignment="1">
      <alignment horizontal="right" vertical="center"/>
    </xf>
    <xf numFmtId="166" fontId="5" fillId="0" borderId="33" xfId="0" applyNumberFormat="1" applyFont="1" applyBorder="1"/>
    <xf numFmtId="0" fontId="5" fillId="0" borderId="34" xfId="0" applyFont="1" applyBorder="1"/>
    <xf numFmtId="0" fontId="5" fillId="0" borderId="69" xfId="0" applyFont="1" applyBorder="1"/>
    <xf numFmtId="0" fontId="5" fillId="0" borderId="70" xfId="0" applyFont="1" applyBorder="1"/>
    <xf numFmtId="0" fontId="5" fillId="0" borderId="28" xfId="0" applyFont="1" applyBorder="1"/>
    <xf numFmtId="0" fontId="5" fillId="0" borderId="28" xfId="0" applyFont="1" applyBorder="1" applyAlignment="1">
      <alignment horizontal="center"/>
    </xf>
    <xf numFmtId="172" fontId="11" fillId="7" borderId="47" xfId="1" applyNumberFormat="1" applyFont="1" applyFill="1" applyBorder="1" applyAlignment="1" applyProtection="1">
      <alignment horizontal="center" vertical="center"/>
    </xf>
    <xf numFmtId="172" fontId="11" fillId="7" borderId="63" xfId="1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shrinkToFit="1"/>
      <protection hidden="1"/>
    </xf>
    <xf numFmtId="0" fontId="0" fillId="0" borderId="0" xfId="0" applyAlignment="1" applyProtection="1">
      <alignment horizontal="left" vertical="center"/>
      <protection hidden="1"/>
    </xf>
    <xf numFmtId="0" fontId="18" fillId="0" borderId="0" xfId="0" applyFont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vertical="center" shrinkToFit="1"/>
      <protection hidden="1"/>
    </xf>
    <xf numFmtId="0" fontId="2" fillId="0" borderId="0" xfId="0" applyFont="1" applyAlignment="1">
      <alignment vertical="center"/>
    </xf>
    <xf numFmtId="0" fontId="20" fillId="0" borderId="0" xfId="0" applyFont="1"/>
    <xf numFmtId="0" fontId="20" fillId="0" borderId="0" xfId="0" applyFont="1" applyAlignment="1">
      <alignment horizontal="center" vertical="center" wrapText="1"/>
    </xf>
    <xf numFmtId="0" fontId="20" fillId="0" borderId="0" xfId="0" applyFont="1" applyAlignment="1" applyProtection="1">
      <alignment horizontal="center" vertical="center"/>
      <protection hidden="1"/>
    </xf>
    <xf numFmtId="0" fontId="20" fillId="0" borderId="0" xfId="0" applyFont="1" applyAlignment="1">
      <alignment horizontal="right" vertical="center"/>
    </xf>
    <xf numFmtId="0" fontId="20" fillId="0" borderId="0" xfId="0" applyFont="1" applyAlignment="1" applyProtection="1">
      <alignment horizontal="right" vertical="center" shrinkToFit="1"/>
      <protection hidden="1"/>
    </xf>
    <xf numFmtId="172" fontId="20" fillId="0" borderId="0" xfId="0" applyNumberFormat="1" applyFont="1" applyAlignment="1" applyProtection="1">
      <alignment horizontal="center" vertical="center" shrinkToFit="1"/>
      <protection hidden="1"/>
    </xf>
    <xf numFmtId="0" fontId="20" fillId="0" borderId="0" xfId="0" applyFont="1" applyAlignment="1" applyProtection="1">
      <alignment horizontal="left" vertical="center"/>
      <protection hidden="1"/>
    </xf>
    <xf numFmtId="0" fontId="20" fillId="0" borderId="0" xfId="0" applyFont="1" applyAlignment="1">
      <alignment vertical="center"/>
    </xf>
    <xf numFmtId="0" fontId="21" fillId="0" borderId="0" xfId="1" applyFont="1" applyAlignment="1" applyProtection="1">
      <alignment vertic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vertical="center" wrapText="1"/>
    </xf>
    <xf numFmtId="0" fontId="23" fillId="0" borderId="0" xfId="0" applyFont="1"/>
    <xf numFmtId="0" fontId="27" fillId="0" borderId="0" xfId="0" applyFont="1" applyAlignment="1">
      <alignment horizontal="center"/>
    </xf>
    <xf numFmtId="0" fontId="27" fillId="11" borderId="64" xfId="0" applyFont="1" applyFill="1" applyBorder="1" applyAlignment="1">
      <alignment horizontal="center"/>
    </xf>
    <xf numFmtId="170" fontId="27" fillId="11" borderId="64" xfId="0" applyNumberFormat="1" applyFont="1" applyFill="1" applyBorder="1" applyAlignment="1">
      <alignment horizontal="center"/>
    </xf>
    <xf numFmtId="0" fontId="1" fillId="0" borderId="0" xfId="0" applyFont="1"/>
    <xf numFmtId="177" fontId="27" fillId="11" borderId="64" xfId="0" applyNumberFormat="1" applyFont="1" applyFill="1" applyBorder="1" applyAlignment="1">
      <alignment horizontal="center"/>
    </xf>
    <xf numFmtId="165" fontId="27" fillId="11" borderId="64" xfId="0" applyNumberFormat="1" applyFont="1" applyFill="1" applyBorder="1" applyAlignment="1">
      <alignment horizontal="center"/>
    </xf>
    <xf numFmtId="0" fontId="0" fillId="0" borderId="0" xfId="0" quotePrefix="1"/>
    <xf numFmtId="0" fontId="5" fillId="0" borderId="43" xfId="0" applyFont="1" applyBorder="1"/>
    <xf numFmtId="0" fontId="20" fillId="0" borderId="0" xfId="0" applyFont="1" applyAlignment="1" applyProtection="1">
      <alignment vertical="center" shrinkToFit="1"/>
      <protection hidden="1"/>
    </xf>
    <xf numFmtId="172" fontId="1" fillId="0" borderId="0" xfId="0" applyNumberFormat="1" applyFont="1" applyAlignment="1" applyProtection="1">
      <alignment horizontal="center" vertical="center" shrinkToFit="1"/>
      <protection hidden="1"/>
    </xf>
    <xf numFmtId="0" fontId="1" fillId="0" borderId="0" xfId="0" applyFont="1" applyAlignment="1" applyProtection="1">
      <alignment horizontal="center" vertical="center" shrinkToFit="1"/>
      <protection hidden="1"/>
    </xf>
    <xf numFmtId="0" fontId="29" fillId="0" borderId="0" xfId="0" applyFont="1" applyAlignment="1">
      <alignment vertical="center"/>
    </xf>
    <xf numFmtId="168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167" fontId="20" fillId="4" borderId="74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26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21" xfId="0" applyNumberFormat="1" applyFont="1" applyFill="1" applyBorder="1" applyAlignment="1" applyProtection="1">
      <alignment horizontal="center" vertical="center"/>
      <protection locked="0" hidden="1"/>
    </xf>
    <xf numFmtId="167" fontId="20" fillId="0" borderId="13" xfId="0" applyNumberFormat="1" applyFont="1" applyBorder="1" applyAlignment="1" applyProtection="1">
      <alignment horizontal="center" vertical="center"/>
      <protection locked="0" hidden="1"/>
    </xf>
    <xf numFmtId="176" fontId="20" fillId="0" borderId="15" xfId="0" applyNumberFormat="1" applyFont="1" applyBorder="1" applyAlignment="1" applyProtection="1">
      <alignment horizontal="center" vertical="center"/>
      <protection locked="0" hidden="1"/>
    </xf>
    <xf numFmtId="167" fontId="20" fillId="0" borderId="12" xfId="0" applyNumberFormat="1" applyFont="1" applyBorder="1" applyAlignment="1" applyProtection="1">
      <alignment horizontal="center" vertical="center"/>
      <protection locked="0" hidden="1"/>
    </xf>
    <xf numFmtId="167" fontId="20" fillId="0" borderId="0" xfId="0" applyNumberFormat="1" applyFont="1" applyAlignment="1" applyProtection="1">
      <alignment horizontal="center" vertical="center"/>
      <protection locked="0" hidden="1"/>
    </xf>
    <xf numFmtId="167" fontId="20" fillId="0" borderId="15" xfId="0" applyNumberFormat="1" applyFont="1" applyBorder="1" applyAlignment="1" applyProtection="1">
      <alignment horizontal="center" vertical="center"/>
      <protection locked="0" hidden="1"/>
    </xf>
    <xf numFmtId="172" fontId="20" fillId="0" borderId="12" xfId="0" applyNumberFormat="1" applyFont="1" applyBorder="1" applyAlignment="1" applyProtection="1">
      <alignment horizontal="center" vertical="center"/>
      <protection locked="0" hidden="1"/>
    </xf>
    <xf numFmtId="176" fontId="20" fillId="0" borderId="11" xfId="0" applyNumberFormat="1" applyFont="1" applyBorder="1" applyAlignment="1" applyProtection="1">
      <alignment horizontal="center" vertical="center"/>
      <protection locked="0" hidden="1"/>
    </xf>
    <xf numFmtId="176" fontId="20" fillId="0" borderId="24" xfId="0" applyNumberFormat="1" applyFont="1" applyBorder="1" applyAlignment="1" applyProtection="1">
      <alignment horizontal="center" vertical="center"/>
      <protection locked="0" hidden="1"/>
    </xf>
    <xf numFmtId="164" fontId="2" fillId="0" borderId="16" xfId="0" applyNumberFormat="1" applyFont="1" applyBorder="1" applyAlignment="1" applyProtection="1">
      <alignment horizontal="center" vertical="center"/>
      <protection locked="0" hidden="1"/>
    </xf>
    <xf numFmtId="176" fontId="2" fillId="0" borderId="73" xfId="0" applyNumberFormat="1" applyFont="1" applyBorder="1" applyAlignment="1" applyProtection="1">
      <alignment horizontal="center" vertical="center"/>
      <protection locked="0" hidden="1"/>
    </xf>
    <xf numFmtId="176" fontId="2" fillId="0" borderId="8" xfId="0" applyNumberFormat="1" applyFont="1" applyBorder="1" applyAlignment="1" applyProtection="1">
      <alignment horizontal="center" vertical="center"/>
      <protection locked="0" hidden="1"/>
    </xf>
    <xf numFmtId="167" fontId="20" fillId="4" borderId="17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13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11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81" xfId="0" applyNumberFormat="1" applyFont="1" applyFill="1" applyBorder="1" applyAlignment="1" applyProtection="1">
      <alignment horizontal="center" vertical="center"/>
      <protection locked="0" hidden="1"/>
    </xf>
    <xf numFmtId="172" fontId="20" fillId="2" borderId="18" xfId="0" applyNumberFormat="1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0" fillId="4" borderId="85" xfId="0" applyFont="1" applyFill="1" applyBorder="1" applyAlignment="1" applyProtection="1">
      <alignment horizontal="center" vertical="center"/>
      <protection locked="0" hidden="1"/>
    </xf>
    <xf numFmtId="0" fontId="2" fillId="4" borderId="85" xfId="0" applyFont="1" applyFill="1" applyBorder="1" applyAlignment="1" applyProtection="1">
      <alignment vertical="center"/>
      <protection hidden="1"/>
    </xf>
    <xf numFmtId="167" fontId="20" fillId="4" borderId="80" xfId="0" applyNumberFormat="1" applyFont="1" applyFill="1" applyBorder="1" applyAlignment="1" applyProtection="1">
      <alignment horizontal="center" vertical="center"/>
      <protection locked="0" hidden="1"/>
    </xf>
    <xf numFmtId="0" fontId="20" fillId="0" borderId="86" xfId="0" applyFont="1" applyBorder="1" applyAlignment="1" applyProtection="1">
      <alignment horizontal="center" vertical="center"/>
      <protection hidden="1"/>
    </xf>
    <xf numFmtId="0" fontId="20" fillId="0" borderId="87" xfId="0" applyFont="1" applyBorder="1" applyAlignment="1" applyProtection="1">
      <alignment horizontal="center" vertical="center"/>
      <protection hidden="1"/>
    </xf>
    <xf numFmtId="0" fontId="20" fillId="2" borderId="3" xfId="0" applyFont="1" applyFill="1" applyBorder="1" applyAlignment="1">
      <alignment horizontal="center" vertical="center"/>
    </xf>
    <xf numFmtId="168" fontId="20" fillId="0" borderId="0" xfId="0" applyNumberFormat="1" applyFont="1"/>
    <xf numFmtId="0" fontId="20" fillId="0" borderId="0" xfId="0" applyFont="1" applyProtection="1">
      <protection hidden="1"/>
    </xf>
    <xf numFmtId="168" fontId="20" fillId="0" borderId="0" xfId="0" applyNumberFormat="1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20" fillId="0" borderId="3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center" vertical="center"/>
      <protection hidden="1"/>
    </xf>
    <xf numFmtId="0" fontId="0" fillId="2" borderId="7" xfId="0" applyFill="1" applyBorder="1" applyAlignment="1" applyProtection="1">
      <alignment horizontal="center" vertical="center"/>
      <protection hidden="1"/>
    </xf>
    <xf numFmtId="0" fontId="0" fillId="2" borderId="10" xfId="0" applyFill="1" applyBorder="1" applyAlignment="1" applyProtection="1">
      <alignment horizontal="center" vertical="center"/>
      <protection hidden="1"/>
    </xf>
    <xf numFmtId="0" fontId="0" fillId="3" borderId="6" xfId="0" applyFill="1" applyBorder="1" applyAlignment="1" applyProtection="1">
      <alignment horizontal="center" vertical="center" wrapText="1"/>
      <protection hidden="1"/>
    </xf>
    <xf numFmtId="0" fontId="0" fillId="3" borderId="8" xfId="0" applyFill="1" applyBorder="1" applyAlignment="1" applyProtection="1">
      <alignment horizontal="center" vertical="center" wrapText="1"/>
      <protection hidden="1"/>
    </xf>
    <xf numFmtId="0" fontId="0" fillId="3" borderId="7" xfId="0" applyFill="1" applyBorder="1" applyAlignment="1" applyProtection="1">
      <alignment horizontal="center" vertical="center"/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center" vertical="center" wrapText="1"/>
      <protection hidden="1"/>
    </xf>
    <xf numFmtId="0" fontId="0" fillId="3" borderId="73" xfId="0" applyFill="1" applyBorder="1" applyAlignment="1" applyProtection="1">
      <alignment horizontal="center" vertical="center"/>
      <protection hidden="1"/>
    </xf>
    <xf numFmtId="172" fontId="20" fillId="2" borderId="20" xfId="0" applyNumberFormat="1" applyFont="1" applyFill="1" applyBorder="1" applyAlignment="1" applyProtection="1">
      <alignment horizontal="center" vertical="center"/>
      <protection hidden="1"/>
    </xf>
    <xf numFmtId="172" fontId="20" fillId="2" borderId="18" xfId="0" applyNumberFormat="1" applyFont="1" applyFill="1" applyBorder="1" applyAlignment="1" applyProtection="1">
      <alignment horizontal="center" vertical="center"/>
      <protection hidden="1"/>
    </xf>
    <xf numFmtId="176" fontId="20" fillId="2" borderId="18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20" fillId="2" borderId="82" xfId="0" applyFont="1" applyFill="1" applyBorder="1" applyAlignment="1" applyProtection="1">
      <alignment horizontal="center" vertical="center"/>
      <protection hidden="1"/>
    </xf>
    <xf numFmtId="0" fontId="20" fillId="2" borderId="53" xfId="0" applyFont="1" applyFill="1" applyBorder="1" applyAlignment="1" applyProtection="1">
      <alignment horizontal="center" vertical="center"/>
      <protection hidden="1"/>
    </xf>
    <xf numFmtId="0" fontId="20" fillId="2" borderId="83" xfId="0" applyFont="1" applyFill="1" applyBorder="1" applyAlignment="1" applyProtection="1">
      <alignment horizontal="center" vertical="center"/>
      <protection hidden="1"/>
    </xf>
    <xf numFmtId="0" fontId="20" fillId="2" borderId="81" xfId="0" applyFont="1" applyFill="1" applyBorder="1" applyAlignment="1" applyProtection="1">
      <alignment horizontal="center" vertical="center"/>
      <protection hidden="1"/>
    </xf>
    <xf numFmtId="0" fontId="20" fillId="3" borderId="82" xfId="0" applyFont="1" applyFill="1" applyBorder="1" applyAlignment="1" applyProtection="1">
      <alignment horizontal="center" vertical="center" wrapText="1"/>
      <protection hidden="1"/>
    </xf>
    <xf numFmtId="0" fontId="20" fillId="3" borderId="53" xfId="0" applyFont="1" applyFill="1" applyBorder="1" applyAlignment="1" applyProtection="1">
      <alignment horizontal="center" vertical="center" wrapText="1"/>
      <protection hidden="1"/>
    </xf>
    <xf numFmtId="0" fontId="20" fillId="3" borderId="83" xfId="0" applyFont="1" applyFill="1" applyBorder="1" applyAlignment="1" applyProtection="1">
      <alignment horizontal="center" vertical="center"/>
      <protection hidden="1"/>
    </xf>
    <xf numFmtId="0" fontId="20" fillId="3" borderId="53" xfId="0" applyFont="1" applyFill="1" applyBorder="1" applyAlignment="1" applyProtection="1">
      <alignment horizontal="center" vertical="center"/>
      <protection hidden="1"/>
    </xf>
    <xf numFmtId="0" fontId="20" fillId="3" borderId="83" xfId="0" applyFont="1" applyFill="1" applyBorder="1" applyAlignment="1" applyProtection="1">
      <alignment horizontal="center" vertical="center" wrapText="1"/>
      <protection hidden="1"/>
    </xf>
    <xf numFmtId="0" fontId="20" fillId="3" borderId="88" xfId="0" applyFont="1" applyFill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horizontal="left" vertical="center" shrinkToFit="1"/>
      <protection hidden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20" fillId="0" borderId="0" xfId="0" applyFont="1" applyAlignment="1">
      <alignment horizontal="left" vertical="center"/>
    </xf>
    <xf numFmtId="49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170" fontId="1" fillId="0" borderId="0" xfId="0" applyNumberFormat="1" applyFont="1" applyAlignment="1">
      <alignment horizontal="left" vertical="center"/>
    </xf>
    <xf numFmtId="1" fontId="20" fillId="0" borderId="0" xfId="0" applyNumberFormat="1" applyFont="1" applyAlignment="1">
      <alignment vertical="center"/>
    </xf>
    <xf numFmtId="164" fontId="20" fillId="0" borderId="0" xfId="0" applyNumberFormat="1" applyFont="1" applyAlignment="1" applyProtection="1">
      <alignment horizontal="center" vertical="center"/>
      <protection hidden="1"/>
    </xf>
    <xf numFmtId="168" fontId="20" fillId="4" borderId="80" xfId="0" applyNumberFormat="1" applyFont="1" applyFill="1" applyBorder="1" applyAlignment="1" applyProtection="1">
      <alignment horizontal="center" vertical="center"/>
      <protection locked="0" hidden="1"/>
    </xf>
    <xf numFmtId="169" fontId="20" fillId="0" borderId="15" xfId="0" applyNumberFormat="1" applyFont="1" applyBorder="1" applyAlignment="1" applyProtection="1">
      <alignment horizontal="center" vertical="center"/>
      <protection locked="0" hidden="1"/>
    </xf>
    <xf numFmtId="1" fontId="20" fillId="0" borderId="86" xfId="0" applyNumberFormat="1" applyFont="1" applyBorder="1" applyAlignment="1" applyProtection="1">
      <alignment horizontal="center" vertical="center"/>
      <protection locked="0"/>
    </xf>
    <xf numFmtId="169" fontId="20" fillId="0" borderId="24" xfId="0" applyNumberFormat="1" applyFont="1" applyBorder="1" applyAlignment="1" applyProtection="1">
      <alignment horizontal="center" vertical="center"/>
      <protection locked="0" hidden="1"/>
    </xf>
    <xf numFmtId="1" fontId="20" fillId="0" borderId="87" xfId="0" applyNumberFormat="1" applyFont="1" applyBorder="1" applyAlignment="1" applyProtection="1">
      <alignment horizontal="center" vertical="center"/>
      <protection locked="0"/>
    </xf>
    <xf numFmtId="168" fontId="20" fillId="4" borderId="5" xfId="0" applyNumberFormat="1" applyFont="1" applyFill="1" applyBorder="1" applyAlignment="1" applyProtection="1">
      <alignment horizontal="center" vertical="center"/>
      <protection hidden="1"/>
    </xf>
    <xf numFmtId="167" fontId="20" fillId="4" borderId="74" xfId="0" applyNumberFormat="1" applyFont="1" applyFill="1" applyBorder="1" applyAlignment="1" applyProtection="1">
      <alignment horizontal="center" vertical="center"/>
      <protection hidden="1"/>
    </xf>
    <xf numFmtId="167" fontId="20" fillId="4" borderId="26" xfId="0" applyNumberFormat="1" applyFont="1" applyFill="1" applyBorder="1" applyAlignment="1" applyProtection="1">
      <alignment horizontal="center" vertical="center"/>
      <protection hidden="1"/>
    </xf>
    <xf numFmtId="167" fontId="20" fillId="4" borderId="21" xfId="0" applyNumberFormat="1" applyFont="1" applyFill="1" applyBorder="1" applyAlignment="1" applyProtection="1">
      <alignment horizontal="center" vertical="center"/>
      <protection hidden="1"/>
    </xf>
    <xf numFmtId="169" fontId="20" fillId="0" borderId="11" xfId="0" applyNumberFormat="1" applyFont="1" applyBorder="1" applyAlignment="1" applyProtection="1">
      <alignment horizontal="center" vertical="center"/>
      <protection hidden="1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76" fontId="20" fillId="0" borderId="15" xfId="0" applyNumberFormat="1" applyFont="1" applyBorder="1" applyAlignment="1" applyProtection="1">
      <alignment horizontal="center" vertical="center"/>
      <protection hidden="1"/>
    </xf>
    <xf numFmtId="167" fontId="20" fillId="0" borderId="12" xfId="0" applyNumberFormat="1" applyFont="1" applyBorder="1" applyAlignment="1" applyProtection="1">
      <alignment horizontal="center" vertical="center"/>
      <protection hidden="1"/>
    </xf>
    <xf numFmtId="167" fontId="20" fillId="0" borderId="0" xfId="0" applyNumberFormat="1" applyFont="1" applyAlignment="1" applyProtection="1">
      <alignment horizontal="center" vertical="center"/>
      <protection hidden="1"/>
    </xf>
    <xf numFmtId="167" fontId="20" fillId="0" borderId="15" xfId="0" applyNumberFormat="1" applyFont="1" applyBorder="1" applyAlignment="1" applyProtection="1">
      <alignment horizontal="center" vertical="center"/>
      <protection hidden="1"/>
    </xf>
    <xf numFmtId="176" fontId="20" fillId="0" borderId="12" xfId="0" applyNumberFormat="1" applyFont="1" applyBorder="1" applyAlignment="1" applyProtection="1">
      <alignment horizontal="center" vertical="center"/>
      <protection hidden="1"/>
    </xf>
    <xf numFmtId="176" fontId="20" fillId="0" borderId="13" xfId="0" applyNumberFormat="1" applyFont="1" applyBorder="1" applyAlignment="1" applyProtection="1">
      <alignment horizontal="center" vertical="center"/>
      <protection hidden="1"/>
    </xf>
    <xf numFmtId="176" fontId="20" fillId="0" borderId="0" xfId="0" applyNumberFormat="1" applyFont="1" applyAlignment="1" applyProtection="1">
      <alignment horizontal="center" vertical="center"/>
      <protection hidden="1"/>
    </xf>
    <xf numFmtId="167" fontId="20" fillId="0" borderId="17" xfId="0" applyNumberFormat="1" applyFont="1" applyBorder="1" applyAlignment="1" applyProtection="1">
      <alignment horizontal="center" vertical="center"/>
      <protection hidden="1"/>
    </xf>
    <xf numFmtId="172" fontId="20" fillId="0" borderId="12" xfId="0" applyNumberFormat="1" applyFont="1" applyBorder="1" applyAlignment="1" applyProtection="1">
      <alignment horizontal="center" vertical="center"/>
      <protection hidden="1"/>
    </xf>
    <xf numFmtId="176" fontId="20" fillId="0" borderId="11" xfId="0" applyNumberFormat="1" applyFont="1" applyBorder="1" applyAlignment="1" applyProtection="1">
      <alignment horizontal="center" vertical="center"/>
      <protection hidden="1"/>
    </xf>
    <xf numFmtId="167" fontId="20" fillId="4" borderId="17" xfId="0" applyNumberFormat="1" applyFont="1" applyFill="1" applyBorder="1" applyAlignment="1" applyProtection="1">
      <alignment horizontal="center" vertical="center"/>
      <protection hidden="1"/>
    </xf>
    <xf numFmtId="167" fontId="20" fillId="4" borderId="13" xfId="0" applyNumberFormat="1" applyFont="1" applyFill="1" applyBorder="1" applyAlignment="1" applyProtection="1">
      <alignment horizontal="center" vertical="center"/>
      <protection hidden="1"/>
    </xf>
    <xf numFmtId="167" fontId="20" fillId="4" borderId="11" xfId="0" applyNumberFormat="1" applyFont="1" applyFill="1" applyBorder="1" applyAlignment="1" applyProtection="1">
      <alignment horizontal="center" vertical="center"/>
      <protection hidden="1"/>
    </xf>
    <xf numFmtId="167" fontId="20" fillId="4" borderId="81" xfId="0" applyNumberFormat="1" applyFont="1" applyFill="1" applyBorder="1" applyAlignment="1" applyProtection="1">
      <alignment horizontal="center" vertical="center"/>
      <protection hidden="1"/>
    </xf>
    <xf numFmtId="0" fontId="20" fillId="4" borderId="85" xfId="0" applyFont="1" applyFill="1" applyBorder="1" applyAlignment="1" applyProtection="1">
      <alignment horizontal="center" vertical="center"/>
      <protection hidden="1"/>
    </xf>
    <xf numFmtId="1" fontId="20" fillId="0" borderId="86" xfId="0" applyNumberFormat="1" applyFont="1" applyBorder="1" applyAlignment="1" applyProtection="1">
      <alignment horizontal="center" vertical="center"/>
      <protection hidden="1"/>
    </xf>
    <xf numFmtId="172" fontId="20" fillId="0" borderId="0" xfId="0" applyNumberFormat="1" applyFont="1" applyAlignment="1" applyProtection="1">
      <alignment horizontal="center" vertical="center"/>
      <protection hidden="1"/>
    </xf>
    <xf numFmtId="1" fontId="20" fillId="0" borderId="87" xfId="0" applyNumberFormat="1" applyFont="1" applyBorder="1" applyAlignment="1" applyProtection="1">
      <alignment horizontal="center" vertical="center"/>
      <protection hidden="1"/>
    </xf>
    <xf numFmtId="176" fontId="20" fillId="4" borderId="17" xfId="0" applyNumberFormat="1" applyFont="1" applyFill="1" applyBorder="1" applyAlignment="1" applyProtection="1">
      <alignment horizontal="center" vertical="center"/>
      <protection hidden="1"/>
    </xf>
    <xf numFmtId="176" fontId="20" fillId="4" borderId="13" xfId="0" applyNumberFormat="1" applyFont="1" applyFill="1" applyBorder="1" applyAlignment="1" applyProtection="1">
      <alignment horizontal="center" vertical="center"/>
      <protection hidden="1"/>
    </xf>
    <xf numFmtId="169" fontId="20" fillId="0" borderId="15" xfId="0" applyNumberFormat="1" applyFont="1" applyBorder="1" applyAlignment="1" applyProtection="1">
      <alignment horizontal="center" vertical="center"/>
      <protection hidden="1"/>
    </xf>
    <xf numFmtId="169" fontId="20" fillId="0" borderId="24" xfId="0" applyNumberFormat="1" applyFont="1" applyBorder="1" applyAlignment="1" applyProtection="1">
      <alignment horizontal="center" vertical="center"/>
      <protection hidden="1"/>
    </xf>
    <xf numFmtId="172" fontId="20" fillId="0" borderId="84" xfId="0" applyNumberFormat="1" applyFont="1" applyBorder="1" applyAlignment="1" applyProtection="1">
      <alignment horizontal="center" vertical="center"/>
      <protection locked="0" hidden="1"/>
    </xf>
    <xf numFmtId="176" fontId="20" fillId="0" borderId="91" xfId="0" applyNumberFormat="1" applyFont="1" applyBorder="1" applyAlignment="1" applyProtection="1">
      <alignment horizontal="center" vertical="center"/>
      <protection locked="0" hidden="1"/>
    </xf>
    <xf numFmtId="172" fontId="20" fillId="0" borderId="17" xfId="0" applyNumberFormat="1" applyFont="1" applyBorder="1" applyAlignment="1" applyProtection="1">
      <alignment horizontal="center" vertical="center"/>
      <protection locked="0" hidden="1"/>
    </xf>
    <xf numFmtId="176" fontId="20" fillId="0" borderId="92" xfId="0" applyNumberFormat="1" applyFont="1" applyBorder="1" applyAlignment="1" applyProtection="1">
      <alignment horizontal="center" vertical="center"/>
      <protection locked="0" hidden="1"/>
    </xf>
    <xf numFmtId="172" fontId="20" fillId="0" borderId="74" xfId="0" applyNumberFormat="1" applyFont="1" applyBorder="1" applyAlignment="1" applyProtection="1">
      <alignment horizontal="center" vertical="center"/>
      <protection locked="0" hidden="1"/>
    </xf>
    <xf numFmtId="167" fontId="20" fillId="0" borderId="3" xfId="0" applyNumberFormat="1" applyFont="1" applyBorder="1" applyAlignment="1" applyProtection="1">
      <alignment horizontal="center" vertical="center"/>
      <protection locked="0" hidden="1"/>
    </xf>
    <xf numFmtId="167" fontId="20" fillId="0" borderId="74" xfId="0" applyNumberFormat="1" applyFont="1" applyBorder="1" applyAlignment="1" applyProtection="1">
      <alignment horizontal="center" vertical="center"/>
      <protection locked="0" hidden="1"/>
    </xf>
    <xf numFmtId="0" fontId="2" fillId="4" borderId="1" xfId="0" applyFont="1" applyFill="1" applyBorder="1" applyAlignment="1" applyProtection="1">
      <alignment vertical="center"/>
      <protection hidden="1"/>
    </xf>
    <xf numFmtId="168" fontId="20" fillId="4" borderId="80" xfId="0" applyNumberFormat="1" applyFont="1" applyFill="1" applyBorder="1" applyAlignment="1" applyProtection="1">
      <alignment horizontal="center" vertical="center"/>
      <protection hidden="1"/>
    </xf>
    <xf numFmtId="1" fontId="20" fillId="0" borderId="86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2" borderId="36" xfId="0" applyFont="1" applyFill="1" applyBorder="1" applyAlignment="1" applyProtection="1">
      <alignment horizontal="center" vertical="center"/>
      <protection hidden="1"/>
    </xf>
    <xf numFmtId="0" fontId="2" fillId="2" borderId="72" xfId="0" applyFont="1" applyFill="1" applyBorder="1" applyAlignment="1" applyProtection="1">
      <alignment horizontal="center" vertical="center"/>
      <protection hidden="1"/>
    </xf>
    <xf numFmtId="167" fontId="20" fillId="4" borderId="89" xfId="0" applyNumberFormat="1" applyFont="1" applyFill="1" applyBorder="1" applyAlignment="1" applyProtection="1">
      <alignment horizontal="center" vertical="center"/>
      <protection hidden="1"/>
    </xf>
    <xf numFmtId="176" fontId="20" fillId="0" borderId="43" xfId="0" applyNumberFormat="1" applyFont="1" applyBorder="1" applyAlignment="1" applyProtection="1">
      <alignment horizontal="center" vertical="center"/>
      <protection hidden="1"/>
    </xf>
    <xf numFmtId="176" fontId="20" fillId="2" borderId="90" xfId="0" applyNumberFormat="1" applyFont="1" applyFill="1" applyBorder="1" applyAlignment="1" applyProtection="1">
      <alignment horizontal="center" vertical="center"/>
      <protection hidden="1"/>
    </xf>
    <xf numFmtId="172" fontId="20" fillId="0" borderId="15" xfId="0" applyNumberFormat="1" applyFont="1" applyBorder="1" applyAlignment="1" applyProtection="1">
      <alignment horizontal="center" vertical="center"/>
      <protection hidden="1"/>
    </xf>
    <xf numFmtId="1" fontId="33" fillId="0" borderId="86" xfId="0" applyNumberFormat="1" applyFont="1" applyBorder="1" applyAlignment="1" applyProtection="1">
      <alignment horizontal="center" vertical="center"/>
      <protection hidden="1"/>
    </xf>
    <xf numFmtId="1" fontId="33" fillId="0" borderId="86" xfId="0" applyNumberFormat="1" applyFont="1" applyBorder="1" applyAlignment="1" applyProtection="1">
      <alignment horizontal="center" vertical="center" wrapText="1"/>
      <protection hidden="1"/>
    </xf>
    <xf numFmtId="169" fontId="33" fillId="0" borderId="15" xfId="0" applyNumberFormat="1" applyFont="1" applyBorder="1" applyAlignment="1" applyProtection="1">
      <alignment horizontal="center" vertical="center"/>
      <protection hidden="1"/>
    </xf>
    <xf numFmtId="1" fontId="34" fillId="0" borderId="86" xfId="0" applyNumberFormat="1" applyFont="1" applyBorder="1" applyAlignment="1" applyProtection="1">
      <alignment horizontal="center" vertical="center"/>
      <protection hidden="1"/>
    </xf>
    <xf numFmtId="0" fontId="20" fillId="2" borderId="40" xfId="0" applyFont="1" applyFill="1" applyBorder="1" applyAlignment="1" applyProtection="1">
      <alignment horizontal="center" vertical="center"/>
      <protection hidden="1"/>
    </xf>
    <xf numFmtId="0" fontId="33" fillId="0" borderId="86" xfId="0" applyFont="1" applyBorder="1" applyAlignment="1" applyProtection="1">
      <alignment horizontal="center" vertical="center"/>
      <protection hidden="1"/>
    </xf>
    <xf numFmtId="172" fontId="33" fillId="0" borderId="0" xfId="0" applyNumberFormat="1" applyFont="1" applyAlignment="1" applyProtection="1">
      <alignment horizontal="center" vertical="center"/>
      <protection hidden="1"/>
    </xf>
    <xf numFmtId="0" fontId="20" fillId="3" borderId="81" xfId="0" applyFont="1" applyFill="1" applyBorder="1" applyAlignment="1" applyProtection="1">
      <alignment horizontal="center" vertical="center" wrapText="1"/>
      <protection hidden="1"/>
    </xf>
    <xf numFmtId="176" fontId="20" fillId="0" borderId="14" xfId="0" applyNumberFormat="1" applyFont="1" applyBorder="1" applyAlignment="1" applyProtection="1">
      <alignment horizontal="center" vertical="center"/>
      <protection hidden="1"/>
    </xf>
    <xf numFmtId="176" fontId="20" fillId="4" borderId="95" xfId="0" applyNumberFormat="1" applyFont="1" applyFill="1" applyBorder="1" applyAlignment="1" applyProtection="1">
      <alignment horizontal="center" vertical="center"/>
      <protection hidden="1"/>
    </xf>
    <xf numFmtId="176" fontId="20" fillId="4" borderId="53" xfId="0" applyNumberFormat="1" applyFont="1" applyFill="1" applyBorder="1" applyAlignment="1" applyProtection="1">
      <alignment horizontal="center" vertical="center"/>
      <protection hidden="1"/>
    </xf>
    <xf numFmtId="176" fontId="20" fillId="4" borderId="81" xfId="0" applyNumberFormat="1" applyFont="1" applyFill="1" applyBorder="1" applyAlignment="1" applyProtection="1">
      <alignment horizontal="center" vertical="center"/>
      <protection hidden="1"/>
    </xf>
    <xf numFmtId="0" fontId="20" fillId="2" borderId="8" xfId="0" applyFont="1" applyFill="1" applyBorder="1" applyAlignment="1">
      <alignment horizontal="center" vertical="center" wrapText="1"/>
    </xf>
    <xf numFmtId="0" fontId="20" fillId="12" borderId="82" xfId="0" applyFont="1" applyFill="1" applyBorder="1" applyAlignment="1" applyProtection="1">
      <alignment horizontal="center" vertical="center" wrapText="1"/>
      <protection hidden="1"/>
    </xf>
    <xf numFmtId="0" fontId="20" fillId="0" borderId="3" xfId="0" applyFont="1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172" fontId="20" fillId="0" borderId="0" xfId="0" applyNumberFormat="1" applyFont="1"/>
    <xf numFmtId="167" fontId="20" fillId="4" borderId="43" xfId="0" applyNumberFormat="1" applyFont="1" applyFill="1" applyBorder="1" applyAlignment="1" applyProtection="1">
      <alignment horizontal="center" vertical="center"/>
      <protection hidden="1"/>
    </xf>
    <xf numFmtId="176" fontId="2" fillId="0" borderId="10" xfId="0" applyNumberFormat="1" applyFont="1" applyBorder="1" applyAlignment="1" applyProtection="1">
      <alignment horizontal="center" vertical="center"/>
      <protection locked="0" hidden="1"/>
    </xf>
    <xf numFmtId="172" fontId="20" fillId="0" borderId="0" xfId="0" applyNumberFormat="1" applyFont="1" applyAlignment="1">
      <alignment horizontal="center" vertical="center"/>
    </xf>
    <xf numFmtId="167" fontId="20" fillId="4" borderId="98" xfId="0" applyNumberFormat="1" applyFont="1" applyFill="1" applyBorder="1" applyAlignment="1" applyProtection="1">
      <alignment horizontal="center" vertical="center"/>
      <protection locked="0" hidden="1"/>
    </xf>
    <xf numFmtId="167" fontId="20" fillId="4" borderId="88" xfId="0" applyNumberFormat="1" applyFont="1" applyFill="1" applyBorder="1" applyAlignment="1" applyProtection="1">
      <alignment horizontal="center" vertical="center"/>
      <protection hidden="1"/>
    </xf>
    <xf numFmtId="167" fontId="20" fillId="4" borderId="1" xfId="0" applyNumberFormat="1" applyFont="1" applyFill="1" applyBorder="1" applyAlignment="1" applyProtection="1">
      <alignment horizontal="center" vertical="center"/>
      <protection hidden="1"/>
    </xf>
    <xf numFmtId="167" fontId="20" fillId="4" borderId="99" xfId="0" applyNumberFormat="1" applyFont="1" applyFill="1" applyBorder="1" applyAlignment="1" applyProtection="1">
      <alignment horizontal="center" vertical="center"/>
      <protection hidden="1"/>
    </xf>
    <xf numFmtId="167" fontId="20" fillId="4" borderId="71" xfId="0" applyNumberFormat="1" applyFont="1" applyFill="1" applyBorder="1" applyAlignment="1" applyProtection="1">
      <alignment horizontal="center" vertical="center"/>
      <protection hidden="1"/>
    </xf>
    <xf numFmtId="167" fontId="20" fillId="4" borderId="2" xfId="0" applyNumberFormat="1" applyFont="1" applyFill="1" applyBorder="1" applyAlignment="1" applyProtection="1">
      <alignment horizontal="center" vertical="center"/>
      <protection hidden="1"/>
    </xf>
    <xf numFmtId="172" fontId="20" fillId="0" borderId="0" xfId="0" applyNumberFormat="1" applyFont="1" applyAlignment="1" applyProtection="1">
      <alignment horizontal="center" vertical="center"/>
      <protection locked="0" hidden="1"/>
    </xf>
    <xf numFmtId="164" fontId="2" fillId="0" borderId="96" xfId="0" applyNumberFormat="1" applyFont="1" applyBorder="1" applyAlignment="1" applyProtection="1">
      <alignment horizontal="center" vertical="center"/>
      <protection locked="0" hidden="1"/>
    </xf>
    <xf numFmtId="168" fontId="20" fillId="4" borderId="85" xfId="0" applyNumberFormat="1" applyFont="1" applyFill="1" applyBorder="1" applyAlignment="1" applyProtection="1">
      <alignment horizontal="center" vertical="center"/>
      <protection locked="0" hidden="1"/>
    </xf>
    <xf numFmtId="169" fontId="20" fillId="0" borderId="86" xfId="0" applyNumberFormat="1" applyFont="1" applyBorder="1" applyAlignment="1" applyProtection="1">
      <alignment horizontal="center" vertical="center"/>
      <protection locked="0" hidden="1"/>
    </xf>
    <xf numFmtId="169" fontId="20" fillId="0" borderId="12" xfId="0" applyNumberFormat="1" applyFont="1" applyBorder="1" applyAlignment="1" applyProtection="1">
      <alignment horizontal="center" vertical="center"/>
      <protection locked="0" hidden="1"/>
    </xf>
    <xf numFmtId="1" fontId="20" fillId="0" borderId="14" xfId="0" applyNumberFormat="1" applyFont="1" applyBorder="1" applyAlignment="1" applyProtection="1">
      <alignment horizontal="center" vertical="center"/>
      <protection locked="0"/>
    </xf>
    <xf numFmtId="169" fontId="20" fillId="0" borderId="86" xfId="0" applyNumberFormat="1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" fontId="20" fillId="0" borderId="12" xfId="0" applyNumberFormat="1" applyFont="1" applyBorder="1" applyAlignment="1" applyProtection="1">
      <alignment horizontal="center" vertical="center"/>
      <protection hidden="1"/>
    </xf>
    <xf numFmtId="1" fontId="20" fillId="0" borderId="12" xfId="0" applyNumberFormat="1" applyFont="1" applyBorder="1" applyAlignment="1" applyProtection="1">
      <alignment horizontal="center" vertical="center"/>
      <protection locked="0"/>
    </xf>
    <xf numFmtId="0" fontId="2" fillId="0" borderId="96" xfId="0" applyFont="1" applyBorder="1" applyAlignment="1" applyProtection="1">
      <alignment horizontal="center" vertical="center"/>
      <protection hidden="1"/>
    </xf>
    <xf numFmtId="0" fontId="2" fillId="2" borderId="18" xfId="0" applyFont="1" applyFill="1" applyBorder="1" applyAlignment="1" applyProtection="1">
      <alignment horizontal="center" vertical="center"/>
      <protection hidden="1"/>
    </xf>
    <xf numFmtId="1" fontId="35" fillId="0" borderId="86" xfId="0" applyNumberFormat="1" applyFont="1" applyBorder="1" applyAlignment="1" applyProtection="1">
      <alignment horizontal="center" vertical="center"/>
      <protection hidden="1"/>
    </xf>
    <xf numFmtId="1" fontId="35" fillId="0" borderId="86" xfId="0" applyNumberFormat="1" applyFont="1" applyBorder="1" applyAlignment="1" applyProtection="1">
      <alignment horizontal="center" vertical="center"/>
      <protection locked="0"/>
    </xf>
    <xf numFmtId="1" fontId="35" fillId="0" borderId="12" xfId="0" applyNumberFormat="1" applyFont="1" applyBorder="1" applyAlignment="1" applyProtection="1">
      <alignment horizontal="center" vertical="center"/>
      <protection hidden="1"/>
    </xf>
    <xf numFmtId="1" fontId="35" fillId="0" borderId="87" xfId="0" applyNumberFormat="1" applyFont="1" applyBorder="1" applyAlignment="1" applyProtection="1">
      <alignment horizontal="center" vertical="center"/>
      <protection hidden="1"/>
    </xf>
    <xf numFmtId="0" fontId="0" fillId="0" borderId="100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2" fillId="4" borderId="71" xfId="0" applyFont="1" applyFill="1" applyBorder="1" applyAlignment="1" applyProtection="1">
      <alignment horizontal="center" vertical="center"/>
      <protection hidden="1"/>
    </xf>
    <xf numFmtId="1" fontId="33" fillId="0" borderId="12" xfId="0" applyNumberFormat="1" applyFont="1" applyBorder="1" applyAlignment="1" applyProtection="1">
      <alignment horizontal="center" vertical="center"/>
      <protection hidden="1"/>
    </xf>
    <xf numFmtId="172" fontId="20" fillId="4" borderId="74" xfId="0" applyNumberFormat="1" applyFont="1" applyFill="1" applyBorder="1" applyAlignment="1" applyProtection="1">
      <alignment horizontal="center" vertical="center"/>
      <protection hidden="1"/>
    </xf>
    <xf numFmtId="172" fontId="20" fillId="4" borderId="26" xfId="0" applyNumberFormat="1" applyFont="1" applyFill="1" applyBorder="1" applyAlignment="1" applyProtection="1">
      <alignment horizontal="center" vertical="center"/>
      <protection hidden="1"/>
    </xf>
    <xf numFmtId="172" fontId="20" fillId="4" borderId="21" xfId="0" applyNumberFormat="1" applyFont="1" applyFill="1" applyBorder="1" applyAlignment="1" applyProtection="1">
      <alignment horizontal="center" vertical="center"/>
      <protection hidden="1"/>
    </xf>
    <xf numFmtId="172" fontId="20" fillId="4" borderId="80" xfId="0" applyNumberFormat="1" applyFont="1" applyFill="1" applyBorder="1" applyAlignment="1" applyProtection="1">
      <alignment horizontal="center" vertical="center"/>
      <protection hidden="1"/>
    </xf>
    <xf numFmtId="172" fontId="20" fillId="4" borderId="89" xfId="0" applyNumberFormat="1" applyFont="1" applyFill="1" applyBorder="1" applyAlignment="1" applyProtection="1">
      <alignment horizontal="center" vertical="center"/>
      <protection hidden="1"/>
    </xf>
    <xf numFmtId="172" fontId="20" fillId="0" borderId="17" xfId="0" applyNumberFormat="1" applyFont="1" applyBorder="1" applyAlignment="1" applyProtection="1">
      <alignment horizontal="center" vertical="center"/>
      <protection hidden="1"/>
    </xf>
    <xf numFmtId="172" fontId="20" fillId="0" borderId="13" xfId="0" applyNumberFormat="1" applyFont="1" applyBorder="1" applyAlignment="1" applyProtection="1">
      <alignment horizontal="center" vertical="center"/>
      <protection hidden="1"/>
    </xf>
    <xf numFmtId="172" fontId="20" fillId="0" borderId="43" xfId="0" applyNumberFormat="1" applyFont="1" applyBorder="1" applyAlignment="1" applyProtection="1">
      <alignment horizontal="center" vertical="center"/>
      <protection hidden="1"/>
    </xf>
    <xf numFmtId="172" fontId="33" fillId="0" borderId="17" xfId="0" applyNumberFormat="1" applyFont="1" applyBorder="1" applyAlignment="1" applyProtection="1">
      <alignment horizontal="center" vertical="center"/>
      <protection hidden="1"/>
    </xf>
    <xf numFmtId="172" fontId="33" fillId="0" borderId="12" xfId="0" applyNumberFormat="1" applyFont="1" applyBorder="1" applyAlignment="1" applyProtection="1">
      <alignment horizontal="center" vertical="center"/>
      <protection hidden="1"/>
    </xf>
    <xf numFmtId="172" fontId="33" fillId="0" borderId="13" xfId="0" applyNumberFormat="1" applyFont="1" applyBorder="1" applyAlignment="1" applyProtection="1">
      <alignment horizontal="center" vertical="center"/>
      <protection hidden="1"/>
    </xf>
    <xf numFmtId="172" fontId="2" fillId="0" borderId="96" xfId="0" applyNumberFormat="1" applyFont="1" applyBorder="1" applyAlignment="1" applyProtection="1">
      <alignment horizontal="center" vertical="center"/>
      <protection locked="0" hidden="1"/>
    </xf>
    <xf numFmtId="172" fontId="2" fillId="0" borderId="16" xfId="0" applyNumberFormat="1" applyFont="1" applyBorder="1" applyAlignment="1" applyProtection="1">
      <alignment horizontal="center" vertical="center"/>
      <protection locked="0" hidden="1"/>
    </xf>
    <xf numFmtId="172" fontId="20" fillId="4" borderId="17" xfId="0" applyNumberFormat="1" applyFont="1" applyFill="1" applyBorder="1" applyAlignment="1" applyProtection="1">
      <alignment horizontal="center" vertical="center"/>
      <protection hidden="1"/>
    </xf>
    <xf numFmtId="172" fontId="20" fillId="4" borderId="13" xfId="0" applyNumberFormat="1" applyFont="1" applyFill="1" applyBorder="1" applyAlignment="1" applyProtection="1">
      <alignment horizontal="center" vertical="center"/>
      <protection hidden="1"/>
    </xf>
    <xf numFmtId="172" fontId="20" fillId="4" borderId="11" xfId="0" applyNumberFormat="1" applyFont="1" applyFill="1" applyBorder="1" applyAlignment="1" applyProtection="1">
      <alignment horizontal="center" vertical="center"/>
      <protection hidden="1"/>
    </xf>
    <xf numFmtId="172" fontId="20" fillId="4" borderId="81" xfId="0" applyNumberFormat="1" applyFont="1" applyFill="1" applyBorder="1" applyAlignment="1" applyProtection="1">
      <alignment horizontal="center" vertical="center"/>
      <protection hidden="1"/>
    </xf>
    <xf numFmtId="172" fontId="20" fillId="4" borderId="97" xfId="0" applyNumberFormat="1" applyFont="1" applyFill="1" applyBorder="1" applyAlignment="1" applyProtection="1">
      <alignment horizontal="center" vertical="center"/>
      <protection hidden="1"/>
    </xf>
    <xf numFmtId="172" fontId="20" fillId="4" borderId="24" xfId="0" applyNumberFormat="1" applyFont="1" applyFill="1" applyBorder="1" applyAlignment="1" applyProtection="1">
      <alignment horizontal="center" vertical="center"/>
      <protection hidden="1"/>
    </xf>
    <xf numFmtId="172" fontId="20" fillId="0" borderId="3" xfId="0" applyNumberFormat="1" applyFont="1" applyBorder="1" applyAlignment="1" applyProtection="1">
      <alignment horizontal="center" vertical="center"/>
      <protection locked="0" hidden="1"/>
    </xf>
    <xf numFmtId="172" fontId="20" fillId="0" borderId="84" xfId="0" applyNumberFormat="1" applyFont="1" applyBorder="1" applyAlignment="1" applyProtection="1">
      <alignment horizontal="center" vertical="center"/>
      <protection hidden="1"/>
    </xf>
    <xf numFmtId="178" fontId="20" fillId="0" borderId="15" xfId="0" applyNumberFormat="1" applyFont="1" applyBorder="1" applyAlignment="1" applyProtection="1">
      <alignment horizontal="center" vertical="center"/>
      <protection hidden="1"/>
    </xf>
    <xf numFmtId="178" fontId="2" fillId="0" borderId="8" xfId="0" applyNumberFormat="1" applyFont="1" applyBorder="1" applyAlignment="1" applyProtection="1">
      <alignment horizontal="center" vertical="center"/>
      <protection locked="0" hidden="1"/>
    </xf>
    <xf numFmtId="178" fontId="20" fillId="0" borderId="91" xfId="0" applyNumberFormat="1" applyFont="1" applyBorder="1" applyAlignment="1" applyProtection="1">
      <alignment horizontal="center" vertical="center"/>
      <protection locked="0" hidden="1"/>
    </xf>
    <xf numFmtId="178" fontId="20" fillId="0" borderId="15" xfId="0" applyNumberFormat="1" applyFont="1" applyBorder="1" applyAlignment="1" applyProtection="1">
      <alignment horizontal="center" vertical="center"/>
      <protection locked="0" hidden="1"/>
    </xf>
    <xf numFmtId="178" fontId="20" fillId="0" borderId="24" xfId="0" applyNumberFormat="1" applyFont="1" applyBorder="1" applyAlignment="1" applyProtection="1">
      <alignment horizontal="center" vertical="center"/>
      <protection hidden="1"/>
    </xf>
    <xf numFmtId="176" fontId="20" fillId="0" borderId="15" xfId="0" applyNumberFormat="1" applyFont="1" applyBorder="1" applyProtection="1">
      <protection hidden="1"/>
    </xf>
    <xf numFmtId="176" fontId="20" fillId="0" borderId="0" xfId="0" applyNumberFormat="1" applyFont="1" applyProtection="1">
      <protection hidden="1"/>
    </xf>
    <xf numFmtId="176" fontId="20" fillId="0" borderId="11" xfId="0" applyNumberFormat="1" applyFont="1" applyBorder="1" applyProtection="1">
      <protection hidden="1"/>
    </xf>
    <xf numFmtId="176" fontId="20" fillId="2" borderId="20" xfId="0" applyNumberFormat="1" applyFont="1" applyFill="1" applyBorder="1" applyAlignment="1" applyProtection="1">
      <alignment horizontal="center" vertical="center"/>
      <protection hidden="1"/>
    </xf>
    <xf numFmtId="176" fontId="33" fillId="0" borderId="11" xfId="0" applyNumberFormat="1" applyFont="1" applyBorder="1" applyAlignment="1" applyProtection="1">
      <alignment horizontal="center" vertical="center"/>
      <protection hidden="1"/>
    </xf>
    <xf numFmtId="176" fontId="33" fillId="0" borderId="15" xfId="0" applyNumberFormat="1" applyFont="1" applyBorder="1" applyAlignment="1" applyProtection="1">
      <alignment horizontal="center" vertical="center"/>
      <protection hidden="1"/>
    </xf>
    <xf numFmtId="176" fontId="34" fillId="0" borderId="15" xfId="0" applyNumberFormat="1" applyFont="1" applyBorder="1" applyAlignment="1" applyProtection="1">
      <alignment horizontal="center" vertical="center"/>
      <protection hidden="1"/>
    </xf>
    <xf numFmtId="176" fontId="33" fillId="0" borderId="0" xfId="0" applyNumberFormat="1" applyFont="1" applyAlignment="1" applyProtection="1">
      <alignment horizontal="center" vertical="center"/>
      <protection hidden="1"/>
    </xf>
    <xf numFmtId="176" fontId="20" fillId="0" borderId="27" xfId="0" applyNumberFormat="1" applyFont="1" applyBorder="1" applyAlignment="1" applyProtection="1">
      <alignment horizontal="center" vertical="center"/>
      <protection hidden="1"/>
    </xf>
    <xf numFmtId="176" fontId="33" fillId="0" borderId="13" xfId="0" applyNumberFormat="1" applyFont="1" applyBorder="1" applyAlignment="1" applyProtection="1">
      <alignment horizontal="center" vertical="center"/>
      <protection hidden="1"/>
    </xf>
    <xf numFmtId="0" fontId="37" fillId="0" borderId="101" xfId="0" applyFont="1" applyBorder="1" applyAlignment="1">
      <alignment horizontal="center" vertical="center"/>
    </xf>
    <xf numFmtId="179" fontId="20" fillId="0" borderId="12" xfId="0" applyNumberFormat="1" applyFont="1" applyBorder="1" applyAlignment="1" applyProtection="1">
      <alignment horizontal="center" vertical="center"/>
      <protection locked="0" hidden="1"/>
    </xf>
    <xf numFmtId="179" fontId="20" fillId="0" borderId="13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Alignment="1" applyProtection="1">
      <alignment horizontal="center" vertical="center"/>
      <protection locked="0" hidden="1"/>
    </xf>
    <xf numFmtId="179" fontId="20" fillId="0" borderId="15" xfId="0" applyNumberFormat="1" applyFont="1" applyBorder="1" applyAlignment="1" applyProtection="1">
      <alignment horizontal="center" vertical="center"/>
      <protection locked="0" hidden="1"/>
    </xf>
    <xf numFmtId="179" fontId="20" fillId="0" borderId="12" xfId="0" applyNumberFormat="1" applyFont="1" applyBorder="1" applyAlignment="1" applyProtection="1">
      <alignment horizontal="center" vertical="center"/>
      <protection hidden="1"/>
    </xf>
    <xf numFmtId="179" fontId="33" fillId="0" borderId="12" xfId="0" applyNumberFormat="1" applyFont="1" applyBorder="1" applyAlignment="1" applyProtection="1">
      <alignment horizontal="center" vertical="center"/>
      <protection locked="0" hidden="1"/>
    </xf>
    <xf numFmtId="179" fontId="20" fillId="0" borderId="13" xfId="0" applyNumberFormat="1" applyFont="1" applyBorder="1" applyAlignment="1" applyProtection="1">
      <alignment horizontal="center" vertical="center"/>
      <protection hidden="1"/>
    </xf>
    <xf numFmtId="179" fontId="20" fillId="0" borderId="0" xfId="0" applyNumberFormat="1" applyFont="1" applyAlignment="1" applyProtection="1">
      <alignment horizontal="center" vertical="center"/>
      <protection hidden="1"/>
    </xf>
    <xf numFmtId="179" fontId="20" fillId="0" borderId="15" xfId="0" applyNumberFormat="1" applyFont="1" applyBorder="1" applyAlignment="1" applyProtection="1">
      <alignment horizontal="center" vertical="center"/>
      <protection hidden="1"/>
    </xf>
    <xf numFmtId="179" fontId="20" fillId="4" borderId="17" xfId="0" applyNumberFormat="1" applyFont="1" applyFill="1" applyBorder="1" applyAlignment="1" applyProtection="1">
      <alignment horizontal="center" vertical="center"/>
      <protection hidden="1"/>
    </xf>
    <xf numFmtId="179" fontId="20" fillId="4" borderId="13" xfId="0" applyNumberFormat="1" applyFont="1" applyFill="1" applyBorder="1" applyAlignment="1" applyProtection="1">
      <alignment horizontal="center" vertical="center"/>
      <protection hidden="1"/>
    </xf>
    <xf numFmtId="179" fontId="20" fillId="4" borderId="11" xfId="0" applyNumberFormat="1" applyFont="1" applyFill="1" applyBorder="1" applyAlignment="1" applyProtection="1">
      <alignment horizontal="center" vertical="center"/>
      <protection hidden="1"/>
    </xf>
    <xf numFmtId="179" fontId="20" fillId="4" borderId="81" xfId="0" applyNumberFormat="1" applyFont="1" applyFill="1" applyBorder="1" applyAlignment="1" applyProtection="1">
      <alignment horizontal="center" vertical="center"/>
      <protection hidden="1"/>
    </xf>
    <xf numFmtId="179" fontId="20" fillId="0" borderId="84" xfId="0" applyNumberFormat="1" applyFont="1" applyBorder="1" applyAlignment="1" applyProtection="1">
      <alignment horizontal="center" vertical="center"/>
      <protection locked="0" hidden="1"/>
    </xf>
    <xf numFmtId="179" fontId="20" fillId="0" borderId="17" xfId="0" applyNumberFormat="1" applyFont="1" applyBorder="1" applyAlignment="1" applyProtection="1">
      <alignment horizontal="center" vertical="center"/>
      <protection hidden="1"/>
    </xf>
    <xf numFmtId="179" fontId="20" fillId="0" borderId="17" xfId="0" applyNumberFormat="1" applyFont="1" applyBorder="1" applyAlignment="1" applyProtection="1">
      <alignment horizontal="center" vertical="center"/>
      <protection locked="0" hidden="1"/>
    </xf>
    <xf numFmtId="179" fontId="2" fillId="0" borderId="16" xfId="0" applyNumberFormat="1" applyFont="1" applyBorder="1" applyAlignment="1" applyProtection="1">
      <alignment horizontal="center" vertical="center"/>
      <protection locked="0" hidden="1"/>
    </xf>
    <xf numFmtId="179" fontId="20" fillId="0" borderId="11" xfId="0" applyNumberFormat="1" applyFont="1" applyBorder="1" applyAlignment="1" applyProtection="1">
      <alignment horizontal="center" vertical="center"/>
      <protection locked="0" hidden="1"/>
    </xf>
    <xf numFmtId="179" fontId="20" fillId="0" borderId="11" xfId="0" applyNumberFormat="1" applyFont="1" applyBorder="1" applyAlignment="1" applyProtection="1">
      <alignment horizontal="center" vertical="center"/>
      <protection hidden="1"/>
    </xf>
    <xf numFmtId="179" fontId="20" fillId="0" borderId="0" xfId="0" applyNumberFormat="1" applyFont="1"/>
    <xf numFmtId="179" fontId="20" fillId="0" borderId="11" xfId="0" applyNumberFormat="1" applyFont="1" applyBorder="1"/>
    <xf numFmtId="179" fontId="20" fillId="0" borderId="13" xfId="0" applyNumberFormat="1" applyFont="1" applyBorder="1"/>
    <xf numFmtId="179" fontId="2" fillId="0" borderId="6" xfId="0" applyNumberFormat="1" applyFont="1" applyBorder="1" applyAlignment="1" applyProtection="1">
      <alignment horizontal="center" vertical="center"/>
      <protection locked="0" hidden="1"/>
    </xf>
    <xf numFmtId="179" fontId="2" fillId="0" borderId="96" xfId="0" applyNumberFormat="1" applyFont="1" applyBorder="1" applyAlignment="1" applyProtection="1">
      <alignment horizontal="center" vertical="center"/>
      <protection locked="0" hidden="1"/>
    </xf>
    <xf numFmtId="179" fontId="20" fillId="0" borderId="0" xfId="0" applyNumberFormat="1" applyFont="1" applyAlignment="1">
      <alignment horizontal="center"/>
    </xf>
    <xf numFmtId="178" fontId="20" fillId="0" borderId="3" xfId="0" applyNumberFormat="1" applyFont="1" applyBorder="1" applyAlignment="1" applyProtection="1">
      <alignment horizontal="center" vertical="center"/>
      <protection locked="0" hidden="1"/>
    </xf>
    <xf numFmtId="178" fontId="20" fillId="0" borderId="12" xfId="0" applyNumberFormat="1" applyFont="1" applyBorder="1" applyAlignment="1" applyProtection="1">
      <alignment horizontal="center" vertical="center"/>
      <protection locked="0" hidden="1"/>
    </xf>
    <xf numFmtId="178" fontId="20" fillId="0" borderId="12" xfId="0" applyNumberFormat="1" applyFont="1" applyBorder="1" applyAlignment="1">
      <alignment horizontal="center"/>
    </xf>
    <xf numFmtId="178" fontId="20" fillId="0" borderId="15" xfId="0" applyNumberFormat="1" applyFont="1" applyBorder="1" applyAlignment="1">
      <alignment horizontal="center"/>
    </xf>
    <xf numFmtId="178" fontId="20" fillId="0" borderId="17" xfId="0" applyNumberFormat="1" applyFont="1" applyBorder="1" applyAlignment="1" applyProtection="1">
      <alignment horizontal="center" vertical="center"/>
      <protection hidden="1"/>
    </xf>
    <xf numFmtId="178" fontId="20" fillId="0" borderId="12" xfId="0" applyNumberFormat="1" applyFont="1" applyBorder="1" applyAlignment="1" applyProtection="1">
      <alignment horizontal="center" vertical="center"/>
      <protection hidden="1"/>
    </xf>
    <xf numFmtId="178" fontId="20" fillId="0" borderId="13" xfId="0" applyNumberFormat="1" applyFont="1" applyBorder="1" applyAlignment="1" applyProtection="1">
      <alignment horizontal="center" vertical="center"/>
      <protection hidden="1"/>
    </xf>
    <xf numFmtId="178" fontId="20" fillId="0" borderId="0" xfId="0" applyNumberFormat="1" applyFont="1" applyAlignment="1" applyProtection="1">
      <alignment horizontal="center" vertical="center"/>
      <protection hidden="1"/>
    </xf>
    <xf numFmtId="178" fontId="20" fillId="0" borderId="14" xfId="0" applyNumberFormat="1" applyFont="1" applyBorder="1" applyAlignment="1" applyProtection="1">
      <alignment horizontal="center" vertical="center"/>
      <protection hidden="1"/>
    </xf>
    <xf numFmtId="0" fontId="0" fillId="0" borderId="22" xfId="0" applyBorder="1"/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 applyProtection="1">
      <alignment horizontal="center" vertical="center"/>
      <protection hidden="1"/>
    </xf>
    <xf numFmtId="0" fontId="2" fillId="0" borderId="94" xfId="0" applyFont="1" applyBorder="1" applyAlignment="1" applyProtection="1">
      <alignment horizontal="center" vertical="center"/>
      <protection hidden="1"/>
    </xf>
    <xf numFmtId="0" fontId="2" fillId="2" borderId="19" xfId="0" applyFont="1" applyFill="1" applyBorder="1" applyAlignment="1" applyProtection="1">
      <alignment horizontal="center" vertical="center"/>
      <protection hidden="1"/>
    </xf>
    <xf numFmtId="0" fontId="2" fillId="2" borderId="36" xfId="0" applyFont="1" applyFill="1" applyBorder="1" applyAlignment="1" applyProtection="1">
      <alignment horizontal="center" vertical="center"/>
      <protection hidden="1"/>
    </xf>
    <xf numFmtId="0" fontId="2" fillId="2" borderId="72" xfId="0" applyFont="1" applyFill="1" applyBorder="1" applyAlignment="1" applyProtection="1">
      <alignment horizontal="center" vertical="center"/>
      <protection hidden="1"/>
    </xf>
    <xf numFmtId="0" fontId="2" fillId="0" borderId="73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center" vertical="center"/>
      <protection hidden="1"/>
    </xf>
    <xf numFmtId="0" fontId="2" fillId="0" borderId="75" xfId="0" applyFont="1" applyBorder="1" applyAlignment="1" applyProtection="1">
      <alignment horizontal="center" vertical="center"/>
      <protection hidden="1"/>
    </xf>
    <xf numFmtId="0" fontId="2" fillId="0" borderId="76" xfId="0" applyFont="1" applyBorder="1" applyAlignment="1" applyProtection="1">
      <alignment horizontal="center" vertical="center"/>
      <protection hidden="1"/>
    </xf>
    <xf numFmtId="168" fontId="2" fillId="0" borderId="75" xfId="0" applyNumberFormat="1" applyFont="1" applyBorder="1" applyAlignment="1" applyProtection="1">
      <alignment horizontal="center" vertical="center"/>
      <protection hidden="1"/>
    </xf>
    <xf numFmtId="168" fontId="2" fillId="0" borderId="76" xfId="0" applyNumberFormat="1" applyFont="1" applyBorder="1" applyAlignment="1" applyProtection="1">
      <alignment horizontal="center" vertical="center"/>
      <protection hidden="1"/>
    </xf>
    <xf numFmtId="0" fontId="20" fillId="0" borderId="82" xfId="0" applyFont="1" applyBorder="1" applyAlignment="1" applyProtection="1">
      <alignment horizontal="center" vertical="center"/>
      <protection hidden="1"/>
    </xf>
    <xf numFmtId="0" fontId="20" fillId="0" borderId="83" xfId="0" applyFont="1" applyBorder="1" applyAlignment="1" applyProtection="1">
      <alignment horizontal="center" vertical="center"/>
      <protection hidden="1"/>
    </xf>
    <xf numFmtId="172" fontId="28" fillId="0" borderId="36" xfId="0" applyNumberFormat="1" applyFont="1" applyBorder="1" applyAlignment="1" applyProtection="1">
      <alignment horizontal="center" vertical="center"/>
      <protection hidden="1"/>
    </xf>
    <xf numFmtId="172" fontId="28" fillId="0" borderId="72" xfId="0" applyNumberFormat="1" applyFont="1" applyBorder="1" applyAlignment="1" applyProtection="1">
      <alignment horizontal="center" vertical="center"/>
      <protection hidden="1"/>
    </xf>
    <xf numFmtId="0" fontId="20" fillId="0" borderId="72" xfId="0" applyFont="1" applyBorder="1" applyAlignment="1" applyProtection="1">
      <alignment horizontal="center" vertical="center"/>
      <protection hidden="1"/>
    </xf>
    <xf numFmtId="172" fontId="28" fillId="0" borderId="18" xfId="0" applyNumberFormat="1" applyFont="1" applyBorder="1" applyAlignment="1" applyProtection="1">
      <alignment horizontal="center" vertical="center"/>
      <protection hidden="1"/>
    </xf>
    <xf numFmtId="0" fontId="20" fillId="0" borderId="71" xfId="0" applyFont="1" applyBorder="1" applyAlignment="1" applyProtection="1">
      <alignment horizontal="center" vertical="center"/>
      <protection hidden="1"/>
    </xf>
    <xf numFmtId="0" fontId="20" fillId="0" borderId="2" xfId="0" applyFont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horizontal="center" vertical="center"/>
      <protection hidden="1"/>
    </xf>
    <xf numFmtId="0" fontId="2" fillId="0" borderId="36" xfId="0" applyFont="1" applyBorder="1" applyAlignment="1" applyProtection="1">
      <alignment horizontal="center" vertical="center"/>
      <protection hidden="1"/>
    </xf>
    <xf numFmtId="0" fontId="2" fillId="0" borderId="72" xfId="0" applyFont="1" applyBorder="1" applyAlignment="1" applyProtection="1">
      <alignment horizontal="center" vertical="center"/>
      <protection hidden="1"/>
    </xf>
    <xf numFmtId="172" fontId="2" fillId="2" borderId="18" xfId="0" applyNumberFormat="1" applyFont="1" applyFill="1" applyBorder="1" applyAlignment="1" applyProtection="1">
      <alignment horizontal="center" vertical="center"/>
      <protection hidden="1"/>
    </xf>
    <xf numFmtId="172" fontId="2" fillId="2" borderId="36" xfId="0" applyNumberFormat="1" applyFont="1" applyFill="1" applyBorder="1" applyAlignment="1" applyProtection="1">
      <alignment horizontal="center" vertical="center"/>
      <protection hidden="1"/>
    </xf>
    <xf numFmtId="172" fontId="2" fillId="2" borderId="72" xfId="0" applyNumberFormat="1" applyFont="1" applyFill="1" applyBorder="1" applyAlignment="1" applyProtection="1">
      <alignment horizontal="center" vertical="center"/>
      <protection hidden="1"/>
    </xf>
    <xf numFmtId="172" fontId="32" fillId="2" borderId="18" xfId="0" applyNumberFormat="1" applyFont="1" applyFill="1" applyBorder="1" applyAlignment="1" applyProtection="1">
      <alignment horizontal="center" vertical="center"/>
      <protection hidden="1"/>
    </xf>
    <xf numFmtId="172" fontId="32" fillId="2" borderId="72" xfId="0" applyNumberFormat="1" applyFont="1" applyFill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2" borderId="18" xfId="0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>
      <alignment horizontal="center" vertical="center"/>
    </xf>
    <xf numFmtId="168" fontId="2" fillId="0" borderId="75" xfId="0" applyNumberFormat="1" applyFont="1" applyBorder="1" applyAlignment="1">
      <alignment horizontal="center" vertical="center"/>
    </xf>
    <xf numFmtId="168" fontId="2" fillId="0" borderId="76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20" fillId="0" borderId="82" xfId="0" applyFont="1" applyBorder="1" applyAlignment="1">
      <alignment horizontal="center" vertical="center"/>
    </xf>
    <xf numFmtId="0" fontId="20" fillId="0" borderId="83" xfId="0" applyFont="1" applyBorder="1" applyAlignment="1">
      <alignment horizontal="center" vertical="center"/>
    </xf>
    <xf numFmtId="0" fontId="20" fillId="0" borderId="72" xfId="0" applyFont="1" applyBorder="1" applyAlignment="1">
      <alignment horizontal="center" vertical="center"/>
    </xf>
    <xf numFmtId="172" fontId="2" fillId="2" borderId="36" xfId="0" applyNumberFormat="1" applyFont="1" applyFill="1" applyBorder="1" applyAlignment="1">
      <alignment horizontal="center" vertical="center"/>
    </xf>
    <xf numFmtId="172" fontId="2" fillId="2" borderId="72" xfId="0" applyNumberFormat="1" applyFont="1" applyFill="1" applyBorder="1" applyAlignment="1">
      <alignment horizontal="center" vertical="center"/>
    </xf>
    <xf numFmtId="172" fontId="32" fillId="2" borderId="18" xfId="0" applyNumberFormat="1" applyFont="1" applyFill="1" applyBorder="1" applyAlignment="1">
      <alignment horizontal="center" vertical="center"/>
    </xf>
    <xf numFmtId="172" fontId="32" fillId="2" borderId="72" xfId="0" applyNumberFormat="1" applyFont="1" applyFill="1" applyBorder="1" applyAlignment="1">
      <alignment horizontal="center" vertical="center"/>
    </xf>
    <xf numFmtId="0" fontId="2" fillId="0" borderId="54" xfId="0" applyFont="1" applyBorder="1" applyAlignment="1" applyProtection="1">
      <alignment horizontal="center" vertical="center"/>
      <protection hidden="1"/>
    </xf>
    <xf numFmtId="0" fontId="2" fillId="2" borderId="7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72" fontId="2" fillId="2" borderId="18" xfId="0" applyNumberFormat="1" applyFont="1" applyFill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10" fillId="0" borderId="62" xfId="0" applyFont="1" applyBorder="1" applyAlignment="1">
      <alignment horizontal="right" vertical="center"/>
    </xf>
    <xf numFmtId="0" fontId="10" fillId="0" borderId="57" xfId="0" applyFont="1" applyBorder="1" applyAlignment="1">
      <alignment horizontal="right" vertical="center"/>
    </xf>
    <xf numFmtId="0" fontId="10" fillId="0" borderId="67" xfId="0" applyFont="1" applyBorder="1" applyAlignment="1">
      <alignment horizontal="right"/>
    </xf>
    <xf numFmtId="0" fontId="10" fillId="0" borderId="68" xfId="0" applyFont="1" applyBorder="1" applyAlignment="1">
      <alignment horizontal="right"/>
    </xf>
    <xf numFmtId="0" fontId="10" fillId="0" borderId="32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55" xfId="0" applyFont="1" applyBorder="1" applyAlignment="1">
      <alignment horizontal="right" vertical="center"/>
    </xf>
    <xf numFmtId="0" fontId="10" fillId="0" borderId="56" xfId="0" applyFont="1" applyBorder="1" applyAlignment="1">
      <alignment horizontal="right" vertical="center"/>
    </xf>
    <xf numFmtId="14" fontId="10" fillId="0" borderId="32" xfId="0" applyNumberFormat="1" applyFont="1" applyBorder="1" applyAlignment="1">
      <alignment horizontal="right" vertical="center"/>
    </xf>
    <xf numFmtId="0" fontId="10" fillId="0" borderId="14" xfId="0" applyFont="1" applyBorder="1" applyAlignment="1">
      <alignment horizontal="right" vertical="center"/>
    </xf>
    <xf numFmtId="0" fontId="10" fillId="0" borderId="61" xfId="0" applyFont="1" applyBorder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19" fillId="0" borderId="0" xfId="0" applyFont="1" applyAlignment="1" applyProtection="1">
      <alignment horizontal="center" vertical="center" shrinkToFit="1"/>
      <protection hidden="1"/>
    </xf>
    <xf numFmtId="0" fontId="20" fillId="0" borderId="0" xfId="0" applyFont="1" applyAlignment="1">
      <alignment horizontal="left" vertical="center" wrapText="1"/>
    </xf>
    <xf numFmtId="0" fontId="20" fillId="0" borderId="0" xfId="0" applyFont="1" applyAlignment="1" applyProtection="1">
      <alignment horizontal="left" vertical="center" shrinkToFit="1"/>
      <protection hidden="1"/>
    </xf>
    <xf numFmtId="14" fontId="22" fillId="0" borderId="0" xfId="1" applyNumberFormat="1" applyFont="1" applyAlignment="1" applyProtection="1">
      <alignment horizontal="left" vertical="center"/>
    </xf>
    <xf numFmtId="0" fontId="20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0" fontId="2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6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7" fillId="11" borderId="77" xfId="0" applyFont="1" applyFill="1" applyBorder="1" applyAlignment="1">
      <alignment horizontal="center"/>
    </xf>
    <xf numFmtId="0" fontId="27" fillId="11" borderId="78" xfId="0" applyFont="1" applyFill="1" applyBorder="1" applyAlignment="1">
      <alignment horizontal="center"/>
    </xf>
    <xf numFmtId="0" fontId="27" fillId="11" borderId="79" xfId="0" applyFont="1" applyFill="1" applyBorder="1" applyAlignment="1">
      <alignment horizontal="center"/>
    </xf>
    <xf numFmtId="177" fontId="27" fillId="11" borderId="77" xfId="0" applyNumberFormat="1" applyFont="1" applyFill="1" applyBorder="1" applyAlignment="1">
      <alignment horizontal="center"/>
    </xf>
    <xf numFmtId="177" fontId="27" fillId="11" borderId="79" xfId="0" applyNumberFormat="1" applyFont="1" applyFill="1" applyBorder="1" applyAlignment="1">
      <alignment horizontal="center"/>
    </xf>
    <xf numFmtId="171" fontId="27" fillId="11" borderId="77" xfId="0" applyNumberFormat="1" applyFont="1" applyFill="1" applyBorder="1" applyAlignment="1">
      <alignment horizontal="center"/>
    </xf>
    <xf numFmtId="171" fontId="27" fillId="11" borderId="79" xfId="0" applyNumberFormat="1" applyFont="1" applyFill="1" applyBorder="1" applyAlignment="1">
      <alignment horizontal="center"/>
    </xf>
    <xf numFmtId="14" fontId="27" fillId="11" borderId="77" xfId="0" applyNumberFormat="1" applyFont="1" applyFill="1" applyBorder="1" applyAlignment="1">
      <alignment horizontal="center"/>
    </xf>
    <xf numFmtId="14" fontId="27" fillId="11" borderId="79" xfId="0" applyNumberFormat="1" applyFont="1" applyFill="1" applyBorder="1" applyAlignment="1">
      <alignment horizontal="center"/>
    </xf>
    <xf numFmtId="169" fontId="20" fillId="0" borderId="22" xfId="0" applyNumberFormat="1" applyFont="1" applyBorder="1" applyAlignment="1" applyProtection="1">
      <alignment horizontal="center" vertical="center"/>
      <protection locked="0" hidden="1"/>
    </xf>
    <xf numFmtId="0" fontId="20" fillId="0" borderId="22" xfId="0" applyFont="1" applyBorder="1" applyAlignment="1" applyProtection="1">
      <alignment horizontal="center" vertical="center"/>
      <protection hidden="1"/>
    </xf>
    <xf numFmtId="1" fontId="20" fillId="0" borderId="22" xfId="0" applyNumberFormat="1" applyFont="1" applyBorder="1" applyAlignment="1" applyProtection="1">
      <alignment horizontal="center" vertical="center"/>
      <protection hidden="1"/>
    </xf>
    <xf numFmtId="1" fontId="20" fillId="0" borderId="22" xfId="0" applyNumberFormat="1" applyFont="1" applyBorder="1" applyAlignment="1" applyProtection="1">
      <alignment horizontal="center" vertical="center"/>
      <protection locked="0"/>
    </xf>
    <xf numFmtId="1" fontId="35" fillId="0" borderId="22" xfId="0" applyNumberFormat="1" applyFont="1" applyBorder="1" applyAlignment="1" applyProtection="1">
      <alignment horizontal="center" vertical="center"/>
      <protection locked="0"/>
    </xf>
    <xf numFmtId="172" fontId="20" fillId="0" borderId="22" xfId="0" applyNumberFormat="1" applyFont="1" applyBorder="1" applyAlignment="1" applyProtection="1">
      <alignment horizontal="center" vertical="center"/>
      <protection locked="0" hidden="1"/>
    </xf>
    <xf numFmtId="176" fontId="20" fillId="0" borderId="22" xfId="0" applyNumberFormat="1" applyFont="1" applyBorder="1" applyAlignment="1" applyProtection="1">
      <alignment horizontal="center" vertical="center"/>
      <protection locked="0" hidden="1"/>
    </xf>
    <xf numFmtId="178" fontId="20" fillId="0" borderId="22" xfId="0" applyNumberFormat="1" applyFont="1" applyBorder="1" applyAlignment="1" applyProtection="1">
      <alignment horizontal="center" vertical="center"/>
      <protection locked="0" hidden="1"/>
    </xf>
    <xf numFmtId="169" fontId="20" fillId="0" borderId="22" xfId="0" applyNumberFormat="1" applyFont="1" applyBorder="1" applyAlignment="1" applyProtection="1">
      <alignment horizontal="center" vertical="center"/>
      <protection hidden="1"/>
    </xf>
    <xf numFmtId="1" fontId="35" fillId="0" borderId="22" xfId="0" applyNumberFormat="1" applyFont="1" applyBorder="1" applyAlignment="1" applyProtection="1">
      <alignment horizontal="center" vertical="center"/>
      <protection hidden="1"/>
    </xf>
    <xf numFmtId="172" fontId="20" fillId="0" borderId="22" xfId="0" applyNumberFormat="1" applyFont="1" applyBorder="1" applyAlignment="1" applyProtection="1">
      <alignment horizontal="center" vertical="center"/>
      <protection hidden="1"/>
    </xf>
    <xf numFmtId="176" fontId="20" fillId="0" borderId="22" xfId="0" applyNumberFormat="1" applyFont="1" applyBorder="1" applyProtection="1">
      <protection hidden="1"/>
    </xf>
    <xf numFmtId="178" fontId="20" fillId="0" borderId="22" xfId="0" applyNumberFormat="1" applyFont="1" applyBorder="1" applyAlignment="1" applyProtection="1">
      <alignment horizontal="center" vertical="center"/>
      <protection hidden="1"/>
    </xf>
    <xf numFmtId="176" fontId="20" fillId="0" borderId="22" xfId="0" applyNumberFormat="1" applyFont="1" applyBorder="1" applyAlignment="1" applyProtection="1">
      <alignment horizontal="center" vertical="center"/>
      <protection hidden="1"/>
    </xf>
    <xf numFmtId="179" fontId="20" fillId="0" borderId="22" xfId="0" applyNumberFormat="1" applyFont="1" applyBorder="1" applyAlignment="1" applyProtection="1">
      <alignment horizontal="center" vertical="center"/>
      <protection locked="0" hidden="1"/>
    </xf>
    <xf numFmtId="1" fontId="20" fillId="0" borderId="22" xfId="0" applyNumberFormat="1" applyFont="1" applyBorder="1" applyAlignment="1">
      <alignment horizontal="center" vertical="center"/>
    </xf>
    <xf numFmtId="179" fontId="20" fillId="0" borderId="22" xfId="0" applyNumberFormat="1" applyFont="1" applyBorder="1" applyAlignment="1" applyProtection="1">
      <alignment horizontal="center" vertical="center"/>
      <protection hidden="1"/>
    </xf>
    <xf numFmtId="169" fontId="20" fillId="0" borderId="26" xfId="0" applyNumberFormat="1" applyFont="1" applyBorder="1" applyAlignment="1" applyProtection="1">
      <alignment horizontal="center" vertical="center"/>
      <protection locked="0" hidden="1"/>
    </xf>
    <xf numFmtId="0" fontId="20" fillId="0" borderId="26" xfId="0" applyFont="1" applyBorder="1" applyAlignment="1" applyProtection="1">
      <alignment horizontal="center" vertical="center"/>
      <protection hidden="1"/>
    </xf>
    <xf numFmtId="1" fontId="20" fillId="0" borderId="26" xfId="0" applyNumberFormat="1" applyFont="1" applyBorder="1" applyAlignment="1" applyProtection="1">
      <alignment horizontal="center" vertical="center"/>
      <protection hidden="1"/>
    </xf>
    <xf numFmtId="1" fontId="20" fillId="0" borderId="26" xfId="0" applyNumberFormat="1" applyFont="1" applyBorder="1" applyAlignment="1" applyProtection="1">
      <alignment horizontal="center" vertical="center"/>
      <protection locked="0"/>
    </xf>
    <xf numFmtId="1" fontId="35" fillId="0" borderId="26" xfId="0" applyNumberFormat="1" applyFont="1" applyBorder="1" applyAlignment="1" applyProtection="1">
      <alignment horizontal="center" vertical="center"/>
      <protection locked="0"/>
    </xf>
    <xf numFmtId="172" fontId="20" fillId="0" borderId="26" xfId="0" applyNumberFormat="1" applyFont="1" applyBorder="1" applyAlignment="1" applyProtection="1">
      <alignment horizontal="center" vertical="center"/>
      <protection locked="0" hidden="1"/>
    </xf>
    <xf numFmtId="176" fontId="20" fillId="0" borderId="26" xfId="0" applyNumberFormat="1" applyFont="1" applyBorder="1" applyAlignment="1" applyProtection="1">
      <alignment horizontal="center" vertical="center"/>
      <protection locked="0" hidden="1"/>
    </xf>
    <xf numFmtId="178" fontId="20" fillId="0" borderId="26" xfId="0" applyNumberFormat="1" applyFont="1" applyBorder="1" applyAlignment="1" applyProtection="1">
      <alignment horizontal="center" vertical="center"/>
      <protection locked="0" hidden="1"/>
    </xf>
  </cellXfs>
  <cellStyles count="2">
    <cellStyle name="Lien hypertexte" xfId="1" builtinId="8"/>
    <cellStyle name="Normal" xfId="0" builtinId="0"/>
  </cellStyles>
  <dxfs count="192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32838" name="CommandButton1" hidden="1">
          <a:extLst>
            <a:ext uri="{63B3BB69-23CF-44E3-9099-C40C66FF867C}">
              <a14:compatExt xmlns:a14="http://schemas.microsoft.com/office/drawing/2010/main" spid="_x0000_s32838"/>
            </a:ext>
            <a:ext uri="{FF2B5EF4-FFF2-40B4-BE49-F238E27FC236}">
              <a16:creationId xmlns:a16="http://schemas.microsoft.com/office/drawing/2014/main" id="{00000000-0008-0000-0200-0000468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0</xdr:col>
      <xdr:colOff>47625</xdr:colOff>
      <xdr:row>0</xdr:row>
      <xdr:rowOff>57150</xdr:rowOff>
    </xdr:from>
    <xdr:to>
      <xdr:col>0</xdr:col>
      <xdr:colOff>619125</xdr:colOff>
      <xdr:row>0</xdr:row>
      <xdr:rowOff>361950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9163B3A-0C90-4C21-8D6A-87B4281AAFA4}"/>
            </a:ext>
          </a:extLst>
        </xdr:cNvPr>
        <xdr:cNvSpPr/>
      </xdr:nvSpPr>
      <xdr:spPr>
        <a:xfrm>
          <a:off x="47625" y="5715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38100</xdr:rowOff>
    </xdr:from>
    <xdr:to>
      <xdr:col>0</xdr:col>
      <xdr:colOff>685800</xdr:colOff>
      <xdr:row>0</xdr:row>
      <xdr:rowOff>352425</xdr:rowOff>
    </xdr:to>
    <xdr:sp macro="" textlink="">
      <xdr:nvSpPr>
        <xdr:cNvPr id="40961" name="CommandButton1" hidden="1">
          <a:extLst>
            <a:ext uri="{63B3BB69-23CF-44E3-9099-C40C66FF867C}">
              <a14:compatExt xmlns:a14="http://schemas.microsoft.com/office/drawing/2010/main" spid="_x0000_s40961"/>
            </a:ext>
            <a:ext uri="{FF2B5EF4-FFF2-40B4-BE49-F238E27FC236}">
              <a16:creationId xmlns:a16="http://schemas.microsoft.com/office/drawing/2014/main" id="{00000000-0008-0000-0300-000001A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123825</xdr:colOff>
      <xdr:row>0</xdr:row>
      <xdr:rowOff>66675</xdr:rowOff>
    </xdr:from>
    <xdr:to>
      <xdr:col>0</xdr:col>
      <xdr:colOff>695325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7D4F44-1B84-455D-A379-F42664717BA5}"/>
            </a:ext>
          </a:extLst>
        </xdr:cNvPr>
        <xdr:cNvSpPr/>
      </xdr:nvSpPr>
      <xdr:spPr>
        <a:xfrm>
          <a:off x="1238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85725</xdr:colOff>
      <xdr:row>0</xdr:row>
      <xdr:rowOff>66675</xdr:rowOff>
    </xdr:from>
    <xdr:to>
      <xdr:col>0</xdr:col>
      <xdr:colOff>657225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53B3E6-F4D3-4387-8578-C1675910328B}"/>
            </a:ext>
          </a:extLst>
        </xdr:cNvPr>
        <xdr:cNvSpPr/>
      </xdr:nvSpPr>
      <xdr:spPr>
        <a:xfrm>
          <a:off x="857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CB7448-E2EA-4844-857B-B14DCAB23201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4033" name="CommandButton1" hidden="1">
          <a:extLst>
            <a:ext uri="{63B3BB69-23CF-44E3-9099-C40C66FF867C}">
              <a14:compatExt xmlns:a14="http://schemas.microsoft.com/office/drawing/2010/main" spid="_x0000_s44033"/>
            </a:ext>
            <a:ext uri="{FF2B5EF4-FFF2-40B4-BE49-F238E27FC236}">
              <a16:creationId xmlns:a16="http://schemas.microsoft.com/office/drawing/2014/main" id="{00000000-0008-0000-0600-000001A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EF4A0413-EBD7-4D8C-B343-EE64E8CA8E3B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ED7C5D-AA19-4E13-A934-F4627BCB66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5057" name="CommandButton1" hidden="1">
          <a:extLst>
            <a:ext uri="{63B3BB69-23CF-44E3-9099-C40C66FF867C}">
              <a14:compatExt xmlns:a14="http://schemas.microsoft.com/office/drawing/2010/main" spid="_x0000_s45057"/>
            </a:ext>
            <a:ext uri="{FF2B5EF4-FFF2-40B4-BE49-F238E27FC236}">
              <a16:creationId xmlns:a16="http://schemas.microsoft.com/office/drawing/2014/main" id="{00000000-0008-0000-0700-000001B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FF29C928-B792-4150-81B3-DDEBA5509CE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79C2A9-1433-4AC5-BB95-8F91EA17F2F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6081" name="CommandButton1" hidden="1">
          <a:extLst>
            <a:ext uri="{63B3BB69-23CF-44E3-9099-C40C66FF867C}">
              <a14:compatExt xmlns:a14="http://schemas.microsoft.com/office/drawing/2010/main" spid="_x0000_s46081"/>
            </a:ext>
            <a:ext uri="{FF2B5EF4-FFF2-40B4-BE49-F238E27FC236}">
              <a16:creationId xmlns:a16="http://schemas.microsoft.com/office/drawing/2014/main" id="{00000000-0008-0000-0800-000001B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D8DEDD2A-8D26-410C-803C-043153A2C18A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B92542-DBBF-4AEF-9D18-ACBAD5AAEF12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7105" name="CommandButton1" hidden="1">
          <a:extLst>
            <a:ext uri="{63B3BB69-23CF-44E3-9099-C40C66FF867C}">
              <a14:compatExt xmlns:a14="http://schemas.microsoft.com/office/drawing/2010/main" spid="_x0000_s47105"/>
            </a:ext>
            <a:ext uri="{FF2B5EF4-FFF2-40B4-BE49-F238E27FC236}">
              <a16:creationId xmlns:a16="http://schemas.microsoft.com/office/drawing/2014/main" id="{00000000-0008-0000-0900-000001B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25E6A05E-7585-44F9-AC11-3F795B774B0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9F400F-9B06-4D22-A06E-6DF095358E2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48129" name="CommandButton1" hidden="1">
          <a:extLst>
            <a:ext uri="{63B3BB69-23CF-44E3-9099-C40C66FF867C}">
              <a14:compatExt xmlns:a14="http://schemas.microsoft.com/office/drawing/2010/main" spid="_x0000_s48129"/>
            </a:ext>
            <a:ext uri="{FF2B5EF4-FFF2-40B4-BE49-F238E27FC236}">
              <a16:creationId xmlns:a16="http://schemas.microsoft.com/office/drawing/2014/main" id="{00000000-0008-0000-0A00-000001B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E999DB0F-F5D9-4A74-B11B-210E86965E68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8772518-A2AC-4C49-B4DA-D2667278FB53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49153" name="CommandButton1" hidden="1">
          <a:extLst>
            <a:ext uri="{63B3BB69-23CF-44E3-9099-C40C66FF867C}">
              <a14:compatExt xmlns:a14="http://schemas.microsoft.com/office/drawing/2010/main" spid="_x0000_s49153"/>
            </a:ext>
            <a:ext uri="{FF2B5EF4-FFF2-40B4-BE49-F238E27FC236}">
              <a16:creationId xmlns:a16="http://schemas.microsoft.com/office/drawing/2014/main" id="{00000000-0008-0000-0B00-000001C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B43EF226-A9AC-4406-B966-626E865496C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F47696-5D62-430D-A04A-51FC23CC9A9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0177" name="CommandButton1" hidden="1">
          <a:extLst>
            <a:ext uri="{63B3BB69-23CF-44E3-9099-C40C66FF867C}">
              <a14:compatExt xmlns:a14="http://schemas.microsoft.com/office/drawing/2010/main" spid="_x0000_s50177"/>
            </a:ext>
            <a:ext uri="{FF2B5EF4-FFF2-40B4-BE49-F238E27FC236}">
              <a16:creationId xmlns:a16="http://schemas.microsoft.com/office/drawing/2014/main" id="{00000000-0008-0000-0C00-000001C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AB0557F-6072-4666-B488-A899F5D0D6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5B675E-057F-4165-BCEA-F8EB942B5EFB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1201" name="CommandButton1" hidden="1">
          <a:extLst>
            <a:ext uri="{63B3BB69-23CF-44E3-9099-C40C66FF867C}">
              <a14:compatExt xmlns:a14="http://schemas.microsoft.com/office/drawing/2010/main" spid="_x0000_s51201"/>
            </a:ext>
            <a:ext uri="{FF2B5EF4-FFF2-40B4-BE49-F238E27FC236}">
              <a16:creationId xmlns:a16="http://schemas.microsoft.com/office/drawing/2014/main" id="{00000000-0008-0000-0D00-000001C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4E1B1438-63F6-45B3-8D11-9AA65F95E54C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CD738A4-4322-4D4C-9E77-C331C90F0DFA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52225" name="CommandButton1" hidden="1">
          <a:extLst>
            <a:ext uri="{63B3BB69-23CF-44E3-9099-C40C66FF867C}">
              <a14:compatExt xmlns:a14="http://schemas.microsoft.com/office/drawing/2010/main" spid="_x0000_s52225"/>
            </a:ext>
            <a:ext uri="{FF2B5EF4-FFF2-40B4-BE49-F238E27FC236}">
              <a16:creationId xmlns:a16="http://schemas.microsoft.com/office/drawing/2014/main" id="{00000000-0008-0000-1800-000001C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381000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115DF27E-8326-44C4-965C-0676E2BAABB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4C1D0DA-4DCF-44CE-9071-081A69CD110D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136524</xdr:colOff>
      <xdr:row>0</xdr:row>
      <xdr:rowOff>21556</xdr:rowOff>
    </xdr:from>
    <xdr:to>
      <xdr:col>4</xdr:col>
      <xdr:colOff>1114425</xdr:colOff>
      <xdr:row>5</xdr:row>
      <xdr:rowOff>188640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3499" y="21556"/>
          <a:ext cx="1768476" cy="1262459"/>
        </a:xfrm>
        <a:prstGeom prst="rect">
          <a:avLst/>
        </a:prstGeom>
      </xdr:spPr>
    </xdr:pic>
    <xdr:clientData/>
  </xdr:twoCellAnchor>
  <xdr:twoCellAnchor editAs="oneCell">
    <xdr:from>
      <xdr:col>8</xdr:col>
      <xdr:colOff>174624</xdr:colOff>
      <xdr:row>0</xdr:row>
      <xdr:rowOff>12031</xdr:rowOff>
    </xdr:from>
    <xdr:to>
      <xdr:col>9</xdr:col>
      <xdr:colOff>1152525</xdr:colOff>
      <xdr:row>5</xdr:row>
      <xdr:rowOff>179115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81124" y="12031"/>
          <a:ext cx="1768476" cy="126245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4</xdr:col>
      <xdr:colOff>625263</xdr:colOff>
      <xdr:row>8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57150"/>
          <a:ext cx="2863638" cy="1552575"/>
        </a:xfrm>
        <a:prstGeom prst="rect">
          <a:avLst/>
        </a:prstGeom>
      </xdr:spPr>
    </xdr:pic>
    <xdr:clientData/>
  </xdr:twoCellAnchor>
  <xdr:twoCellAnchor editAs="oneCell">
    <xdr:from>
      <xdr:col>3</xdr:col>
      <xdr:colOff>264320</xdr:colOff>
      <xdr:row>41</xdr:row>
      <xdr:rowOff>18184</xdr:rowOff>
    </xdr:from>
    <xdr:to>
      <xdr:col>6</xdr:col>
      <xdr:colOff>500496</xdr:colOff>
      <xdr:row>45</xdr:row>
      <xdr:rowOff>15817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045295">
          <a:off x="2035970" y="8219209"/>
          <a:ext cx="1979251" cy="797733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0</xdr:row>
      <xdr:rowOff>66674</xdr:rowOff>
    </xdr:from>
    <xdr:to>
      <xdr:col>6</xdr:col>
      <xdr:colOff>657225</xdr:colOff>
      <xdr:row>39</xdr:row>
      <xdr:rowOff>9525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66674" y="66674"/>
          <a:ext cx="5162551" cy="9277351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8" totalsRowShown="0" headerRowDxfId="191">
  <autoFilter ref="A1:B28" xr:uid="{00000000-0009-0000-0100-000001000000}"/>
  <sortState xmlns:xlrd2="http://schemas.microsoft.com/office/spreadsheetml/2017/richdata2" ref="A2:B28">
    <sortCondition ref="B2:B28"/>
  </sortState>
  <tableColumns count="2">
    <tableColumn id="1" xr3:uid="{00000000-0010-0000-0000-000001000000}" name="LIBELLES" dataDxfId="190"/>
    <tableColumn id="2" xr3:uid="{00000000-0010-0000-0000-000002000000}" name="CODES" dataDxfId="18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  <pageSetUpPr fitToPage="1"/>
  </sheetPr>
  <dimension ref="A1:T42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D2" sqref="D2"/>
    </sheetView>
  </sheetViews>
  <sheetFormatPr baseColWidth="10" defaultColWidth="11.42578125" defaultRowHeight="15.75" x14ac:dyDescent="0.25"/>
  <cols>
    <col min="1" max="1" width="11.85546875" style="157" bestFit="1" customWidth="1"/>
    <col min="2" max="2" width="10.140625" style="158" bestFit="1" customWidth="1"/>
    <col min="3" max="3" width="19.7109375" style="135" bestFit="1" customWidth="1"/>
    <col min="4" max="4" width="45.5703125" style="135" bestFit="1" customWidth="1"/>
    <col min="5" max="5" width="3.5703125" style="135" customWidth="1"/>
    <col min="6" max="9" width="10.7109375" style="158" customWidth="1"/>
    <col min="10" max="11" width="11.85546875" style="158" customWidth="1"/>
    <col min="12" max="13" width="9.28515625" style="158" bestFit="1" customWidth="1"/>
    <col min="14" max="14" width="13.28515625" style="158" bestFit="1" customWidth="1"/>
    <col min="15" max="15" width="12.5703125" style="158" bestFit="1" customWidth="1"/>
    <col min="16" max="16" width="14.140625" style="158" customWidth="1"/>
    <col min="17" max="17" width="10.85546875" style="158" bestFit="1" customWidth="1"/>
    <col min="18" max="18" width="9.42578125" style="158" bestFit="1" customWidth="1"/>
    <col min="19" max="19" width="9.28515625" style="158" bestFit="1" customWidth="1"/>
    <col min="20" max="20" width="11" style="158" bestFit="1" customWidth="1"/>
    <col min="21" max="16384" width="11.42578125" style="133"/>
  </cols>
  <sheetData>
    <row r="1" spans="1:20" ht="30" customHeight="1" x14ac:dyDescent="0.25">
      <c r="A1" s="193"/>
      <c r="B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</row>
    <row r="2" spans="1:20" ht="18.75" x14ac:dyDescent="0.25">
      <c r="A2" s="193"/>
      <c r="B2" s="194" t="s">
        <v>15</v>
      </c>
      <c r="C2" s="195" t="str">
        <f ca="1">MID(CELL("filename",A1),FIND("]",CELL("filename",A1))+1,32)</f>
        <v>Novembre 2023</v>
      </c>
      <c r="D2" s="197"/>
      <c r="E2" s="196"/>
      <c r="F2" s="196"/>
      <c r="G2" s="196"/>
      <c r="H2" s="197"/>
      <c r="I2" s="197"/>
      <c r="J2" s="197"/>
      <c r="K2" s="197"/>
      <c r="L2" s="197"/>
      <c r="M2" s="197"/>
      <c r="N2" s="197"/>
      <c r="O2" s="197"/>
      <c r="P2" s="135"/>
      <c r="Q2" s="135"/>
      <c r="R2" s="135"/>
      <c r="S2" s="135"/>
      <c r="T2" s="135"/>
    </row>
    <row r="3" spans="1:20" ht="16.5" thickBot="1" x14ac:dyDescent="0.3">
      <c r="A3" s="193"/>
      <c r="B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</row>
    <row r="4" spans="1:20" ht="17.25" customHeight="1" thickBot="1" x14ac:dyDescent="0.3">
      <c r="A4" s="416" t="s">
        <v>19</v>
      </c>
      <c r="B4" s="416" t="s">
        <v>0</v>
      </c>
      <c r="C4" s="414" t="s">
        <v>20</v>
      </c>
      <c r="D4" s="414" t="s">
        <v>85</v>
      </c>
      <c r="E4" s="414" t="s">
        <v>124</v>
      </c>
      <c r="F4" s="426" t="s">
        <v>16</v>
      </c>
      <c r="G4" s="427"/>
      <c r="H4" s="427"/>
      <c r="I4" s="428"/>
      <c r="J4" s="198"/>
      <c r="K4" s="199" t="s">
        <v>17</v>
      </c>
      <c r="L4" s="424"/>
      <c r="M4" s="425"/>
      <c r="N4" s="405" t="s">
        <v>18</v>
      </c>
      <c r="O4" s="406"/>
      <c r="P4" s="406"/>
      <c r="Q4" s="406"/>
      <c r="R4" s="406"/>
      <c r="S4" s="406"/>
      <c r="T4" s="407"/>
    </row>
    <row r="5" spans="1:20" s="142" customFormat="1" ht="30.75" thickBot="1" x14ac:dyDescent="0.3">
      <c r="A5" s="417"/>
      <c r="B5" s="417"/>
      <c r="C5" s="415"/>
      <c r="D5" s="415"/>
      <c r="E5" s="415"/>
      <c r="F5" s="418" t="s">
        <v>21</v>
      </c>
      <c r="G5" s="419"/>
      <c r="H5" s="418" t="s">
        <v>22</v>
      </c>
      <c r="I5" s="422"/>
      <c r="J5" s="200" t="s">
        <v>23</v>
      </c>
      <c r="K5" s="201" t="s">
        <v>24</v>
      </c>
      <c r="L5" s="202" t="s">
        <v>25</v>
      </c>
      <c r="M5" s="203" t="s">
        <v>69</v>
      </c>
      <c r="N5" s="204" t="s">
        <v>26</v>
      </c>
      <c r="O5" s="205" t="s">
        <v>9</v>
      </c>
      <c r="P5" s="206" t="s">
        <v>86</v>
      </c>
      <c r="Q5" s="207" t="s">
        <v>8</v>
      </c>
      <c r="R5" s="208" t="s">
        <v>4</v>
      </c>
      <c r="S5" s="209" t="s">
        <v>6</v>
      </c>
      <c r="T5" s="205" t="s">
        <v>13</v>
      </c>
    </row>
    <row r="6" spans="1:20" ht="15.95" customHeight="1" thickBot="1" x14ac:dyDescent="0.3">
      <c r="A6" s="241"/>
      <c r="B6" s="261"/>
      <c r="C6" s="186"/>
      <c r="D6" s="331"/>
      <c r="E6" s="186"/>
      <c r="F6" s="420">
        <v>380.44</v>
      </c>
      <c r="G6" s="421"/>
      <c r="H6" s="423">
        <v>470.39</v>
      </c>
      <c r="I6" s="421"/>
      <c r="J6" s="333"/>
      <c r="K6" s="334"/>
      <c r="L6" s="335"/>
      <c r="M6" s="351"/>
      <c r="N6" s="333"/>
      <c r="O6" s="334"/>
      <c r="P6" s="335"/>
      <c r="Q6" s="334"/>
      <c r="R6" s="335"/>
      <c r="S6" s="334"/>
      <c r="T6" s="337"/>
    </row>
    <row r="7" spans="1:20" ht="15.95" customHeight="1" x14ac:dyDescent="0.25">
      <c r="A7" s="237">
        <v>45234</v>
      </c>
      <c r="B7" s="188">
        <f>IFERROR(INDEX(t_Comptes[CODES],MATCH(C7,t_Comptes[LIBELLES],0)),"")</f>
        <v>7560</v>
      </c>
      <c r="C7" s="262" t="s">
        <v>146</v>
      </c>
      <c r="D7" s="322" t="s">
        <v>126</v>
      </c>
      <c r="E7" s="326" t="s">
        <v>127</v>
      </c>
      <c r="F7" s="313"/>
      <c r="G7" s="270"/>
      <c r="H7" s="352">
        <v>135</v>
      </c>
      <c r="I7" s="356"/>
      <c r="J7" s="255">
        <v>135</v>
      </c>
      <c r="K7" s="339"/>
      <c r="L7" s="263"/>
      <c r="M7" s="286"/>
      <c r="N7" s="251"/>
      <c r="O7" s="252"/>
      <c r="P7" s="253"/>
      <c r="Q7" s="252"/>
      <c r="R7" s="253"/>
      <c r="S7" s="252"/>
      <c r="T7" s="284"/>
    </row>
    <row r="8" spans="1:20" ht="15.95" customHeight="1" x14ac:dyDescent="0.25">
      <c r="A8" s="237">
        <v>45234</v>
      </c>
      <c r="B8" s="188">
        <f>IFERROR(INDEX(t_Comptes[CODES],MATCH(C8,t_Comptes[LIBELLES],0)),"")</f>
        <v>7061</v>
      </c>
      <c r="C8" s="262" t="s">
        <v>145</v>
      </c>
      <c r="D8" s="322" t="s">
        <v>161</v>
      </c>
      <c r="E8" s="326" t="s">
        <v>127</v>
      </c>
      <c r="F8" s="313"/>
      <c r="G8" s="168"/>
      <c r="H8" s="172">
        <v>10</v>
      </c>
      <c r="I8" s="357"/>
      <c r="J8" s="255"/>
      <c r="K8" s="339"/>
      <c r="L8" s="263"/>
      <c r="M8" s="286">
        <v>10</v>
      </c>
      <c r="N8" s="251"/>
      <c r="O8" s="252"/>
      <c r="P8" s="253"/>
      <c r="Q8" s="252"/>
      <c r="R8" s="253"/>
      <c r="S8" s="252"/>
      <c r="T8" s="284"/>
    </row>
    <row r="9" spans="1:20" ht="15.95" customHeight="1" x14ac:dyDescent="0.25">
      <c r="A9" s="267">
        <v>45234</v>
      </c>
      <c r="B9" s="188">
        <f>IFERROR(INDEX(t_Comptes[CODES],MATCH(C9,t_Comptes[LIBELLES],0)),"")</f>
        <v>6230</v>
      </c>
      <c r="C9" s="262" t="s">
        <v>10</v>
      </c>
      <c r="D9" s="321" t="s">
        <v>159</v>
      </c>
      <c r="E9" s="325" t="s">
        <v>127</v>
      </c>
      <c r="F9" s="263"/>
      <c r="G9" s="359"/>
      <c r="H9" s="255"/>
      <c r="I9" s="354">
        <v>193.3</v>
      </c>
      <c r="J9" s="255"/>
      <c r="K9" s="339"/>
      <c r="L9" s="263"/>
      <c r="M9" s="286"/>
      <c r="N9" s="251"/>
      <c r="O9" s="252"/>
      <c r="P9" s="253"/>
      <c r="Q9" s="252"/>
      <c r="R9" s="253"/>
      <c r="S9" s="252"/>
      <c r="T9" s="284">
        <v>193.3</v>
      </c>
    </row>
    <row r="10" spans="1:20" ht="15.95" customHeight="1" x14ac:dyDescent="0.25">
      <c r="A10" s="267">
        <v>45234</v>
      </c>
      <c r="B10" s="188">
        <f>IFERROR(INDEX(t_Comptes[CODES],MATCH(C10,t_Comptes[LIBELLES],0)),"")</f>
        <v>6230</v>
      </c>
      <c r="C10" s="262" t="s">
        <v>10</v>
      </c>
      <c r="D10" s="321" t="s">
        <v>160</v>
      </c>
      <c r="E10" s="325" t="s">
        <v>127</v>
      </c>
      <c r="F10" s="263"/>
      <c r="G10" s="247"/>
      <c r="H10" s="255"/>
      <c r="I10" s="354">
        <v>7.7</v>
      </c>
      <c r="J10" s="255"/>
      <c r="K10" s="339"/>
      <c r="L10" s="263"/>
      <c r="M10" s="286"/>
      <c r="N10" s="251"/>
      <c r="O10" s="252"/>
      <c r="P10" s="253"/>
      <c r="Q10" s="252"/>
      <c r="R10" s="253"/>
      <c r="S10" s="252"/>
      <c r="T10" s="284">
        <v>7.7</v>
      </c>
    </row>
    <row r="11" spans="1:20" ht="15.95" customHeight="1" x14ac:dyDescent="0.25">
      <c r="A11" s="267">
        <v>45236</v>
      </c>
      <c r="B11" s="188">
        <f>IFERROR(INDEX(t_Comptes[CODES],MATCH(C11,t_Comptes[LIBELLES],0)),"")</f>
        <v>7560</v>
      </c>
      <c r="C11" s="262" t="s">
        <v>146</v>
      </c>
      <c r="D11" s="321" t="s">
        <v>128</v>
      </c>
      <c r="E11" s="325" t="s">
        <v>127</v>
      </c>
      <c r="F11" s="263">
        <v>180</v>
      </c>
      <c r="G11" s="359"/>
      <c r="H11" s="255"/>
      <c r="I11" s="354"/>
      <c r="J11" s="338">
        <v>180</v>
      </c>
      <c r="K11" s="339"/>
      <c r="L11" s="263"/>
      <c r="M11" s="286"/>
      <c r="N11" s="251"/>
      <c r="O11" s="252"/>
      <c r="P11" s="253"/>
      <c r="Q11" s="252"/>
      <c r="R11" s="253"/>
      <c r="S11" s="252"/>
      <c r="T11" s="284"/>
    </row>
    <row r="12" spans="1:20" ht="15.95" customHeight="1" x14ac:dyDescent="0.25">
      <c r="A12" s="267">
        <v>45236</v>
      </c>
      <c r="B12" s="188">
        <f>IFERROR(INDEX(t_Comptes[CODES],MATCH(C12,t_Comptes[LIBELLES],0)),"")</f>
        <v>7560</v>
      </c>
      <c r="C12" s="262" t="s">
        <v>146</v>
      </c>
      <c r="D12" s="321" t="s">
        <v>129</v>
      </c>
      <c r="E12" s="325" t="s">
        <v>127</v>
      </c>
      <c r="F12" s="340">
        <v>290</v>
      </c>
      <c r="G12" s="360"/>
      <c r="H12" s="338"/>
      <c r="I12" s="354"/>
      <c r="J12" s="255">
        <v>290</v>
      </c>
      <c r="K12" s="339"/>
      <c r="L12" s="263"/>
      <c r="M12" s="286"/>
      <c r="N12" s="251"/>
      <c r="O12" s="252"/>
      <c r="P12" s="253"/>
      <c r="Q12" s="252"/>
      <c r="R12" s="253"/>
      <c r="S12" s="252"/>
      <c r="T12" s="284"/>
    </row>
    <row r="13" spans="1:20" ht="15.95" customHeight="1" x14ac:dyDescent="0.25">
      <c r="A13" s="267">
        <v>45236</v>
      </c>
      <c r="B13" s="188">
        <f>IFERROR(INDEX(t_Comptes[CODES],MATCH(C13,t_Comptes[LIBELLES],0)),"")</f>
        <v>7560</v>
      </c>
      <c r="C13" s="262" t="s">
        <v>146</v>
      </c>
      <c r="D13" s="321" t="s">
        <v>130</v>
      </c>
      <c r="E13" s="325" t="s">
        <v>127</v>
      </c>
      <c r="F13" s="340">
        <v>45</v>
      </c>
      <c r="G13" s="360"/>
      <c r="H13" s="338"/>
      <c r="I13" s="354"/>
      <c r="J13" s="255">
        <v>45</v>
      </c>
      <c r="K13" s="339"/>
      <c r="L13" s="263"/>
      <c r="M13" s="286"/>
      <c r="N13" s="251"/>
      <c r="O13" s="252"/>
      <c r="P13" s="253"/>
      <c r="Q13" s="252"/>
      <c r="R13" s="253"/>
      <c r="S13" s="252"/>
      <c r="T13" s="284"/>
    </row>
    <row r="14" spans="1:20" ht="15.95" customHeight="1" x14ac:dyDescent="0.25">
      <c r="A14" s="267">
        <v>45237</v>
      </c>
      <c r="B14" s="188">
        <f>IFERROR(INDEX(t_Comptes[CODES],MATCH(C14,t_Comptes[LIBELLES],0)),"")</f>
        <v>7560</v>
      </c>
      <c r="C14" s="262" t="s">
        <v>146</v>
      </c>
      <c r="D14" s="262" t="s">
        <v>131</v>
      </c>
      <c r="E14" s="327" t="s">
        <v>127</v>
      </c>
      <c r="F14" s="255">
        <v>45</v>
      </c>
      <c r="G14" s="361"/>
      <c r="H14" s="338"/>
      <c r="I14" s="354"/>
      <c r="J14" s="255">
        <v>45</v>
      </c>
      <c r="K14" s="339"/>
      <c r="L14" s="263"/>
      <c r="M14" s="286"/>
      <c r="N14" s="251"/>
      <c r="O14" s="252"/>
      <c r="P14" s="253"/>
      <c r="Q14" s="252"/>
      <c r="R14" s="253"/>
      <c r="S14" s="252"/>
      <c r="T14" s="284"/>
    </row>
    <row r="15" spans="1:20" ht="15.95" customHeight="1" x14ac:dyDescent="0.25">
      <c r="A15" s="267">
        <v>45252</v>
      </c>
      <c r="B15" s="188">
        <f>IFERROR(INDEX(t_Comptes[CODES],MATCH(C15,t_Comptes[LIBELLES],0)),"")</f>
        <v>7061</v>
      </c>
      <c r="C15" s="262" t="s">
        <v>145</v>
      </c>
      <c r="D15" s="262" t="s">
        <v>132</v>
      </c>
      <c r="E15" s="327" t="s">
        <v>127</v>
      </c>
      <c r="F15" s="255">
        <v>22</v>
      </c>
      <c r="G15" s="256"/>
      <c r="H15" s="338"/>
      <c r="I15" s="354"/>
      <c r="J15" s="255"/>
      <c r="K15" s="339"/>
      <c r="L15" s="263"/>
      <c r="M15" s="286">
        <v>22</v>
      </c>
      <c r="N15" s="251"/>
      <c r="O15" s="252"/>
      <c r="P15" s="253"/>
      <c r="Q15" s="252"/>
      <c r="R15" s="253"/>
      <c r="S15" s="252"/>
      <c r="T15" s="284"/>
    </row>
    <row r="16" spans="1:20" ht="15.95" customHeight="1" x14ac:dyDescent="0.25">
      <c r="A16" s="267">
        <v>45259</v>
      </c>
      <c r="B16" s="188">
        <f>IFERROR(INDEX(t_Comptes[CODES],MATCH(C16,t_Comptes[LIBELLES],0)),"")</f>
        <v>7560</v>
      </c>
      <c r="C16" s="262" t="s">
        <v>146</v>
      </c>
      <c r="D16" s="321" t="s">
        <v>133</v>
      </c>
      <c r="E16" s="327" t="s">
        <v>127</v>
      </c>
      <c r="F16" s="255">
        <v>65</v>
      </c>
      <c r="G16" s="256"/>
      <c r="H16" s="338"/>
      <c r="I16" s="354"/>
      <c r="J16" s="255">
        <v>65</v>
      </c>
      <c r="K16" s="339"/>
      <c r="L16" s="263"/>
      <c r="M16" s="286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67"/>
      <c r="B17" s="188" t="str">
        <f>IFERROR(INDEX(t_Comptes[CODES],MATCH(C17,t_Comptes[LIBELLES],0)),"")</f>
        <v/>
      </c>
      <c r="C17" s="262"/>
      <c r="D17" s="262"/>
      <c r="E17" s="327"/>
      <c r="F17" s="255"/>
      <c r="G17" s="256"/>
      <c r="H17" s="338"/>
      <c r="I17" s="354"/>
      <c r="J17" s="255"/>
      <c r="K17" s="339"/>
      <c r="L17" s="263"/>
      <c r="M17" s="286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67"/>
      <c r="B18" s="188" t="str">
        <f>IFERROR(INDEX(t_Comptes[CODES],MATCH(C18,t_Comptes[LIBELLES],0)),"")</f>
        <v/>
      </c>
      <c r="C18" s="262"/>
      <c r="D18" s="262"/>
      <c r="E18" s="327"/>
      <c r="F18" s="255"/>
      <c r="G18" s="256"/>
      <c r="H18" s="338"/>
      <c r="I18" s="354"/>
      <c r="J18" s="255"/>
      <c r="K18" s="339"/>
      <c r="L18" s="263"/>
      <c r="M18" s="286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67"/>
      <c r="B19" s="188" t="str">
        <f>IFERROR(INDEX(t_Comptes[CODES],MATCH(C19,t_Comptes[LIBELLES],0)),"")</f>
        <v/>
      </c>
      <c r="C19" s="262"/>
      <c r="D19" s="262"/>
      <c r="E19" s="327"/>
      <c r="F19" s="255"/>
      <c r="G19" s="256"/>
      <c r="H19" s="338"/>
      <c r="I19" s="354"/>
      <c r="J19" s="255"/>
      <c r="K19" s="339"/>
      <c r="L19" s="263"/>
      <c r="M19" s="286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67"/>
      <c r="B20" s="188" t="str">
        <f>IFERROR(INDEX(t_Comptes[CODES],MATCH(C20,t_Comptes[LIBELLES],0)),"")</f>
        <v/>
      </c>
      <c r="C20" s="262"/>
      <c r="D20" s="262"/>
      <c r="E20" s="327"/>
      <c r="F20" s="255"/>
      <c r="G20" s="256"/>
      <c r="H20" s="338"/>
      <c r="I20" s="354"/>
      <c r="J20" s="255"/>
      <c r="K20" s="339"/>
      <c r="L20" s="263"/>
      <c r="M20" s="286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67"/>
      <c r="B21" s="188" t="str">
        <f>IFERROR(INDEX(t_Comptes[CODES],MATCH(C21,t_Comptes[LIBELLES],0)),"")</f>
        <v/>
      </c>
      <c r="C21" s="262"/>
      <c r="D21" s="262"/>
      <c r="E21" s="327"/>
      <c r="F21" s="255"/>
      <c r="G21" s="256"/>
      <c r="H21" s="338"/>
      <c r="I21" s="354"/>
      <c r="J21" s="255"/>
      <c r="K21" s="339"/>
      <c r="L21" s="263"/>
      <c r="M21" s="286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67"/>
      <c r="B22" s="188" t="str">
        <f>IFERROR(INDEX(t_Comptes[CODES],MATCH(C22,t_Comptes[LIBELLES],0)),"")</f>
        <v/>
      </c>
      <c r="C22" s="262"/>
      <c r="D22" s="262"/>
      <c r="E22" s="327"/>
      <c r="F22" s="255"/>
      <c r="G22" s="247"/>
      <c r="H22" s="338"/>
      <c r="I22" s="354"/>
      <c r="J22" s="255"/>
      <c r="K22" s="339"/>
      <c r="L22" s="263"/>
      <c r="M22" s="286"/>
      <c r="N22" s="251"/>
      <c r="O22" s="252"/>
      <c r="P22" s="253"/>
      <c r="Q22" s="252"/>
      <c r="R22" s="256"/>
      <c r="S22" s="252"/>
      <c r="T22" s="284"/>
    </row>
    <row r="23" spans="1:20" ht="15.95" customHeight="1" x14ac:dyDescent="0.25">
      <c r="A23" s="267"/>
      <c r="B23" s="188" t="str">
        <f>IFERROR(INDEX(t_Comptes[CODES],MATCH(C23,t_Comptes[LIBELLES],0)),"")</f>
        <v/>
      </c>
      <c r="C23" s="262"/>
      <c r="D23" s="262"/>
      <c r="E23" s="327"/>
      <c r="F23" s="255"/>
      <c r="G23" s="256"/>
      <c r="H23" s="338"/>
      <c r="I23" s="354"/>
      <c r="J23" s="255"/>
      <c r="K23" s="339"/>
      <c r="L23" s="263"/>
      <c r="M23" s="286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67"/>
      <c r="B24" s="188" t="str">
        <f>IFERROR(INDEX(t_Comptes[CODES],MATCH(C24,t_Comptes[LIBELLES],0)),"")</f>
        <v/>
      </c>
      <c r="C24" s="262"/>
      <c r="D24" s="262"/>
      <c r="E24" s="327"/>
      <c r="F24" s="255"/>
      <c r="G24" s="256"/>
      <c r="H24" s="338"/>
      <c r="I24" s="354"/>
      <c r="J24" s="255"/>
      <c r="K24" s="339"/>
      <c r="L24" s="263"/>
      <c r="M24" s="286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67"/>
      <c r="B25" s="188" t="str">
        <f>IFERROR(INDEX(t_Comptes[CODES],MATCH(C25,t_Comptes[LIBELLES],0)),"")</f>
        <v/>
      </c>
      <c r="C25" s="262"/>
      <c r="D25" s="262"/>
      <c r="E25" s="327"/>
      <c r="F25" s="255"/>
      <c r="G25" s="256"/>
      <c r="H25" s="338"/>
      <c r="I25" s="354"/>
      <c r="J25" s="255"/>
      <c r="K25" s="339"/>
      <c r="L25" s="263"/>
      <c r="M25" s="286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67"/>
      <c r="B26" s="188" t="str">
        <f>IFERROR(INDEX(t_Comptes[CODES],MATCH(C26,t_Comptes[LIBELLES],0)),"")</f>
        <v/>
      </c>
      <c r="C26" s="262"/>
      <c r="D26" s="262"/>
      <c r="E26" s="327"/>
      <c r="F26" s="255"/>
      <c r="G26" s="256"/>
      <c r="H26" s="338"/>
      <c r="I26" s="354"/>
      <c r="J26" s="255"/>
      <c r="K26" s="339"/>
      <c r="L26" s="263"/>
      <c r="M26" s="286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67"/>
      <c r="B27" s="188" t="str">
        <f>IFERROR(INDEX(t_Comptes[CODES],MATCH(C27,t_Comptes[LIBELLES],0)),"")</f>
        <v/>
      </c>
      <c r="C27" s="262"/>
      <c r="D27" s="262"/>
      <c r="E27" s="327"/>
      <c r="F27" s="255"/>
      <c r="G27" s="256"/>
      <c r="H27" s="338"/>
      <c r="I27" s="354"/>
      <c r="J27" s="255"/>
      <c r="K27" s="339"/>
      <c r="L27" s="263"/>
      <c r="M27" s="286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67"/>
      <c r="B28" s="188" t="str">
        <f>IFERROR(INDEX(t_Comptes[CODES],MATCH(C28,t_Comptes[LIBELLES],0)),"")</f>
        <v/>
      </c>
      <c r="C28" s="262"/>
      <c r="D28" s="262"/>
      <c r="E28" s="327"/>
      <c r="F28" s="255"/>
      <c r="G28" s="256"/>
      <c r="H28" s="338"/>
      <c r="I28" s="354"/>
      <c r="J28" s="255"/>
      <c r="K28" s="339"/>
      <c r="L28" s="263"/>
      <c r="M28" s="286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67"/>
      <c r="B29" s="188"/>
      <c r="C29" s="262"/>
      <c r="D29" s="262"/>
      <c r="E29" s="327"/>
      <c r="F29" s="255"/>
      <c r="G29" s="256"/>
      <c r="H29" s="338"/>
      <c r="I29" s="354"/>
      <c r="J29" s="255"/>
      <c r="K29" s="339"/>
      <c r="L29" s="263"/>
      <c r="M29" s="286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67"/>
      <c r="B30" s="188"/>
      <c r="C30" s="262"/>
      <c r="D30" s="262"/>
      <c r="E30" s="327"/>
      <c r="F30" s="255"/>
      <c r="G30" s="256"/>
      <c r="H30" s="338"/>
      <c r="I30" s="354"/>
      <c r="J30" s="255"/>
      <c r="K30" s="339"/>
      <c r="L30" s="263"/>
      <c r="M30" s="286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67"/>
      <c r="B31" s="188"/>
      <c r="C31" s="262"/>
      <c r="D31" s="262"/>
      <c r="E31" s="327"/>
      <c r="F31" s="255"/>
      <c r="G31" s="256"/>
      <c r="H31" s="338"/>
      <c r="I31" s="354"/>
      <c r="J31" s="255"/>
      <c r="K31" s="339"/>
      <c r="L31" s="263"/>
      <c r="M31" s="286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67"/>
      <c r="B32" s="188" t="str">
        <f>IFERROR(INDEX(t_Comptes[CODES],MATCH(C32,t_Comptes[LIBELLES],0)),"")</f>
        <v/>
      </c>
      <c r="C32" s="262"/>
      <c r="D32" s="262"/>
      <c r="E32" s="327"/>
      <c r="F32" s="255"/>
      <c r="G32" s="256"/>
      <c r="H32" s="338"/>
      <c r="I32" s="354"/>
      <c r="J32" s="255"/>
      <c r="K32" s="339"/>
      <c r="L32" s="263"/>
      <c r="M32" s="286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67"/>
      <c r="B33" s="188" t="str">
        <f>IFERROR(INDEX(t_Comptes[CODES],MATCH(C33,t_Comptes[LIBELLES],0)),"")</f>
        <v/>
      </c>
      <c r="C33" s="262"/>
      <c r="D33" s="262"/>
      <c r="E33" s="327"/>
      <c r="F33" s="255"/>
      <c r="G33" s="256"/>
      <c r="H33" s="338"/>
      <c r="I33" s="354"/>
      <c r="J33" s="255"/>
      <c r="K33" s="339"/>
      <c r="L33" s="263"/>
      <c r="M33" s="286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67"/>
      <c r="B34" s="188"/>
      <c r="C34" s="262"/>
      <c r="D34" s="262"/>
      <c r="E34" s="327"/>
      <c r="F34" s="255"/>
      <c r="G34" s="256"/>
      <c r="H34" s="338"/>
      <c r="I34" s="354"/>
      <c r="J34" s="255"/>
      <c r="K34" s="339"/>
      <c r="L34" s="263"/>
      <c r="M34" s="286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67"/>
      <c r="B35" s="188"/>
      <c r="C35" s="262"/>
      <c r="D35" s="262"/>
      <c r="E35" s="327"/>
      <c r="F35" s="255"/>
      <c r="G35" s="256"/>
      <c r="H35" s="338"/>
      <c r="I35" s="354"/>
      <c r="J35" s="255"/>
      <c r="K35" s="339"/>
      <c r="L35" s="263"/>
      <c r="M35" s="286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67"/>
      <c r="B36" s="188"/>
      <c r="C36" s="262"/>
      <c r="D36" s="262"/>
      <c r="E36" s="327"/>
      <c r="F36" s="255"/>
      <c r="G36" s="256"/>
      <c r="H36" s="338"/>
      <c r="I36" s="354"/>
      <c r="J36" s="255"/>
      <c r="K36" s="339"/>
      <c r="L36" s="263"/>
      <c r="M36" s="286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68"/>
      <c r="B37" s="189" t="str">
        <f>IFERROR(INDEX(t_Comptes[CODES],MATCH(C37,t_Comptes[LIBELLES],0)),"")</f>
        <v/>
      </c>
      <c r="C37" s="264"/>
      <c r="D37" s="264"/>
      <c r="E37" s="327"/>
      <c r="F37" s="255"/>
      <c r="G37" s="256"/>
      <c r="H37" s="338"/>
      <c r="I37" s="358"/>
      <c r="J37" s="255"/>
      <c r="K37" s="339"/>
      <c r="L37" s="263"/>
      <c r="M37" s="286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320" t="s">
        <v>27</v>
      </c>
      <c r="E38" s="323"/>
      <c r="F38" s="345">
        <f>SUM(F7:F37)</f>
        <v>647</v>
      </c>
      <c r="G38" s="176">
        <f>SUM(G7:G37)</f>
        <v>0</v>
      </c>
      <c r="H38" s="345">
        <f>SUM(H7:H37)</f>
        <v>145</v>
      </c>
      <c r="I38" s="355">
        <f>SUM(I7:I37)</f>
        <v>201</v>
      </c>
      <c r="J38" s="346"/>
      <c r="K38" s="347"/>
      <c r="L38" s="348"/>
      <c r="M38" s="349"/>
      <c r="N38" s="296"/>
      <c r="O38" s="297"/>
      <c r="P38" s="297"/>
      <c r="Q38" s="297"/>
      <c r="R38" s="297"/>
      <c r="S38" s="297"/>
      <c r="T38" s="297"/>
    </row>
    <row r="39" spans="1:20" ht="15.95" customHeight="1" thickBot="1" x14ac:dyDescent="0.3">
      <c r="A39" s="408"/>
      <c r="B39" s="409"/>
      <c r="C39" s="410"/>
      <c r="D39" s="324" t="s">
        <v>28</v>
      </c>
      <c r="E39" s="281"/>
      <c r="F39" s="429">
        <f>SUM(F6+F38-G38)</f>
        <v>1027.44</v>
      </c>
      <c r="G39" s="430"/>
      <c r="H39" s="429">
        <f>SUM(H6+H38-I38)</f>
        <v>414.39</v>
      </c>
      <c r="I39" s="431"/>
      <c r="J39" s="210">
        <f>SUM(J7:J37)</f>
        <v>760</v>
      </c>
      <c r="K39" s="210">
        <f t="shared" ref="K39:T39" si="0">SUM(K7:K37)</f>
        <v>0</v>
      </c>
      <c r="L39" s="210">
        <f t="shared" si="0"/>
        <v>0</v>
      </c>
      <c r="M39" s="210">
        <f t="shared" si="0"/>
        <v>32</v>
      </c>
      <c r="N39" s="362">
        <f t="shared" si="0"/>
        <v>0</v>
      </c>
      <c r="O39" s="362">
        <f t="shared" si="0"/>
        <v>0</v>
      </c>
      <c r="P39" s="362">
        <f t="shared" si="0"/>
        <v>0</v>
      </c>
      <c r="Q39" s="362">
        <f t="shared" si="0"/>
        <v>0</v>
      </c>
      <c r="R39" s="362">
        <f t="shared" si="0"/>
        <v>0</v>
      </c>
      <c r="S39" s="362">
        <f t="shared" si="0"/>
        <v>0</v>
      </c>
      <c r="T39" s="362">
        <f t="shared" si="0"/>
        <v>201</v>
      </c>
    </row>
    <row r="40" spans="1:20" ht="15.95" customHeight="1" x14ac:dyDescent="0.25">
      <c r="F40" s="135"/>
      <c r="G40" s="135"/>
      <c r="H40" s="135"/>
      <c r="I40" s="135"/>
      <c r="J40" s="183"/>
    </row>
    <row r="41" spans="1:20" ht="15.95" customHeight="1" x14ac:dyDescent="0.25">
      <c r="G41" s="306"/>
    </row>
    <row r="42" spans="1:20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T15">
    <sortCondition ref="A7:A15"/>
  </sortState>
  <mergeCells count="16">
    <mergeCell ref="N4:T4"/>
    <mergeCell ref="A39:C39"/>
    <mergeCell ref="A38:C38"/>
    <mergeCell ref="C4:C5"/>
    <mergeCell ref="B4:B5"/>
    <mergeCell ref="A4:A5"/>
    <mergeCell ref="D4:D5"/>
    <mergeCell ref="F5:G5"/>
    <mergeCell ref="F6:G6"/>
    <mergeCell ref="H5:I5"/>
    <mergeCell ref="H6:I6"/>
    <mergeCell ref="L4:M4"/>
    <mergeCell ref="F4:I4"/>
    <mergeCell ref="F39:G39"/>
    <mergeCell ref="H39:I39"/>
    <mergeCell ref="E4:E5"/>
  </mergeCells>
  <conditionalFormatting sqref="A12:C12 F12:J12 J7:J11 A15:T15 A33:T37 B7:C11 A13:J14 K7:T14 A17:T28 K16:T16 A16">
    <cfRule type="expression" dxfId="188" priority="13">
      <formula>MOD(ROW(),2)</formula>
    </cfRule>
  </conditionalFormatting>
  <conditionalFormatting sqref="D12:E12">
    <cfRule type="expression" dxfId="187" priority="12">
      <formula>MOD(ROW(),2)</formula>
    </cfRule>
  </conditionalFormatting>
  <conditionalFormatting sqref="I11 A7:A11 F7:I10 D11:G11">
    <cfRule type="expression" dxfId="186" priority="8">
      <formula>MOD(ROW(),2)</formula>
    </cfRule>
  </conditionalFormatting>
  <conditionalFormatting sqref="D7:E10">
    <cfRule type="expression" dxfId="185" priority="7">
      <formula>MOD(ROW(),2)</formula>
    </cfRule>
  </conditionalFormatting>
  <conditionalFormatting sqref="H11">
    <cfRule type="expression" dxfId="184" priority="6">
      <formula>MOD(ROW(),2)</formula>
    </cfRule>
  </conditionalFormatting>
  <conditionalFormatting sqref="A29:T32">
    <cfRule type="expression" dxfId="183" priority="5">
      <formula>MOD(ROW(),2)</formula>
    </cfRule>
  </conditionalFormatting>
  <conditionalFormatting sqref="G16:J16">
    <cfRule type="expression" dxfId="182" priority="3">
      <formula>MOD(ROW(),2)</formula>
    </cfRule>
  </conditionalFormatting>
  <conditionalFormatting sqref="B16:C16 E16:F16">
    <cfRule type="expression" dxfId="181" priority="2">
      <formula>MOD(ROW(),2)</formula>
    </cfRule>
  </conditionalFormatting>
  <conditionalFormatting sqref="D16">
    <cfRule type="expression" dxfId="180" priority="1">
      <formula>MOD(ROW(),2)</formula>
    </cfRule>
  </conditionalFormatting>
  <dataValidations count="1">
    <dataValidation type="list" allowBlank="1" showInputMessage="1" showErrorMessage="1" sqref="C7:C37" xr:uid="{00000000-0002-0000-0100-000000000000}">
      <formula1>d.comptes</formula1>
    </dataValidation>
  </dataValidations>
  <pageMargins left="0.7" right="0.7" top="0.75" bottom="0.75" header="0.3" footer="0.3"/>
  <pageSetup paperSize="9" scale="40" fitToHeight="0" orientation="landscape" r:id="rId1"/>
  <ignoredErrors>
    <ignoredError sqref="G38 I38" unlockedFormula="1"/>
    <ignoredError sqref="H38 F38" formulaRange="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  <pageSetUpPr fitToPage="1"/>
  </sheetPr>
  <dimension ref="A1:V43"/>
  <sheetViews>
    <sheetView showGridLines="0" zoomScaleNormal="100" workbookViewId="0">
      <pane ySplit="6" topLeftCell="A7" activePane="bottomLeft" state="frozen"/>
      <selection activeCell="C12" activeCellId="2" sqref="D2 R2 C12"/>
      <selection pane="bottomLeft" activeCell="D30" sqref="D30"/>
    </sheetView>
  </sheetViews>
  <sheetFormatPr baseColWidth="10" defaultColWidth="11.42578125" defaultRowHeight="15.75" x14ac:dyDescent="0.25"/>
  <cols>
    <col min="1" max="1" width="11.85546875" style="193" bestFit="1" customWidth="1"/>
    <col min="2" max="2" width="10.140625" style="135" bestFit="1" customWidth="1"/>
    <col min="3" max="3" width="26.7109375" style="135" bestFit="1" customWidth="1"/>
    <col min="4" max="4" width="53.28515625" style="135" bestFit="1" customWidth="1"/>
    <col min="5" max="5" width="3.5703125" style="135" customWidth="1"/>
    <col min="6" max="9" width="10.7109375" style="135" customWidth="1"/>
    <col min="10" max="11" width="11.7109375" style="135" bestFit="1" customWidth="1"/>
    <col min="12" max="12" width="10.42578125" style="135" bestFit="1" customWidth="1"/>
    <col min="13" max="13" width="11.7109375" style="135" customWidth="1"/>
    <col min="14" max="14" width="11.7109375" style="135" bestFit="1" customWidth="1"/>
    <col min="15" max="16" width="10.7109375" style="135" customWidth="1"/>
    <col min="17" max="17" width="14.28515625" style="135" bestFit="1" customWidth="1"/>
    <col min="18" max="18" width="11.5703125" style="135" bestFit="1" customWidth="1"/>
    <col min="19" max="19" width="10.7109375" style="135" customWidth="1"/>
    <col min="20" max="20" width="9.7109375" style="135" customWidth="1"/>
    <col min="21" max="21" width="10.28515625" style="135" bestFit="1" customWidth="1"/>
    <col min="22" max="16384" width="11.42578125" style="192"/>
  </cols>
  <sheetData>
    <row r="1" spans="1:22" ht="30" customHeight="1" x14ac:dyDescent="0.25"/>
    <row r="2" spans="1:22" ht="18.75" x14ac:dyDescent="0.25">
      <c r="B2" s="194" t="s">
        <v>15</v>
      </c>
      <c r="C2" s="195" t="str">
        <f ca="1">MID(CELL("filename",A1),FIND("]",CELL("filename",A1))+1,32)</f>
        <v>Décembre 2023</v>
      </c>
      <c r="D2" s="213"/>
      <c r="E2" s="196"/>
      <c r="F2" s="213"/>
      <c r="G2" s="213"/>
      <c r="H2" s="214"/>
      <c r="I2" s="214"/>
      <c r="J2" s="214"/>
      <c r="K2" s="214"/>
      <c r="L2" s="214"/>
      <c r="M2" s="214"/>
      <c r="N2" s="214"/>
      <c r="O2" s="214"/>
      <c r="P2" s="214"/>
    </row>
    <row r="3" spans="1:22" ht="16.5" thickBot="1" x14ac:dyDescent="0.3"/>
    <row r="4" spans="1:22" ht="17.25" customHeight="1" thickBot="1" x14ac:dyDescent="0.3">
      <c r="A4" s="416" t="s">
        <v>19</v>
      </c>
      <c r="B4" s="416" t="s">
        <v>0</v>
      </c>
      <c r="C4" s="414" t="s">
        <v>20</v>
      </c>
      <c r="D4" s="414" t="s">
        <v>85</v>
      </c>
      <c r="E4" s="414" t="s">
        <v>122</v>
      </c>
      <c r="F4" s="427" t="s">
        <v>16</v>
      </c>
      <c r="G4" s="427"/>
      <c r="H4" s="427"/>
      <c r="I4" s="428"/>
      <c r="J4" s="426" t="s">
        <v>17</v>
      </c>
      <c r="K4" s="427"/>
      <c r="L4" s="427"/>
      <c r="M4" s="427"/>
      <c r="N4" s="428"/>
      <c r="O4" s="426" t="s">
        <v>18</v>
      </c>
      <c r="P4" s="427"/>
      <c r="Q4" s="427"/>
      <c r="R4" s="427"/>
      <c r="S4" s="427"/>
      <c r="T4" s="427"/>
      <c r="U4" s="427"/>
      <c r="V4" s="428"/>
    </row>
    <row r="5" spans="1:22" s="135" customFormat="1" ht="32.25" thickBot="1" x14ac:dyDescent="0.3">
      <c r="A5" s="417"/>
      <c r="B5" s="417"/>
      <c r="C5" s="415"/>
      <c r="D5" s="415"/>
      <c r="E5" s="415"/>
      <c r="F5" s="419" t="s">
        <v>21</v>
      </c>
      <c r="G5" s="419"/>
      <c r="H5" s="418" t="s">
        <v>22</v>
      </c>
      <c r="I5" s="422"/>
      <c r="J5" s="215" t="s">
        <v>107</v>
      </c>
      <c r="K5" s="216" t="s">
        <v>108</v>
      </c>
      <c r="L5" s="217" t="s">
        <v>2</v>
      </c>
      <c r="M5" s="291" t="s">
        <v>120</v>
      </c>
      <c r="N5" s="218" t="s">
        <v>69</v>
      </c>
      <c r="O5" s="219" t="s">
        <v>26</v>
      </c>
      <c r="P5" s="220" t="s">
        <v>9</v>
      </c>
      <c r="Q5" s="221" t="s">
        <v>86</v>
      </c>
      <c r="R5" s="222" t="s">
        <v>8</v>
      </c>
      <c r="S5" s="223" t="s">
        <v>4</v>
      </c>
      <c r="T5" s="224" t="s">
        <v>6</v>
      </c>
      <c r="U5" s="220" t="s">
        <v>13</v>
      </c>
      <c r="V5" s="220" t="s">
        <v>119</v>
      </c>
    </row>
    <row r="6" spans="1:22" ht="15.95" customHeight="1" thickBot="1" x14ac:dyDescent="0.3">
      <c r="A6" s="241"/>
      <c r="B6" s="261"/>
      <c r="C6" s="186"/>
      <c r="D6" s="186"/>
      <c r="E6" s="186"/>
      <c r="F6" s="430">
        <f>'Novembre 2023'!F39:G39</f>
        <v>1027.44</v>
      </c>
      <c r="G6" s="431"/>
      <c r="H6" s="432">
        <f>'Novembre 2023'!H39:I39</f>
        <v>414.39</v>
      </c>
      <c r="I6" s="433"/>
      <c r="J6" s="333"/>
      <c r="K6" s="334"/>
      <c r="L6" s="335"/>
      <c r="M6" s="334"/>
      <c r="N6" s="336"/>
      <c r="O6" s="333"/>
      <c r="P6" s="334"/>
      <c r="Q6" s="335"/>
      <c r="R6" s="334"/>
      <c r="S6" s="335"/>
      <c r="T6" s="334"/>
      <c r="U6" s="337"/>
      <c r="V6" s="337"/>
    </row>
    <row r="7" spans="1:22" ht="15.95" customHeight="1" x14ac:dyDescent="0.25">
      <c r="A7" s="245">
        <v>45266</v>
      </c>
      <c r="B7" s="188">
        <f>IFERROR(INDEX(t_Comptes[CODES],MATCH(C7,t_Comptes[LIBELLES],0)),"")</f>
        <v>6064</v>
      </c>
      <c r="C7" s="287" t="s">
        <v>5</v>
      </c>
      <c r="D7" s="287" t="s">
        <v>162</v>
      </c>
      <c r="E7" s="326" t="s">
        <v>127</v>
      </c>
      <c r="F7" s="263"/>
      <c r="G7" s="256"/>
      <c r="H7" s="338"/>
      <c r="I7" s="247">
        <v>45</v>
      </c>
      <c r="J7" s="255"/>
      <c r="K7" s="339"/>
      <c r="L7" s="263"/>
      <c r="M7" s="339"/>
      <c r="N7" s="286"/>
      <c r="O7" s="251">
        <v>45</v>
      </c>
      <c r="P7" s="252"/>
      <c r="Q7" s="253"/>
      <c r="R7" s="252"/>
      <c r="S7" s="253"/>
      <c r="T7" s="252"/>
      <c r="U7" s="284"/>
      <c r="V7" s="284"/>
    </row>
    <row r="8" spans="1:22" ht="15.95" customHeight="1" x14ac:dyDescent="0.25">
      <c r="A8" s="289">
        <v>45266</v>
      </c>
      <c r="B8" s="188">
        <f>IFERROR(INDEX(t_Comptes[CODES],MATCH(C8,t_Comptes[LIBELLES],0)),"")</f>
        <v>6510</v>
      </c>
      <c r="C8" s="287" t="s">
        <v>148</v>
      </c>
      <c r="D8" s="288" t="s">
        <v>163</v>
      </c>
      <c r="E8" s="326" t="s">
        <v>127</v>
      </c>
      <c r="F8" s="263"/>
      <c r="G8" s="256"/>
      <c r="H8" s="338"/>
      <c r="I8" s="247">
        <v>11.8</v>
      </c>
      <c r="J8" s="255"/>
      <c r="K8" s="339"/>
      <c r="L8" s="263"/>
      <c r="M8" s="339"/>
      <c r="N8" s="286"/>
      <c r="O8" s="251"/>
      <c r="P8" s="252"/>
      <c r="Q8" s="253"/>
      <c r="R8" s="252"/>
      <c r="S8" s="366"/>
      <c r="T8" s="252"/>
      <c r="U8" s="284">
        <v>11.8</v>
      </c>
      <c r="V8" s="284"/>
    </row>
    <row r="9" spans="1:22" ht="15.95" customHeight="1" x14ac:dyDescent="0.25">
      <c r="A9" s="245">
        <v>45269</v>
      </c>
      <c r="B9" s="188">
        <f>IFERROR(INDEX(t_Comptes[CODES],MATCH(C9,t_Comptes[LIBELLES],0)),"")</f>
        <v>6280</v>
      </c>
      <c r="C9" s="262" t="s">
        <v>13</v>
      </c>
      <c r="D9" s="321" t="s">
        <v>164</v>
      </c>
      <c r="E9" s="325" t="s">
        <v>127</v>
      </c>
      <c r="F9" s="263"/>
      <c r="G9" s="256">
        <v>83.6</v>
      </c>
      <c r="H9" s="338"/>
      <c r="I9" s="247"/>
      <c r="J9" s="255"/>
      <c r="K9" s="339"/>
      <c r="L9" s="263"/>
      <c r="M9" s="339"/>
      <c r="N9" s="286"/>
      <c r="O9" s="251"/>
      <c r="P9" s="252"/>
      <c r="Q9" s="253"/>
      <c r="R9" s="252"/>
      <c r="S9" s="253"/>
      <c r="T9" s="252"/>
      <c r="U9" s="252">
        <v>83.6</v>
      </c>
      <c r="V9" s="284"/>
    </row>
    <row r="10" spans="1:22" ht="15.95" customHeight="1" x14ac:dyDescent="0.25">
      <c r="A10" s="245">
        <v>45272</v>
      </c>
      <c r="B10" s="188">
        <f>IFERROR(INDEX(t_Comptes[CODES],MATCH(C10,t_Comptes[LIBELLES],0)),"")</f>
        <v>7560</v>
      </c>
      <c r="C10" s="262" t="s">
        <v>146</v>
      </c>
      <c r="D10" s="321" t="s">
        <v>135</v>
      </c>
      <c r="E10" s="325" t="s">
        <v>127</v>
      </c>
      <c r="F10" s="263">
        <v>45</v>
      </c>
      <c r="G10" s="247"/>
      <c r="H10" s="338"/>
      <c r="I10" s="247"/>
      <c r="J10" s="339">
        <v>45</v>
      </c>
      <c r="K10" s="339"/>
      <c r="L10" s="263"/>
      <c r="M10" s="339"/>
      <c r="N10" s="286"/>
      <c r="O10" s="251"/>
      <c r="P10" s="252"/>
      <c r="Q10" s="253"/>
      <c r="R10" s="252"/>
      <c r="S10" s="253"/>
      <c r="T10" s="252"/>
      <c r="U10" s="284"/>
      <c r="V10" s="284"/>
    </row>
    <row r="11" spans="1:22" ht="15.95" customHeight="1" x14ac:dyDescent="0.25">
      <c r="A11" s="245">
        <v>45272</v>
      </c>
      <c r="B11" s="188">
        <f>IFERROR(INDEX(t_Comptes[CODES],MATCH(C11,t_Comptes[LIBELLES],0)),"")</f>
        <v>7061</v>
      </c>
      <c r="C11" s="262" t="s">
        <v>145</v>
      </c>
      <c r="D11" s="262" t="s">
        <v>165</v>
      </c>
      <c r="E11" s="325" t="s">
        <v>127</v>
      </c>
      <c r="F11" s="263">
        <v>44</v>
      </c>
      <c r="G11" s="256"/>
      <c r="H11" s="338"/>
      <c r="I11" s="247"/>
      <c r="J11" s="255"/>
      <c r="K11" s="339"/>
      <c r="L11" s="263"/>
      <c r="M11" s="339">
        <v>44</v>
      </c>
      <c r="N11" s="286"/>
      <c r="O11" s="251"/>
      <c r="P11" s="252"/>
      <c r="Q11" s="253"/>
      <c r="R11" s="252"/>
      <c r="S11" s="253"/>
      <c r="T11" s="252"/>
      <c r="U11" s="284"/>
      <c r="V11" s="284"/>
    </row>
    <row r="12" spans="1:22" ht="15.95" customHeight="1" x14ac:dyDescent="0.25">
      <c r="A12" s="245">
        <v>45272</v>
      </c>
      <c r="B12" s="188">
        <f>IFERROR(INDEX(t_Comptes[CODES],MATCH(C12,t_Comptes[LIBELLES],0)),"")</f>
        <v>6280</v>
      </c>
      <c r="C12" s="262" t="s">
        <v>13</v>
      </c>
      <c r="D12" s="262" t="s">
        <v>163</v>
      </c>
      <c r="E12" s="325" t="s">
        <v>127</v>
      </c>
      <c r="F12" s="263"/>
      <c r="G12" s="256"/>
      <c r="H12" s="338"/>
      <c r="I12" s="247">
        <v>60</v>
      </c>
      <c r="J12" s="255"/>
      <c r="K12" s="339"/>
      <c r="L12" s="263"/>
      <c r="M12" s="339"/>
      <c r="N12" s="286"/>
      <c r="O12" s="251"/>
      <c r="P12" s="252"/>
      <c r="Q12" s="253"/>
      <c r="R12" s="252"/>
      <c r="S12" s="253"/>
      <c r="T12" s="252"/>
      <c r="U12" s="284">
        <v>60</v>
      </c>
      <c r="V12" s="284"/>
    </row>
    <row r="13" spans="1:22" ht="15.95" customHeight="1" x14ac:dyDescent="0.25">
      <c r="A13" s="245">
        <v>45272</v>
      </c>
      <c r="B13" s="188">
        <f>IFERROR(INDEX(t_Comptes[CODES],MATCH(C13,t_Comptes[LIBELLES],0)),"")</f>
        <v>7710</v>
      </c>
      <c r="C13" s="262" t="s">
        <v>1</v>
      </c>
      <c r="D13" s="262" t="s">
        <v>166</v>
      </c>
      <c r="E13" s="325" t="s">
        <v>127</v>
      </c>
      <c r="F13" s="263"/>
      <c r="G13" s="256"/>
      <c r="H13" s="338">
        <v>143.6</v>
      </c>
      <c r="I13" s="247"/>
      <c r="J13" s="255"/>
      <c r="K13" s="339"/>
      <c r="L13" s="263"/>
      <c r="M13" s="339"/>
      <c r="N13" s="286">
        <v>143.6</v>
      </c>
      <c r="O13" s="251"/>
      <c r="P13" s="252"/>
      <c r="Q13" s="253"/>
      <c r="R13" s="252"/>
      <c r="S13" s="253"/>
      <c r="T13" s="252"/>
      <c r="U13" s="284"/>
      <c r="V13" s="284"/>
    </row>
    <row r="14" spans="1:22" ht="15.95" customHeight="1" x14ac:dyDescent="0.25">
      <c r="A14" s="245">
        <v>45275</v>
      </c>
      <c r="B14" s="188">
        <f>IFERROR(INDEX(t_Comptes[CODES],MATCH(C14,t_Comptes[LIBELLES],0)),"")</f>
        <v>7560</v>
      </c>
      <c r="C14" s="262" t="s">
        <v>146</v>
      </c>
      <c r="D14" s="238" t="s">
        <v>136</v>
      </c>
      <c r="E14" s="325" t="s">
        <v>127</v>
      </c>
      <c r="F14" s="263">
        <v>45</v>
      </c>
      <c r="G14" s="256"/>
      <c r="H14" s="338"/>
      <c r="I14" s="247"/>
      <c r="J14" s="255">
        <v>45</v>
      </c>
      <c r="K14" s="339"/>
      <c r="L14" s="263"/>
      <c r="M14" s="339"/>
      <c r="N14" s="286"/>
      <c r="O14" s="251"/>
      <c r="P14" s="252"/>
      <c r="Q14" s="253"/>
      <c r="R14" s="252"/>
      <c r="S14" s="253"/>
      <c r="T14" s="252"/>
      <c r="U14" s="284"/>
      <c r="V14" s="284"/>
    </row>
    <row r="15" spans="1:22" ht="15.95" customHeight="1" x14ac:dyDescent="0.25">
      <c r="A15" s="245">
        <v>45275</v>
      </c>
      <c r="B15" s="188">
        <f>IFERROR(INDEX(t_Comptes[CODES],MATCH(C15,t_Comptes[LIBELLES],0)),"")</f>
        <v>7061</v>
      </c>
      <c r="C15" s="262" t="s">
        <v>145</v>
      </c>
      <c r="D15" s="322" t="s">
        <v>167</v>
      </c>
      <c r="E15" s="325" t="s">
        <v>127</v>
      </c>
      <c r="F15" s="263">
        <v>40</v>
      </c>
      <c r="G15" s="256"/>
      <c r="H15" s="338"/>
      <c r="I15" s="247"/>
      <c r="J15" s="255"/>
      <c r="K15" s="339"/>
      <c r="L15" s="263"/>
      <c r="M15" s="339">
        <v>40</v>
      </c>
      <c r="N15" s="286"/>
      <c r="O15" s="251"/>
      <c r="P15" s="252"/>
      <c r="Q15" s="253"/>
      <c r="R15" s="252"/>
      <c r="S15" s="253"/>
      <c r="T15" s="252"/>
      <c r="U15" s="284"/>
      <c r="V15" s="284"/>
    </row>
    <row r="16" spans="1:22" ht="15.95" customHeight="1" x14ac:dyDescent="0.25">
      <c r="A16" s="245">
        <v>45278</v>
      </c>
      <c r="B16" s="292">
        <f>IFERROR(INDEX(t_Comptes[CODES],MATCH(C16,t_Comptes[LIBELLES],0)),"")</f>
        <v>7511</v>
      </c>
      <c r="C16" s="287" t="s">
        <v>149</v>
      </c>
      <c r="D16" s="332" t="s">
        <v>168</v>
      </c>
      <c r="E16" s="325" t="s">
        <v>127</v>
      </c>
      <c r="F16" s="293">
        <v>300</v>
      </c>
      <c r="G16" s="363"/>
      <c r="H16" s="341"/>
      <c r="I16" s="364"/>
      <c r="J16" s="342"/>
      <c r="K16" s="343"/>
      <c r="L16" s="293">
        <v>300</v>
      </c>
      <c r="M16" s="339"/>
      <c r="N16" s="286"/>
      <c r="O16" s="251"/>
      <c r="P16" s="252"/>
      <c r="Q16" s="253"/>
      <c r="R16" s="252"/>
      <c r="S16" s="253"/>
      <c r="T16" s="252"/>
      <c r="U16" s="284"/>
      <c r="V16" s="284"/>
    </row>
    <row r="17" spans="1:22" ht="15.95" customHeight="1" x14ac:dyDescent="0.25">
      <c r="A17" s="245">
        <v>45279</v>
      </c>
      <c r="B17" s="188">
        <f>IFERROR(INDEX(t_Comptes[CODES],MATCH(C17,t_Comptes[LIBELLES],0)),"")</f>
        <v>7560</v>
      </c>
      <c r="C17" s="262" t="s">
        <v>146</v>
      </c>
      <c r="D17" s="322" t="s">
        <v>136</v>
      </c>
      <c r="E17" s="325" t="s">
        <v>127</v>
      </c>
      <c r="F17" s="263">
        <v>45</v>
      </c>
      <c r="G17" s="256"/>
      <c r="H17" s="338"/>
      <c r="I17" s="247"/>
      <c r="J17" s="255">
        <v>45</v>
      </c>
      <c r="K17" s="339"/>
      <c r="L17" s="263"/>
      <c r="M17" s="339"/>
      <c r="N17" s="286"/>
      <c r="O17" s="251"/>
      <c r="P17" s="252"/>
      <c r="Q17" s="253"/>
      <c r="R17" s="252"/>
      <c r="S17" s="253"/>
      <c r="T17" s="252"/>
      <c r="U17" s="284"/>
      <c r="V17" s="284"/>
    </row>
    <row r="18" spans="1:22" ht="15.95" customHeight="1" x14ac:dyDescent="0.25">
      <c r="A18" s="245">
        <v>45281</v>
      </c>
      <c r="B18" s="188">
        <f>IFERROR(INDEX(t_Comptes[CODES],MATCH(C18,t_Comptes[LIBELLES],0)),"")</f>
        <v>7560</v>
      </c>
      <c r="C18" s="262" t="s">
        <v>146</v>
      </c>
      <c r="D18" s="262" t="s">
        <v>137</v>
      </c>
      <c r="E18" s="325" t="s">
        <v>127</v>
      </c>
      <c r="F18" s="263"/>
      <c r="G18" s="256"/>
      <c r="H18" s="338">
        <v>45</v>
      </c>
      <c r="I18" s="247"/>
      <c r="J18" s="255">
        <v>45</v>
      </c>
      <c r="K18" s="339"/>
      <c r="L18" s="263"/>
      <c r="M18" s="339"/>
      <c r="N18" s="286"/>
      <c r="O18" s="251"/>
      <c r="P18" s="252"/>
      <c r="Q18" s="253"/>
      <c r="R18" s="252"/>
      <c r="S18" s="253"/>
      <c r="T18" s="252"/>
      <c r="U18" s="284"/>
      <c r="V18" s="284"/>
    </row>
    <row r="19" spans="1:22" ht="15.95" customHeight="1" x14ac:dyDescent="0.25">
      <c r="A19" s="245">
        <v>45284</v>
      </c>
      <c r="B19" s="188">
        <f>IFERROR(INDEX(t_Comptes[CODES],MATCH(C19,t_Comptes[LIBELLES],0)),"")</f>
        <v>7560</v>
      </c>
      <c r="C19" s="262" t="s">
        <v>146</v>
      </c>
      <c r="D19" s="322" t="s">
        <v>136</v>
      </c>
      <c r="E19" s="325" t="s">
        <v>127</v>
      </c>
      <c r="F19" s="263">
        <v>45</v>
      </c>
      <c r="G19" s="256"/>
      <c r="H19" s="338"/>
      <c r="I19" s="247"/>
      <c r="J19" s="255">
        <v>45</v>
      </c>
      <c r="K19" s="339"/>
      <c r="L19" s="263"/>
      <c r="M19" s="339"/>
      <c r="N19" s="286"/>
      <c r="O19" s="251"/>
      <c r="P19" s="252"/>
      <c r="Q19" s="253"/>
      <c r="R19" s="252"/>
      <c r="S19" s="253"/>
      <c r="T19" s="252"/>
      <c r="U19" s="284"/>
      <c r="V19" s="284"/>
    </row>
    <row r="20" spans="1:22" ht="15.95" customHeight="1" x14ac:dyDescent="0.25">
      <c r="A20" s="245"/>
      <c r="B20" s="188" t="str">
        <f>IFERROR(INDEX(t_Comptes[CODES],MATCH(C20,t_Comptes[LIBELLES],0)),"")</f>
        <v/>
      </c>
      <c r="C20" s="262"/>
      <c r="D20" s="262"/>
      <c r="E20" s="325"/>
      <c r="F20" s="263"/>
      <c r="G20" s="256"/>
      <c r="H20" s="338"/>
      <c r="I20" s="247"/>
      <c r="J20" s="255"/>
      <c r="K20" s="339"/>
      <c r="L20" s="263"/>
      <c r="M20" s="339"/>
      <c r="N20" s="286"/>
      <c r="O20" s="251"/>
      <c r="P20" s="252"/>
      <c r="Q20" s="253"/>
      <c r="R20" s="252"/>
      <c r="S20" s="253"/>
      <c r="T20" s="252"/>
      <c r="U20" s="284"/>
      <c r="V20" s="284"/>
    </row>
    <row r="21" spans="1:22" ht="15.95" customHeight="1" x14ac:dyDescent="0.25">
      <c r="A21" s="245"/>
      <c r="B21" s="188" t="str">
        <f>IFERROR(INDEX(t_Comptes[CODES],MATCH(C21,t_Comptes[LIBELLES],0)),"")</f>
        <v/>
      </c>
      <c r="C21" s="262"/>
      <c r="D21" s="262"/>
      <c r="E21" s="325"/>
      <c r="F21" s="263"/>
      <c r="G21" s="256"/>
      <c r="H21" s="338"/>
      <c r="I21" s="247"/>
      <c r="J21" s="255"/>
      <c r="K21" s="339"/>
      <c r="L21" s="263"/>
      <c r="M21" s="339"/>
      <c r="N21" s="286"/>
      <c r="O21" s="251"/>
      <c r="P21" s="252"/>
      <c r="Q21" s="253"/>
      <c r="R21" s="252"/>
      <c r="S21" s="253"/>
      <c r="T21" s="252"/>
      <c r="U21" s="284"/>
      <c r="V21" s="284"/>
    </row>
    <row r="22" spans="1:22" ht="15.95" customHeight="1" x14ac:dyDescent="0.25">
      <c r="A22" s="245"/>
      <c r="B22" s="188" t="str">
        <f>IFERROR(INDEX(t_Comptes[CODES],MATCH(C22,t_Comptes[LIBELLES],0)),"")</f>
        <v/>
      </c>
      <c r="C22" s="262"/>
      <c r="D22" s="262"/>
      <c r="E22" s="325"/>
      <c r="F22" s="263"/>
      <c r="G22" s="256"/>
      <c r="H22" s="338"/>
      <c r="I22" s="247"/>
      <c r="J22" s="255"/>
      <c r="K22" s="339"/>
      <c r="L22" s="263"/>
      <c r="M22" s="339"/>
      <c r="N22" s="286"/>
      <c r="O22" s="251"/>
      <c r="P22" s="252"/>
      <c r="Q22" s="253"/>
      <c r="R22" s="252"/>
      <c r="S22" s="253"/>
      <c r="T22" s="252"/>
      <c r="U22" s="284"/>
      <c r="V22" s="284"/>
    </row>
    <row r="23" spans="1:22" ht="15.95" customHeight="1" x14ac:dyDescent="0.25">
      <c r="A23" s="245"/>
      <c r="B23" s="188" t="str">
        <f>IFERROR(INDEX(t_Comptes[CODES],MATCH(C23,t_Comptes[LIBELLES],0)),"")</f>
        <v/>
      </c>
      <c r="C23" s="262"/>
      <c r="D23" s="262"/>
      <c r="E23" s="325"/>
      <c r="F23" s="263"/>
      <c r="G23" s="256"/>
      <c r="H23" s="338"/>
      <c r="I23" s="247"/>
      <c r="J23" s="255"/>
      <c r="K23" s="339"/>
      <c r="L23" s="263"/>
      <c r="M23" s="339"/>
      <c r="N23" s="286"/>
      <c r="O23" s="251"/>
      <c r="P23" s="252"/>
      <c r="Q23" s="253"/>
      <c r="R23" s="252"/>
      <c r="S23" s="253"/>
      <c r="T23" s="252"/>
      <c r="U23" s="284"/>
      <c r="V23" s="284"/>
    </row>
    <row r="24" spans="1:22" ht="15.95" customHeight="1" x14ac:dyDescent="0.25">
      <c r="A24" s="245"/>
      <c r="B24" s="188" t="str">
        <f>IFERROR(INDEX(t_Comptes[CODES],MATCH(C24,t_Comptes[LIBELLES],0)),"")</f>
        <v/>
      </c>
      <c r="C24" s="262"/>
      <c r="D24" s="262"/>
      <c r="E24" s="325"/>
      <c r="F24" s="263"/>
      <c r="G24" s="256"/>
      <c r="H24" s="338"/>
      <c r="I24" s="247"/>
      <c r="J24" s="255"/>
      <c r="K24" s="339"/>
      <c r="L24" s="263"/>
      <c r="M24" s="339"/>
      <c r="N24" s="286"/>
      <c r="O24" s="251"/>
      <c r="P24" s="252"/>
      <c r="Q24" s="253"/>
      <c r="R24" s="252"/>
      <c r="S24" s="253"/>
      <c r="T24" s="252"/>
      <c r="U24" s="284"/>
      <c r="V24" s="284"/>
    </row>
    <row r="25" spans="1:22" ht="15.95" customHeight="1" x14ac:dyDescent="0.25">
      <c r="A25" s="245"/>
      <c r="B25" s="188" t="str">
        <f>IFERROR(INDEX(t_Comptes[CODES],MATCH(C25,t_Comptes[LIBELLES],0)),"")</f>
        <v/>
      </c>
      <c r="C25" s="262"/>
      <c r="D25" s="262"/>
      <c r="E25" s="325"/>
      <c r="F25" s="263"/>
      <c r="G25" s="256"/>
      <c r="H25" s="338"/>
      <c r="I25" s="247"/>
      <c r="J25" s="255"/>
      <c r="K25" s="339"/>
      <c r="L25" s="263"/>
      <c r="M25" s="339"/>
      <c r="N25" s="286"/>
      <c r="O25" s="251"/>
      <c r="P25" s="252"/>
      <c r="Q25" s="253"/>
      <c r="R25" s="252"/>
      <c r="S25" s="253"/>
      <c r="T25" s="252"/>
      <c r="U25" s="284"/>
      <c r="V25" s="284"/>
    </row>
    <row r="26" spans="1:22" ht="15.95" customHeight="1" x14ac:dyDescent="0.25">
      <c r="A26" s="245"/>
      <c r="B26" s="188" t="str">
        <f>IFERROR(INDEX(t_Comptes[CODES],MATCH(C26,t_Comptes[LIBELLES],0)),"")</f>
        <v/>
      </c>
      <c r="C26" s="262"/>
      <c r="D26" s="262"/>
      <c r="E26" s="325"/>
      <c r="F26" s="263"/>
      <c r="G26" s="256"/>
      <c r="H26" s="338"/>
      <c r="I26" s="247"/>
      <c r="J26" s="255"/>
      <c r="K26" s="339"/>
      <c r="L26" s="263"/>
      <c r="M26" s="339"/>
      <c r="N26" s="286"/>
      <c r="O26" s="251"/>
      <c r="P26" s="252"/>
      <c r="Q26" s="253"/>
      <c r="R26" s="252"/>
      <c r="S26" s="253"/>
      <c r="T26" s="252"/>
      <c r="U26" s="284"/>
      <c r="V26" s="284"/>
    </row>
    <row r="27" spans="1:22" ht="15.95" customHeight="1" x14ac:dyDescent="0.25">
      <c r="A27" s="245"/>
      <c r="B27" s="188" t="str">
        <f>IFERROR(INDEX(t_Comptes[CODES],MATCH(C27,t_Comptes[LIBELLES],0)),"")</f>
        <v/>
      </c>
      <c r="C27" s="262"/>
      <c r="D27" s="262"/>
      <c r="E27" s="325"/>
      <c r="F27" s="263"/>
      <c r="G27" s="256"/>
      <c r="H27" s="338"/>
      <c r="I27" s="247"/>
      <c r="J27" s="255"/>
      <c r="K27" s="339"/>
      <c r="L27" s="263"/>
      <c r="M27" s="339"/>
      <c r="N27" s="286"/>
      <c r="O27" s="251"/>
      <c r="P27" s="252"/>
      <c r="Q27" s="253"/>
      <c r="R27" s="252"/>
      <c r="S27" s="253"/>
      <c r="T27" s="252"/>
      <c r="U27" s="284"/>
      <c r="V27" s="284"/>
    </row>
    <row r="28" spans="1:22" ht="15.95" customHeight="1" x14ac:dyDescent="0.25">
      <c r="A28" s="245"/>
      <c r="B28" s="188" t="str">
        <f>IFERROR(INDEX(t_Comptes[CODES],MATCH(C28,t_Comptes[LIBELLES],0)),"")</f>
        <v/>
      </c>
      <c r="C28" s="262"/>
      <c r="D28" s="262"/>
      <c r="E28" s="325"/>
      <c r="F28" s="263"/>
      <c r="G28" s="256"/>
      <c r="H28" s="338"/>
      <c r="I28" s="247"/>
      <c r="J28" s="255"/>
      <c r="K28" s="339"/>
      <c r="L28" s="263"/>
      <c r="M28" s="339"/>
      <c r="N28" s="286"/>
      <c r="O28" s="251"/>
      <c r="P28" s="252"/>
      <c r="Q28" s="253"/>
      <c r="R28" s="252"/>
      <c r="S28" s="253"/>
      <c r="T28" s="252"/>
      <c r="U28" s="284"/>
      <c r="V28" s="284"/>
    </row>
    <row r="29" spans="1:22" ht="15.95" customHeight="1" x14ac:dyDescent="0.25">
      <c r="A29" s="245"/>
      <c r="B29" s="188" t="str">
        <f>IFERROR(INDEX(t_Comptes[CODES],MATCH(C29,t_Comptes[LIBELLES],0)),"")</f>
        <v/>
      </c>
      <c r="C29" s="262"/>
      <c r="D29" s="262"/>
      <c r="E29" s="325"/>
      <c r="F29" s="263"/>
      <c r="G29" s="256"/>
      <c r="H29" s="338"/>
      <c r="I29" s="247"/>
      <c r="J29" s="255"/>
      <c r="K29" s="339"/>
      <c r="L29" s="263"/>
      <c r="M29" s="339"/>
      <c r="N29" s="286"/>
      <c r="O29" s="251"/>
      <c r="P29" s="252"/>
      <c r="Q29" s="253"/>
      <c r="R29" s="252"/>
      <c r="S29" s="253"/>
      <c r="T29" s="252"/>
      <c r="U29" s="284"/>
      <c r="V29" s="284"/>
    </row>
    <row r="30" spans="1:22" ht="15.95" customHeight="1" x14ac:dyDescent="0.25">
      <c r="A30" s="245"/>
      <c r="B30" s="188" t="str">
        <f>IFERROR(INDEX(t_Comptes[CODES],MATCH(C30,t_Comptes[LIBELLES],0)),"")</f>
        <v/>
      </c>
      <c r="C30" s="262"/>
      <c r="D30" s="262"/>
      <c r="E30" s="325"/>
      <c r="F30" s="263"/>
      <c r="G30" s="256"/>
      <c r="H30" s="338"/>
      <c r="I30" s="247"/>
      <c r="J30" s="255"/>
      <c r="K30" s="339"/>
      <c r="L30" s="263"/>
      <c r="M30" s="339"/>
      <c r="N30" s="286"/>
      <c r="O30" s="251"/>
      <c r="P30" s="252"/>
      <c r="Q30" s="253"/>
      <c r="R30" s="252"/>
      <c r="S30" s="253"/>
      <c r="T30" s="252"/>
      <c r="U30" s="284"/>
      <c r="V30" s="284"/>
    </row>
    <row r="31" spans="1:22" ht="15.95" customHeight="1" x14ac:dyDescent="0.25">
      <c r="A31" s="245"/>
      <c r="B31" s="188" t="str">
        <f>IFERROR(INDEX(t_Comptes[CODES],MATCH(C31,t_Comptes[LIBELLES],0)),"")</f>
        <v/>
      </c>
      <c r="C31" s="262"/>
      <c r="D31" s="262"/>
      <c r="E31" s="325"/>
      <c r="F31" s="263"/>
      <c r="G31" s="256"/>
      <c r="H31" s="338"/>
      <c r="I31" s="247"/>
      <c r="J31" s="255"/>
      <c r="K31" s="339"/>
      <c r="L31" s="263"/>
      <c r="M31" s="339"/>
      <c r="N31" s="286"/>
      <c r="O31" s="251"/>
      <c r="P31" s="252"/>
      <c r="Q31" s="253"/>
      <c r="R31" s="252"/>
      <c r="S31" s="253"/>
      <c r="T31" s="252"/>
      <c r="U31" s="284"/>
      <c r="V31" s="284"/>
    </row>
    <row r="32" spans="1:22" ht="15.95" customHeight="1" x14ac:dyDescent="0.25">
      <c r="A32" s="245"/>
      <c r="B32" s="188"/>
      <c r="C32" s="262"/>
      <c r="D32" s="262"/>
      <c r="E32" s="325"/>
      <c r="F32" s="263"/>
      <c r="G32" s="256"/>
      <c r="H32" s="338"/>
      <c r="I32" s="247"/>
      <c r="J32" s="255"/>
      <c r="K32" s="339"/>
      <c r="L32" s="263"/>
      <c r="M32" s="339"/>
      <c r="N32" s="286"/>
      <c r="O32" s="251"/>
      <c r="P32" s="252"/>
      <c r="Q32" s="253"/>
      <c r="R32" s="252"/>
      <c r="S32" s="253"/>
      <c r="T32" s="252"/>
      <c r="U32" s="284"/>
      <c r="V32" s="284"/>
    </row>
    <row r="33" spans="1:22" ht="15.95" customHeight="1" x14ac:dyDescent="0.25">
      <c r="A33" s="245"/>
      <c r="B33" s="188"/>
      <c r="C33" s="262"/>
      <c r="D33" s="262"/>
      <c r="E33" s="325"/>
      <c r="F33" s="263"/>
      <c r="G33" s="256"/>
      <c r="H33" s="338"/>
      <c r="I33" s="247"/>
      <c r="J33" s="255"/>
      <c r="K33" s="339"/>
      <c r="L33" s="263"/>
      <c r="M33" s="339"/>
      <c r="N33" s="286"/>
      <c r="O33" s="251"/>
      <c r="P33" s="252"/>
      <c r="Q33" s="253"/>
      <c r="R33" s="252"/>
      <c r="S33" s="253"/>
      <c r="T33" s="252"/>
      <c r="U33" s="284"/>
      <c r="V33" s="284"/>
    </row>
    <row r="34" spans="1:22" ht="15.95" customHeight="1" x14ac:dyDescent="0.25">
      <c r="A34" s="245"/>
      <c r="B34" s="188"/>
      <c r="C34" s="262"/>
      <c r="D34" s="262"/>
      <c r="E34" s="325"/>
      <c r="F34" s="263"/>
      <c r="G34" s="256"/>
      <c r="H34" s="338"/>
      <c r="I34" s="247"/>
      <c r="J34" s="255"/>
      <c r="K34" s="339"/>
      <c r="L34" s="263"/>
      <c r="M34" s="339"/>
      <c r="N34" s="286"/>
      <c r="O34" s="251"/>
      <c r="P34" s="252"/>
      <c r="Q34" s="253"/>
      <c r="R34" s="252"/>
      <c r="S34" s="253"/>
      <c r="T34" s="252"/>
      <c r="U34" s="284"/>
      <c r="V34" s="284"/>
    </row>
    <row r="35" spans="1:22" ht="15.95" customHeight="1" x14ac:dyDescent="0.25">
      <c r="A35" s="245"/>
      <c r="B35" s="188"/>
      <c r="C35" s="262"/>
      <c r="D35" s="262"/>
      <c r="E35" s="325"/>
      <c r="F35" s="263"/>
      <c r="G35" s="256"/>
      <c r="H35" s="338"/>
      <c r="I35" s="247"/>
      <c r="J35" s="255"/>
      <c r="K35" s="339"/>
      <c r="L35" s="263"/>
      <c r="M35" s="339"/>
      <c r="N35" s="286"/>
      <c r="O35" s="251"/>
      <c r="P35" s="252"/>
      <c r="Q35" s="253"/>
      <c r="R35" s="252"/>
      <c r="S35" s="253"/>
      <c r="T35" s="252"/>
      <c r="U35" s="284"/>
      <c r="V35" s="284"/>
    </row>
    <row r="36" spans="1:22" ht="15.95" customHeight="1" x14ac:dyDescent="0.25">
      <c r="A36" s="245"/>
      <c r="B36" s="189" t="str">
        <f>IFERROR(INDEX(t_Comptes[CODES],MATCH(C36,t_Comptes[LIBELLES],0)),"")</f>
        <v/>
      </c>
      <c r="C36" s="264"/>
      <c r="D36" s="290"/>
      <c r="E36" s="328"/>
      <c r="F36" s="263"/>
      <c r="G36" s="256"/>
      <c r="H36" s="338"/>
      <c r="I36" s="365"/>
      <c r="J36" s="255"/>
      <c r="K36" s="339"/>
      <c r="L36" s="263"/>
      <c r="M36" s="339"/>
      <c r="N36" s="286"/>
      <c r="O36" s="251"/>
      <c r="P36" s="252"/>
      <c r="Q36" s="253"/>
      <c r="R36" s="252"/>
      <c r="S36" s="253"/>
      <c r="T36" s="252"/>
      <c r="U36" s="284"/>
      <c r="V36" s="284"/>
    </row>
    <row r="37" spans="1:22" ht="15.95" customHeight="1" thickBot="1" x14ac:dyDescent="0.3">
      <c r="A37" s="411"/>
      <c r="B37" s="412"/>
      <c r="C37" s="413"/>
      <c r="D37" s="434" t="s">
        <v>27</v>
      </c>
      <c r="E37" s="413"/>
      <c r="F37" s="344">
        <f>SUM(F7:F36)</f>
        <v>564</v>
      </c>
      <c r="G37" s="176">
        <f>SUM(G7:G36)</f>
        <v>83.6</v>
      </c>
      <c r="H37" s="345">
        <f>SUM(H7:H36)</f>
        <v>188.6</v>
      </c>
      <c r="I37" s="177">
        <f>SUM(I7:I36)</f>
        <v>116.8</v>
      </c>
      <c r="J37" s="346"/>
      <c r="K37" s="347"/>
      <c r="L37" s="348"/>
      <c r="M37" s="348"/>
      <c r="N37" s="349"/>
      <c r="O37" s="265"/>
      <c r="P37" s="266"/>
      <c r="Q37" s="266"/>
      <c r="R37" s="266"/>
      <c r="S37" s="266"/>
      <c r="T37" s="266"/>
      <c r="U37" s="266"/>
      <c r="V37" s="266"/>
    </row>
    <row r="38" spans="1:22" ht="15.95" customHeight="1" thickBot="1" x14ac:dyDescent="0.3">
      <c r="A38" s="408"/>
      <c r="B38" s="409"/>
      <c r="C38" s="410"/>
      <c r="D38" s="324" t="s">
        <v>28</v>
      </c>
      <c r="E38" s="281"/>
      <c r="F38" s="429">
        <f>SUM(F6+F37-G37)</f>
        <v>1507.8400000000001</v>
      </c>
      <c r="G38" s="430"/>
      <c r="H38" s="429">
        <f>SUM(H6+H37-I37)</f>
        <v>486.19</v>
      </c>
      <c r="I38" s="431"/>
      <c r="J38" s="210">
        <f t="shared" ref="J38:V38" si="0">SUM(J7:J36)</f>
        <v>225</v>
      </c>
      <c r="K38" s="211">
        <f t="shared" si="0"/>
        <v>0</v>
      </c>
      <c r="L38" s="211">
        <f t="shared" si="0"/>
        <v>300</v>
      </c>
      <c r="M38" s="211">
        <f t="shared" si="0"/>
        <v>84</v>
      </c>
      <c r="N38" s="211">
        <f t="shared" si="0"/>
        <v>143.6</v>
      </c>
      <c r="O38" s="212">
        <f t="shared" si="0"/>
        <v>45</v>
      </c>
      <c r="P38" s="212">
        <f t="shared" si="0"/>
        <v>0</v>
      </c>
      <c r="Q38" s="212">
        <f t="shared" si="0"/>
        <v>0</v>
      </c>
      <c r="R38" s="212">
        <f t="shared" si="0"/>
        <v>0</v>
      </c>
      <c r="S38" s="212">
        <f t="shared" si="0"/>
        <v>0</v>
      </c>
      <c r="T38" s="212">
        <f t="shared" si="0"/>
        <v>0</v>
      </c>
      <c r="U38" s="285">
        <f t="shared" si="0"/>
        <v>155.39999999999998</v>
      </c>
      <c r="V38" s="285">
        <f t="shared" si="0"/>
        <v>0</v>
      </c>
    </row>
    <row r="39" spans="1:22" ht="15.95" customHeight="1" x14ac:dyDescent="0.25">
      <c r="F39" s="235"/>
      <c r="G39" s="235"/>
      <c r="H39" s="263"/>
      <c r="I39" s="253"/>
      <c r="O39" s="253"/>
      <c r="P39" s="253"/>
      <c r="Q39" s="253"/>
      <c r="R39" s="253"/>
      <c r="S39" s="253"/>
      <c r="T39" s="253"/>
      <c r="U39" s="253"/>
      <c r="V39" s="360"/>
    </row>
    <row r="40" spans="1:22" ht="15.95" customHeight="1" x14ac:dyDescent="0.25">
      <c r="F40" s="263"/>
    </row>
    <row r="41" spans="1:22" ht="15.95" customHeight="1" x14ac:dyDescent="0.25">
      <c r="D41" s="235"/>
    </row>
    <row r="42" spans="1:22" ht="15.95" customHeight="1" x14ac:dyDescent="0.25"/>
    <row r="43" spans="1:22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V17">
    <sortCondition ref="A7:A17"/>
  </sortState>
  <mergeCells count="17">
    <mergeCell ref="J4:N4"/>
    <mergeCell ref="O4:V4"/>
    <mergeCell ref="A37:C37"/>
    <mergeCell ref="A38:C38"/>
    <mergeCell ref="F5:G5"/>
    <mergeCell ref="H5:I5"/>
    <mergeCell ref="F6:G6"/>
    <mergeCell ref="H6:I6"/>
    <mergeCell ref="C4:C5"/>
    <mergeCell ref="B4:B5"/>
    <mergeCell ref="A4:A5"/>
    <mergeCell ref="D4:D5"/>
    <mergeCell ref="F4:I4"/>
    <mergeCell ref="F38:G38"/>
    <mergeCell ref="H38:I38"/>
    <mergeCell ref="E4:E5"/>
    <mergeCell ref="D37:E37"/>
  </mergeCells>
  <conditionalFormatting sqref="A7:C9 A11:D14 F11:V36 F7:V9 A18:D18 A15:C17 A20:D36 A19:C19 L10:V10 F10:J10">
    <cfRule type="expression" dxfId="179" priority="22">
      <formula>MOD(ROW(),2)</formula>
    </cfRule>
  </conditionalFormatting>
  <conditionalFormatting sqref="D7">
    <cfRule type="expression" dxfId="178" priority="21">
      <formula>MOD(ROW(),2)</formula>
    </cfRule>
  </conditionalFormatting>
  <conditionalFormatting sqref="D8">
    <cfRule type="expression" dxfId="177" priority="19">
      <formula>MOD(ROW(),2)</formula>
    </cfRule>
  </conditionalFormatting>
  <conditionalFormatting sqref="A10:C10">
    <cfRule type="expression" dxfId="176" priority="18">
      <formula>MOD(ROW(),2)</formula>
    </cfRule>
  </conditionalFormatting>
  <conditionalFormatting sqref="E9:E25 E30:E36">
    <cfRule type="expression" dxfId="175" priority="12">
      <formula>MOD(ROW(),2)</formula>
    </cfRule>
  </conditionalFormatting>
  <conditionalFormatting sqref="E8">
    <cfRule type="expression" dxfId="174" priority="11">
      <formula>MOD(ROW(),2)</formula>
    </cfRule>
  </conditionalFormatting>
  <conditionalFormatting sqref="E7">
    <cfRule type="expression" dxfId="173" priority="10">
      <formula>MOD(ROW(),2)</formula>
    </cfRule>
  </conditionalFormatting>
  <conditionalFormatting sqref="E26:E29">
    <cfRule type="expression" dxfId="172" priority="8">
      <formula>MOD(ROW(),2)</formula>
    </cfRule>
  </conditionalFormatting>
  <conditionalFormatting sqref="D9:D10">
    <cfRule type="expression" dxfId="171" priority="5">
      <formula>MOD(ROW(),2)</formula>
    </cfRule>
  </conditionalFormatting>
  <conditionalFormatting sqref="D15">
    <cfRule type="expression" dxfId="170" priority="4">
      <formula>MOD(ROW(),2)</formula>
    </cfRule>
  </conditionalFormatting>
  <conditionalFormatting sqref="D16">
    <cfRule type="expression" dxfId="169" priority="3">
      <formula>MOD(ROW(),2)</formula>
    </cfRule>
  </conditionalFormatting>
  <conditionalFormatting sqref="D17">
    <cfRule type="expression" dxfId="168" priority="2">
      <formula>MOD(ROW(),2)</formula>
    </cfRule>
  </conditionalFormatting>
  <conditionalFormatting sqref="D19">
    <cfRule type="expression" dxfId="167" priority="1">
      <formula>MOD(ROW(),2)</formula>
    </cfRule>
  </conditionalFormatting>
  <dataValidations count="1">
    <dataValidation type="list" allowBlank="1" showInputMessage="1" showErrorMessage="1" sqref="C7:C36" xr:uid="{00000000-0002-0000-0200-000000000000}">
      <formula1>d.comptes</formula1>
    </dataValidation>
  </dataValidations>
  <pageMargins left="0.7" right="0.7" top="0.75" bottom="0.75" header="0.3" footer="0.3"/>
  <pageSetup paperSize="9" scale="44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Y43"/>
  <sheetViews>
    <sheetView showGridLines="0" zoomScaleNormal="100" workbookViewId="0">
      <pane ySplit="6" topLeftCell="A10" activePane="bottomLeft" state="frozen"/>
      <selection activeCell="C12" activeCellId="2" sqref="D2 R2 C12"/>
      <selection pane="bottomLeft" activeCell="C1" sqref="C1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50.42578125" style="192" bestFit="1" customWidth="1"/>
    <col min="4" max="4" width="50.42578125" style="133" bestFit="1" customWidth="1"/>
    <col min="5" max="5" width="3.5703125" style="135" customWidth="1"/>
    <col min="6" max="9" width="10.7109375" style="133" customWidth="1"/>
    <col min="10" max="10" width="11.42578125" style="133"/>
    <col min="11" max="11" width="12.140625" style="133" bestFit="1" customWidth="1"/>
    <col min="12" max="12" width="8.85546875" style="133" customWidth="1"/>
    <col min="13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Janvier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301"/>
      <c r="K4" s="437" t="s">
        <v>17</v>
      </c>
      <c r="L4" s="437"/>
      <c r="M4" s="437"/>
      <c r="N4" s="405" t="s">
        <v>18</v>
      </c>
      <c r="O4" s="406"/>
      <c r="P4" s="406"/>
      <c r="Q4" s="406"/>
      <c r="R4" s="406"/>
      <c r="S4" s="406"/>
      <c r="T4" s="406"/>
      <c r="U4" s="436"/>
    </row>
    <row r="5" spans="1:25" s="142" customFormat="1" ht="32.25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299" t="s">
        <v>121</v>
      </c>
      <c r="N5" s="300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294" t="s">
        <v>119</v>
      </c>
      <c r="V5" s="135"/>
      <c r="W5" s="135"/>
      <c r="X5" s="135"/>
      <c r="Y5" s="135"/>
    </row>
    <row r="6" spans="1:25" ht="15.95" customHeight="1" thickBot="1" x14ac:dyDescent="0.3">
      <c r="A6" s="277"/>
      <c r="B6" s="261"/>
      <c r="C6" s="186"/>
      <c r="D6" s="186"/>
      <c r="E6" s="186"/>
      <c r="F6" s="446">
        <f>'Décembre 2023'!F38:G38</f>
        <v>1507.8400000000001</v>
      </c>
      <c r="G6" s="447"/>
      <c r="H6" s="448">
        <f>'Décembre 2023'!H38:I38</f>
        <v>486.19</v>
      </c>
      <c r="I6" s="449"/>
      <c r="J6" s="333"/>
      <c r="K6" s="334"/>
      <c r="L6" s="335"/>
      <c r="M6" s="334"/>
      <c r="N6" s="333"/>
      <c r="O6" s="334"/>
      <c r="P6" s="335"/>
      <c r="Q6" s="334"/>
      <c r="R6" s="335"/>
      <c r="S6" s="334"/>
      <c r="T6" s="337"/>
      <c r="U6" s="350"/>
    </row>
    <row r="7" spans="1:25" s="192" customFormat="1" ht="15.95" customHeight="1" x14ac:dyDescent="0.25">
      <c r="A7" s="245">
        <v>45296</v>
      </c>
      <c r="B7" s="188">
        <f>IFERROR(INDEX(t_Comptes[CODES],MATCH(C7,t_Comptes[LIBELLES],0)),"")</f>
        <v>7560</v>
      </c>
      <c r="C7" s="278" t="s">
        <v>146</v>
      </c>
      <c r="D7" s="238" t="s">
        <v>136</v>
      </c>
      <c r="E7" s="326" t="s">
        <v>127</v>
      </c>
      <c r="F7" s="263">
        <v>45</v>
      </c>
      <c r="G7" s="256"/>
      <c r="H7" s="353"/>
      <c r="I7" s="247"/>
      <c r="J7" s="255">
        <v>45</v>
      </c>
      <c r="K7" s="339"/>
      <c r="L7" s="263"/>
      <c r="M7" s="339"/>
      <c r="N7" s="251"/>
      <c r="O7" s="252"/>
      <c r="P7" s="253"/>
      <c r="Q7" s="367"/>
      <c r="R7" s="253"/>
      <c r="S7" s="252"/>
      <c r="T7" s="284"/>
      <c r="U7" s="295"/>
    </row>
    <row r="8" spans="1:25" ht="15.95" customHeight="1" x14ac:dyDescent="0.25">
      <c r="A8" s="267">
        <v>45299</v>
      </c>
      <c r="B8" s="292">
        <f>IFERROR(INDEX(t_Comptes[CODES],MATCH(C8,t_Comptes[LIBELLES],0)),"")</f>
        <v>6160</v>
      </c>
      <c r="C8" s="287" t="s">
        <v>115</v>
      </c>
      <c r="D8" s="332" t="s">
        <v>134</v>
      </c>
      <c r="E8" s="326" t="s">
        <v>127</v>
      </c>
      <c r="F8" s="293"/>
      <c r="G8" s="256">
        <v>170.33</v>
      </c>
      <c r="H8" s="341"/>
      <c r="I8" s="247"/>
      <c r="J8" s="255"/>
      <c r="K8" s="339"/>
      <c r="L8" s="263"/>
      <c r="M8" s="339"/>
      <c r="N8" s="251"/>
      <c r="O8" s="252"/>
      <c r="P8" s="253"/>
      <c r="Q8" s="368">
        <v>170.33</v>
      </c>
      <c r="R8" s="253"/>
      <c r="S8" s="252"/>
      <c r="T8" s="284"/>
      <c r="U8" s="295"/>
    </row>
    <row r="9" spans="1:25" ht="15.95" customHeight="1" x14ac:dyDescent="0.25">
      <c r="A9" s="267">
        <v>45301</v>
      </c>
      <c r="B9" s="188">
        <f>IFERROR(INDEX(t_Comptes[CODES],MATCH(C9,t_Comptes[LIBELLES],0)),"")</f>
        <v>6231</v>
      </c>
      <c r="C9" s="278" t="s">
        <v>113</v>
      </c>
      <c r="D9" s="321" t="s">
        <v>141</v>
      </c>
      <c r="E9" s="326" t="s">
        <v>127</v>
      </c>
      <c r="F9" s="263"/>
      <c r="G9" s="256"/>
      <c r="H9" s="338"/>
      <c r="I9" s="247">
        <v>55.76</v>
      </c>
      <c r="J9" s="255"/>
      <c r="K9" s="339"/>
      <c r="L9" s="263"/>
      <c r="M9" s="339"/>
      <c r="N9" s="251"/>
      <c r="O9" s="252"/>
      <c r="P9" s="253"/>
      <c r="Q9" s="252"/>
      <c r="R9" s="253"/>
      <c r="S9" s="252"/>
      <c r="T9" s="284">
        <v>55.76</v>
      </c>
      <c r="U9" s="295"/>
    </row>
    <row r="10" spans="1:25" ht="15.95" customHeight="1" x14ac:dyDescent="0.25">
      <c r="A10" s="267">
        <v>45303</v>
      </c>
      <c r="B10" s="188">
        <f>IFERROR(INDEX(t_Comptes[CODES],MATCH(C10,t_Comptes[LIBELLES],0)),"")</f>
        <v>6230</v>
      </c>
      <c r="C10" s="278" t="s">
        <v>10</v>
      </c>
      <c r="D10" s="262" t="s">
        <v>142</v>
      </c>
      <c r="E10" s="325" t="s">
        <v>127</v>
      </c>
      <c r="F10" s="263"/>
      <c r="G10" s="256"/>
      <c r="H10" s="338"/>
      <c r="I10" s="247">
        <v>9.8000000000000007</v>
      </c>
      <c r="J10" s="255"/>
      <c r="K10" s="339"/>
      <c r="L10" s="263"/>
      <c r="M10" s="339"/>
      <c r="N10" s="251"/>
      <c r="O10" s="252"/>
      <c r="P10" s="253"/>
      <c r="Q10" s="252"/>
      <c r="R10" s="253"/>
      <c r="S10" s="252"/>
      <c r="T10" s="284">
        <v>9.8000000000000007</v>
      </c>
      <c r="U10" s="295"/>
    </row>
    <row r="11" spans="1:25" ht="15.95" customHeight="1" x14ac:dyDescent="0.25">
      <c r="A11" s="267">
        <v>45306</v>
      </c>
      <c r="B11" s="188">
        <f>IFERROR(INDEX(t_Comptes[CODES],MATCH(C11,t_Comptes[LIBELLES],0)),"")</f>
        <v>6130</v>
      </c>
      <c r="C11" s="278" t="s">
        <v>114</v>
      </c>
      <c r="D11" s="262" t="s">
        <v>169</v>
      </c>
      <c r="E11" s="325" t="s">
        <v>127</v>
      </c>
      <c r="F11" s="263"/>
      <c r="G11" s="256">
        <v>300</v>
      </c>
      <c r="H11" s="338"/>
      <c r="I11" s="256"/>
      <c r="J11" s="255"/>
      <c r="K11" s="339"/>
      <c r="L11" s="263"/>
      <c r="M11" s="339"/>
      <c r="N11" s="251"/>
      <c r="O11" s="252"/>
      <c r="P11" s="253"/>
      <c r="Q11" s="252"/>
      <c r="R11" s="253"/>
      <c r="S11" s="252">
        <v>300</v>
      </c>
      <c r="T11" s="284"/>
      <c r="U11" s="295"/>
    </row>
    <row r="12" spans="1:25" ht="15.95" customHeight="1" x14ac:dyDescent="0.25">
      <c r="A12" s="267">
        <v>45322</v>
      </c>
      <c r="B12" s="188">
        <f>IFERROR(INDEX(t_Comptes[CODES],MATCH(C12,t_Comptes[LIBELLES],0)),"")</f>
        <v>6230</v>
      </c>
      <c r="C12" s="278" t="s">
        <v>10</v>
      </c>
      <c r="D12" s="262" t="s">
        <v>151</v>
      </c>
      <c r="E12" s="325" t="s">
        <v>127</v>
      </c>
      <c r="F12" s="263"/>
      <c r="G12" s="256"/>
      <c r="H12" s="338"/>
      <c r="I12" s="247">
        <v>35.9</v>
      </c>
      <c r="J12" s="255"/>
      <c r="K12" s="339"/>
      <c r="L12" s="263"/>
      <c r="M12" s="339"/>
      <c r="N12" s="251"/>
      <c r="O12" s="252"/>
      <c r="P12" s="253"/>
      <c r="Q12" s="252"/>
      <c r="R12" s="253"/>
      <c r="S12" s="252"/>
      <c r="T12" s="284">
        <v>35.9</v>
      </c>
      <c r="U12" s="295"/>
    </row>
    <row r="13" spans="1:25" ht="15.95" customHeight="1" x14ac:dyDescent="0.25">
      <c r="A13" s="267"/>
      <c r="B13" s="188" t="str">
        <f>IFERROR(INDEX(t_Comptes[CODES],MATCH(C13,t_Comptes[LIBELLES],0)),"")</f>
        <v/>
      </c>
      <c r="C13" s="278"/>
      <c r="D13" s="262"/>
      <c r="E13" s="325"/>
      <c r="F13" s="263"/>
      <c r="G13" s="256"/>
      <c r="H13" s="338"/>
      <c r="I13" s="247"/>
      <c r="J13" s="255"/>
      <c r="K13" s="339"/>
      <c r="L13" s="263"/>
      <c r="M13" s="339"/>
      <c r="N13" s="251"/>
      <c r="O13" s="252"/>
      <c r="P13" s="253"/>
      <c r="Q13" s="252"/>
      <c r="R13" s="253"/>
      <c r="S13" s="252"/>
      <c r="T13" s="284"/>
      <c r="U13" s="295"/>
    </row>
    <row r="14" spans="1:25" ht="15.95" customHeight="1" x14ac:dyDescent="0.25">
      <c r="A14" s="267"/>
      <c r="B14" s="188" t="str">
        <f>IFERROR(INDEX(t_Comptes[CODES],MATCH(C14,t_Comptes[LIBELLES],0)),"")</f>
        <v/>
      </c>
      <c r="C14" s="278"/>
      <c r="D14" s="278"/>
      <c r="E14" s="325"/>
      <c r="F14" s="263"/>
      <c r="G14" s="256"/>
      <c r="H14" s="338"/>
      <c r="I14" s="247"/>
      <c r="J14" s="255"/>
      <c r="K14" s="339"/>
      <c r="L14" s="263"/>
      <c r="M14" s="339"/>
      <c r="N14" s="251"/>
      <c r="O14" s="252"/>
      <c r="P14" s="253"/>
      <c r="Q14" s="252"/>
      <c r="R14" s="253"/>
      <c r="S14" s="252"/>
      <c r="T14" s="284"/>
      <c r="U14" s="295"/>
    </row>
    <row r="15" spans="1:25" ht="15.95" customHeight="1" x14ac:dyDescent="0.25">
      <c r="A15" s="267"/>
      <c r="B15" s="188" t="str">
        <f>IFERROR(INDEX(t_Comptes[CODES],MATCH(C15,t_Comptes[LIBELLES],0)),"")</f>
        <v/>
      </c>
      <c r="C15" s="278"/>
      <c r="D15" s="278"/>
      <c r="E15" s="325"/>
      <c r="F15" s="263"/>
      <c r="G15" s="256"/>
      <c r="H15" s="338"/>
      <c r="I15" s="247"/>
      <c r="J15" s="255"/>
      <c r="K15" s="339"/>
      <c r="L15" s="263"/>
      <c r="M15" s="339"/>
      <c r="N15" s="251"/>
      <c r="O15" s="252"/>
      <c r="P15" s="253"/>
      <c r="Q15" s="252"/>
      <c r="R15" s="253"/>
      <c r="S15" s="252"/>
      <c r="T15" s="284"/>
      <c r="U15" s="295"/>
    </row>
    <row r="16" spans="1:25" ht="15.95" customHeight="1" x14ac:dyDescent="0.25">
      <c r="A16" s="267"/>
      <c r="B16" s="188" t="str">
        <f>IFERROR(INDEX(t_Comptes[CODES],MATCH(C16,t_Comptes[LIBELLES],0)),"")</f>
        <v/>
      </c>
      <c r="C16" s="278"/>
      <c r="D16" s="278"/>
      <c r="E16" s="325"/>
      <c r="F16" s="263"/>
      <c r="G16" s="256"/>
      <c r="H16" s="338"/>
      <c r="I16" s="247"/>
      <c r="J16" s="255"/>
      <c r="K16" s="339"/>
      <c r="L16" s="263"/>
      <c r="M16" s="339"/>
      <c r="N16" s="251"/>
      <c r="O16" s="252"/>
      <c r="P16" s="253"/>
      <c r="Q16" s="252"/>
      <c r="R16" s="253"/>
      <c r="S16" s="252"/>
      <c r="T16" s="284"/>
      <c r="U16" s="295"/>
    </row>
    <row r="17" spans="1:21" ht="15.95" customHeight="1" x14ac:dyDescent="0.25">
      <c r="A17" s="267"/>
      <c r="B17" s="188" t="str">
        <f>IFERROR(INDEX(t_Comptes[CODES],MATCH(C17,t_Comptes[LIBELLES],0)),"")</f>
        <v/>
      </c>
      <c r="C17" s="278"/>
      <c r="D17" s="278"/>
      <c r="E17" s="325"/>
      <c r="F17" s="263"/>
      <c r="G17" s="256"/>
      <c r="H17" s="338"/>
      <c r="I17" s="247"/>
      <c r="J17" s="255"/>
      <c r="K17" s="339"/>
      <c r="L17" s="263"/>
      <c r="M17" s="339"/>
      <c r="N17" s="251"/>
      <c r="O17" s="252"/>
      <c r="P17" s="253"/>
      <c r="Q17" s="252"/>
      <c r="R17" s="253"/>
      <c r="S17" s="252"/>
      <c r="T17" s="284"/>
      <c r="U17" s="295"/>
    </row>
    <row r="18" spans="1:21" ht="15.95" customHeight="1" x14ac:dyDescent="0.25">
      <c r="A18" s="267"/>
      <c r="B18" s="188" t="str">
        <f>IFERROR(INDEX(t_Comptes[CODES],MATCH(C18,t_Comptes[LIBELLES],0)),"")</f>
        <v/>
      </c>
      <c r="C18" s="278"/>
      <c r="D18" s="278"/>
      <c r="E18" s="325"/>
      <c r="F18" s="263"/>
      <c r="G18" s="256"/>
      <c r="H18" s="338"/>
      <c r="I18" s="247"/>
      <c r="J18" s="255"/>
      <c r="K18" s="339"/>
      <c r="L18" s="263"/>
      <c r="M18" s="339"/>
      <c r="N18" s="251"/>
      <c r="O18" s="252"/>
      <c r="P18" s="253"/>
      <c r="Q18" s="252"/>
      <c r="R18" s="253"/>
      <c r="S18" s="252"/>
      <c r="T18" s="284"/>
      <c r="U18" s="295"/>
    </row>
    <row r="19" spans="1:21" ht="15.95" customHeight="1" x14ac:dyDescent="0.25">
      <c r="A19" s="267"/>
      <c r="B19" s="188" t="str">
        <f>IFERROR(INDEX(t_Comptes[CODES],MATCH(C19,t_Comptes[LIBELLES],0)),"")</f>
        <v/>
      </c>
      <c r="C19" s="278"/>
      <c r="D19" s="278"/>
      <c r="E19" s="325"/>
      <c r="F19" s="263"/>
      <c r="G19" s="256"/>
      <c r="H19" s="338"/>
      <c r="I19" s="247"/>
      <c r="J19" s="255"/>
      <c r="K19" s="339"/>
      <c r="L19" s="263"/>
      <c r="M19" s="339"/>
      <c r="N19" s="251"/>
      <c r="O19" s="252"/>
      <c r="P19" s="253"/>
      <c r="Q19" s="252"/>
      <c r="R19" s="253"/>
      <c r="S19" s="252"/>
      <c r="T19" s="284"/>
      <c r="U19" s="295"/>
    </row>
    <row r="20" spans="1:21" ht="15.95" customHeight="1" x14ac:dyDescent="0.25">
      <c r="A20" s="267"/>
      <c r="B20" s="188" t="str">
        <f>IFERROR(INDEX(t_Comptes[CODES],MATCH(C20,t_Comptes[LIBELLES],0)),"")</f>
        <v/>
      </c>
      <c r="C20" s="278"/>
      <c r="D20" s="278"/>
      <c r="E20" s="325"/>
      <c r="F20" s="263"/>
      <c r="G20" s="256"/>
      <c r="H20" s="338"/>
      <c r="I20" s="247"/>
      <c r="J20" s="255"/>
      <c r="K20" s="339"/>
      <c r="L20" s="263"/>
      <c r="M20" s="339"/>
      <c r="N20" s="251"/>
      <c r="O20" s="252"/>
      <c r="P20" s="253"/>
      <c r="Q20" s="252"/>
      <c r="R20" s="253"/>
      <c r="S20" s="252"/>
      <c r="T20" s="284"/>
      <c r="U20" s="295"/>
    </row>
    <row r="21" spans="1:21" ht="15.95" customHeight="1" x14ac:dyDescent="0.25">
      <c r="A21" s="267"/>
      <c r="B21" s="188" t="str">
        <f>IFERROR(INDEX(t_Comptes[CODES],MATCH(C21,t_Comptes[LIBELLES],0)),"")</f>
        <v/>
      </c>
      <c r="C21" s="278"/>
      <c r="D21" s="278"/>
      <c r="E21" s="325"/>
      <c r="F21" s="263"/>
      <c r="G21" s="256"/>
      <c r="H21" s="338"/>
      <c r="I21" s="247"/>
      <c r="J21" s="255"/>
      <c r="K21" s="339"/>
      <c r="L21" s="263"/>
      <c r="M21" s="339"/>
      <c r="N21" s="251"/>
      <c r="O21" s="252"/>
      <c r="P21" s="253"/>
      <c r="Q21" s="252"/>
      <c r="R21" s="253"/>
      <c r="S21" s="252"/>
      <c r="T21" s="284"/>
      <c r="U21" s="295"/>
    </row>
    <row r="22" spans="1:21" ht="15.95" customHeight="1" x14ac:dyDescent="0.25">
      <c r="A22" s="267"/>
      <c r="B22" s="188" t="str">
        <f>IFERROR(INDEX(t_Comptes[CODES],MATCH(C22,t_Comptes[LIBELLES],0)),"")</f>
        <v/>
      </c>
      <c r="C22" s="278"/>
      <c r="D22" s="278"/>
      <c r="E22" s="325"/>
      <c r="F22" s="263"/>
      <c r="G22" s="256"/>
      <c r="H22" s="338"/>
      <c r="I22" s="247"/>
      <c r="J22" s="255"/>
      <c r="K22" s="339"/>
      <c r="L22" s="263"/>
      <c r="M22" s="339"/>
      <c r="N22" s="251"/>
      <c r="O22" s="252"/>
      <c r="P22" s="253"/>
      <c r="Q22" s="252"/>
      <c r="R22" s="253"/>
      <c r="S22" s="252"/>
      <c r="T22" s="284"/>
      <c r="U22" s="295"/>
    </row>
    <row r="23" spans="1:21" ht="15.95" customHeight="1" x14ac:dyDescent="0.25">
      <c r="A23" s="267"/>
      <c r="B23" s="188" t="str">
        <f>IFERROR(INDEX(t_Comptes[CODES],MATCH(C23,t_Comptes[LIBELLES],0)),"")</f>
        <v/>
      </c>
      <c r="C23" s="278"/>
      <c r="D23" s="278"/>
      <c r="E23" s="325"/>
      <c r="F23" s="263"/>
      <c r="G23" s="256"/>
      <c r="H23" s="338"/>
      <c r="I23" s="247"/>
      <c r="J23" s="255"/>
      <c r="K23" s="339"/>
      <c r="L23" s="263"/>
      <c r="M23" s="339"/>
      <c r="N23" s="251"/>
      <c r="O23" s="252"/>
      <c r="P23" s="253"/>
      <c r="Q23" s="252"/>
      <c r="R23" s="253"/>
      <c r="S23" s="252"/>
      <c r="T23" s="284"/>
      <c r="U23" s="295"/>
    </row>
    <row r="24" spans="1:21" ht="15.95" customHeight="1" x14ac:dyDescent="0.25">
      <c r="A24" s="267"/>
      <c r="B24" s="188" t="str">
        <f>IFERROR(INDEX(t_Comptes[CODES],MATCH(C24,t_Comptes[LIBELLES],0)),"")</f>
        <v/>
      </c>
      <c r="C24" s="278"/>
      <c r="D24" s="278"/>
      <c r="E24" s="325"/>
      <c r="F24" s="263"/>
      <c r="G24" s="256"/>
      <c r="H24" s="338"/>
      <c r="I24" s="247"/>
      <c r="J24" s="255"/>
      <c r="K24" s="339"/>
      <c r="L24" s="263"/>
      <c r="M24" s="339"/>
      <c r="N24" s="251"/>
      <c r="O24" s="252"/>
      <c r="P24" s="253"/>
      <c r="Q24" s="252"/>
      <c r="R24" s="253"/>
      <c r="S24" s="252"/>
      <c r="T24" s="284"/>
      <c r="U24" s="295"/>
    </row>
    <row r="25" spans="1:21" ht="15.95" customHeight="1" x14ac:dyDescent="0.25">
      <c r="A25" s="267"/>
      <c r="B25" s="188" t="str">
        <f>IFERROR(INDEX(t_Comptes[CODES],MATCH(C25,t_Comptes[LIBELLES],0)),"")</f>
        <v/>
      </c>
      <c r="C25" s="278"/>
      <c r="D25" s="278"/>
      <c r="E25" s="325"/>
      <c r="F25" s="263"/>
      <c r="G25" s="256"/>
      <c r="H25" s="338"/>
      <c r="I25" s="247"/>
      <c r="J25" s="255"/>
      <c r="K25" s="339"/>
      <c r="L25" s="263"/>
      <c r="M25" s="339"/>
      <c r="N25" s="251"/>
      <c r="O25" s="252"/>
      <c r="P25" s="253"/>
      <c r="Q25" s="252"/>
      <c r="R25" s="253"/>
      <c r="S25" s="252"/>
      <c r="T25" s="284"/>
      <c r="U25" s="295"/>
    </row>
    <row r="26" spans="1:21" ht="15.95" customHeight="1" x14ac:dyDescent="0.25">
      <c r="A26" s="267"/>
      <c r="B26" s="188" t="str">
        <f>IFERROR(INDEX(t_Comptes[CODES],MATCH(C26,t_Comptes[LIBELLES],0)),"")</f>
        <v/>
      </c>
      <c r="C26" s="278"/>
      <c r="D26" s="278"/>
      <c r="E26" s="325"/>
      <c r="F26" s="263"/>
      <c r="G26" s="256"/>
      <c r="H26" s="338"/>
      <c r="I26" s="247"/>
      <c r="J26" s="255"/>
      <c r="K26" s="339"/>
      <c r="L26" s="263"/>
      <c r="M26" s="339"/>
      <c r="N26" s="251"/>
      <c r="O26" s="252"/>
      <c r="P26" s="253"/>
      <c r="Q26" s="252"/>
      <c r="R26" s="253"/>
      <c r="S26" s="252"/>
      <c r="T26" s="284"/>
      <c r="U26" s="295"/>
    </row>
    <row r="27" spans="1:21" ht="15.95" customHeight="1" x14ac:dyDescent="0.25">
      <c r="A27" s="267"/>
      <c r="B27" s="188" t="str">
        <f>IFERROR(INDEX(t_Comptes[CODES],MATCH(C27,t_Comptes[LIBELLES],0)),"")</f>
        <v/>
      </c>
      <c r="C27" s="278"/>
      <c r="D27" s="278"/>
      <c r="E27" s="325"/>
      <c r="F27" s="263"/>
      <c r="G27" s="256"/>
      <c r="H27" s="338"/>
      <c r="I27" s="247"/>
      <c r="J27" s="255"/>
      <c r="K27" s="339"/>
      <c r="L27" s="263"/>
      <c r="M27" s="339"/>
      <c r="N27" s="251"/>
      <c r="O27" s="252"/>
      <c r="P27" s="253"/>
      <c r="Q27" s="252"/>
      <c r="R27" s="253"/>
      <c r="S27" s="252"/>
      <c r="T27" s="284"/>
      <c r="U27" s="295"/>
    </row>
    <row r="28" spans="1:21" ht="15.95" customHeight="1" x14ac:dyDescent="0.25">
      <c r="A28" s="267"/>
      <c r="B28" s="188" t="str">
        <f>IFERROR(INDEX(t_Comptes[CODES],MATCH(C28,t_Comptes[LIBELLES],0)),"")</f>
        <v/>
      </c>
      <c r="C28" s="278"/>
      <c r="D28" s="278"/>
      <c r="E28" s="325"/>
      <c r="F28" s="263"/>
      <c r="G28" s="256"/>
      <c r="H28" s="338"/>
      <c r="I28" s="247"/>
      <c r="J28" s="255"/>
      <c r="K28" s="339"/>
      <c r="L28" s="263"/>
      <c r="M28" s="339"/>
      <c r="N28" s="251"/>
      <c r="O28" s="252"/>
      <c r="P28" s="253"/>
      <c r="Q28" s="252"/>
      <c r="R28" s="253"/>
      <c r="S28" s="252"/>
      <c r="T28" s="284"/>
      <c r="U28" s="295"/>
    </row>
    <row r="29" spans="1:21" ht="15.95" customHeight="1" x14ac:dyDescent="0.25">
      <c r="A29" s="267"/>
      <c r="B29" s="188" t="str">
        <f>IFERROR(INDEX(t_Comptes[CODES],MATCH(C29,t_Comptes[LIBELLES],0)),"")</f>
        <v/>
      </c>
      <c r="C29" s="278"/>
      <c r="D29" s="278"/>
      <c r="E29" s="325"/>
      <c r="F29" s="263"/>
      <c r="G29" s="256"/>
      <c r="H29" s="338"/>
      <c r="I29" s="247"/>
      <c r="J29" s="255"/>
      <c r="K29" s="339"/>
      <c r="L29" s="263"/>
      <c r="M29" s="339"/>
      <c r="N29" s="251"/>
      <c r="O29" s="252"/>
      <c r="P29" s="253"/>
      <c r="Q29" s="252"/>
      <c r="R29" s="253"/>
      <c r="S29" s="252"/>
      <c r="T29" s="284"/>
      <c r="U29" s="295"/>
    </row>
    <row r="30" spans="1:21" ht="15.95" customHeight="1" x14ac:dyDescent="0.25">
      <c r="A30" s="267"/>
      <c r="B30" s="188" t="str">
        <f>IFERROR(INDEX(t_Comptes[CODES],MATCH(C30,t_Comptes[LIBELLES],0)),"")</f>
        <v/>
      </c>
      <c r="C30" s="278"/>
      <c r="D30" s="278"/>
      <c r="E30" s="325"/>
      <c r="F30" s="263"/>
      <c r="G30" s="256"/>
      <c r="H30" s="338"/>
      <c r="I30" s="247"/>
      <c r="J30" s="255"/>
      <c r="K30" s="339"/>
      <c r="L30" s="263"/>
      <c r="M30" s="339"/>
      <c r="N30" s="251"/>
      <c r="O30" s="252"/>
      <c r="P30" s="253"/>
      <c r="Q30" s="252"/>
      <c r="R30" s="253"/>
      <c r="S30" s="252"/>
      <c r="T30" s="284"/>
      <c r="U30" s="295"/>
    </row>
    <row r="31" spans="1:21" ht="15.95" customHeight="1" x14ac:dyDescent="0.25">
      <c r="A31" s="267"/>
      <c r="B31" s="188" t="str">
        <f>IFERROR(INDEX(t_Comptes[CODES],MATCH(C31,t_Comptes[LIBELLES],0)),"")</f>
        <v/>
      </c>
      <c r="C31" s="278"/>
      <c r="D31" s="278"/>
      <c r="E31" s="325"/>
      <c r="F31" s="263"/>
      <c r="G31" s="256"/>
      <c r="H31" s="338"/>
      <c r="I31" s="247"/>
      <c r="J31" s="255"/>
      <c r="K31" s="339"/>
      <c r="L31" s="263"/>
      <c r="M31" s="339"/>
      <c r="N31" s="251"/>
      <c r="O31" s="252"/>
      <c r="P31" s="253"/>
      <c r="Q31" s="252"/>
      <c r="R31" s="253"/>
      <c r="S31" s="252"/>
      <c r="T31" s="284"/>
      <c r="U31" s="295"/>
    </row>
    <row r="32" spans="1:21" ht="15.95" customHeight="1" x14ac:dyDescent="0.25">
      <c r="A32" s="267"/>
      <c r="B32" s="188" t="str">
        <f>IFERROR(INDEX(t_Comptes[CODES],MATCH(C32,t_Comptes[LIBELLES],0)),"")</f>
        <v/>
      </c>
      <c r="C32" s="278"/>
      <c r="D32" s="278"/>
      <c r="E32" s="325"/>
      <c r="F32" s="263"/>
      <c r="G32" s="256"/>
      <c r="H32" s="338"/>
      <c r="I32" s="247"/>
      <c r="J32" s="255"/>
      <c r="K32" s="339"/>
      <c r="L32" s="263"/>
      <c r="M32" s="339"/>
      <c r="N32" s="251"/>
      <c r="O32" s="252"/>
      <c r="P32" s="253"/>
      <c r="Q32" s="252"/>
      <c r="R32" s="253"/>
      <c r="S32" s="252"/>
      <c r="T32" s="284"/>
      <c r="U32" s="295"/>
    </row>
    <row r="33" spans="1:21" ht="15.95" customHeight="1" x14ac:dyDescent="0.25">
      <c r="A33" s="267"/>
      <c r="B33" s="188" t="str">
        <f>IFERROR(INDEX(t_Comptes[CODES],MATCH(C33,t_Comptes[LIBELLES],0)),"")</f>
        <v/>
      </c>
      <c r="C33" s="278"/>
      <c r="D33" s="278"/>
      <c r="E33" s="325"/>
      <c r="F33" s="263"/>
      <c r="G33" s="256"/>
      <c r="H33" s="338"/>
      <c r="I33" s="247"/>
      <c r="J33" s="255"/>
      <c r="K33" s="339"/>
      <c r="L33" s="263"/>
      <c r="M33" s="339"/>
      <c r="N33" s="251"/>
      <c r="O33" s="252"/>
      <c r="P33" s="253"/>
      <c r="Q33" s="252"/>
      <c r="R33" s="253"/>
      <c r="S33" s="252"/>
      <c r="T33" s="284"/>
      <c r="U33" s="295"/>
    </row>
    <row r="34" spans="1:21" ht="15.95" customHeight="1" x14ac:dyDescent="0.25">
      <c r="A34" s="267"/>
      <c r="B34" s="188"/>
      <c r="C34" s="278"/>
      <c r="D34" s="278"/>
      <c r="E34" s="325"/>
      <c r="F34" s="263"/>
      <c r="G34" s="256"/>
      <c r="H34" s="338"/>
      <c r="I34" s="247"/>
      <c r="J34" s="255"/>
      <c r="K34" s="339"/>
      <c r="L34" s="263"/>
      <c r="M34" s="339"/>
      <c r="N34" s="251"/>
      <c r="O34" s="252"/>
      <c r="P34" s="253"/>
      <c r="Q34" s="252"/>
      <c r="R34" s="253"/>
      <c r="S34" s="252"/>
      <c r="T34" s="284"/>
      <c r="U34" s="295"/>
    </row>
    <row r="35" spans="1:21" ht="15.95" customHeight="1" x14ac:dyDescent="0.25">
      <c r="A35" s="267"/>
      <c r="B35" s="188"/>
      <c r="C35" s="278"/>
      <c r="D35" s="278"/>
      <c r="E35" s="325"/>
      <c r="F35" s="263"/>
      <c r="G35" s="256"/>
      <c r="H35" s="338"/>
      <c r="I35" s="247"/>
      <c r="J35" s="255"/>
      <c r="K35" s="339"/>
      <c r="L35" s="263"/>
      <c r="M35" s="339"/>
      <c r="N35" s="251"/>
      <c r="O35" s="252"/>
      <c r="P35" s="253"/>
      <c r="Q35" s="252"/>
      <c r="R35" s="253"/>
      <c r="S35" s="252"/>
      <c r="T35" s="284"/>
      <c r="U35" s="295"/>
    </row>
    <row r="36" spans="1:21" ht="15.95" customHeight="1" x14ac:dyDescent="0.25">
      <c r="A36" s="267"/>
      <c r="B36" s="188" t="str">
        <f>IFERROR(INDEX(t_Comptes[CODES],MATCH(C36,t_Comptes[LIBELLES],0)),"")</f>
        <v/>
      </c>
      <c r="C36" s="278"/>
      <c r="D36" s="278"/>
      <c r="E36" s="325"/>
      <c r="F36" s="263"/>
      <c r="G36" s="256"/>
      <c r="H36" s="338"/>
      <c r="I36" s="247"/>
      <c r="J36" s="255"/>
      <c r="K36" s="339"/>
      <c r="L36" s="263"/>
      <c r="M36" s="339"/>
      <c r="N36" s="251"/>
      <c r="O36" s="252"/>
      <c r="P36" s="253"/>
      <c r="Q36" s="252"/>
      <c r="R36" s="253"/>
      <c r="S36" s="252"/>
      <c r="T36" s="284"/>
      <c r="U36" s="295"/>
    </row>
    <row r="37" spans="1:21" ht="15.95" customHeight="1" x14ac:dyDescent="0.25">
      <c r="A37" s="267"/>
      <c r="B37" s="188" t="str">
        <f>IFERROR(INDEX(t_Comptes[CODES],MATCH(C37,t_Comptes[LIBELLES],0)),"")</f>
        <v/>
      </c>
      <c r="C37" s="278"/>
      <c r="D37" s="278"/>
      <c r="E37" s="325"/>
      <c r="F37" s="263"/>
      <c r="G37" s="256"/>
      <c r="H37" s="338"/>
      <c r="I37" s="247"/>
      <c r="J37" s="255"/>
      <c r="K37" s="339"/>
      <c r="L37" s="263"/>
      <c r="M37" s="339"/>
      <c r="N37" s="251"/>
      <c r="O37" s="252"/>
      <c r="P37" s="253"/>
      <c r="Q37" s="252"/>
      <c r="R37" s="253"/>
      <c r="S37" s="252"/>
      <c r="T37" s="284"/>
      <c r="U37" s="295"/>
    </row>
    <row r="38" spans="1:21" ht="15.95" customHeight="1" thickBot="1" x14ac:dyDescent="0.3">
      <c r="A38" s="411"/>
      <c r="B38" s="412"/>
      <c r="C38" s="413"/>
      <c r="D38" s="434" t="s">
        <v>27</v>
      </c>
      <c r="E38" s="413"/>
      <c r="F38" s="344">
        <f>SUM(F7:F37)</f>
        <v>45</v>
      </c>
      <c r="G38" s="176">
        <f>SUM(G7:G37)</f>
        <v>470.33000000000004</v>
      </c>
      <c r="H38" s="345">
        <f>SUM(H7:H37)</f>
        <v>0</v>
      </c>
      <c r="I38" s="177">
        <f>SUM(I8:I37)</f>
        <v>101.46000000000001</v>
      </c>
      <c r="J38" s="346"/>
      <c r="K38" s="347"/>
      <c r="L38" s="348"/>
      <c r="M38" s="348"/>
      <c r="N38" s="296"/>
      <c r="O38" s="297"/>
      <c r="P38" s="297"/>
      <c r="Q38" s="297"/>
      <c r="R38" s="297"/>
      <c r="S38" s="297"/>
      <c r="T38" s="297"/>
      <c r="U38" s="298"/>
    </row>
    <row r="39" spans="1:21" ht="15.95" customHeight="1" thickBot="1" x14ac:dyDescent="0.3">
      <c r="A39" s="280"/>
      <c r="B39" s="281"/>
      <c r="C39" s="282"/>
      <c r="D39" s="435" t="s">
        <v>28</v>
      </c>
      <c r="E39" s="410"/>
      <c r="F39" s="430">
        <f>SUM(F6+F38-G38)</f>
        <v>1082.5100000000002</v>
      </c>
      <c r="G39" s="431"/>
      <c r="H39" s="429">
        <f>SUM(H6+H38-I38)</f>
        <v>384.73</v>
      </c>
      <c r="I39" s="431"/>
      <c r="J39" s="182">
        <f>SUM(J8:J37)</f>
        <v>0</v>
      </c>
      <c r="K39" s="182">
        <f>SUM(K8:K37)</f>
        <v>0</v>
      </c>
      <c r="L39" s="182">
        <f>SUM(L8:L37)</f>
        <v>0</v>
      </c>
      <c r="M39" s="182">
        <f>SUM(M7:M37)</f>
        <v>0</v>
      </c>
      <c r="N39" s="212">
        <f t="shared" ref="N39:T39" si="0">SUM(N8:N37)</f>
        <v>0</v>
      </c>
      <c r="O39" s="212">
        <f t="shared" si="0"/>
        <v>0</v>
      </c>
      <c r="P39" s="212">
        <f t="shared" si="0"/>
        <v>0</v>
      </c>
      <c r="Q39" s="212">
        <f t="shared" si="0"/>
        <v>170.33</v>
      </c>
      <c r="R39" s="212">
        <f t="shared" si="0"/>
        <v>0</v>
      </c>
      <c r="S39" s="212">
        <f t="shared" si="0"/>
        <v>300</v>
      </c>
      <c r="T39" s="285">
        <f t="shared" si="0"/>
        <v>101.46000000000001</v>
      </c>
      <c r="U39" s="285">
        <f>SUM(U7:U36)</f>
        <v>0</v>
      </c>
    </row>
    <row r="40" spans="1:21" ht="15.95" customHeight="1" x14ac:dyDescent="0.25"/>
    <row r="41" spans="1:21" ht="15.95" customHeight="1" x14ac:dyDescent="0.25"/>
    <row r="42" spans="1:21" ht="15.95" customHeight="1" x14ac:dyDescent="0.25"/>
    <row r="43" spans="1:21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Y11">
    <sortCondition ref="A7:A11"/>
  </sortState>
  <mergeCells count="17">
    <mergeCell ref="A38:C38"/>
    <mergeCell ref="K4:M4"/>
    <mergeCell ref="A4:A5"/>
    <mergeCell ref="B4:B5"/>
    <mergeCell ref="C4:C5"/>
    <mergeCell ref="D4:D5"/>
    <mergeCell ref="F4:I4"/>
    <mergeCell ref="F5:G5"/>
    <mergeCell ref="H5:I5"/>
    <mergeCell ref="F6:G6"/>
    <mergeCell ref="H6:I6"/>
    <mergeCell ref="E4:E5"/>
    <mergeCell ref="D38:E38"/>
    <mergeCell ref="D39:E39"/>
    <mergeCell ref="N4:U4"/>
    <mergeCell ref="H39:I39"/>
    <mergeCell ref="F39:G39"/>
  </mergeCells>
  <conditionalFormatting sqref="A8:C9 A14:D37 A10:D10 Q7 F7:M37 A11:C13">
    <cfRule type="expression" dxfId="166" priority="27">
      <formula>MOD(ROW(),2)</formula>
    </cfRule>
  </conditionalFormatting>
  <conditionalFormatting sqref="D12:D13">
    <cfRule type="expression" dxfId="165" priority="24">
      <formula>MOD(ROW(),2)</formula>
    </cfRule>
  </conditionalFormatting>
  <conditionalFormatting sqref="N14:T37 N7:T12">
    <cfRule type="expression" dxfId="164" priority="21">
      <formula>MOD(ROW(),2)</formula>
    </cfRule>
  </conditionalFormatting>
  <conditionalFormatting sqref="N13:T13">
    <cfRule type="expression" dxfId="163" priority="20">
      <formula>MOD(ROW(),2)</formula>
    </cfRule>
  </conditionalFormatting>
  <conditionalFormatting sqref="A7:D7">
    <cfRule type="expression" dxfId="162" priority="18">
      <formula>MOD(ROW(),2)</formula>
    </cfRule>
  </conditionalFormatting>
  <conditionalFormatting sqref="U12:U37 U7:U10">
    <cfRule type="expression" dxfId="161" priority="17">
      <formula>MOD(ROW(),2)</formula>
    </cfRule>
  </conditionalFormatting>
  <conditionalFormatting sqref="U11">
    <cfRule type="expression" dxfId="160" priority="16">
      <formula>MOD(ROW(),2)</formula>
    </cfRule>
  </conditionalFormatting>
  <conditionalFormatting sqref="D11">
    <cfRule type="expression" dxfId="159" priority="15">
      <formula>MOD(ROW(),2)</formula>
    </cfRule>
  </conditionalFormatting>
  <conditionalFormatting sqref="E32:E37 E11:E27">
    <cfRule type="expression" dxfId="158" priority="9">
      <formula>MOD(ROW(),2)</formula>
    </cfRule>
  </conditionalFormatting>
  <conditionalFormatting sqref="E10">
    <cfRule type="expression" dxfId="157" priority="8">
      <formula>MOD(ROW(),2)</formula>
    </cfRule>
  </conditionalFormatting>
  <conditionalFormatting sqref="E9">
    <cfRule type="expression" dxfId="156" priority="7">
      <formula>MOD(ROW(),2)</formula>
    </cfRule>
  </conditionalFormatting>
  <conditionalFormatting sqref="E8">
    <cfRule type="expression" dxfId="155" priority="6">
      <formula>MOD(ROW(),2)</formula>
    </cfRule>
  </conditionalFormatting>
  <conditionalFormatting sqref="E28:E31">
    <cfRule type="expression" dxfId="154" priority="5">
      <formula>MOD(ROW(),2)</formula>
    </cfRule>
  </conditionalFormatting>
  <conditionalFormatting sqref="E7">
    <cfRule type="expression" dxfId="153" priority="4">
      <formula>MOD(ROW(),2)</formula>
    </cfRule>
  </conditionalFormatting>
  <conditionalFormatting sqref="D8">
    <cfRule type="expression" dxfId="152" priority="3">
      <formula>MOD(ROW(),2)</formula>
    </cfRule>
  </conditionalFormatting>
  <conditionalFormatting sqref="D9">
    <cfRule type="expression" dxfId="151" priority="2">
      <formula>MOD(ROW(),2)</formula>
    </cfRule>
  </conditionalFormatting>
  <dataValidations count="1">
    <dataValidation type="list" allowBlank="1" showInputMessage="1" showErrorMessage="1" sqref="C7:C37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Y43"/>
  <sheetViews>
    <sheetView showGridLines="0" workbookViewId="0">
      <pane ySplit="6" topLeftCell="A7" activePane="bottomLeft" state="frozen"/>
      <selection activeCell="C12" activeCellId="2" sqref="D2 R2 C12"/>
      <selection pane="bottomLeft" activeCell="D1" sqref="D1"/>
    </sheetView>
  </sheetViews>
  <sheetFormatPr baseColWidth="10" defaultColWidth="11.42578125" defaultRowHeight="15.75" x14ac:dyDescent="0.25"/>
  <cols>
    <col min="1" max="1" width="11.85546875" style="191" customWidth="1"/>
    <col min="2" max="2" width="11.85546875" style="133" bestFit="1" customWidth="1"/>
    <col min="3" max="3" width="39.140625" style="192" bestFit="1" customWidth="1"/>
    <col min="4" max="4" width="45.5703125" style="133" bestFit="1" customWidth="1"/>
    <col min="5" max="5" width="3.5703125" style="135" customWidth="1"/>
    <col min="6" max="9" width="10.7109375" style="133" customWidth="1"/>
    <col min="10" max="10" width="11.42578125" style="133"/>
    <col min="11" max="11" width="12.140625" style="133" bestFit="1" customWidth="1"/>
    <col min="12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Février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'Janvier 2024'!F39:G39</f>
        <v>1082.5100000000002</v>
      </c>
      <c r="G6" s="447"/>
      <c r="H6" s="448">
        <f>'Janvier 2024'!H39:I39</f>
        <v>384.73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>
        <v>45326</v>
      </c>
      <c r="B7" s="188">
        <f>IFERROR(INDEX(t_Comptes[CODES],MATCH(C7,t_Comptes[LIBELLES],0)),"")</f>
        <v>7560</v>
      </c>
      <c r="C7" s="238" t="s">
        <v>146</v>
      </c>
      <c r="D7" s="321" t="s">
        <v>150</v>
      </c>
      <c r="E7" s="326" t="s">
        <v>127</v>
      </c>
      <c r="F7" s="269"/>
      <c r="G7" s="272"/>
      <c r="H7" s="383">
        <v>45</v>
      </c>
      <c r="I7" s="270"/>
      <c r="J7" s="370">
        <v>45</v>
      </c>
      <c r="K7" s="371"/>
      <c r="L7" s="372"/>
      <c r="M7" s="373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>
        <v>45326</v>
      </c>
      <c r="B8" s="188">
        <f>IFERROR(INDEX(t_Comptes[CODES],MATCH(C8,t_Comptes[LIBELLES],0)),"")</f>
        <v>6230</v>
      </c>
      <c r="C8" s="238" t="s">
        <v>10</v>
      </c>
      <c r="D8" s="238" t="s">
        <v>152</v>
      </c>
      <c r="E8" s="326" t="s">
        <v>127</v>
      </c>
      <c r="F8" s="313"/>
      <c r="G8" s="173"/>
      <c r="H8" s="385"/>
      <c r="I8" s="168">
        <v>40</v>
      </c>
      <c r="J8" s="370"/>
      <c r="K8" s="371"/>
      <c r="L8" s="372"/>
      <c r="M8" s="373"/>
      <c r="N8" s="251"/>
      <c r="O8" s="252"/>
      <c r="P8" s="253"/>
      <c r="Q8" s="252"/>
      <c r="R8" s="253"/>
      <c r="S8" s="252"/>
      <c r="T8" s="284">
        <v>40</v>
      </c>
    </row>
    <row r="9" spans="1:25" ht="15.95" customHeight="1" x14ac:dyDescent="0.25">
      <c r="A9" s="237">
        <v>45328</v>
      </c>
      <c r="B9" s="188">
        <f>IFERROR(INDEX(t_Comptes[CODES],MATCH(C9,t_Comptes[LIBELLES],0)),"")</f>
        <v>7560</v>
      </c>
      <c r="C9" s="262" t="s">
        <v>146</v>
      </c>
      <c r="D9" s="262" t="s">
        <v>153</v>
      </c>
      <c r="E9" s="326" t="s">
        <v>127</v>
      </c>
      <c r="F9" s="271">
        <v>45</v>
      </c>
      <c r="G9" s="173"/>
      <c r="H9" s="385"/>
      <c r="I9" s="168"/>
      <c r="J9" s="370">
        <v>45</v>
      </c>
      <c r="K9" s="371"/>
      <c r="L9" s="372"/>
      <c r="M9" s="373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>
        <v>45334</v>
      </c>
      <c r="B10" s="188">
        <f>IFERROR(INDEX(t_Comptes[CODES],MATCH(C10,t_Comptes[LIBELLES],0)),"")</f>
        <v>7560</v>
      </c>
      <c r="C10" s="278" t="s">
        <v>146</v>
      </c>
      <c r="D10" s="238" t="s">
        <v>154</v>
      </c>
      <c r="E10" s="325" t="s">
        <v>127</v>
      </c>
      <c r="F10" s="338">
        <v>90</v>
      </c>
      <c r="G10" s="256"/>
      <c r="H10" s="384"/>
      <c r="I10" s="247"/>
      <c r="J10" s="374">
        <v>90</v>
      </c>
      <c r="K10" s="371"/>
      <c r="L10" s="372"/>
      <c r="M10" s="373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>
        <v>45338</v>
      </c>
      <c r="B11" s="188">
        <f>IFERROR(INDEX(t_Comptes[CODES],MATCH(C11,t_Comptes[LIBELLES],0)),"")</f>
        <v>6280</v>
      </c>
      <c r="C11" s="238" t="s">
        <v>13</v>
      </c>
      <c r="D11" s="262" t="s">
        <v>171</v>
      </c>
      <c r="E11" s="325" t="s">
        <v>127</v>
      </c>
      <c r="F11" s="271"/>
      <c r="G11" s="173"/>
      <c r="H11" s="385"/>
      <c r="I11" s="168">
        <v>225</v>
      </c>
      <c r="J11" s="375"/>
      <c r="K11" s="371"/>
      <c r="L11" s="372"/>
      <c r="M11" s="373"/>
      <c r="N11" s="251"/>
      <c r="O11" s="252"/>
      <c r="P11" s="253"/>
      <c r="Q11" s="252"/>
      <c r="R11" s="253"/>
      <c r="S11" s="252"/>
      <c r="T11" s="284">
        <v>225</v>
      </c>
    </row>
    <row r="12" spans="1:25" ht="15.95" customHeight="1" x14ac:dyDescent="0.25">
      <c r="A12" s="237">
        <v>45339</v>
      </c>
      <c r="B12" s="188">
        <f>IFERROR(INDEX(t_Comptes[CODES],MATCH(C12,t_Comptes[LIBELLES],0)),"")</f>
        <v>7710</v>
      </c>
      <c r="C12" s="238" t="s">
        <v>1</v>
      </c>
      <c r="D12" s="238" t="s">
        <v>155</v>
      </c>
      <c r="E12" s="325" t="s">
        <v>127</v>
      </c>
      <c r="F12" s="271">
        <v>225</v>
      </c>
      <c r="H12" s="385"/>
      <c r="I12" s="173"/>
      <c r="J12" s="370"/>
      <c r="K12" s="371"/>
      <c r="L12" s="372"/>
      <c r="M12" s="373">
        <v>225</v>
      </c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>
        <v>45340</v>
      </c>
      <c r="B13" s="188">
        <f>IFERROR(INDEX(t_Comptes[CODES],MATCH(C13,t_Comptes[LIBELLES],0)),"")</f>
        <v>7560</v>
      </c>
      <c r="C13" s="238" t="s">
        <v>146</v>
      </c>
      <c r="D13" s="321" t="s">
        <v>150</v>
      </c>
      <c r="E13" s="325" t="s">
        <v>127</v>
      </c>
      <c r="F13" s="271"/>
      <c r="G13" s="173"/>
      <c r="H13" s="385">
        <v>45</v>
      </c>
      <c r="I13" s="168"/>
      <c r="J13" s="370">
        <v>45</v>
      </c>
      <c r="K13" s="371"/>
      <c r="L13" s="372"/>
      <c r="M13" s="373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>
        <v>45340</v>
      </c>
      <c r="B14" s="188">
        <f>IFERROR(INDEX(t_Comptes[CODES],MATCH(C14,t_Comptes[LIBELLES],0)),"")</f>
        <v>7511</v>
      </c>
      <c r="C14" s="238" t="s">
        <v>149</v>
      </c>
      <c r="D14" s="262" t="s">
        <v>170</v>
      </c>
      <c r="E14" s="325" t="s">
        <v>127</v>
      </c>
      <c r="F14" s="271"/>
      <c r="G14" s="173"/>
      <c r="H14" s="385">
        <v>55</v>
      </c>
      <c r="I14" s="168"/>
      <c r="J14" s="370"/>
      <c r="K14" s="371"/>
      <c r="L14" s="372">
        <v>55</v>
      </c>
      <c r="M14" s="373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271"/>
      <c r="G15" s="173"/>
      <c r="H15" s="385"/>
      <c r="I15" s="168"/>
      <c r="J15" s="370"/>
      <c r="K15" s="371"/>
      <c r="L15" s="372"/>
      <c r="M15" s="373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271"/>
      <c r="G16" s="173"/>
      <c r="H16" s="385"/>
      <c r="I16" s="168"/>
      <c r="J16" s="370"/>
      <c r="K16" s="371"/>
      <c r="L16" s="372"/>
      <c r="M16" s="373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271"/>
      <c r="G17" s="173"/>
      <c r="H17" s="385"/>
      <c r="I17" s="168"/>
      <c r="J17" s="370"/>
      <c r="K17" s="371"/>
      <c r="L17" s="372"/>
      <c r="M17" s="373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271"/>
      <c r="G18" s="173"/>
      <c r="H18" s="385"/>
      <c r="I18" s="168"/>
      <c r="J18" s="370"/>
      <c r="K18" s="371"/>
      <c r="L18" s="372"/>
      <c r="M18" s="373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271"/>
      <c r="G19" s="173"/>
      <c r="H19" s="385"/>
      <c r="I19" s="168"/>
      <c r="J19" s="370"/>
      <c r="K19" s="371"/>
      <c r="L19" s="372"/>
      <c r="M19" s="373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271"/>
      <c r="G20" s="173"/>
      <c r="H20" s="385"/>
      <c r="I20" s="168"/>
      <c r="J20" s="370"/>
      <c r="K20" s="371"/>
      <c r="L20" s="372"/>
      <c r="M20" s="373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271"/>
      <c r="G21" s="173"/>
      <c r="H21" s="385"/>
      <c r="I21" s="168"/>
      <c r="J21" s="370"/>
      <c r="K21" s="371"/>
      <c r="L21" s="372"/>
      <c r="M21" s="373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271"/>
      <c r="G22" s="173"/>
      <c r="H22" s="385"/>
      <c r="I22" s="168"/>
      <c r="J22" s="370"/>
      <c r="K22" s="371"/>
      <c r="L22" s="372"/>
      <c r="M22" s="373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271"/>
      <c r="G23" s="173"/>
      <c r="H23" s="385"/>
      <c r="I23" s="168"/>
      <c r="J23" s="370"/>
      <c r="K23" s="371"/>
      <c r="L23" s="372"/>
      <c r="M23" s="373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271"/>
      <c r="G24" s="173"/>
      <c r="H24" s="385"/>
      <c r="I24" s="168"/>
      <c r="J24" s="370"/>
      <c r="K24" s="371"/>
      <c r="L24" s="372"/>
      <c r="M24" s="373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271"/>
      <c r="G25" s="173"/>
      <c r="H25" s="385"/>
      <c r="I25" s="168"/>
      <c r="J25" s="370"/>
      <c r="K25" s="371"/>
      <c r="L25" s="372"/>
      <c r="M25" s="373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271"/>
      <c r="G26" s="173"/>
      <c r="H26" s="385"/>
      <c r="I26" s="168"/>
      <c r="J26" s="370"/>
      <c r="K26" s="371"/>
      <c r="L26" s="372"/>
      <c r="M26" s="373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271"/>
      <c r="G27" s="173"/>
      <c r="H27" s="385"/>
      <c r="I27" s="168"/>
      <c r="J27" s="370"/>
      <c r="K27" s="371"/>
      <c r="L27" s="372"/>
      <c r="M27" s="373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271"/>
      <c r="G28" s="173"/>
      <c r="H28" s="385"/>
      <c r="I28" s="168"/>
      <c r="J28" s="370"/>
      <c r="K28" s="371"/>
      <c r="L28" s="372"/>
      <c r="M28" s="373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271"/>
      <c r="G29" s="173"/>
      <c r="H29" s="385"/>
      <c r="I29" s="168"/>
      <c r="J29" s="370"/>
      <c r="K29" s="371"/>
      <c r="L29" s="372"/>
      <c r="M29" s="373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271"/>
      <c r="G30" s="173"/>
      <c r="H30" s="385"/>
      <c r="I30" s="168"/>
      <c r="J30" s="370"/>
      <c r="K30" s="371"/>
      <c r="L30" s="372"/>
      <c r="M30" s="373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271"/>
      <c r="G31" s="173"/>
      <c r="H31" s="385"/>
      <c r="I31" s="168"/>
      <c r="J31" s="370"/>
      <c r="K31" s="371"/>
      <c r="L31" s="372"/>
      <c r="M31" s="373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271"/>
      <c r="G32" s="173"/>
      <c r="H32" s="385"/>
      <c r="I32" s="168"/>
      <c r="J32" s="370"/>
      <c r="K32" s="371"/>
      <c r="L32" s="372"/>
      <c r="M32" s="373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271"/>
      <c r="G33" s="173"/>
      <c r="H33" s="385"/>
      <c r="I33" s="168"/>
      <c r="J33" s="370"/>
      <c r="K33" s="371"/>
      <c r="L33" s="372"/>
      <c r="M33" s="373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73"/>
      <c r="H34" s="385"/>
      <c r="I34" s="168"/>
      <c r="J34" s="370"/>
      <c r="K34" s="371"/>
      <c r="L34" s="372"/>
      <c r="M34" s="373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73"/>
      <c r="H35" s="385"/>
      <c r="I35" s="168"/>
      <c r="J35" s="370"/>
      <c r="K35" s="371"/>
      <c r="L35" s="372"/>
      <c r="M35" s="373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67"/>
      <c r="B36" s="188" t="str">
        <f>IFERROR(INDEX(t_Comptes[CODES],MATCH(C36,t_Comptes[LIBELLES],0)),"")</f>
        <v/>
      </c>
      <c r="C36" s="278"/>
      <c r="D36" s="278"/>
      <c r="E36" s="325"/>
      <c r="F36" s="255"/>
      <c r="G36" s="256"/>
      <c r="H36" s="384"/>
      <c r="I36" s="247"/>
      <c r="J36" s="374"/>
      <c r="K36" s="376"/>
      <c r="L36" s="377"/>
      <c r="M36" s="378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67"/>
      <c r="B37" s="188" t="str">
        <f>IFERROR(INDEX(t_Comptes[CODES],MATCH(C37,t_Comptes[LIBELLES],0)),"")</f>
        <v/>
      </c>
      <c r="C37" s="278"/>
      <c r="D37" s="278"/>
      <c r="E37" s="325"/>
      <c r="F37" s="255"/>
      <c r="G37" s="256"/>
      <c r="H37" s="384"/>
      <c r="I37" s="247"/>
      <c r="J37" s="374"/>
      <c r="K37" s="376"/>
      <c r="L37" s="377"/>
      <c r="M37" s="378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SUM(F7:F36)</f>
        <v>360</v>
      </c>
      <c r="G38" s="176">
        <f>SUM(G7:G36)</f>
        <v>0</v>
      </c>
      <c r="H38" s="386">
        <f>SUM(H7:H36)</f>
        <v>145</v>
      </c>
      <c r="I38" s="177">
        <f>SUM(I7:I36)</f>
        <v>265</v>
      </c>
      <c r="J38" s="379"/>
      <c r="K38" s="380"/>
      <c r="L38" s="381"/>
      <c r="M38" s="382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280"/>
      <c r="B39" s="281"/>
      <c r="C39" s="282"/>
      <c r="D39" s="435" t="s">
        <v>28</v>
      </c>
      <c r="E39" s="410"/>
      <c r="F39" s="429">
        <f>SUM(F6+F38-G38)</f>
        <v>1442.5100000000002</v>
      </c>
      <c r="G39" s="431"/>
      <c r="H39" s="429">
        <f>SUM(H6+H38-I38)</f>
        <v>264.73</v>
      </c>
      <c r="I39" s="431"/>
      <c r="J39" s="182">
        <f>SUM(J7:J36)</f>
        <v>225</v>
      </c>
      <c r="K39" s="182">
        <f>SUM(K7:K36)</f>
        <v>0</v>
      </c>
      <c r="L39" s="182">
        <f>SUM(L7:L36)</f>
        <v>55</v>
      </c>
      <c r="M39" s="182">
        <f>SUM(M7:M36)</f>
        <v>225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265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</sheetData>
  <sortState xmlns:xlrd2="http://schemas.microsoft.com/office/spreadsheetml/2017/richdata2" ref="A7:T9">
    <sortCondition ref="A7:A9"/>
  </sortState>
  <mergeCells count="17"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  <mergeCell ref="D39:E39"/>
    <mergeCell ref="N4:T4"/>
    <mergeCell ref="H39:I39"/>
    <mergeCell ref="F39:G39"/>
  </mergeCells>
  <conditionalFormatting sqref="A10:D10 A9:C9 A11:C11 A15:D35 A12:D12 A7:B7 F12 F13:G35 F7:M7 F9:G11 H9:M35 K8:M8 A8 A13:C14">
    <cfRule type="expression" dxfId="150" priority="37">
      <formula>MOD(ROW(),2)</formula>
    </cfRule>
  </conditionalFormatting>
  <conditionalFormatting sqref="D9">
    <cfRule type="expression" dxfId="149" priority="32">
      <formula>MOD(ROW(),2)</formula>
    </cfRule>
  </conditionalFormatting>
  <conditionalFormatting sqref="D11">
    <cfRule type="expression" dxfId="148" priority="31">
      <formula>MOD(ROW(),2)</formula>
    </cfRule>
  </conditionalFormatting>
  <conditionalFormatting sqref="D14">
    <cfRule type="expression" dxfId="147" priority="25">
      <formula>MOD(ROW(),2)</formula>
    </cfRule>
  </conditionalFormatting>
  <conditionalFormatting sqref="N7:T11 N13:T35">
    <cfRule type="expression" dxfId="146" priority="24">
      <formula>MOD(ROW(),2)</formula>
    </cfRule>
  </conditionalFormatting>
  <conditionalFormatting sqref="N12:T12">
    <cfRule type="expression" dxfId="145" priority="23">
      <formula>MOD(ROW(),2)</formula>
    </cfRule>
  </conditionalFormatting>
  <conditionalFormatting sqref="A36:D37 F36:M37">
    <cfRule type="expression" dxfId="144" priority="22">
      <formula>MOD(ROW(),2)</formula>
    </cfRule>
  </conditionalFormatting>
  <conditionalFormatting sqref="N36:T37">
    <cfRule type="expression" dxfId="143" priority="21">
      <formula>MOD(ROW(),2)</formula>
    </cfRule>
  </conditionalFormatting>
  <conditionalFormatting sqref="C7">
    <cfRule type="expression" dxfId="142" priority="18">
      <formula>MOD(ROW(),2)</formula>
    </cfRule>
  </conditionalFormatting>
  <conditionalFormatting sqref="E11:E27 E32:E37">
    <cfRule type="expression" dxfId="141" priority="11">
      <formula>MOD(ROW(),2)</formula>
    </cfRule>
  </conditionalFormatting>
  <conditionalFormatting sqref="E10">
    <cfRule type="expression" dxfId="140" priority="10">
      <formula>MOD(ROW(),2)</formula>
    </cfRule>
  </conditionalFormatting>
  <conditionalFormatting sqref="E9">
    <cfRule type="expression" dxfId="139" priority="9">
      <formula>MOD(ROW(),2)</formula>
    </cfRule>
  </conditionalFormatting>
  <conditionalFormatting sqref="E28:E31">
    <cfRule type="expression" dxfId="138" priority="7">
      <formula>MOD(ROW(),2)</formula>
    </cfRule>
  </conditionalFormatting>
  <conditionalFormatting sqref="E7">
    <cfRule type="expression" dxfId="137" priority="6">
      <formula>MOD(ROW(),2)</formula>
    </cfRule>
  </conditionalFormatting>
  <conditionalFormatting sqref="D7">
    <cfRule type="expression" dxfId="136" priority="5">
      <formula>MOD(ROW(),2)</formula>
    </cfRule>
  </conditionalFormatting>
  <conditionalFormatting sqref="B8:C8 F8:J8">
    <cfRule type="expression" dxfId="135" priority="4">
      <formula>MOD(ROW(),2)</formula>
    </cfRule>
  </conditionalFormatting>
  <conditionalFormatting sqref="E8">
    <cfRule type="expression" dxfId="134" priority="3">
      <formula>MOD(ROW(),2)</formula>
    </cfRule>
  </conditionalFormatting>
  <conditionalFormatting sqref="D8">
    <cfRule type="expression" dxfId="133" priority="2">
      <formula>MOD(ROW(),2)</formula>
    </cfRule>
  </conditionalFormatting>
  <conditionalFormatting sqref="D13">
    <cfRule type="expression" dxfId="132" priority="1">
      <formula>MOD(ROW(),2)</formula>
    </cfRule>
  </conditionalFormatting>
  <dataValidations count="1">
    <dataValidation type="list" allowBlank="1" showInputMessage="1" showErrorMessage="1" sqref="C7:C37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Y43"/>
  <sheetViews>
    <sheetView showGridLines="0" workbookViewId="0">
      <pane ySplit="6" topLeftCell="A7" activePane="bottomLeft" state="frozen"/>
      <selection activeCell="C12" activeCellId="2" sqref="D2 R2 C12"/>
      <selection pane="bottomLeft" activeCell="A7" sqref="A7:I7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0.140625" style="133" bestFit="1" customWidth="1"/>
    <col min="3" max="3" width="41.140625" style="192" bestFit="1" customWidth="1"/>
    <col min="4" max="4" width="62.42578125" style="133" bestFit="1" customWidth="1"/>
    <col min="5" max="5" width="3.5703125" style="135" customWidth="1"/>
    <col min="6" max="9" width="10.7109375" style="133" customWidth="1"/>
    <col min="10" max="10" width="11.42578125" style="133"/>
    <col min="11" max="11" width="11.85546875" style="133" customWidth="1"/>
    <col min="12" max="12" width="9.85546875" style="133" customWidth="1"/>
    <col min="13" max="13" width="10.42578125" style="133" bestFit="1" customWidth="1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Mars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customHeight="1" thickBot="1" x14ac:dyDescent="0.3">
      <c r="A5" s="439"/>
      <c r="B5" s="439"/>
      <c r="C5" s="415"/>
      <c r="D5" s="415"/>
      <c r="E5" s="415"/>
      <c r="F5" s="443" t="s">
        <v>21</v>
      </c>
      <c r="G5" s="444"/>
      <c r="H5" s="454" t="s">
        <v>22</v>
      </c>
      <c r="I5" s="445"/>
      <c r="J5" s="162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315"/>
      <c r="B6" s="185"/>
      <c r="C6" s="186"/>
      <c r="D6" s="186"/>
      <c r="E6" s="186"/>
      <c r="F6" s="446">
        <f>'Février 2024'!F39:G39</f>
        <v>1442.5100000000002</v>
      </c>
      <c r="G6" s="446"/>
      <c r="H6" s="448">
        <f>'Février 2024'!H39:I39</f>
        <v>264.73</v>
      </c>
      <c r="I6" s="449"/>
      <c r="J6" s="166"/>
      <c r="K6" s="165"/>
      <c r="L6" s="166"/>
      <c r="M6" s="307"/>
      <c r="N6" s="309"/>
      <c r="O6" s="310"/>
      <c r="P6" s="311"/>
      <c r="Q6" s="310"/>
      <c r="R6" s="311"/>
      <c r="S6" s="310"/>
      <c r="T6" s="312"/>
    </row>
    <row r="7" spans="1:25" ht="15.95" customHeight="1" x14ac:dyDescent="0.25">
      <c r="A7" s="316">
        <v>45359</v>
      </c>
      <c r="B7" s="188">
        <f>IFERROR(INDEX(t_Comptes[CODES],MATCH(C7,t_Comptes[LIBELLES],0)),"")</f>
        <v>7560</v>
      </c>
      <c r="C7" s="238" t="s">
        <v>156</v>
      </c>
      <c r="D7" s="262" t="s">
        <v>157</v>
      </c>
      <c r="E7" s="326" t="s">
        <v>127</v>
      </c>
      <c r="F7" s="372">
        <v>45</v>
      </c>
      <c r="G7" s="173"/>
      <c r="H7" s="395"/>
      <c r="I7" s="356"/>
      <c r="J7" s="372">
        <v>45</v>
      </c>
      <c r="K7" s="371"/>
      <c r="L7" s="372"/>
      <c r="M7" s="387"/>
      <c r="N7" s="400"/>
      <c r="O7" s="401"/>
      <c r="P7" s="402"/>
      <c r="Q7" s="401"/>
      <c r="R7" s="402"/>
      <c r="S7" s="401"/>
      <c r="T7" s="403"/>
    </row>
    <row r="8" spans="1:25" ht="15.95" customHeight="1" x14ac:dyDescent="0.25">
      <c r="A8" s="316">
        <v>45359</v>
      </c>
      <c r="B8" s="188">
        <f>IFERROR(INDEX(t_Comptes[CODES],MATCH(C8,t_Comptes[LIBELLES],0)),"")</f>
        <v>7511</v>
      </c>
      <c r="C8" s="238" t="s">
        <v>149</v>
      </c>
      <c r="D8" s="238" t="s">
        <v>172</v>
      </c>
      <c r="E8" s="325" t="s">
        <v>127</v>
      </c>
      <c r="F8" s="372">
        <v>30</v>
      </c>
      <c r="G8" s="173"/>
      <c r="H8" s="396"/>
      <c r="I8" s="357"/>
      <c r="J8" s="372"/>
      <c r="K8" s="371"/>
      <c r="L8" s="372">
        <v>30</v>
      </c>
      <c r="M8" s="387"/>
      <c r="N8" s="400"/>
      <c r="O8" s="401"/>
      <c r="P8" s="402"/>
      <c r="Q8" s="401"/>
      <c r="R8" s="402"/>
      <c r="S8" s="401"/>
      <c r="T8" s="403"/>
    </row>
    <row r="9" spans="1:25" ht="15.95" customHeight="1" x14ac:dyDescent="0.25">
      <c r="A9" s="316">
        <v>45362</v>
      </c>
      <c r="B9" s="188">
        <f>IFERROR(INDEX(t_Comptes[CODES],MATCH(C9,t_Comptes[LIBELLES],0)),"")</f>
        <v>7061</v>
      </c>
      <c r="C9" s="238" t="s">
        <v>145</v>
      </c>
      <c r="D9" s="238" t="s">
        <v>174</v>
      </c>
      <c r="E9" s="326" t="s">
        <v>127</v>
      </c>
      <c r="F9" s="372">
        <v>33</v>
      </c>
      <c r="G9" s="173"/>
      <c r="H9" s="396"/>
      <c r="I9" s="357"/>
      <c r="J9" s="372"/>
      <c r="K9" s="371"/>
      <c r="L9" s="372"/>
      <c r="M9" s="387">
        <v>33</v>
      </c>
      <c r="N9" s="400"/>
      <c r="O9" s="401"/>
      <c r="P9" s="402"/>
      <c r="Q9" s="401"/>
      <c r="R9" s="402"/>
      <c r="S9" s="401"/>
      <c r="T9" s="403"/>
    </row>
    <row r="10" spans="1:25" x14ac:dyDescent="0.25">
      <c r="A10" s="316">
        <v>45377</v>
      </c>
      <c r="B10" s="188">
        <f>IFERROR(INDEX(t_Comptes[CODES],MATCH(C10,t_Comptes[LIBELLES],0)),"")</f>
        <v>7710</v>
      </c>
      <c r="C10" s="238" t="s">
        <v>1</v>
      </c>
      <c r="D10" s="238" t="s">
        <v>173</v>
      </c>
      <c r="E10" s="325" t="s">
        <v>127</v>
      </c>
      <c r="F10" s="372">
        <v>100</v>
      </c>
      <c r="G10" s="173"/>
      <c r="H10" s="396"/>
      <c r="I10" s="357"/>
      <c r="J10" s="372"/>
      <c r="K10" s="387"/>
      <c r="L10" s="371"/>
      <c r="M10" s="372">
        <v>100</v>
      </c>
      <c r="N10" s="400"/>
      <c r="O10" s="401"/>
      <c r="P10" s="401"/>
      <c r="Q10" s="401"/>
      <c r="R10" s="401"/>
      <c r="S10" s="401"/>
      <c r="T10" s="354"/>
    </row>
    <row r="11" spans="1:25" ht="15.95" customHeight="1" x14ac:dyDescent="0.25">
      <c r="A11" s="316">
        <v>45378</v>
      </c>
      <c r="B11" s="188">
        <f>IFERROR(INDEX(t_Comptes[CODES],MATCH(C11,t_Comptes[LIBELLES],0)),"")</f>
        <v>6150</v>
      </c>
      <c r="C11" s="238" t="s">
        <v>7</v>
      </c>
      <c r="D11" s="238" t="s">
        <v>158</v>
      </c>
      <c r="E11" s="326" t="s">
        <v>127</v>
      </c>
      <c r="F11" s="394"/>
      <c r="G11" s="173"/>
      <c r="H11" s="397"/>
      <c r="I11" s="398">
        <v>120</v>
      </c>
      <c r="J11" s="389"/>
      <c r="K11" s="391"/>
      <c r="L11" s="389"/>
      <c r="M11" s="390"/>
      <c r="N11" s="400"/>
      <c r="O11" s="401"/>
      <c r="P11" s="402"/>
      <c r="Q11" s="401"/>
      <c r="R11" s="402">
        <v>120</v>
      </c>
      <c r="S11" s="401"/>
      <c r="T11" s="403"/>
    </row>
    <row r="12" spans="1:25" ht="15.95" customHeight="1" x14ac:dyDescent="0.25">
      <c r="A12" s="316"/>
      <c r="B12" s="188" t="str">
        <f>IFERROR(INDEX(t_Comptes[CODES],MATCH(C12,t_Comptes[LIBELLES],0)),"")</f>
        <v/>
      </c>
      <c r="C12" s="238"/>
      <c r="D12" s="238"/>
      <c r="E12" s="325"/>
      <c r="F12" s="372"/>
      <c r="G12" s="173"/>
      <c r="H12" s="396"/>
      <c r="I12" s="357"/>
      <c r="J12" s="372"/>
      <c r="K12" s="371"/>
      <c r="L12" s="372"/>
      <c r="M12" s="387"/>
      <c r="N12" s="400"/>
      <c r="O12" s="401"/>
      <c r="P12" s="402"/>
      <c r="Q12" s="401"/>
      <c r="R12" s="402"/>
      <c r="S12" s="401"/>
      <c r="T12" s="403"/>
    </row>
    <row r="13" spans="1:25" ht="15.95" customHeight="1" x14ac:dyDescent="0.25">
      <c r="A13" s="316"/>
      <c r="B13" s="188" t="str">
        <f>IFERROR(INDEX(t_Comptes[CODES],MATCH(C13,t_Comptes[LIBELLES],0)),"")</f>
        <v/>
      </c>
      <c r="C13" s="238"/>
      <c r="D13" s="238"/>
      <c r="E13" s="325"/>
      <c r="F13" s="372"/>
      <c r="G13" s="173"/>
      <c r="H13" s="396"/>
      <c r="I13" s="357"/>
      <c r="J13" s="372"/>
      <c r="K13" s="371"/>
      <c r="L13" s="372"/>
      <c r="M13" s="387"/>
      <c r="N13" s="400"/>
      <c r="O13" s="401"/>
      <c r="P13" s="402"/>
      <c r="Q13" s="401"/>
      <c r="R13" s="402"/>
      <c r="S13" s="401"/>
      <c r="T13" s="403"/>
    </row>
    <row r="14" spans="1:25" ht="15.95" customHeight="1" x14ac:dyDescent="0.25">
      <c r="A14" s="316"/>
      <c r="B14" s="188" t="str">
        <f>IFERROR(INDEX(t_Comptes[CODES],MATCH(C14,t_Comptes[LIBELLES],0)),"")</f>
        <v/>
      </c>
      <c r="C14" s="238"/>
      <c r="D14" s="238"/>
      <c r="E14" s="325"/>
      <c r="F14" s="372"/>
      <c r="G14" s="173"/>
      <c r="H14" s="396"/>
      <c r="I14" s="357"/>
      <c r="J14" s="372"/>
      <c r="K14" s="371"/>
      <c r="L14" s="372"/>
      <c r="M14" s="387"/>
      <c r="N14" s="400"/>
      <c r="O14" s="401"/>
      <c r="P14" s="402"/>
      <c r="Q14" s="401"/>
      <c r="R14" s="402"/>
      <c r="S14" s="401"/>
      <c r="T14" s="403"/>
    </row>
    <row r="15" spans="1:25" ht="15.95" customHeight="1" x14ac:dyDescent="0.25">
      <c r="A15" s="316"/>
      <c r="B15" s="188" t="str">
        <f>IFERROR(INDEX(t_Comptes[CODES],MATCH(C15,t_Comptes[LIBELLES],0)),"")</f>
        <v/>
      </c>
      <c r="C15" s="238"/>
      <c r="D15" s="238"/>
      <c r="E15" s="325"/>
      <c r="F15" s="372"/>
      <c r="G15" s="173"/>
      <c r="H15" s="396"/>
      <c r="I15" s="357"/>
      <c r="J15" s="372"/>
      <c r="K15" s="371"/>
      <c r="L15" s="372"/>
      <c r="M15" s="387"/>
      <c r="N15" s="400"/>
      <c r="O15" s="401"/>
      <c r="P15" s="402"/>
      <c r="Q15" s="401"/>
      <c r="R15" s="402"/>
      <c r="S15" s="401"/>
      <c r="T15" s="403"/>
    </row>
    <row r="16" spans="1:25" ht="15.95" customHeight="1" x14ac:dyDescent="0.25">
      <c r="A16" s="316"/>
      <c r="B16" s="188" t="str">
        <f>IFERROR(INDEX(t_Comptes[CODES],MATCH(C16,t_Comptes[LIBELLES],0)),"")</f>
        <v/>
      </c>
      <c r="C16" s="238"/>
      <c r="D16" s="238"/>
      <c r="E16" s="325"/>
      <c r="F16" s="372"/>
      <c r="G16" s="173"/>
      <c r="H16" s="396"/>
      <c r="I16" s="357"/>
      <c r="J16" s="372"/>
      <c r="K16" s="371"/>
      <c r="L16" s="372"/>
      <c r="M16" s="387"/>
      <c r="N16" s="400"/>
      <c r="O16" s="401"/>
      <c r="P16" s="402"/>
      <c r="Q16" s="401"/>
      <c r="R16" s="402"/>
      <c r="S16" s="401"/>
      <c r="T16" s="403"/>
    </row>
    <row r="17" spans="1:20" ht="15.95" customHeight="1" x14ac:dyDescent="0.25">
      <c r="A17" s="316"/>
      <c r="B17" s="188" t="str">
        <f>IFERROR(INDEX(t_Comptes[CODES],MATCH(C17,t_Comptes[LIBELLES],0)),"")</f>
        <v/>
      </c>
      <c r="C17" s="238"/>
      <c r="D17" s="238"/>
      <c r="E17" s="325"/>
      <c r="F17" s="372"/>
      <c r="G17" s="173"/>
      <c r="H17" s="396"/>
      <c r="I17" s="357"/>
      <c r="J17" s="372"/>
      <c r="K17" s="371"/>
      <c r="L17" s="372"/>
      <c r="M17" s="387"/>
      <c r="N17" s="400"/>
      <c r="O17" s="401"/>
      <c r="P17" s="402"/>
      <c r="Q17" s="401"/>
      <c r="R17" s="402"/>
      <c r="S17" s="401"/>
      <c r="T17" s="403"/>
    </row>
    <row r="18" spans="1:20" ht="15.95" customHeight="1" x14ac:dyDescent="0.25">
      <c r="A18" s="316"/>
      <c r="B18" s="188" t="str">
        <f>IFERROR(INDEX(t_Comptes[CODES],MATCH(C18,t_Comptes[LIBELLES],0)),"")</f>
        <v/>
      </c>
      <c r="C18" s="238"/>
      <c r="D18" s="238"/>
      <c r="E18" s="325"/>
      <c r="F18" s="372"/>
      <c r="G18" s="173"/>
      <c r="H18" s="396"/>
      <c r="I18" s="357"/>
      <c r="J18" s="372"/>
      <c r="K18" s="371"/>
      <c r="L18" s="372"/>
      <c r="M18" s="387"/>
      <c r="N18" s="400"/>
      <c r="O18" s="401"/>
      <c r="P18" s="402"/>
      <c r="Q18" s="401"/>
      <c r="R18" s="402"/>
      <c r="S18" s="401"/>
      <c r="T18" s="403"/>
    </row>
    <row r="19" spans="1:20" ht="15.95" customHeight="1" x14ac:dyDescent="0.25">
      <c r="A19" s="316"/>
      <c r="B19" s="188" t="str">
        <f>IFERROR(INDEX(t_Comptes[CODES],MATCH(C19,t_Comptes[LIBELLES],0)),"")</f>
        <v/>
      </c>
      <c r="C19" s="238"/>
      <c r="D19" s="238"/>
      <c r="E19" s="325"/>
      <c r="F19" s="372"/>
      <c r="G19" s="173"/>
      <c r="H19" s="396"/>
      <c r="I19" s="357"/>
      <c r="J19" s="372"/>
      <c r="K19" s="371"/>
      <c r="L19" s="372"/>
      <c r="M19" s="387"/>
      <c r="N19" s="400"/>
      <c r="O19" s="401"/>
      <c r="P19" s="402"/>
      <c r="Q19" s="401"/>
      <c r="R19" s="402"/>
      <c r="S19" s="401"/>
      <c r="T19" s="403"/>
    </row>
    <row r="20" spans="1:20" ht="15.95" customHeight="1" x14ac:dyDescent="0.25">
      <c r="A20" s="316"/>
      <c r="B20" s="188" t="str">
        <f>IFERROR(INDEX(t_Comptes[CODES],MATCH(C20,t_Comptes[LIBELLES],0)),"")</f>
        <v/>
      </c>
      <c r="C20" s="238"/>
      <c r="D20" s="238"/>
      <c r="E20" s="325"/>
      <c r="F20" s="372"/>
      <c r="G20" s="173"/>
      <c r="H20" s="396"/>
      <c r="I20" s="357"/>
      <c r="J20" s="372"/>
      <c r="K20" s="371"/>
      <c r="L20" s="372"/>
      <c r="M20" s="387"/>
      <c r="N20" s="400"/>
      <c r="O20" s="401"/>
      <c r="P20" s="402"/>
      <c r="Q20" s="401"/>
      <c r="R20" s="402"/>
      <c r="S20" s="401"/>
      <c r="T20" s="403"/>
    </row>
    <row r="21" spans="1:20" ht="15.95" customHeight="1" x14ac:dyDescent="0.25">
      <c r="A21" s="316"/>
      <c r="B21" s="188" t="str">
        <f>IFERROR(INDEX(t_Comptes[CODES],MATCH(C21,t_Comptes[LIBELLES],0)),"")</f>
        <v/>
      </c>
      <c r="C21" s="238"/>
      <c r="D21" s="238"/>
      <c r="E21" s="325"/>
      <c r="F21" s="372"/>
      <c r="G21" s="173"/>
      <c r="H21" s="396"/>
      <c r="I21" s="357"/>
      <c r="J21" s="372"/>
      <c r="K21" s="371"/>
      <c r="L21" s="372"/>
      <c r="M21" s="387"/>
      <c r="N21" s="400"/>
      <c r="O21" s="401"/>
      <c r="P21" s="402"/>
      <c r="Q21" s="401"/>
      <c r="R21" s="402"/>
      <c r="S21" s="401"/>
      <c r="T21" s="403"/>
    </row>
    <row r="22" spans="1:20" ht="15.95" customHeight="1" x14ac:dyDescent="0.25">
      <c r="A22" s="316"/>
      <c r="B22" s="188" t="str">
        <f>IFERROR(INDEX(t_Comptes[CODES],MATCH(C22,t_Comptes[LIBELLES],0)),"")</f>
        <v/>
      </c>
      <c r="C22" s="238"/>
      <c r="D22" s="238"/>
      <c r="E22" s="325"/>
      <c r="F22" s="372"/>
      <c r="G22" s="173"/>
      <c r="H22" s="396"/>
      <c r="I22" s="357"/>
      <c r="J22" s="372"/>
      <c r="K22" s="371"/>
      <c r="L22" s="372"/>
      <c r="M22" s="387"/>
      <c r="N22" s="400"/>
      <c r="O22" s="401"/>
      <c r="P22" s="402"/>
      <c r="Q22" s="401"/>
      <c r="R22" s="402"/>
      <c r="S22" s="401"/>
      <c r="T22" s="403"/>
    </row>
    <row r="23" spans="1:20" ht="15.95" customHeight="1" x14ac:dyDescent="0.25">
      <c r="A23" s="316"/>
      <c r="B23" s="188" t="str">
        <f>IFERROR(INDEX(t_Comptes[CODES],MATCH(C23,t_Comptes[LIBELLES],0)),"")</f>
        <v/>
      </c>
      <c r="C23" s="238"/>
      <c r="D23" s="238"/>
      <c r="E23" s="325"/>
      <c r="F23" s="372"/>
      <c r="G23" s="173"/>
      <c r="H23" s="396"/>
      <c r="I23" s="357"/>
      <c r="J23" s="372"/>
      <c r="K23" s="371"/>
      <c r="L23" s="372"/>
      <c r="M23" s="387"/>
      <c r="N23" s="400"/>
      <c r="O23" s="401"/>
      <c r="P23" s="402"/>
      <c r="Q23" s="401"/>
      <c r="R23" s="402"/>
      <c r="S23" s="401"/>
      <c r="T23" s="403"/>
    </row>
    <row r="24" spans="1:20" ht="15.95" customHeight="1" x14ac:dyDescent="0.25">
      <c r="A24" s="316"/>
      <c r="B24" s="188" t="str">
        <f>IFERROR(INDEX(t_Comptes[CODES],MATCH(C24,t_Comptes[LIBELLES],0)),"")</f>
        <v/>
      </c>
      <c r="C24" s="238"/>
      <c r="D24" s="238"/>
      <c r="E24" s="325"/>
      <c r="F24" s="372"/>
      <c r="G24" s="173"/>
      <c r="H24" s="396"/>
      <c r="I24" s="357"/>
      <c r="J24" s="372"/>
      <c r="K24" s="371"/>
      <c r="L24" s="372"/>
      <c r="M24" s="387"/>
      <c r="N24" s="400"/>
      <c r="O24" s="401"/>
      <c r="P24" s="402"/>
      <c r="Q24" s="401"/>
      <c r="R24" s="402"/>
      <c r="S24" s="401"/>
      <c r="T24" s="403"/>
    </row>
    <row r="25" spans="1:20" ht="15.95" customHeight="1" x14ac:dyDescent="0.25">
      <c r="A25" s="316"/>
      <c r="B25" s="188" t="str">
        <f>IFERROR(INDEX(t_Comptes[CODES],MATCH(C25,t_Comptes[LIBELLES],0)),"")</f>
        <v/>
      </c>
      <c r="C25" s="238"/>
      <c r="D25" s="238"/>
      <c r="E25" s="325"/>
      <c r="F25" s="372"/>
      <c r="G25" s="173"/>
      <c r="H25" s="396"/>
      <c r="I25" s="357"/>
      <c r="J25" s="372"/>
      <c r="K25" s="371"/>
      <c r="L25" s="372"/>
      <c r="M25" s="387"/>
      <c r="N25" s="400"/>
      <c r="O25" s="401"/>
      <c r="P25" s="402"/>
      <c r="Q25" s="401"/>
      <c r="R25" s="402"/>
      <c r="S25" s="401"/>
      <c r="T25" s="403"/>
    </row>
    <row r="26" spans="1:20" ht="15.95" customHeight="1" x14ac:dyDescent="0.25">
      <c r="A26" s="316"/>
      <c r="B26" s="188" t="str">
        <f>IFERROR(INDEX(t_Comptes[CODES],MATCH(C26,t_Comptes[LIBELLES],0)),"")</f>
        <v/>
      </c>
      <c r="C26" s="238"/>
      <c r="D26" s="238"/>
      <c r="E26" s="325"/>
      <c r="F26" s="372"/>
      <c r="G26" s="173"/>
      <c r="H26" s="396"/>
      <c r="I26" s="357"/>
      <c r="J26" s="372"/>
      <c r="K26" s="371"/>
      <c r="L26" s="372"/>
      <c r="M26" s="387"/>
      <c r="N26" s="400"/>
      <c r="O26" s="401"/>
      <c r="P26" s="402"/>
      <c r="Q26" s="401"/>
      <c r="R26" s="402"/>
      <c r="S26" s="401"/>
      <c r="T26" s="403"/>
    </row>
    <row r="27" spans="1:20" ht="15.95" customHeight="1" x14ac:dyDescent="0.25">
      <c r="A27" s="316"/>
      <c r="B27" s="188" t="str">
        <f>IFERROR(INDEX(t_Comptes[CODES],MATCH(C27,t_Comptes[LIBELLES],0)),"")</f>
        <v/>
      </c>
      <c r="C27" s="238"/>
      <c r="D27" s="238"/>
      <c r="E27" s="325"/>
      <c r="F27" s="372"/>
      <c r="G27" s="173"/>
      <c r="H27" s="396"/>
      <c r="I27" s="357"/>
      <c r="J27" s="372"/>
      <c r="K27" s="371"/>
      <c r="L27" s="372"/>
      <c r="M27" s="387"/>
      <c r="N27" s="400"/>
      <c r="O27" s="401"/>
      <c r="P27" s="402"/>
      <c r="Q27" s="401"/>
      <c r="R27" s="402"/>
      <c r="S27" s="401"/>
      <c r="T27" s="403"/>
    </row>
    <row r="28" spans="1:20" ht="15.95" customHeight="1" x14ac:dyDescent="0.25">
      <c r="A28" s="316"/>
      <c r="B28" s="188" t="str">
        <f>IFERROR(INDEX(t_Comptes[CODES],MATCH(C28,t_Comptes[LIBELLES],0)),"")</f>
        <v/>
      </c>
      <c r="C28" s="238"/>
      <c r="D28" s="238"/>
      <c r="E28" s="325"/>
      <c r="F28" s="372"/>
      <c r="G28" s="173"/>
      <c r="H28" s="396"/>
      <c r="I28" s="357"/>
      <c r="J28" s="372"/>
      <c r="K28" s="371"/>
      <c r="L28" s="372"/>
      <c r="M28" s="387"/>
      <c r="N28" s="400"/>
      <c r="O28" s="401"/>
      <c r="P28" s="402"/>
      <c r="Q28" s="401"/>
      <c r="R28" s="402"/>
      <c r="S28" s="401"/>
      <c r="T28" s="403"/>
    </row>
    <row r="29" spans="1:20" ht="15.95" customHeight="1" x14ac:dyDescent="0.25">
      <c r="A29" s="316"/>
      <c r="B29" s="188" t="str">
        <f>IFERROR(INDEX(t_Comptes[CODES],MATCH(C29,t_Comptes[LIBELLES],0)),"")</f>
        <v/>
      </c>
      <c r="C29" s="238"/>
      <c r="D29" s="238"/>
      <c r="E29" s="325"/>
      <c r="F29" s="372"/>
      <c r="G29" s="173"/>
      <c r="H29" s="396"/>
      <c r="I29" s="357"/>
      <c r="J29" s="372"/>
      <c r="K29" s="371"/>
      <c r="L29" s="372"/>
      <c r="M29" s="387"/>
      <c r="N29" s="400"/>
      <c r="O29" s="401"/>
      <c r="P29" s="402"/>
      <c r="Q29" s="401"/>
      <c r="R29" s="402"/>
      <c r="S29" s="401"/>
      <c r="T29" s="403"/>
    </row>
    <row r="30" spans="1:20" ht="15.95" customHeight="1" x14ac:dyDescent="0.25">
      <c r="A30" s="316"/>
      <c r="B30" s="188" t="str">
        <f>IFERROR(INDEX(t_Comptes[CODES],MATCH(C30,t_Comptes[LIBELLES],0)),"")</f>
        <v/>
      </c>
      <c r="C30" s="238"/>
      <c r="D30" s="238"/>
      <c r="E30" s="325"/>
      <c r="F30" s="372"/>
      <c r="G30" s="173"/>
      <c r="H30" s="396"/>
      <c r="I30" s="357"/>
      <c r="J30" s="372"/>
      <c r="K30" s="371"/>
      <c r="L30" s="372"/>
      <c r="M30" s="387"/>
      <c r="N30" s="400"/>
      <c r="O30" s="401"/>
      <c r="P30" s="402"/>
      <c r="Q30" s="401"/>
      <c r="R30" s="402"/>
      <c r="S30" s="401"/>
      <c r="T30" s="403"/>
    </row>
    <row r="31" spans="1:20" ht="15.95" customHeight="1" x14ac:dyDescent="0.25">
      <c r="A31" s="316"/>
      <c r="B31" s="188" t="str">
        <f>IFERROR(INDEX(t_Comptes[CODES],MATCH(C31,t_Comptes[LIBELLES],0)),"")</f>
        <v/>
      </c>
      <c r="C31" s="238"/>
      <c r="D31" s="238"/>
      <c r="E31" s="325"/>
      <c r="F31" s="372"/>
      <c r="G31" s="173"/>
      <c r="H31" s="396"/>
      <c r="I31" s="357"/>
      <c r="J31" s="372"/>
      <c r="K31" s="371"/>
      <c r="L31" s="372"/>
      <c r="M31" s="387"/>
      <c r="N31" s="400"/>
      <c r="O31" s="401"/>
      <c r="P31" s="402"/>
      <c r="Q31" s="401"/>
      <c r="R31" s="402"/>
      <c r="S31" s="401"/>
      <c r="T31" s="403"/>
    </row>
    <row r="32" spans="1:20" ht="15.95" customHeight="1" x14ac:dyDescent="0.25">
      <c r="A32" s="316"/>
      <c r="B32" s="188" t="str">
        <f>IFERROR(INDEX(t_Comptes[CODES],MATCH(C32,t_Comptes[LIBELLES],0)),"")</f>
        <v/>
      </c>
      <c r="C32" s="238"/>
      <c r="D32" s="238"/>
      <c r="E32" s="325"/>
      <c r="F32" s="372"/>
      <c r="G32" s="173"/>
      <c r="H32" s="396"/>
      <c r="I32" s="357"/>
      <c r="J32" s="372"/>
      <c r="K32" s="371"/>
      <c r="L32" s="372"/>
      <c r="M32" s="387"/>
      <c r="N32" s="400"/>
      <c r="O32" s="401"/>
      <c r="P32" s="402"/>
      <c r="Q32" s="401"/>
      <c r="R32" s="402"/>
      <c r="S32" s="401"/>
      <c r="T32" s="403"/>
    </row>
    <row r="33" spans="1:20" ht="15.95" customHeight="1" x14ac:dyDescent="0.25">
      <c r="A33" s="317"/>
      <c r="B33" s="188" t="str">
        <f>IFERROR(INDEX(t_Comptes[CODES],MATCH(C33,t_Comptes[LIBELLES],0)),"")</f>
        <v/>
      </c>
      <c r="C33" s="318"/>
      <c r="D33" s="238"/>
      <c r="E33" s="325"/>
      <c r="F33" s="372"/>
      <c r="G33" s="168"/>
      <c r="H33" s="396"/>
      <c r="I33" s="357"/>
      <c r="J33" s="372"/>
      <c r="K33" s="371"/>
      <c r="L33" s="372"/>
      <c r="M33" s="387"/>
      <c r="N33" s="400"/>
      <c r="O33" s="401"/>
      <c r="P33" s="402"/>
      <c r="Q33" s="401"/>
      <c r="R33" s="402"/>
      <c r="S33" s="401"/>
      <c r="T33" s="403"/>
    </row>
    <row r="34" spans="1:20" ht="15.95" customHeight="1" x14ac:dyDescent="0.25">
      <c r="A34" s="317"/>
      <c r="B34" s="188"/>
      <c r="C34" s="318"/>
      <c r="D34" s="238"/>
      <c r="E34" s="325"/>
      <c r="F34" s="372"/>
      <c r="G34" s="173"/>
      <c r="H34" s="396"/>
      <c r="I34" s="357"/>
      <c r="J34" s="372"/>
      <c r="K34" s="371"/>
      <c r="L34" s="372"/>
      <c r="M34" s="387"/>
      <c r="N34" s="400"/>
      <c r="O34" s="401"/>
      <c r="P34" s="402"/>
      <c r="Q34" s="401"/>
      <c r="R34" s="402"/>
      <c r="S34" s="401"/>
      <c r="T34" s="403"/>
    </row>
    <row r="35" spans="1:20" ht="15.95" customHeight="1" x14ac:dyDescent="0.25">
      <c r="A35" s="317"/>
      <c r="B35" s="188"/>
      <c r="C35" s="318"/>
      <c r="D35" s="238"/>
      <c r="E35" s="325"/>
      <c r="F35" s="372"/>
      <c r="G35" s="173"/>
      <c r="H35" s="396"/>
      <c r="I35" s="357"/>
      <c r="J35" s="372"/>
      <c r="K35" s="371"/>
      <c r="L35" s="372"/>
      <c r="M35" s="387"/>
      <c r="N35" s="400"/>
      <c r="O35" s="401"/>
      <c r="P35" s="402"/>
      <c r="Q35" s="401"/>
      <c r="R35" s="402"/>
      <c r="S35" s="401"/>
      <c r="T35" s="403"/>
    </row>
    <row r="36" spans="1:20" ht="15.95" customHeight="1" x14ac:dyDescent="0.25">
      <c r="A36" s="319"/>
      <c r="B36" s="188" t="str">
        <f>IFERROR(INDEX(t_Comptes[CODES],MATCH(C36,t_Comptes[LIBELLES],0)),"")</f>
        <v/>
      </c>
      <c r="C36" s="278"/>
      <c r="D36" s="278"/>
      <c r="E36" s="325"/>
      <c r="F36" s="377"/>
      <c r="G36" s="256"/>
      <c r="H36" s="399"/>
      <c r="I36" s="354"/>
      <c r="J36" s="377"/>
      <c r="K36" s="376"/>
      <c r="L36" s="377"/>
      <c r="M36" s="388"/>
      <c r="N36" s="400"/>
      <c r="O36" s="401"/>
      <c r="P36" s="402"/>
      <c r="Q36" s="401"/>
      <c r="R36" s="402"/>
      <c r="S36" s="401"/>
      <c r="T36" s="403"/>
    </row>
    <row r="37" spans="1:20" ht="15.95" customHeight="1" x14ac:dyDescent="0.25">
      <c r="A37" s="319"/>
      <c r="B37" s="188" t="str">
        <f>IFERROR(INDEX(t_Comptes[CODES],MATCH(C37,t_Comptes[LIBELLES],0)),"")</f>
        <v/>
      </c>
      <c r="C37" s="278"/>
      <c r="D37" s="278"/>
      <c r="E37" s="325"/>
      <c r="F37" s="377"/>
      <c r="G37" s="256"/>
      <c r="H37" s="399"/>
      <c r="I37" s="354"/>
      <c r="J37" s="377"/>
      <c r="K37" s="376"/>
      <c r="L37" s="377"/>
      <c r="M37" s="388"/>
      <c r="N37" s="400"/>
      <c r="O37" s="401"/>
      <c r="P37" s="402"/>
      <c r="Q37" s="401"/>
      <c r="R37" s="402"/>
      <c r="S37" s="401"/>
      <c r="T37" s="403"/>
    </row>
    <row r="38" spans="1:20" ht="15.95" customHeight="1" thickBot="1" x14ac:dyDescent="0.3">
      <c r="A38" s="434"/>
      <c r="B38" s="412"/>
      <c r="C38" s="413"/>
      <c r="D38" s="434" t="s">
        <v>27</v>
      </c>
      <c r="E38" s="413"/>
      <c r="F38" s="393">
        <f>SUM(F7:F36)</f>
        <v>208</v>
      </c>
      <c r="G38" s="176">
        <f>SUM(G7:G36)</f>
        <v>0</v>
      </c>
      <c r="H38" s="392">
        <f>SUM(H7:H36)</f>
        <v>0</v>
      </c>
      <c r="I38" s="305">
        <f>SUM(I7:I36)</f>
        <v>120</v>
      </c>
      <c r="J38" s="304"/>
      <c r="K38" s="258"/>
      <c r="L38" s="259"/>
      <c r="M38" s="308"/>
      <c r="N38" s="296"/>
      <c r="O38" s="297"/>
      <c r="P38" s="297"/>
      <c r="Q38" s="297"/>
      <c r="R38" s="297"/>
      <c r="S38" s="297"/>
      <c r="T38" s="298"/>
    </row>
    <row r="39" spans="1:20" ht="15.95" customHeight="1" thickBot="1" x14ac:dyDescent="0.3">
      <c r="A39" s="280"/>
      <c r="B39" s="281"/>
      <c r="C39" s="282"/>
      <c r="D39" s="435" t="s">
        <v>28</v>
      </c>
      <c r="E39" s="410"/>
      <c r="F39" s="429">
        <f>SUM(F6+F38-G38)</f>
        <v>1650.5100000000002</v>
      </c>
      <c r="G39" s="431"/>
      <c r="H39" s="429">
        <f>SUM(H6+H38-I38)</f>
        <v>144.73000000000002</v>
      </c>
      <c r="I39" s="431"/>
      <c r="J39" s="182">
        <f>SUM(J7:J36)</f>
        <v>45</v>
      </c>
      <c r="K39" s="182">
        <f>SUM(K7:K36)</f>
        <v>0</v>
      </c>
      <c r="L39" s="182">
        <f>SUM(L7:L36)</f>
        <v>30</v>
      </c>
      <c r="M39" s="182">
        <f>SUM(M7:M36)</f>
        <v>133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120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>
      <c r="G42" s="303"/>
    </row>
    <row r="43" spans="1:20" x14ac:dyDescent="0.25">
      <c r="G43" s="303"/>
    </row>
  </sheetData>
  <sortState xmlns:xlrd2="http://schemas.microsoft.com/office/spreadsheetml/2017/richdata2" ref="A10:Y11">
    <sortCondition ref="A10:A11"/>
  </sortState>
  <mergeCells count="17">
    <mergeCell ref="N4:T4"/>
    <mergeCell ref="A38:C38"/>
    <mergeCell ref="H39:I39"/>
    <mergeCell ref="F39:G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  <mergeCell ref="D39:E39"/>
  </mergeCells>
  <conditionalFormatting sqref="A8:D8 A7:C7 A12:D35 F11 A9:C11 F12:M35 F7:T7 F8:F9 H8:T9 H11:T11 G8:G11">
    <cfRule type="expression" dxfId="131" priority="23">
      <formula>MOD(ROW(),2)</formula>
    </cfRule>
  </conditionalFormatting>
  <conditionalFormatting sqref="N13:T35">
    <cfRule type="expression" dxfId="130" priority="18">
      <formula>MOD(ROW(),2)</formula>
    </cfRule>
  </conditionalFormatting>
  <conditionalFormatting sqref="N12:T12">
    <cfRule type="expression" dxfId="129" priority="17">
      <formula>MOD(ROW(),2)</formula>
    </cfRule>
  </conditionalFormatting>
  <conditionalFormatting sqref="A36:D37 F36:M37">
    <cfRule type="expression" dxfId="128" priority="16">
      <formula>MOD(ROW(),2)</formula>
    </cfRule>
  </conditionalFormatting>
  <conditionalFormatting sqref="N36:T37">
    <cfRule type="expression" dxfId="127" priority="15">
      <formula>MOD(ROW(),2)</formula>
    </cfRule>
  </conditionalFormatting>
  <conditionalFormatting sqref="D7">
    <cfRule type="expression" dxfId="126" priority="14">
      <formula>MOD(ROW(),2)</formula>
    </cfRule>
  </conditionalFormatting>
  <conditionalFormatting sqref="D9:D10">
    <cfRule type="expression" dxfId="125" priority="13">
      <formula>MOD(ROW(),2)</formula>
    </cfRule>
  </conditionalFormatting>
  <conditionalFormatting sqref="D11">
    <cfRule type="expression" dxfId="124" priority="12">
      <formula>MOD(ROW(),2)</formula>
    </cfRule>
  </conditionalFormatting>
  <conditionalFormatting sqref="E11:E27 E32:E37">
    <cfRule type="expression" dxfId="123" priority="6">
      <formula>MOD(ROW(),2)</formula>
    </cfRule>
  </conditionalFormatting>
  <conditionalFormatting sqref="E10">
    <cfRule type="expression" dxfId="122" priority="5">
      <formula>MOD(ROW(),2)</formula>
    </cfRule>
  </conditionalFormatting>
  <conditionalFormatting sqref="E9">
    <cfRule type="expression" dxfId="121" priority="4">
      <formula>MOD(ROW(),2)</formula>
    </cfRule>
  </conditionalFormatting>
  <conditionalFormatting sqref="E8">
    <cfRule type="expression" dxfId="120" priority="3">
      <formula>MOD(ROW(),2)</formula>
    </cfRule>
  </conditionalFormatting>
  <conditionalFormatting sqref="E28:E31">
    <cfRule type="expression" dxfId="119" priority="2">
      <formula>MOD(ROW(),2)</formula>
    </cfRule>
  </conditionalFormatting>
  <conditionalFormatting sqref="E7">
    <cfRule type="expression" dxfId="118" priority="1">
      <formula>MOD(ROW(),2)</formula>
    </cfRule>
  </conditionalFormatting>
  <dataValidations count="1">
    <dataValidation type="list" allowBlank="1" showInputMessage="1" showErrorMessage="1" sqref="C7:C37" xr:uid="{00000000-0002-0000-05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Y44"/>
  <sheetViews>
    <sheetView tabSelected="1" workbookViewId="0">
      <pane ySplit="6" topLeftCell="A7" activePane="bottomLeft" state="frozen"/>
      <selection activeCell="D27" activeCellId="1" sqref="G16 D27"/>
      <selection pane="bottomLeft" activeCell="D2" sqref="D2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49.5703125" style="192" bestFit="1" customWidth="1"/>
    <col min="4" max="4" width="39.14062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0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Avril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'Mars 2024'!F39:G39</f>
        <v>1650.5100000000002</v>
      </c>
      <c r="G6" s="447"/>
      <c r="H6" s="448">
        <f>'Mars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62"/>
      <c r="E7" s="326"/>
      <c r="F7" s="313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313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313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303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313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62"/>
      <c r="E12" s="325"/>
      <c r="F12" s="313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313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313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313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313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313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313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313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313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313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313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313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313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313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313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313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313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313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313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313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313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313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313"/>
      <c r="G34" s="173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313"/>
      <c r="G35" s="173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67"/>
      <c r="B36" s="188" t="str">
        <f>IFERROR(INDEX(t_Comptes[CODES],MATCH(C36,t_Comptes[LIBELLES],0)),"")</f>
        <v/>
      </c>
      <c r="C36" s="278"/>
      <c r="D36" s="278"/>
      <c r="E36" s="325"/>
      <c r="F36" s="263"/>
      <c r="G36" s="256"/>
      <c r="H36" s="254"/>
      <c r="I36" s="247"/>
      <c r="J36" s="248"/>
      <c r="K36" s="246"/>
      <c r="L36" s="249"/>
      <c r="M36" s="250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67"/>
      <c r="B37" s="188" t="str">
        <f>IFERROR(INDEX(t_Comptes[CODES],MATCH(C37,t_Comptes[LIBELLES],0)),"")</f>
        <v/>
      </c>
      <c r="C37" s="278"/>
      <c r="D37" s="278"/>
      <c r="E37" s="325"/>
      <c r="F37" s="263"/>
      <c r="G37" s="256"/>
      <c r="H37" s="254"/>
      <c r="I37" s="247"/>
      <c r="J37" s="248"/>
      <c r="K37" s="246"/>
      <c r="L37" s="249"/>
      <c r="M37" s="250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314">
        <f>SUM(F7:F36)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257"/>
      <c r="K38" s="258"/>
      <c r="L38" s="259"/>
      <c r="M38" s="260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280"/>
      <c r="B39" s="281"/>
      <c r="C39" s="282"/>
      <c r="D39" s="435" t="s">
        <v>28</v>
      </c>
      <c r="E39" s="410"/>
      <c r="F39" s="429">
        <f>SUM(F6+F38-G38)</f>
        <v>1650.5100000000002</v>
      </c>
      <c r="G39" s="431"/>
      <c r="H39" s="429">
        <f>SUM(H6+H38-I38)</f>
        <v>144.73000000000002</v>
      </c>
      <c r="I39" s="431"/>
      <c r="J39" s="182">
        <f>SUM(J7:J36)</f>
        <v>0</v>
      </c>
      <c r="K39" s="182">
        <f>SUM(K7:K36)</f>
        <v>0</v>
      </c>
      <c r="L39" s="182">
        <f>SUM(L7:L36)</f>
        <v>0</v>
      </c>
      <c r="M39" s="182">
        <f>SUM(M7:M36)</f>
        <v>0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7">
    <mergeCell ref="A38:C38"/>
    <mergeCell ref="H39:I39"/>
    <mergeCell ref="F39:G39"/>
    <mergeCell ref="F5:G5"/>
    <mergeCell ref="H5:I5"/>
    <mergeCell ref="F6:G6"/>
    <mergeCell ref="H6:I6"/>
    <mergeCell ref="A4:A5"/>
    <mergeCell ref="B4:B5"/>
    <mergeCell ref="C4:C5"/>
    <mergeCell ref="D4:D5"/>
    <mergeCell ref="F4:I4"/>
    <mergeCell ref="E4:E5"/>
    <mergeCell ref="D38:E38"/>
    <mergeCell ref="D39:E39"/>
    <mergeCell ref="N4:T4"/>
    <mergeCell ref="K4:M4"/>
  </mergeCells>
  <conditionalFormatting sqref="A7:C7 A13:D35 C9:D11 C8 A8:B12 G7:M35">
    <cfRule type="expression" dxfId="117" priority="23">
      <formula>MOD(ROW(),2)</formula>
    </cfRule>
  </conditionalFormatting>
  <conditionalFormatting sqref="D8">
    <cfRule type="expression" dxfId="116" priority="22">
      <formula>MOD(ROW(),2)</formula>
    </cfRule>
  </conditionalFormatting>
  <conditionalFormatting sqref="C12">
    <cfRule type="expression" dxfId="115" priority="20">
      <formula>MOD(ROW(),2)</formula>
    </cfRule>
  </conditionalFormatting>
  <conditionalFormatting sqref="D12">
    <cfRule type="expression" dxfId="114" priority="19">
      <formula>MOD(ROW(),2)</formula>
    </cfRule>
  </conditionalFormatting>
  <conditionalFormatting sqref="N7:T11 N13:T35">
    <cfRule type="expression" dxfId="113" priority="18">
      <formula>MOD(ROW(),2)</formula>
    </cfRule>
  </conditionalFormatting>
  <conditionalFormatting sqref="N12:T12">
    <cfRule type="expression" dxfId="112" priority="17">
      <formula>MOD(ROW(),2)</formula>
    </cfRule>
  </conditionalFormatting>
  <conditionalFormatting sqref="A36:D37 G36:M37">
    <cfRule type="expression" dxfId="111" priority="16">
      <formula>MOD(ROW(),2)</formula>
    </cfRule>
  </conditionalFormatting>
  <conditionalFormatting sqref="N36:T37">
    <cfRule type="expression" dxfId="110" priority="15">
      <formula>MOD(ROW(),2)</formula>
    </cfRule>
  </conditionalFormatting>
  <conditionalFormatting sqref="D7">
    <cfRule type="expression" dxfId="109" priority="14">
      <formula>MOD(ROW(),2)</formula>
    </cfRule>
  </conditionalFormatting>
  <conditionalFormatting sqref="F7:F9 F11:F35">
    <cfRule type="expression" dxfId="108" priority="13">
      <formula>MOD(ROW(),2)</formula>
    </cfRule>
  </conditionalFormatting>
  <conditionalFormatting sqref="F36:F37">
    <cfRule type="expression" dxfId="107" priority="12">
      <formula>MOD(ROW(),2)</formula>
    </cfRule>
  </conditionalFormatting>
  <conditionalFormatting sqref="E11:E27 E32:E37">
    <cfRule type="expression" dxfId="106" priority="6">
      <formula>MOD(ROW(),2)</formula>
    </cfRule>
  </conditionalFormatting>
  <conditionalFormatting sqref="E10">
    <cfRule type="expression" dxfId="105" priority="5">
      <formula>MOD(ROW(),2)</formula>
    </cfRule>
  </conditionalFormatting>
  <conditionalFormatting sqref="E9">
    <cfRule type="expression" dxfId="104" priority="4">
      <formula>MOD(ROW(),2)</formula>
    </cfRule>
  </conditionalFormatting>
  <conditionalFormatting sqref="E8">
    <cfRule type="expression" dxfId="103" priority="3">
      <formula>MOD(ROW(),2)</formula>
    </cfRule>
  </conditionalFormatting>
  <conditionalFormatting sqref="E28:E31">
    <cfRule type="expression" dxfId="102" priority="2">
      <formula>MOD(ROW(),2)</formula>
    </cfRule>
  </conditionalFormatting>
  <conditionalFormatting sqref="E7">
    <cfRule type="expression" dxfId="101" priority="1">
      <formula>MOD(ROW(),2)</formula>
    </cfRule>
  </conditionalFormatting>
  <dataValidations count="1">
    <dataValidation type="list" allowBlank="1" showInputMessage="1" showErrorMessage="1" sqref="C7:C37" xr:uid="{00000000-0002-0000-06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Y44"/>
  <sheetViews>
    <sheetView workbookViewId="0">
      <pane ySplit="5" topLeftCell="A6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39.140625" style="192" bestFit="1" customWidth="1"/>
    <col min="4" max="4" width="39.2851562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3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Mai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customHeight="1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'Avril 2024'!F39:G39</f>
        <v>1650.5100000000002</v>
      </c>
      <c r="G6" s="447"/>
      <c r="H6" s="448">
        <f>'Avril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7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62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62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408"/>
      <c r="B39" s="409"/>
      <c r="C39" s="410"/>
      <c r="D39" s="435" t="s">
        <v>28</v>
      </c>
      <c r="E39" s="410"/>
      <c r="F39" s="429">
        <f>SUM(F6+F38-G38)</f>
        <v>1650.5100000000002</v>
      </c>
      <c r="G39" s="430"/>
      <c r="H39" s="429">
        <f>SUM(H6+H38-I38)</f>
        <v>144.73000000000002</v>
      </c>
      <c r="I39" s="431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D39:E39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</mergeCells>
  <conditionalFormatting sqref="A11:D37 A7:C10 F7:M37">
    <cfRule type="expression" dxfId="100" priority="20">
      <formula>MOD(ROW(),2)</formula>
    </cfRule>
  </conditionalFormatting>
  <conditionalFormatting sqref="D7">
    <cfRule type="expression" dxfId="99" priority="17">
      <formula>MOD(ROW(),2)</formula>
    </cfRule>
  </conditionalFormatting>
  <conditionalFormatting sqref="D8">
    <cfRule type="expression" dxfId="98" priority="16">
      <formula>MOD(ROW(),2)</formula>
    </cfRule>
  </conditionalFormatting>
  <conditionalFormatting sqref="D9">
    <cfRule type="expression" dxfId="97" priority="15">
      <formula>MOD(ROW(),2)</formula>
    </cfRule>
  </conditionalFormatting>
  <conditionalFormatting sqref="D10">
    <cfRule type="expression" dxfId="96" priority="14">
      <formula>MOD(ROW(),2)</formula>
    </cfRule>
  </conditionalFormatting>
  <conditionalFormatting sqref="N7:T11 N13:T37">
    <cfRule type="expression" dxfId="95" priority="13">
      <formula>MOD(ROW(),2)</formula>
    </cfRule>
  </conditionalFormatting>
  <conditionalFormatting sqref="N12:T12">
    <cfRule type="expression" dxfId="94" priority="12">
      <formula>MOD(ROW(),2)</formula>
    </cfRule>
  </conditionalFormatting>
  <conditionalFormatting sqref="E11:E27 E32:E37">
    <cfRule type="expression" dxfId="93" priority="6">
      <formula>MOD(ROW(),2)</formula>
    </cfRule>
  </conditionalFormatting>
  <conditionalFormatting sqref="E10">
    <cfRule type="expression" dxfId="92" priority="5">
      <formula>MOD(ROW(),2)</formula>
    </cfRule>
  </conditionalFormatting>
  <conditionalFormatting sqref="E9">
    <cfRule type="expression" dxfId="91" priority="4">
      <formula>MOD(ROW(),2)</formula>
    </cfRule>
  </conditionalFormatting>
  <conditionalFormatting sqref="E8">
    <cfRule type="expression" dxfId="90" priority="3">
      <formula>MOD(ROW(),2)</formula>
    </cfRule>
  </conditionalFormatting>
  <conditionalFormatting sqref="E28:E31">
    <cfRule type="expression" dxfId="89" priority="2">
      <formula>MOD(ROW(),2)</formula>
    </cfRule>
  </conditionalFormatting>
  <conditionalFormatting sqref="E7">
    <cfRule type="expression" dxfId="88" priority="1">
      <formula>MOD(ROW(),2)</formula>
    </cfRule>
  </conditionalFormatting>
  <dataValidations count="1">
    <dataValidation type="list" allowBlank="1" showInputMessage="1" showErrorMessage="1" sqref="C7:C37" xr:uid="{00000000-0002-0000-07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25.28515625" style="192" customWidth="1"/>
    <col min="4" max="4" width="36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1.5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Juin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customHeight="1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276"/>
      <c r="E6" s="186"/>
      <c r="F6" s="453">
        <f>'Mai 2024'!F39:G39</f>
        <v>1650.5100000000002</v>
      </c>
      <c r="G6" s="447"/>
      <c r="H6" s="448">
        <f>'Mai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408"/>
      <c r="B39" s="409"/>
      <c r="C39" s="410"/>
      <c r="D39" s="435" t="s">
        <v>28</v>
      </c>
      <c r="E39" s="410"/>
      <c r="F39" s="429">
        <f>SUM(F6+F38-G38)</f>
        <v>1650.5100000000002</v>
      </c>
      <c r="G39" s="430"/>
      <c r="H39" s="429">
        <f>SUM(H6+H38-I38)</f>
        <v>144.73000000000002</v>
      </c>
      <c r="I39" s="431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D39:E39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8:E38"/>
  </mergeCells>
  <conditionalFormatting sqref="A8:C8 A7:D7 A9:D37 F7:M37">
    <cfRule type="expression" dxfId="87" priority="16">
      <formula>MOD(ROW(),2)</formula>
    </cfRule>
  </conditionalFormatting>
  <conditionalFormatting sqref="D8">
    <cfRule type="expression" dxfId="86" priority="15">
      <formula>MOD(ROW(),2)</formula>
    </cfRule>
  </conditionalFormatting>
  <conditionalFormatting sqref="N7:T11 N13:T37">
    <cfRule type="expression" dxfId="85" priority="13">
      <formula>MOD(ROW(),2)</formula>
    </cfRule>
  </conditionalFormatting>
  <conditionalFormatting sqref="N12:T12">
    <cfRule type="expression" dxfId="84" priority="12">
      <formula>MOD(ROW(),2)</formula>
    </cfRule>
  </conditionalFormatting>
  <conditionalFormatting sqref="E11:E27 E32:E37">
    <cfRule type="expression" dxfId="83" priority="6">
      <formula>MOD(ROW(),2)</formula>
    </cfRule>
  </conditionalFormatting>
  <conditionalFormatting sqref="E10">
    <cfRule type="expression" dxfId="82" priority="5">
      <formula>MOD(ROW(),2)</formula>
    </cfRule>
  </conditionalFormatting>
  <conditionalFormatting sqref="E9">
    <cfRule type="expression" dxfId="81" priority="4">
      <formula>MOD(ROW(),2)</formula>
    </cfRule>
  </conditionalFormatting>
  <conditionalFormatting sqref="E8">
    <cfRule type="expression" dxfId="80" priority="3">
      <formula>MOD(ROW(),2)</formula>
    </cfRule>
  </conditionalFormatting>
  <conditionalFormatting sqref="E28:E31">
    <cfRule type="expression" dxfId="79" priority="2">
      <formula>MOD(ROW(),2)</formula>
    </cfRule>
  </conditionalFormatting>
  <conditionalFormatting sqref="E7">
    <cfRule type="expression" dxfId="78" priority="1">
      <formula>MOD(ROW(),2)</formula>
    </cfRule>
  </conditionalFormatting>
  <dataValidations count="1">
    <dataValidation type="list" allowBlank="1" showInputMessage="1" showErrorMessage="1" sqref="C7:C37" xr:uid="{00000000-0002-0000-08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Y44"/>
  <sheetViews>
    <sheetView workbookViewId="0">
      <pane ySplit="6" topLeftCell="A7" activePane="bottomLeft" state="frozen"/>
      <selection pane="bottomLeft" activeCell="B1" sqref="B1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29.5703125" style="192" bestFit="1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27.75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Juillet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customHeight="1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276"/>
      <c r="E6" s="186"/>
      <c r="F6" s="453">
        <f>'Juin 2024'!F39:G39</f>
        <v>1650.5100000000002</v>
      </c>
      <c r="G6" s="447"/>
      <c r="H6" s="448">
        <f>'Juin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408"/>
      <c r="B39" s="409"/>
      <c r="C39" s="410"/>
      <c r="D39" s="435" t="s">
        <v>28</v>
      </c>
      <c r="E39" s="410"/>
      <c r="F39" s="429">
        <f>SUM(F6+F38-G38)</f>
        <v>1650.5100000000002</v>
      </c>
      <c r="G39" s="430"/>
      <c r="H39" s="429">
        <f>SUM(H6+H38-I38)</f>
        <v>144.73000000000002</v>
      </c>
      <c r="I39" s="431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</mergeCells>
  <conditionalFormatting sqref="A8:C8 A7:D7 A9:D37 F7:M37">
    <cfRule type="expression" dxfId="77" priority="16">
      <formula>MOD(ROW(),2)</formula>
    </cfRule>
  </conditionalFormatting>
  <conditionalFormatting sqref="D8">
    <cfRule type="expression" dxfId="76" priority="15">
      <formula>MOD(ROW(),2)</formula>
    </cfRule>
  </conditionalFormatting>
  <conditionalFormatting sqref="N7:T11 N13:T37">
    <cfRule type="expression" dxfId="75" priority="13">
      <formula>MOD(ROW(),2)</formula>
    </cfRule>
  </conditionalFormatting>
  <conditionalFormatting sqref="N12:T12">
    <cfRule type="expression" dxfId="74" priority="12">
      <formula>MOD(ROW(),2)</formula>
    </cfRule>
  </conditionalFormatting>
  <conditionalFormatting sqref="E11:E27 E32:E37">
    <cfRule type="expression" dxfId="73" priority="6">
      <formula>MOD(ROW(),2)</formula>
    </cfRule>
  </conditionalFormatting>
  <conditionalFormatting sqref="E10">
    <cfRule type="expression" dxfId="72" priority="5">
      <formula>MOD(ROW(),2)</formula>
    </cfRule>
  </conditionalFormatting>
  <conditionalFormatting sqref="E9">
    <cfRule type="expression" dxfId="71" priority="4">
      <formula>MOD(ROW(),2)</formula>
    </cfRule>
  </conditionalFormatting>
  <conditionalFormatting sqref="E8">
    <cfRule type="expression" dxfId="70" priority="3">
      <formula>MOD(ROW(),2)</formula>
    </cfRule>
  </conditionalFormatting>
  <conditionalFormatting sqref="E28:E31">
    <cfRule type="expression" dxfId="69" priority="2">
      <formula>MOD(ROW(),2)</formula>
    </cfRule>
  </conditionalFormatting>
  <conditionalFormatting sqref="E7">
    <cfRule type="expression" dxfId="68" priority="1">
      <formula>MOD(ROW(),2)</formula>
    </cfRule>
  </conditionalFormatting>
  <dataValidations count="1">
    <dataValidation type="list" allowBlank="1" showInputMessage="1" showErrorMessage="1" sqref="C7:C37" xr:uid="{00000000-0002-0000-09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3" style="191" bestFit="1" customWidth="1"/>
    <col min="2" max="2" width="11.85546875" style="133" bestFit="1" customWidth="1"/>
    <col min="3" max="3" width="50.42578125" style="192" bestFit="1" customWidth="1"/>
    <col min="4" max="4" width="36.71093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2.25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Août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customHeight="1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'Juillet 2024'!F39:G39</f>
        <v>1650.5100000000002</v>
      </c>
      <c r="G6" s="447"/>
      <c r="H6" s="448">
        <f>'Juillet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408"/>
      <c r="B39" s="409"/>
      <c r="C39" s="410"/>
      <c r="D39" s="435" t="s">
        <v>28</v>
      </c>
      <c r="E39" s="410"/>
      <c r="F39" s="429">
        <f>SUM(F6+F38-G38)</f>
        <v>1650.5100000000002</v>
      </c>
      <c r="G39" s="430"/>
      <c r="H39" s="429">
        <f>SUM(H6+H38-I38)</f>
        <v>144.73000000000002</v>
      </c>
      <c r="I39" s="431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</mergeCells>
  <conditionalFormatting sqref="A8:C8 A7:D7 A9:D37 F7:M37">
    <cfRule type="expression" dxfId="67" priority="16">
      <formula>MOD(ROW(),2)</formula>
    </cfRule>
  </conditionalFormatting>
  <conditionalFormatting sqref="D8">
    <cfRule type="expression" dxfId="66" priority="15">
      <formula>MOD(ROW(),2)</formula>
    </cfRule>
  </conditionalFormatting>
  <conditionalFormatting sqref="N7:T11 N13:T37">
    <cfRule type="expression" dxfId="65" priority="13">
      <formula>MOD(ROW(),2)</formula>
    </cfRule>
  </conditionalFormatting>
  <conditionalFormatting sqref="N12:T12">
    <cfRule type="expression" dxfId="64" priority="12">
      <formula>MOD(ROW(),2)</formula>
    </cfRule>
  </conditionalFormatting>
  <conditionalFormatting sqref="E11:E27 E32:E37">
    <cfRule type="expression" dxfId="63" priority="6">
      <formula>MOD(ROW(),2)</formula>
    </cfRule>
  </conditionalFormatting>
  <conditionalFormatting sqref="E10">
    <cfRule type="expression" dxfId="62" priority="5">
      <formula>MOD(ROW(),2)</formula>
    </cfRule>
  </conditionalFormatting>
  <conditionalFormatting sqref="E9">
    <cfRule type="expression" dxfId="61" priority="4">
      <formula>MOD(ROW(),2)</formula>
    </cfRule>
  </conditionalFormatting>
  <conditionalFormatting sqref="E8">
    <cfRule type="expression" dxfId="60" priority="3">
      <formula>MOD(ROW(),2)</formula>
    </cfRule>
  </conditionalFormatting>
  <conditionalFormatting sqref="E28:E31">
    <cfRule type="expression" dxfId="59" priority="2">
      <formula>MOD(ROW(),2)</formula>
    </cfRule>
  </conditionalFormatting>
  <conditionalFormatting sqref="E7">
    <cfRule type="expression" dxfId="58" priority="1">
      <formula>MOD(ROW(),2)</formula>
    </cfRule>
  </conditionalFormatting>
  <dataValidations count="1">
    <dataValidation type="list" allowBlank="1" showInputMessage="1" showErrorMessage="1" sqref="C7:C37" xr:uid="{00000000-0002-0000-0A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30.85546875" style="192" bestFit="1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1.5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Septembre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customHeight="1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'Août 2024'!F39:G39</f>
        <v>1650.5100000000002</v>
      </c>
      <c r="G6" s="447"/>
      <c r="H6" s="448">
        <f>'Août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408"/>
      <c r="B39" s="409"/>
      <c r="C39" s="410"/>
      <c r="D39" s="435" t="s">
        <v>28</v>
      </c>
      <c r="E39" s="410"/>
      <c r="F39" s="429">
        <f>SUM(F6+F38-G38)</f>
        <v>1650.5100000000002</v>
      </c>
      <c r="G39" s="430"/>
      <c r="H39" s="429">
        <f>SUM(H6+H38-I38)</f>
        <v>144.73000000000002</v>
      </c>
      <c r="I39" s="431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</mergeCells>
  <conditionalFormatting sqref="A9:D37 C7:D7 C8 A7:B8 F7:M37">
    <cfRule type="expression" dxfId="57" priority="16">
      <formula>MOD(ROW(),2)</formula>
    </cfRule>
  </conditionalFormatting>
  <conditionalFormatting sqref="D8">
    <cfRule type="expression" dxfId="56" priority="15">
      <formula>MOD(ROW(),2)</formula>
    </cfRule>
  </conditionalFormatting>
  <conditionalFormatting sqref="N7:T11 N13:T37">
    <cfRule type="expression" dxfId="55" priority="13">
      <formula>MOD(ROW(),2)</formula>
    </cfRule>
  </conditionalFormatting>
  <conditionalFormatting sqref="N12:T12">
    <cfRule type="expression" dxfId="54" priority="12">
      <formula>MOD(ROW(),2)</formula>
    </cfRule>
  </conditionalFormatting>
  <conditionalFormatting sqref="E11:E27 E32:E37">
    <cfRule type="expression" dxfId="53" priority="6">
      <formula>MOD(ROW(),2)</formula>
    </cfRule>
  </conditionalFormatting>
  <conditionalFormatting sqref="E10">
    <cfRule type="expression" dxfId="52" priority="5">
      <formula>MOD(ROW(),2)</formula>
    </cfRule>
  </conditionalFormatting>
  <conditionalFormatting sqref="E9">
    <cfRule type="expression" dxfId="51" priority="4">
      <formula>MOD(ROW(),2)</formula>
    </cfRule>
  </conditionalFormatting>
  <conditionalFormatting sqref="E8">
    <cfRule type="expression" dxfId="50" priority="3">
      <formula>MOD(ROW(),2)</formula>
    </cfRule>
  </conditionalFormatting>
  <conditionalFormatting sqref="E28:E31">
    <cfRule type="expression" dxfId="49" priority="2">
      <formula>MOD(ROW(),2)</formula>
    </cfRule>
  </conditionalFormatting>
  <conditionalFormatting sqref="E7">
    <cfRule type="expression" dxfId="48" priority="1">
      <formula>MOD(ROW(),2)</formula>
    </cfRule>
  </conditionalFormatting>
  <dataValidations count="1">
    <dataValidation type="list" allowBlank="1" showInputMessage="1" showErrorMessage="1" sqref="C7:C37" xr:uid="{00000000-0002-0000-0B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Y44"/>
  <sheetViews>
    <sheetView workbookViewId="0">
      <pane ySplit="6" topLeftCell="A7" activePane="bottomLeft" state="frozen"/>
      <selection pane="bottomLeft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25.28515625" style="192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1.5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Octobre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'Septembre 2024'!F39:G39</f>
        <v>1650.5100000000002</v>
      </c>
      <c r="G6" s="447"/>
      <c r="H6" s="448">
        <f>'Septembre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168"/>
      <c r="H7" s="274"/>
      <c r="I7" s="168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9"/>
      <c r="B37" s="189" t="str">
        <f>IFERROR(INDEX(t_Comptes[CODES],MATCH(C37,t_Comptes[LIBELLES],0)),"")</f>
        <v/>
      </c>
      <c r="C37" s="240"/>
      <c r="D37" s="240"/>
      <c r="E37" s="325"/>
      <c r="F37" s="273"/>
      <c r="G37" s="174"/>
      <c r="H37" s="275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408"/>
      <c r="B39" s="409"/>
      <c r="C39" s="410"/>
      <c r="D39" s="435" t="s">
        <v>28</v>
      </c>
      <c r="E39" s="410"/>
      <c r="F39" s="429">
        <f>SUM(F6+F38-G38)</f>
        <v>1650.5100000000002</v>
      </c>
      <c r="G39" s="430"/>
      <c r="H39" s="429">
        <f>SUM(H6+H38-I38)</f>
        <v>144.73000000000002</v>
      </c>
      <c r="I39" s="431"/>
      <c r="J39" s="182">
        <f t="shared" ref="J39:T39" si="0">SUM(J7:J37)</f>
        <v>0</v>
      </c>
      <c r="K39" s="182">
        <f t="shared" si="0"/>
        <v>0</v>
      </c>
      <c r="L39" s="182">
        <f t="shared" si="0"/>
        <v>0</v>
      </c>
      <c r="M39" s="182">
        <f t="shared" si="0"/>
        <v>0</v>
      </c>
      <c r="N39" s="212">
        <f t="shared" si="0"/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  <row r="43" spans="1:20" ht="15.95" customHeight="1" x14ac:dyDescent="0.25"/>
    <row r="44" spans="1:20" ht="15.95" customHeight="1" x14ac:dyDescent="0.25"/>
  </sheetData>
  <mergeCells count="18">
    <mergeCell ref="D38:E38"/>
    <mergeCell ref="N4:T4"/>
    <mergeCell ref="A38:C38"/>
    <mergeCell ref="A39:C39"/>
    <mergeCell ref="F39:G39"/>
    <mergeCell ref="H39:I39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  <mergeCell ref="D39:E39"/>
  </mergeCells>
  <conditionalFormatting sqref="A8:C8 A7:D7 A9:D37 F7:M37">
    <cfRule type="expression" dxfId="47" priority="16">
      <formula>MOD(ROW(),2)</formula>
    </cfRule>
  </conditionalFormatting>
  <conditionalFormatting sqref="D8">
    <cfRule type="expression" dxfId="46" priority="15">
      <formula>MOD(ROW(),2)</formula>
    </cfRule>
  </conditionalFormatting>
  <conditionalFormatting sqref="N7:T11 N13:T37">
    <cfRule type="expression" dxfId="45" priority="13">
      <formula>MOD(ROW(),2)</formula>
    </cfRule>
  </conditionalFormatting>
  <conditionalFormatting sqref="N12:T12">
    <cfRule type="expression" dxfId="44" priority="12">
      <formula>MOD(ROW(),2)</formula>
    </cfRule>
  </conditionalFormatting>
  <conditionalFormatting sqref="E11:E27 E32:E37">
    <cfRule type="expression" dxfId="43" priority="6">
      <formula>MOD(ROW(),2)</formula>
    </cfRule>
  </conditionalFormatting>
  <conditionalFormatting sqref="E10">
    <cfRule type="expression" dxfId="42" priority="5">
      <formula>MOD(ROW(),2)</formula>
    </cfRule>
  </conditionalFormatting>
  <conditionalFormatting sqref="E9">
    <cfRule type="expression" dxfId="41" priority="4">
      <formula>MOD(ROW(),2)</formula>
    </cfRule>
  </conditionalFormatting>
  <conditionalFormatting sqref="E8">
    <cfRule type="expression" dxfId="40" priority="3">
      <formula>MOD(ROW(),2)</formula>
    </cfRule>
  </conditionalFormatting>
  <conditionalFormatting sqref="E28:E31">
    <cfRule type="expression" dxfId="39" priority="2">
      <formula>MOD(ROW(),2)</formula>
    </cfRule>
  </conditionalFormatting>
  <conditionalFormatting sqref="E7">
    <cfRule type="expression" dxfId="38" priority="1">
      <formula>MOD(ROW(),2)</formula>
    </cfRule>
  </conditionalFormatting>
  <dataValidations count="1">
    <dataValidation type="list" allowBlank="1" showInputMessage="1" showErrorMessage="1" sqref="C7:C37" xr:uid="{00000000-0002-0000-0C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Y42"/>
  <sheetViews>
    <sheetView workbookViewId="0">
      <selection activeCell="F7" sqref="F7"/>
    </sheetView>
  </sheetViews>
  <sheetFormatPr baseColWidth="10" defaultColWidth="11.42578125" defaultRowHeight="15.75" x14ac:dyDescent="0.25"/>
  <cols>
    <col min="1" max="1" width="11.85546875" style="191" bestFit="1" customWidth="1"/>
    <col min="2" max="2" width="11.85546875" style="133" bestFit="1" customWidth="1"/>
    <col min="3" max="3" width="30.42578125" style="192" bestFit="1" customWidth="1"/>
    <col min="4" max="4" width="32.85546875" style="133" bestFit="1" customWidth="1"/>
    <col min="5" max="5" width="3.5703125" style="135" customWidth="1"/>
    <col min="6" max="9" width="10.7109375" style="133" customWidth="1"/>
    <col min="10" max="13" width="11.42578125" style="133"/>
    <col min="14" max="15" width="10.7109375" style="135" customWidth="1"/>
    <col min="16" max="16" width="14.28515625" style="135" bestFit="1" customWidth="1"/>
    <col min="17" max="17" width="11.5703125" style="135" bestFit="1" customWidth="1"/>
    <col min="18" max="18" width="10.7109375" style="135" customWidth="1"/>
    <col min="19" max="19" width="9.7109375" style="135" customWidth="1"/>
    <col min="20" max="20" width="10.28515625" style="135" bestFit="1" customWidth="1"/>
    <col min="21" max="25" width="11.42578125" style="192"/>
    <col min="26" max="16384" width="11.42578125" style="133"/>
  </cols>
  <sheetData>
    <row r="1" spans="1:25" ht="32.25" customHeight="1" x14ac:dyDescent="0.25">
      <c r="A1" s="157"/>
      <c r="B1" s="158"/>
      <c r="C1" s="135"/>
      <c r="D1" s="135"/>
      <c r="F1" s="158"/>
      <c r="G1" s="158"/>
      <c r="H1" s="158"/>
      <c r="I1" s="158"/>
      <c r="J1" s="158"/>
      <c r="K1" s="158"/>
      <c r="L1" s="158"/>
      <c r="M1" s="158"/>
    </row>
    <row r="2" spans="1:25" ht="18.75" x14ac:dyDescent="0.25">
      <c r="A2" s="157"/>
      <c r="B2" s="159" t="s">
        <v>15</v>
      </c>
      <c r="C2" s="156" t="str">
        <f ca="1">MID(CELL("filename",A1),FIND("]",CELL("filename",A1))+1,32)</f>
        <v>Novembre 2024</v>
      </c>
      <c r="D2" s="132"/>
      <c r="E2" s="196"/>
      <c r="F2" s="132"/>
      <c r="G2" s="132"/>
      <c r="H2" s="184"/>
      <c r="I2" s="184"/>
      <c r="J2" s="184"/>
      <c r="K2" s="184"/>
      <c r="L2" s="184"/>
      <c r="M2" s="184"/>
      <c r="N2" s="214"/>
      <c r="O2" s="214"/>
    </row>
    <row r="3" spans="1:25" ht="16.5" thickBot="1" x14ac:dyDescent="0.3">
      <c r="A3" s="157"/>
      <c r="B3" s="158"/>
      <c r="C3" s="135"/>
      <c r="D3" s="135"/>
      <c r="F3" s="158"/>
      <c r="G3" s="158"/>
      <c r="H3" s="158"/>
      <c r="I3" s="158"/>
      <c r="J3" s="158"/>
      <c r="K3" s="158"/>
      <c r="L3" s="158"/>
      <c r="M3" s="158"/>
    </row>
    <row r="4" spans="1:25" ht="16.5" thickBot="1" x14ac:dyDescent="0.3">
      <c r="A4" s="438" t="s">
        <v>19</v>
      </c>
      <c r="B4" s="438" t="s">
        <v>0</v>
      </c>
      <c r="C4" s="414" t="s">
        <v>20</v>
      </c>
      <c r="D4" s="414" t="s">
        <v>85</v>
      </c>
      <c r="E4" s="414" t="s">
        <v>122</v>
      </c>
      <c r="F4" s="440" t="s">
        <v>16</v>
      </c>
      <c r="G4" s="441"/>
      <c r="H4" s="441"/>
      <c r="I4" s="442"/>
      <c r="J4" s="190"/>
      <c r="K4" s="451" t="s">
        <v>17</v>
      </c>
      <c r="L4" s="451"/>
      <c r="M4" s="452"/>
      <c r="N4" s="426" t="s">
        <v>18</v>
      </c>
      <c r="O4" s="427"/>
      <c r="P4" s="427"/>
      <c r="Q4" s="427"/>
      <c r="R4" s="427"/>
      <c r="S4" s="427"/>
      <c r="T4" s="450"/>
    </row>
    <row r="5" spans="1:25" s="142" customFormat="1" ht="32.25" thickBot="1" x14ac:dyDescent="0.3">
      <c r="A5" s="439"/>
      <c r="B5" s="439"/>
      <c r="C5" s="415"/>
      <c r="D5" s="415"/>
      <c r="E5" s="415"/>
      <c r="F5" s="443" t="s">
        <v>21</v>
      </c>
      <c r="G5" s="444"/>
      <c r="H5" s="443" t="s">
        <v>22</v>
      </c>
      <c r="I5" s="445"/>
      <c r="J5" s="160" t="s">
        <v>107</v>
      </c>
      <c r="K5" s="161" t="s">
        <v>108</v>
      </c>
      <c r="L5" s="162" t="s">
        <v>2</v>
      </c>
      <c r="M5" s="163" t="s">
        <v>69</v>
      </c>
      <c r="N5" s="219" t="s">
        <v>26</v>
      </c>
      <c r="O5" s="220" t="s">
        <v>9</v>
      </c>
      <c r="P5" s="221" t="s">
        <v>86</v>
      </c>
      <c r="Q5" s="222" t="s">
        <v>8</v>
      </c>
      <c r="R5" s="223" t="s">
        <v>4</v>
      </c>
      <c r="S5" s="224" t="s">
        <v>6</v>
      </c>
      <c r="T5" s="220" t="s">
        <v>13</v>
      </c>
      <c r="U5" s="135"/>
      <c r="V5" s="135"/>
      <c r="W5" s="135"/>
      <c r="X5" s="135"/>
      <c r="Y5" s="135"/>
    </row>
    <row r="6" spans="1:25" ht="15.95" customHeight="1" thickBot="1" x14ac:dyDescent="0.3">
      <c r="A6" s="236"/>
      <c r="B6" s="185"/>
      <c r="C6" s="186"/>
      <c r="D6" s="186"/>
      <c r="E6" s="186"/>
      <c r="F6" s="453">
        <f>'Octobre 2024'!F39:G39</f>
        <v>1650.5100000000002</v>
      </c>
      <c r="G6" s="447"/>
      <c r="H6" s="448">
        <f>'Octobre 2024'!H39:I39</f>
        <v>144.73000000000002</v>
      </c>
      <c r="I6" s="449"/>
      <c r="J6" s="164"/>
      <c r="K6" s="165"/>
      <c r="L6" s="166"/>
      <c r="M6" s="187"/>
      <c r="N6" s="242"/>
      <c r="O6" s="243"/>
      <c r="P6" s="244"/>
      <c r="Q6" s="243"/>
      <c r="R6" s="244"/>
      <c r="S6" s="243"/>
      <c r="T6" s="283"/>
    </row>
    <row r="7" spans="1:25" ht="15.95" customHeight="1" x14ac:dyDescent="0.25">
      <c r="A7" s="237"/>
      <c r="B7" s="188" t="str">
        <f>IFERROR(INDEX(t_Comptes[CODES],MATCH(C7,t_Comptes[LIBELLES],0)),"")</f>
        <v/>
      </c>
      <c r="C7" s="238"/>
      <c r="D7" s="238"/>
      <c r="E7" s="326"/>
      <c r="F7" s="172"/>
      <c r="G7" s="270"/>
      <c r="H7" s="274"/>
      <c r="I7" s="270"/>
      <c r="J7" s="169"/>
      <c r="K7" s="167"/>
      <c r="L7" s="170"/>
      <c r="M7" s="171"/>
      <c r="N7" s="251"/>
      <c r="O7" s="252"/>
      <c r="P7" s="253"/>
      <c r="Q7" s="252"/>
      <c r="R7" s="253"/>
      <c r="S7" s="252"/>
      <c r="T7" s="284"/>
    </row>
    <row r="8" spans="1:25" ht="15.95" customHeight="1" x14ac:dyDescent="0.25">
      <c r="A8" s="237"/>
      <c r="B8" s="188" t="str">
        <f>IFERROR(INDEX(t_Comptes[CODES],MATCH(C8,t_Comptes[LIBELLES],0)),"")</f>
        <v/>
      </c>
      <c r="C8" s="238"/>
      <c r="D8" s="238"/>
      <c r="E8" s="325"/>
      <c r="F8" s="172"/>
      <c r="G8" s="168"/>
      <c r="H8" s="169"/>
      <c r="I8" s="168"/>
      <c r="J8" s="169"/>
      <c r="K8" s="167"/>
      <c r="L8" s="170"/>
      <c r="M8" s="171"/>
      <c r="N8" s="251"/>
      <c r="O8" s="252"/>
      <c r="P8" s="253"/>
      <c r="Q8" s="252"/>
      <c r="R8" s="253"/>
      <c r="S8" s="252"/>
      <c r="T8" s="284"/>
    </row>
    <row r="9" spans="1:25" ht="15.95" customHeight="1" x14ac:dyDescent="0.25">
      <c r="A9" s="237"/>
      <c r="B9" s="188" t="str">
        <f>IFERROR(INDEX(t_Comptes[CODES],MATCH(C9,t_Comptes[LIBELLES],0)),"")</f>
        <v/>
      </c>
      <c r="C9" s="238"/>
      <c r="D9" s="238"/>
      <c r="E9" s="326"/>
      <c r="F9" s="172"/>
      <c r="G9" s="168"/>
      <c r="H9" s="169"/>
      <c r="I9" s="168"/>
      <c r="J9" s="169"/>
      <c r="K9" s="167"/>
      <c r="L9" s="170"/>
      <c r="M9" s="171"/>
      <c r="N9" s="251"/>
      <c r="O9" s="252"/>
      <c r="P9" s="253"/>
      <c r="Q9" s="252"/>
      <c r="R9" s="253"/>
      <c r="S9" s="252"/>
      <c r="T9" s="284"/>
    </row>
    <row r="10" spans="1:25" ht="15.95" customHeight="1" x14ac:dyDescent="0.25">
      <c r="A10" s="237"/>
      <c r="B10" s="188" t="str">
        <f>IFERROR(INDEX(t_Comptes[CODES],MATCH(C10,t_Comptes[LIBELLES],0)),"")</f>
        <v/>
      </c>
      <c r="C10" s="238"/>
      <c r="D10" s="238"/>
      <c r="E10" s="326"/>
      <c r="F10" s="172"/>
      <c r="G10" s="168"/>
      <c r="H10" s="169"/>
      <c r="I10" s="168"/>
      <c r="J10" s="169"/>
      <c r="K10" s="167"/>
      <c r="L10" s="170"/>
      <c r="M10" s="171"/>
      <c r="N10" s="251"/>
      <c r="O10" s="252"/>
      <c r="P10" s="253"/>
      <c r="Q10" s="252"/>
      <c r="R10" s="253"/>
      <c r="S10" s="252"/>
      <c r="T10" s="284"/>
    </row>
    <row r="11" spans="1:25" ht="15.95" customHeight="1" x14ac:dyDescent="0.25">
      <c r="A11" s="237"/>
      <c r="B11" s="188" t="str">
        <f>IFERROR(INDEX(t_Comptes[CODES],MATCH(C11,t_Comptes[LIBELLES],0)),"")</f>
        <v/>
      </c>
      <c r="C11" s="238"/>
      <c r="D11" s="238"/>
      <c r="E11" s="325"/>
      <c r="F11" s="172"/>
      <c r="G11" s="168"/>
      <c r="H11" s="169"/>
      <c r="I11" s="168"/>
      <c r="J11" s="169"/>
      <c r="K11" s="167"/>
      <c r="L11" s="170"/>
      <c r="M11" s="171"/>
      <c r="N11" s="251"/>
      <c r="O11" s="252"/>
      <c r="P11" s="253"/>
      <c r="Q11" s="252"/>
      <c r="R11" s="253"/>
      <c r="S11" s="252"/>
      <c r="T11" s="284"/>
    </row>
    <row r="12" spans="1:25" ht="15.95" customHeight="1" x14ac:dyDescent="0.25">
      <c r="A12" s="237"/>
      <c r="B12" s="188" t="str">
        <f>IFERROR(INDEX(t_Comptes[CODES],MATCH(C12,t_Comptes[LIBELLES],0)),"")</f>
        <v/>
      </c>
      <c r="C12" s="238"/>
      <c r="D12" s="238"/>
      <c r="E12" s="325"/>
      <c r="F12" s="172"/>
      <c r="G12" s="168"/>
      <c r="H12" s="169"/>
      <c r="I12" s="168"/>
      <c r="J12" s="169"/>
      <c r="K12" s="167"/>
      <c r="L12" s="170"/>
      <c r="M12" s="171"/>
      <c r="N12" s="251"/>
      <c r="O12" s="252"/>
      <c r="P12" s="253"/>
      <c r="Q12" s="252"/>
      <c r="R12" s="253"/>
      <c r="S12" s="252"/>
      <c r="T12" s="284"/>
    </row>
    <row r="13" spans="1:25" ht="15.95" customHeight="1" x14ac:dyDescent="0.25">
      <c r="A13" s="237"/>
      <c r="B13" s="188" t="str">
        <f>IFERROR(INDEX(t_Comptes[CODES],MATCH(C13,t_Comptes[LIBELLES],0)),"")</f>
        <v/>
      </c>
      <c r="C13" s="238"/>
      <c r="D13" s="238"/>
      <c r="E13" s="325"/>
      <c r="F13" s="172"/>
      <c r="G13" s="168"/>
      <c r="H13" s="169"/>
      <c r="I13" s="168"/>
      <c r="J13" s="169"/>
      <c r="K13" s="167"/>
      <c r="L13" s="170"/>
      <c r="M13" s="171"/>
      <c r="N13" s="251"/>
      <c r="O13" s="252"/>
      <c r="P13" s="253"/>
      <c r="Q13" s="252"/>
      <c r="R13" s="253"/>
      <c r="S13" s="252"/>
      <c r="T13" s="284"/>
    </row>
    <row r="14" spans="1:25" ht="15.95" customHeight="1" x14ac:dyDescent="0.25">
      <c r="A14" s="237"/>
      <c r="B14" s="188" t="str">
        <f>IFERROR(INDEX(t_Comptes[CODES],MATCH(C14,t_Comptes[LIBELLES],0)),"")</f>
        <v/>
      </c>
      <c r="C14" s="238"/>
      <c r="D14" s="238"/>
      <c r="E14" s="325"/>
      <c r="F14" s="172"/>
      <c r="G14" s="168"/>
      <c r="H14" s="169"/>
      <c r="I14" s="168"/>
      <c r="J14" s="169"/>
      <c r="K14" s="167"/>
      <c r="L14" s="170"/>
      <c r="M14" s="171"/>
      <c r="N14" s="251"/>
      <c r="O14" s="252"/>
      <c r="P14" s="253"/>
      <c r="Q14" s="252"/>
      <c r="R14" s="253"/>
      <c r="S14" s="252"/>
      <c r="T14" s="284"/>
    </row>
    <row r="15" spans="1:25" ht="15.95" customHeight="1" x14ac:dyDescent="0.25">
      <c r="A15" s="237"/>
      <c r="B15" s="188" t="str">
        <f>IFERROR(INDEX(t_Comptes[CODES],MATCH(C15,t_Comptes[LIBELLES],0)),"")</f>
        <v/>
      </c>
      <c r="C15" s="238"/>
      <c r="D15" s="238"/>
      <c r="E15" s="325"/>
      <c r="F15" s="172"/>
      <c r="G15" s="168"/>
      <c r="H15" s="169"/>
      <c r="I15" s="168"/>
      <c r="J15" s="169"/>
      <c r="K15" s="167"/>
      <c r="L15" s="170"/>
      <c r="M15" s="171"/>
      <c r="N15" s="251"/>
      <c r="O15" s="252"/>
      <c r="P15" s="253"/>
      <c r="Q15" s="252"/>
      <c r="R15" s="253"/>
      <c r="S15" s="252"/>
      <c r="T15" s="284"/>
    </row>
    <row r="16" spans="1:25" ht="15.95" customHeight="1" x14ac:dyDescent="0.25">
      <c r="A16" s="237"/>
      <c r="B16" s="188" t="str">
        <f>IFERROR(INDEX(t_Comptes[CODES],MATCH(C16,t_Comptes[LIBELLES],0)),"")</f>
        <v/>
      </c>
      <c r="C16" s="238"/>
      <c r="D16" s="238"/>
      <c r="E16" s="325"/>
      <c r="F16" s="172"/>
      <c r="G16" s="168"/>
      <c r="H16" s="169"/>
      <c r="I16" s="168"/>
      <c r="J16" s="169"/>
      <c r="K16" s="167"/>
      <c r="L16" s="170"/>
      <c r="M16" s="171"/>
      <c r="N16" s="251"/>
      <c r="O16" s="252"/>
      <c r="P16" s="253"/>
      <c r="Q16" s="252"/>
      <c r="R16" s="253"/>
      <c r="S16" s="252"/>
      <c r="T16" s="284"/>
    </row>
    <row r="17" spans="1:20" ht="15.95" customHeight="1" x14ac:dyDescent="0.25">
      <c r="A17" s="237"/>
      <c r="B17" s="188" t="str">
        <f>IFERROR(INDEX(t_Comptes[CODES],MATCH(C17,t_Comptes[LIBELLES],0)),"")</f>
        <v/>
      </c>
      <c r="C17" s="238"/>
      <c r="D17" s="238"/>
      <c r="E17" s="325"/>
      <c r="F17" s="172"/>
      <c r="G17" s="168"/>
      <c r="H17" s="169"/>
      <c r="I17" s="168"/>
      <c r="J17" s="169"/>
      <c r="K17" s="167"/>
      <c r="L17" s="170"/>
      <c r="M17" s="171"/>
      <c r="N17" s="251"/>
      <c r="O17" s="252"/>
      <c r="P17" s="253"/>
      <c r="Q17" s="252"/>
      <c r="R17" s="253"/>
      <c r="S17" s="252"/>
      <c r="T17" s="284"/>
    </row>
    <row r="18" spans="1:20" ht="15.95" customHeight="1" x14ac:dyDescent="0.25">
      <c r="A18" s="237"/>
      <c r="B18" s="188" t="str">
        <f>IFERROR(INDEX(t_Comptes[CODES],MATCH(C18,t_Comptes[LIBELLES],0)),"")</f>
        <v/>
      </c>
      <c r="C18" s="238"/>
      <c r="D18" s="238"/>
      <c r="E18" s="325"/>
      <c r="F18" s="172"/>
      <c r="G18" s="168"/>
      <c r="H18" s="169"/>
      <c r="I18" s="168"/>
      <c r="J18" s="169"/>
      <c r="K18" s="167"/>
      <c r="L18" s="170"/>
      <c r="M18" s="171"/>
      <c r="N18" s="251"/>
      <c r="O18" s="252"/>
      <c r="P18" s="253"/>
      <c r="Q18" s="252"/>
      <c r="R18" s="253"/>
      <c r="S18" s="252"/>
      <c r="T18" s="284"/>
    </row>
    <row r="19" spans="1:20" ht="15.95" customHeight="1" x14ac:dyDescent="0.25">
      <c r="A19" s="237"/>
      <c r="B19" s="188" t="str">
        <f>IFERROR(INDEX(t_Comptes[CODES],MATCH(C19,t_Comptes[LIBELLES],0)),"")</f>
        <v/>
      </c>
      <c r="C19" s="238"/>
      <c r="D19" s="238"/>
      <c r="E19" s="325"/>
      <c r="F19" s="172"/>
      <c r="G19" s="168"/>
      <c r="H19" s="169"/>
      <c r="I19" s="168"/>
      <c r="J19" s="169"/>
      <c r="K19" s="167"/>
      <c r="L19" s="170"/>
      <c r="M19" s="171"/>
      <c r="N19" s="251"/>
      <c r="O19" s="252"/>
      <c r="P19" s="253"/>
      <c r="Q19" s="252"/>
      <c r="R19" s="253"/>
      <c r="S19" s="252"/>
      <c r="T19" s="284"/>
    </row>
    <row r="20" spans="1:20" ht="15.95" customHeight="1" x14ac:dyDescent="0.25">
      <c r="A20" s="237"/>
      <c r="B20" s="188" t="str">
        <f>IFERROR(INDEX(t_Comptes[CODES],MATCH(C20,t_Comptes[LIBELLES],0)),"")</f>
        <v/>
      </c>
      <c r="C20" s="238"/>
      <c r="D20" s="238"/>
      <c r="E20" s="325"/>
      <c r="F20" s="172"/>
      <c r="G20" s="168"/>
      <c r="H20" s="169"/>
      <c r="I20" s="168"/>
      <c r="J20" s="169"/>
      <c r="K20" s="167"/>
      <c r="L20" s="170"/>
      <c r="M20" s="171"/>
      <c r="N20" s="251"/>
      <c r="O20" s="252"/>
      <c r="P20" s="253"/>
      <c r="Q20" s="252"/>
      <c r="R20" s="253"/>
      <c r="S20" s="252"/>
      <c r="T20" s="284"/>
    </row>
    <row r="21" spans="1:20" ht="15.95" customHeight="1" x14ac:dyDescent="0.25">
      <c r="A21" s="237"/>
      <c r="B21" s="188" t="str">
        <f>IFERROR(INDEX(t_Comptes[CODES],MATCH(C21,t_Comptes[LIBELLES],0)),"")</f>
        <v/>
      </c>
      <c r="C21" s="238"/>
      <c r="D21" s="238"/>
      <c r="E21" s="325"/>
      <c r="F21" s="172"/>
      <c r="G21" s="168"/>
      <c r="H21" s="169"/>
      <c r="I21" s="168"/>
      <c r="J21" s="169"/>
      <c r="K21" s="167"/>
      <c r="L21" s="170"/>
      <c r="M21" s="171"/>
      <c r="N21" s="251"/>
      <c r="O21" s="252"/>
      <c r="P21" s="253"/>
      <c r="Q21" s="252"/>
      <c r="R21" s="253"/>
      <c r="S21" s="252"/>
      <c r="T21" s="284"/>
    </row>
    <row r="22" spans="1:20" ht="15.95" customHeight="1" x14ac:dyDescent="0.25">
      <c r="A22" s="237"/>
      <c r="B22" s="188" t="str">
        <f>IFERROR(INDEX(t_Comptes[CODES],MATCH(C22,t_Comptes[LIBELLES],0)),"")</f>
        <v/>
      </c>
      <c r="C22" s="238"/>
      <c r="D22" s="238"/>
      <c r="E22" s="325"/>
      <c r="F22" s="172"/>
      <c r="G22" s="168"/>
      <c r="H22" s="169"/>
      <c r="I22" s="168"/>
      <c r="J22" s="169"/>
      <c r="K22" s="167"/>
      <c r="L22" s="170"/>
      <c r="M22" s="171"/>
      <c r="N22" s="251"/>
      <c r="O22" s="252"/>
      <c r="P22" s="253"/>
      <c r="Q22" s="252"/>
      <c r="R22" s="253"/>
      <c r="S22" s="252"/>
      <c r="T22" s="284"/>
    </row>
    <row r="23" spans="1:20" ht="15.95" customHeight="1" x14ac:dyDescent="0.25">
      <c r="A23" s="237"/>
      <c r="B23" s="188" t="str">
        <f>IFERROR(INDEX(t_Comptes[CODES],MATCH(C23,t_Comptes[LIBELLES],0)),"")</f>
        <v/>
      </c>
      <c r="C23" s="238"/>
      <c r="D23" s="238"/>
      <c r="E23" s="325"/>
      <c r="F23" s="172"/>
      <c r="G23" s="168"/>
      <c r="H23" s="169"/>
      <c r="I23" s="168"/>
      <c r="J23" s="169"/>
      <c r="K23" s="167"/>
      <c r="L23" s="170"/>
      <c r="M23" s="171"/>
      <c r="N23" s="251"/>
      <c r="O23" s="252"/>
      <c r="P23" s="253"/>
      <c r="Q23" s="252"/>
      <c r="R23" s="253"/>
      <c r="S23" s="252"/>
      <c r="T23" s="284"/>
    </row>
    <row r="24" spans="1:20" ht="15.95" customHeight="1" x14ac:dyDescent="0.25">
      <c r="A24" s="237"/>
      <c r="B24" s="188" t="str">
        <f>IFERROR(INDEX(t_Comptes[CODES],MATCH(C24,t_Comptes[LIBELLES],0)),"")</f>
        <v/>
      </c>
      <c r="C24" s="238"/>
      <c r="D24" s="238"/>
      <c r="E24" s="325"/>
      <c r="F24" s="172"/>
      <c r="G24" s="168"/>
      <c r="H24" s="169"/>
      <c r="I24" s="168"/>
      <c r="J24" s="169"/>
      <c r="K24" s="167"/>
      <c r="L24" s="170"/>
      <c r="M24" s="171"/>
      <c r="N24" s="251"/>
      <c r="O24" s="252"/>
      <c r="P24" s="253"/>
      <c r="Q24" s="252"/>
      <c r="R24" s="253"/>
      <c r="S24" s="252"/>
      <c r="T24" s="284"/>
    </row>
    <row r="25" spans="1:20" ht="15.95" customHeight="1" x14ac:dyDescent="0.25">
      <c r="A25" s="237"/>
      <c r="B25" s="188" t="str">
        <f>IFERROR(INDEX(t_Comptes[CODES],MATCH(C25,t_Comptes[LIBELLES],0)),"")</f>
        <v/>
      </c>
      <c r="C25" s="238"/>
      <c r="D25" s="238"/>
      <c r="E25" s="325"/>
      <c r="F25" s="172"/>
      <c r="G25" s="168"/>
      <c r="H25" s="169"/>
      <c r="I25" s="168"/>
      <c r="J25" s="169"/>
      <c r="K25" s="167"/>
      <c r="L25" s="170"/>
      <c r="M25" s="171"/>
      <c r="N25" s="251"/>
      <c r="O25" s="252"/>
      <c r="P25" s="253"/>
      <c r="Q25" s="252"/>
      <c r="R25" s="253"/>
      <c r="S25" s="252"/>
      <c r="T25" s="284"/>
    </row>
    <row r="26" spans="1:20" ht="15.95" customHeight="1" x14ac:dyDescent="0.25">
      <c r="A26" s="237"/>
      <c r="B26" s="188" t="str">
        <f>IFERROR(INDEX(t_Comptes[CODES],MATCH(C26,t_Comptes[LIBELLES],0)),"")</f>
        <v/>
      </c>
      <c r="C26" s="238"/>
      <c r="D26" s="238"/>
      <c r="E26" s="325"/>
      <c r="F26" s="172"/>
      <c r="G26" s="168"/>
      <c r="H26" s="169"/>
      <c r="I26" s="168"/>
      <c r="J26" s="169"/>
      <c r="K26" s="167"/>
      <c r="L26" s="170"/>
      <c r="M26" s="171"/>
      <c r="N26" s="251"/>
      <c r="O26" s="252"/>
      <c r="P26" s="253"/>
      <c r="Q26" s="252"/>
      <c r="R26" s="253"/>
      <c r="S26" s="252"/>
      <c r="T26" s="284"/>
    </row>
    <row r="27" spans="1:20" ht="15.95" customHeight="1" x14ac:dyDescent="0.25">
      <c r="A27" s="237"/>
      <c r="B27" s="188" t="str">
        <f>IFERROR(INDEX(t_Comptes[CODES],MATCH(C27,t_Comptes[LIBELLES],0)),"")</f>
        <v/>
      </c>
      <c r="C27" s="238"/>
      <c r="D27" s="238"/>
      <c r="E27" s="325"/>
      <c r="F27" s="172"/>
      <c r="G27" s="168"/>
      <c r="H27" s="169"/>
      <c r="I27" s="168"/>
      <c r="J27" s="169"/>
      <c r="K27" s="167"/>
      <c r="L27" s="170"/>
      <c r="M27" s="171"/>
      <c r="N27" s="251"/>
      <c r="O27" s="252"/>
      <c r="P27" s="253"/>
      <c r="Q27" s="252"/>
      <c r="R27" s="253"/>
      <c r="S27" s="252"/>
      <c r="T27" s="284"/>
    </row>
    <row r="28" spans="1:20" ht="15.95" customHeight="1" x14ac:dyDescent="0.25">
      <c r="A28" s="237"/>
      <c r="B28" s="188" t="str">
        <f>IFERROR(INDEX(t_Comptes[CODES],MATCH(C28,t_Comptes[LIBELLES],0)),"")</f>
        <v/>
      </c>
      <c r="C28" s="238"/>
      <c r="D28" s="238"/>
      <c r="E28" s="325"/>
      <c r="F28" s="172"/>
      <c r="G28" s="168"/>
      <c r="H28" s="169"/>
      <c r="I28" s="168"/>
      <c r="J28" s="169"/>
      <c r="K28" s="167"/>
      <c r="L28" s="170"/>
      <c r="M28" s="171"/>
      <c r="N28" s="251"/>
      <c r="O28" s="252"/>
      <c r="P28" s="253"/>
      <c r="Q28" s="252"/>
      <c r="R28" s="253"/>
      <c r="S28" s="252"/>
      <c r="T28" s="284"/>
    </row>
    <row r="29" spans="1:20" ht="15.95" customHeight="1" x14ac:dyDescent="0.25">
      <c r="A29" s="237"/>
      <c r="B29" s="188" t="str">
        <f>IFERROR(INDEX(t_Comptes[CODES],MATCH(C29,t_Comptes[LIBELLES],0)),"")</f>
        <v/>
      </c>
      <c r="C29" s="238"/>
      <c r="D29" s="238"/>
      <c r="E29" s="325"/>
      <c r="F29" s="172"/>
      <c r="G29" s="168"/>
      <c r="H29" s="169"/>
      <c r="I29" s="168"/>
      <c r="J29" s="169"/>
      <c r="K29" s="167"/>
      <c r="L29" s="170"/>
      <c r="M29" s="171"/>
      <c r="N29" s="251"/>
      <c r="O29" s="252"/>
      <c r="P29" s="253"/>
      <c r="Q29" s="252"/>
      <c r="R29" s="253"/>
      <c r="S29" s="252"/>
      <c r="T29" s="284"/>
    </row>
    <row r="30" spans="1:20" ht="15.95" customHeight="1" x14ac:dyDescent="0.25">
      <c r="A30" s="237"/>
      <c r="B30" s="188" t="str">
        <f>IFERROR(INDEX(t_Comptes[CODES],MATCH(C30,t_Comptes[LIBELLES],0)),"")</f>
        <v/>
      </c>
      <c r="C30" s="238"/>
      <c r="D30" s="238"/>
      <c r="E30" s="325"/>
      <c r="F30" s="172"/>
      <c r="G30" s="168"/>
      <c r="H30" s="169"/>
      <c r="I30" s="168"/>
      <c r="J30" s="169"/>
      <c r="K30" s="167"/>
      <c r="L30" s="170"/>
      <c r="M30" s="171"/>
      <c r="N30" s="251"/>
      <c r="O30" s="252"/>
      <c r="P30" s="253"/>
      <c r="Q30" s="252"/>
      <c r="R30" s="253"/>
      <c r="S30" s="252"/>
      <c r="T30" s="284"/>
    </row>
    <row r="31" spans="1:20" ht="15.95" customHeight="1" x14ac:dyDescent="0.25">
      <c r="A31" s="237"/>
      <c r="B31" s="188" t="str">
        <f>IFERROR(INDEX(t_Comptes[CODES],MATCH(C31,t_Comptes[LIBELLES],0)),"")</f>
        <v/>
      </c>
      <c r="C31" s="238"/>
      <c r="D31" s="238"/>
      <c r="E31" s="325"/>
      <c r="F31" s="172"/>
      <c r="G31" s="168"/>
      <c r="H31" s="169"/>
      <c r="I31" s="168"/>
      <c r="J31" s="169"/>
      <c r="K31" s="167"/>
      <c r="L31" s="170"/>
      <c r="M31" s="171"/>
      <c r="N31" s="251"/>
      <c r="O31" s="252"/>
      <c r="P31" s="253"/>
      <c r="Q31" s="252"/>
      <c r="R31" s="253"/>
      <c r="S31" s="252"/>
      <c r="T31" s="284"/>
    </row>
    <row r="32" spans="1:20" ht="15.95" customHeight="1" x14ac:dyDescent="0.25">
      <c r="A32" s="237"/>
      <c r="B32" s="188" t="str">
        <f>IFERROR(INDEX(t_Comptes[CODES],MATCH(C32,t_Comptes[LIBELLES],0)),"")</f>
        <v/>
      </c>
      <c r="C32" s="238"/>
      <c r="D32" s="238"/>
      <c r="E32" s="325"/>
      <c r="F32" s="172"/>
      <c r="G32" s="168"/>
      <c r="H32" s="169"/>
      <c r="I32" s="168"/>
      <c r="J32" s="169"/>
      <c r="K32" s="167"/>
      <c r="L32" s="170"/>
      <c r="M32" s="171"/>
      <c r="N32" s="251"/>
      <c r="O32" s="252"/>
      <c r="P32" s="253"/>
      <c r="Q32" s="252"/>
      <c r="R32" s="253"/>
      <c r="S32" s="252"/>
      <c r="T32" s="284"/>
    </row>
    <row r="33" spans="1:20" ht="15.95" customHeight="1" x14ac:dyDescent="0.25">
      <c r="A33" s="237"/>
      <c r="B33" s="188" t="str">
        <f>IFERROR(INDEX(t_Comptes[CODES],MATCH(C33,t_Comptes[LIBELLES],0)),"")</f>
        <v/>
      </c>
      <c r="C33" s="238"/>
      <c r="D33" s="238"/>
      <c r="E33" s="325"/>
      <c r="F33" s="172"/>
      <c r="G33" s="168"/>
      <c r="H33" s="169"/>
      <c r="I33" s="168"/>
      <c r="J33" s="169"/>
      <c r="K33" s="167"/>
      <c r="L33" s="170"/>
      <c r="M33" s="171"/>
      <c r="N33" s="251"/>
      <c r="O33" s="252"/>
      <c r="P33" s="253"/>
      <c r="Q33" s="252"/>
      <c r="R33" s="253"/>
      <c r="S33" s="252"/>
      <c r="T33" s="284"/>
    </row>
    <row r="34" spans="1:20" ht="15.95" customHeight="1" x14ac:dyDescent="0.25">
      <c r="A34" s="237"/>
      <c r="B34" s="188"/>
      <c r="C34" s="238"/>
      <c r="D34" s="238"/>
      <c r="E34" s="325"/>
      <c r="F34" s="172"/>
      <c r="G34" s="168"/>
      <c r="H34" s="169"/>
      <c r="I34" s="168"/>
      <c r="J34" s="169"/>
      <c r="K34" s="167"/>
      <c r="L34" s="170"/>
      <c r="M34" s="171"/>
      <c r="N34" s="251"/>
      <c r="O34" s="252"/>
      <c r="P34" s="253"/>
      <c r="Q34" s="252"/>
      <c r="R34" s="253"/>
      <c r="S34" s="252"/>
      <c r="T34" s="284"/>
    </row>
    <row r="35" spans="1:20" ht="15.95" customHeight="1" x14ac:dyDescent="0.25">
      <c r="A35" s="237"/>
      <c r="B35" s="188"/>
      <c r="C35" s="238"/>
      <c r="D35" s="238"/>
      <c r="E35" s="325"/>
      <c r="F35" s="172"/>
      <c r="G35" s="168"/>
      <c r="H35" s="169"/>
      <c r="I35" s="168"/>
      <c r="J35" s="169"/>
      <c r="K35" s="167"/>
      <c r="L35" s="170"/>
      <c r="M35" s="171"/>
      <c r="N35" s="251"/>
      <c r="O35" s="252"/>
      <c r="P35" s="253"/>
      <c r="Q35" s="252"/>
      <c r="R35" s="253"/>
      <c r="S35" s="252"/>
      <c r="T35" s="284"/>
    </row>
    <row r="36" spans="1:20" ht="15.95" customHeight="1" x14ac:dyDescent="0.25">
      <c r="A36" s="237"/>
      <c r="B36" s="188" t="str">
        <f>IFERROR(INDEX(t_Comptes[CODES],MATCH(C36,t_Comptes[LIBELLES],0)),"")</f>
        <v/>
      </c>
      <c r="C36" s="238"/>
      <c r="D36" s="238"/>
      <c r="E36" s="325"/>
      <c r="F36" s="172"/>
      <c r="G36" s="168"/>
      <c r="H36" s="169"/>
      <c r="I36" s="168"/>
      <c r="J36" s="169"/>
      <c r="K36" s="167"/>
      <c r="L36" s="170"/>
      <c r="M36" s="171"/>
      <c r="N36" s="251"/>
      <c r="O36" s="252"/>
      <c r="P36" s="253"/>
      <c r="Q36" s="252"/>
      <c r="R36" s="253"/>
      <c r="S36" s="252"/>
      <c r="T36" s="284"/>
    </row>
    <row r="37" spans="1:20" ht="15.95" customHeight="1" x14ac:dyDescent="0.25">
      <c r="A37" s="237"/>
      <c r="B37" s="188" t="str">
        <f>IFERROR(INDEX(t_Comptes[CODES],MATCH(C37,t_Comptes[LIBELLES],0)),"")</f>
        <v/>
      </c>
      <c r="C37" s="238"/>
      <c r="D37" s="238"/>
      <c r="E37" s="325"/>
      <c r="F37" s="172"/>
      <c r="G37" s="174"/>
      <c r="H37" s="169"/>
      <c r="I37" s="174"/>
      <c r="J37" s="169"/>
      <c r="K37" s="167"/>
      <c r="L37" s="170"/>
      <c r="M37" s="171"/>
      <c r="N37" s="251"/>
      <c r="O37" s="252"/>
      <c r="P37" s="253"/>
      <c r="Q37" s="252"/>
      <c r="R37" s="253"/>
      <c r="S37" s="252"/>
      <c r="T37" s="284"/>
    </row>
    <row r="38" spans="1:20" ht="15.95" customHeight="1" thickBot="1" x14ac:dyDescent="0.3">
      <c r="A38" s="411"/>
      <c r="B38" s="412"/>
      <c r="C38" s="413"/>
      <c r="D38" s="434" t="s">
        <v>27</v>
      </c>
      <c r="E38" s="413"/>
      <c r="F38" s="175">
        <f>SUM(F7:F37)</f>
        <v>0</v>
      </c>
      <c r="G38" s="176">
        <f>SUM(G7:G37)</f>
        <v>0</v>
      </c>
      <c r="H38" s="175">
        <f>SUM(H7:H37)</f>
        <v>0</v>
      </c>
      <c r="I38" s="177">
        <f>SUM(I7:I37)</f>
        <v>0</v>
      </c>
      <c r="J38" s="178"/>
      <c r="K38" s="179"/>
      <c r="L38" s="180"/>
      <c r="M38" s="181"/>
      <c r="N38" s="265"/>
      <c r="O38" s="266"/>
      <c r="P38" s="266"/>
      <c r="Q38" s="266"/>
      <c r="R38" s="266"/>
      <c r="S38" s="266"/>
      <c r="T38" s="266"/>
    </row>
    <row r="39" spans="1:20" ht="15.95" customHeight="1" thickBot="1" x14ac:dyDescent="0.3">
      <c r="A39" s="280"/>
      <c r="B39" s="281"/>
      <c r="C39" s="282"/>
      <c r="D39" s="435" t="s">
        <v>28</v>
      </c>
      <c r="E39" s="410"/>
      <c r="F39" s="429">
        <f>SUM(F6+F38-G38)</f>
        <v>1650.5100000000002</v>
      </c>
      <c r="G39" s="431"/>
      <c r="H39" s="429">
        <f>SUM(H6+H38-I38)</f>
        <v>144.73000000000002</v>
      </c>
      <c r="I39" s="431"/>
      <c r="J39" s="182">
        <f>SUM(J7:J37)</f>
        <v>0</v>
      </c>
      <c r="K39" s="182">
        <f>SUM(K7:K37)</f>
        <v>0</v>
      </c>
      <c r="L39" s="182">
        <f>SUM(L7:L37)</f>
        <v>0</v>
      </c>
      <c r="M39" s="182">
        <f>SUM(M7:M37)</f>
        <v>0</v>
      </c>
      <c r="N39" s="212">
        <f t="shared" ref="N39:T39" si="0">SUM(N7:N37)</f>
        <v>0</v>
      </c>
      <c r="O39" s="212">
        <f t="shared" si="0"/>
        <v>0</v>
      </c>
      <c r="P39" s="212">
        <f t="shared" si="0"/>
        <v>0</v>
      </c>
      <c r="Q39" s="212">
        <f t="shared" si="0"/>
        <v>0</v>
      </c>
      <c r="R39" s="212">
        <f t="shared" si="0"/>
        <v>0</v>
      </c>
      <c r="S39" s="212">
        <f t="shared" si="0"/>
        <v>0</v>
      </c>
      <c r="T39" s="285">
        <f t="shared" si="0"/>
        <v>0</v>
      </c>
    </row>
    <row r="40" spans="1:20" ht="15.95" customHeight="1" x14ac:dyDescent="0.25"/>
    <row r="41" spans="1:20" ht="15.95" customHeight="1" x14ac:dyDescent="0.25"/>
    <row r="42" spans="1:20" ht="15.95" customHeight="1" x14ac:dyDescent="0.25"/>
  </sheetData>
  <mergeCells count="17">
    <mergeCell ref="D39:E39"/>
    <mergeCell ref="D38:E38"/>
    <mergeCell ref="N4:T4"/>
    <mergeCell ref="F39:G39"/>
    <mergeCell ref="H39:I39"/>
    <mergeCell ref="A38:C38"/>
    <mergeCell ref="K4:M4"/>
    <mergeCell ref="A4:A5"/>
    <mergeCell ref="B4:B5"/>
    <mergeCell ref="C4:C5"/>
    <mergeCell ref="D4:D5"/>
    <mergeCell ref="F5:G5"/>
    <mergeCell ref="H5:I5"/>
    <mergeCell ref="F6:G6"/>
    <mergeCell ref="H6:I6"/>
    <mergeCell ref="F4:I4"/>
    <mergeCell ref="E4:E5"/>
  </mergeCells>
  <conditionalFormatting sqref="A7:C7 A8:D37 F7:M37">
    <cfRule type="expression" dxfId="37" priority="17">
      <formula>MOD(ROW(),2)</formula>
    </cfRule>
  </conditionalFormatting>
  <conditionalFormatting sqref="D7">
    <cfRule type="expression" dxfId="36" priority="16">
      <formula>MOD(ROW(),2)</formula>
    </cfRule>
  </conditionalFormatting>
  <conditionalFormatting sqref="N7:T11 N13:T37">
    <cfRule type="expression" dxfId="35" priority="13">
      <formula>MOD(ROW(),2)</formula>
    </cfRule>
  </conditionalFormatting>
  <conditionalFormatting sqref="N12:T12">
    <cfRule type="expression" dxfId="34" priority="12">
      <formula>MOD(ROW(),2)</formula>
    </cfRule>
  </conditionalFormatting>
  <conditionalFormatting sqref="E11:E27 E32:E37">
    <cfRule type="expression" dxfId="33" priority="6">
      <formula>MOD(ROW(),2)</formula>
    </cfRule>
  </conditionalFormatting>
  <conditionalFormatting sqref="E10">
    <cfRule type="expression" dxfId="32" priority="5">
      <formula>MOD(ROW(),2)</formula>
    </cfRule>
  </conditionalFormatting>
  <conditionalFormatting sqref="E9">
    <cfRule type="expression" dxfId="31" priority="4">
      <formula>MOD(ROW(),2)</formula>
    </cfRule>
  </conditionalFormatting>
  <conditionalFormatting sqref="E8">
    <cfRule type="expression" dxfId="30" priority="3">
      <formula>MOD(ROW(),2)</formula>
    </cfRule>
  </conditionalFormatting>
  <conditionalFormatting sqref="E28:E31">
    <cfRule type="expression" dxfId="29" priority="2">
      <formula>MOD(ROW(),2)</formula>
    </cfRule>
  </conditionalFormatting>
  <conditionalFormatting sqref="E7">
    <cfRule type="expression" dxfId="28" priority="1">
      <formula>MOD(ROW(),2)</formula>
    </cfRule>
  </conditionalFormatting>
  <dataValidations count="1">
    <dataValidation type="list" allowBlank="1" showInputMessage="1" showErrorMessage="1" sqref="C7:C37" xr:uid="{00000000-0002-0000-0D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1:J62"/>
  <sheetViews>
    <sheetView topLeftCell="A11" workbookViewId="0">
      <selection activeCell="E21" sqref="E21"/>
    </sheetView>
  </sheetViews>
  <sheetFormatPr baseColWidth="10" defaultRowHeight="15" x14ac:dyDescent="0.25"/>
  <cols>
    <col min="1" max="1" width="53.85546875" bestFit="1" customWidth="1"/>
    <col min="2" max="3" width="20.140625" bestFit="1" customWidth="1"/>
    <col min="4" max="4" width="11.85546875" bestFit="1" customWidth="1"/>
    <col min="5" max="5" width="20.140625" bestFit="1" customWidth="1"/>
    <col min="6" max="6" width="50.42578125" bestFit="1" customWidth="1"/>
    <col min="7" max="7" width="11.85546875" bestFit="1" customWidth="1"/>
    <col min="8" max="8" width="20.140625" bestFit="1" customWidth="1"/>
    <col min="9" max="9" width="11.85546875" bestFit="1" customWidth="1"/>
    <col min="10" max="10" width="20.140625" bestFit="1" customWidth="1"/>
  </cols>
  <sheetData>
    <row r="1" spans="1:10" ht="26.25" x14ac:dyDescent="0.4">
      <c r="A1" s="455" t="str">
        <f ca="1">MID(CELL("filename",A1),FIND("]",CELL("filename",A1))+1,32)</f>
        <v>Bilan Financier</v>
      </c>
      <c r="B1" s="455"/>
      <c r="C1" s="455"/>
      <c r="D1" s="455"/>
      <c r="E1" s="455"/>
      <c r="F1" s="455" t="str">
        <f ca="1">MID(CELL("filename",A1),FIND("]",CELL("filename",A1))+1,32)</f>
        <v>Bilan Financier</v>
      </c>
      <c r="G1" s="455"/>
      <c r="H1" s="455"/>
      <c r="I1" s="455"/>
      <c r="J1" s="455"/>
    </row>
    <row r="2" spans="1:10" ht="15" customHeight="1" x14ac:dyDescent="0.25">
      <c r="A2" s="456" t="s">
        <v>35</v>
      </c>
      <c r="B2" s="456"/>
      <c r="C2" s="456"/>
      <c r="D2" s="456"/>
      <c r="E2" s="456"/>
      <c r="F2" s="456" t="s">
        <v>35</v>
      </c>
      <c r="G2" s="456"/>
      <c r="H2" s="456"/>
      <c r="I2" s="456"/>
      <c r="J2" s="456"/>
    </row>
    <row r="3" spans="1:10" ht="15" customHeight="1" x14ac:dyDescent="0.25">
      <c r="A3" s="456"/>
      <c r="B3" s="456"/>
      <c r="C3" s="456"/>
      <c r="D3" s="456"/>
      <c r="E3" s="456"/>
      <c r="F3" s="456"/>
      <c r="G3" s="456"/>
      <c r="H3" s="456"/>
      <c r="I3" s="456"/>
      <c r="J3" s="456"/>
    </row>
    <row r="4" spans="1:10" ht="15" customHeight="1" x14ac:dyDescent="0.25">
      <c r="A4" s="456"/>
      <c r="B4" s="456"/>
      <c r="C4" s="456"/>
      <c r="D4" s="456"/>
      <c r="E4" s="456"/>
      <c r="F4" s="456"/>
      <c r="G4" s="456"/>
      <c r="H4" s="456"/>
      <c r="I4" s="456"/>
      <c r="J4" s="456"/>
    </row>
    <row r="5" spans="1:10" ht="15" customHeight="1" x14ac:dyDescent="0.25">
      <c r="A5" s="456"/>
      <c r="B5" s="456"/>
      <c r="C5" s="456"/>
      <c r="D5" s="456"/>
      <c r="E5" s="456"/>
      <c r="F5" s="456"/>
      <c r="G5" s="456"/>
      <c r="H5" s="456"/>
      <c r="I5" s="456"/>
      <c r="J5" s="456"/>
    </row>
    <row r="6" spans="1:10" ht="15.75" thickBot="1" x14ac:dyDescent="0.3">
      <c r="A6" s="457"/>
      <c r="B6" s="457"/>
      <c r="C6" s="457"/>
      <c r="D6" s="457"/>
      <c r="E6" s="457"/>
      <c r="F6" s="457"/>
      <c r="G6" s="457"/>
      <c r="H6" s="457"/>
      <c r="I6" s="457"/>
      <c r="J6" s="457"/>
    </row>
    <row r="7" spans="1:10" ht="15.75" thickTop="1" x14ac:dyDescent="0.25">
      <c r="A7" s="4"/>
      <c r="B7" s="5"/>
      <c r="C7" s="5"/>
      <c r="D7" s="5"/>
      <c r="E7" s="6"/>
      <c r="F7" s="4"/>
      <c r="G7" s="5"/>
      <c r="H7" s="7"/>
      <c r="I7" s="5"/>
      <c r="J7" s="6"/>
    </row>
    <row r="8" spans="1:10" x14ac:dyDescent="0.25">
      <c r="A8" s="458" t="s">
        <v>96</v>
      </c>
      <c r="B8" s="459"/>
      <c r="C8" s="459"/>
      <c r="D8" s="459"/>
      <c r="E8" s="460"/>
      <c r="F8" s="458" t="s">
        <v>36</v>
      </c>
      <c r="G8" s="459"/>
      <c r="H8" s="459"/>
      <c r="I8" s="459"/>
      <c r="J8" s="460"/>
    </row>
    <row r="9" spans="1:10" x14ac:dyDescent="0.25">
      <c r="A9" s="458"/>
      <c r="B9" s="459"/>
      <c r="C9" s="459"/>
      <c r="D9" s="459"/>
      <c r="E9" s="460"/>
      <c r="F9" s="458"/>
      <c r="G9" s="459"/>
      <c r="H9" s="459"/>
      <c r="I9" s="459"/>
      <c r="J9" s="460"/>
    </row>
    <row r="10" spans="1:10" x14ac:dyDescent="0.25">
      <c r="A10" s="465"/>
      <c r="B10" s="466"/>
      <c r="C10" s="8"/>
      <c r="D10" s="2"/>
      <c r="E10" s="9"/>
      <c r="F10" s="10"/>
      <c r="G10" s="2"/>
      <c r="H10" s="3"/>
      <c r="I10" s="2"/>
      <c r="J10" s="9"/>
    </row>
    <row r="11" spans="1:10" x14ac:dyDescent="0.25">
      <c r="A11" s="465"/>
      <c r="B11" s="466"/>
      <c r="C11" s="8"/>
      <c r="D11" s="11"/>
      <c r="E11" s="9"/>
      <c r="F11" s="467" t="s">
        <v>37</v>
      </c>
      <c r="G11" s="468"/>
      <c r="H11" s="12">
        <v>753.59</v>
      </c>
      <c r="I11" s="11"/>
      <c r="J11" s="9"/>
    </row>
    <row r="12" spans="1:10" ht="15.75" thickBot="1" x14ac:dyDescent="0.3">
      <c r="A12" s="10"/>
      <c r="B12" s="2"/>
      <c r="C12" s="13"/>
      <c r="D12" s="13"/>
      <c r="E12" s="9"/>
      <c r="F12" s="10"/>
      <c r="G12" s="2"/>
      <c r="H12" s="14"/>
      <c r="I12" s="13"/>
      <c r="J12" s="9"/>
    </row>
    <row r="13" spans="1:10" ht="15.75" thickBot="1" x14ac:dyDescent="0.3">
      <c r="A13" s="15" t="s">
        <v>38</v>
      </c>
      <c r="B13" s="16" t="s">
        <v>0</v>
      </c>
      <c r="C13" s="17" t="s">
        <v>39</v>
      </c>
      <c r="D13" s="15" t="s">
        <v>0</v>
      </c>
      <c r="E13" s="18" t="s">
        <v>40</v>
      </c>
      <c r="F13" s="19" t="s">
        <v>38</v>
      </c>
      <c r="G13" s="20" t="s">
        <v>0</v>
      </c>
      <c r="H13" s="17" t="s">
        <v>39</v>
      </c>
      <c r="I13" s="15" t="s">
        <v>0</v>
      </c>
      <c r="J13" s="17" t="s">
        <v>40</v>
      </c>
    </row>
    <row r="14" spans="1:10" ht="15.75" thickBot="1" x14ac:dyDescent="0.3">
      <c r="A14" s="21"/>
      <c r="B14" s="2"/>
      <c r="C14" s="22"/>
      <c r="D14" s="23"/>
      <c r="E14" s="9"/>
      <c r="F14" s="10"/>
      <c r="G14" s="24"/>
      <c r="H14" s="25"/>
      <c r="I14" s="23"/>
      <c r="J14" s="26"/>
    </row>
    <row r="15" spans="1:10" x14ac:dyDescent="0.25">
      <c r="A15" s="27" t="s">
        <v>41</v>
      </c>
      <c r="B15" s="28">
        <v>7020</v>
      </c>
      <c r="C15" s="122"/>
      <c r="D15" s="30"/>
      <c r="E15" s="26"/>
      <c r="F15" s="27" t="s">
        <v>42</v>
      </c>
      <c r="G15" s="31">
        <v>7020</v>
      </c>
      <c r="H15" s="32"/>
      <c r="I15" s="23"/>
      <c r="J15" s="33">
        <v>400</v>
      </c>
    </row>
    <row r="16" spans="1:10" x14ac:dyDescent="0.25">
      <c r="A16" s="27" t="s">
        <v>43</v>
      </c>
      <c r="B16" s="28">
        <v>7060</v>
      </c>
      <c r="C16" s="121"/>
      <c r="D16" s="23"/>
      <c r="E16" s="26"/>
      <c r="F16" s="27" t="s">
        <v>43</v>
      </c>
      <c r="G16" s="31">
        <v>7060</v>
      </c>
      <c r="H16" s="32"/>
      <c r="I16" s="23"/>
      <c r="J16" s="26"/>
    </row>
    <row r="17" spans="1:10" x14ac:dyDescent="0.25">
      <c r="A17" s="35" t="s">
        <v>77</v>
      </c>
      <c r="B17" s="28">
        <v>7417</v>
      </c>
      <c r="C17" s="34"/>
      <c r="D17" s="23"/>
      <c r="E17" s="26"/>
      <c r="F17" s="27" t="s">
        <v>78</v>
      </c>
      <c r="G17" s="31">
        <v>7417</v>
      </c>
      <c r="H17" s="32">
        <v>90</v>
      </c>
      <c r="I17" s="23"/>
      <c r="J17" s="26"/>
    </row>
    <row r="18" spans="1:10" x14ac:dyDescent="0.25">
      <c r="A18" s="27" t="s">
        <v>44</v>
      </c>
      <c r="B18" s="28">
        <v>7441</v>
      </c>
      <c r="C18" s="34"/>
      <c r="D18" s="23"/>
      <c r="E18" s="26"/>
      <c r="F18" s="27" t="s">
        <v>44</v>
      </c>
      <c r="G18" s="31">
        <v>7441</v>
      </c>
      <c r="H18" s="32"/>
      <c r="I18" s="23"/>
      <c r="J18" s="26"/>
    </row>
    <row r="19" spans="1:10" x14ac:dyDescent="0.25">
      <c r="A19" s="27" t="s">
        <v>45</v>
      </c>
      <c r="B19" s="36">
        <v>7542</v>
      </c>
      <c r="C19" s="34"/>
      <c r="D19" s="23"/>
      <c r="E19" s="26"/>
      <c r="F19" s="27" t="s">
        <v>45</v>
      </c>
      <c r="G19" s="31">
        <v>7542</v>
      </c>
      <c r="H19" s="32"/>
      <c r="I19" s="23"/>
      <c r="J19" s="26"/>
    </row>
    <row r="20" spans="1:10" x14ac:dyDescent="0.25">
      <c r="A20" s="27" t="s">
        <v>79</v>
      </c>
      <c r="B20" s="37">
        <v>7443</v>
      </c>
      <c r="C20" s="34"/>
      <c r="D20" s="23"/>
      <c r="E20" s="38"/>
      <c r="F20" s="27" t="s">
        <v>46</v>
      </c>
      <c r="G20" s="31">
        <v>7443</v>
      </c>
      <c r="H20" s="32">
        <v>350</v>
      </c>
      <c r="I20" s="23"/>
      <c r="J20" s="38"/>
    </row>
    <row r="21" spans="1:10" x14ac:dyDescent="0.25">
      <c r="A21" s="27" t="s">
        <v>29</v>
      </c>
      <c r="B21" s="36">
        <v>7460</v>
      </c>
      <c r="C21" s="34"/>
      <c r="D21" s="23"/>
      <c r="E21" s="26"/>
      <c r="F21" s="27" t="s">
        <v>29</v>
      </c>
      <c r="G21" s="31">
        <v>7460</v>
      </c>
      <c r="H21" s="32"/>
      <c r="I21" s="23"/>
      <c r="J21" s="26"/>
    </row>
    <row r="22" spans="1:10" x14ac:dyDescent="0.25">
      <c r="A22" s="27" t="s">
        <v>47</v>
      </c>
      <c r="B22" s="28">
        <v>7560</v>
      </c>
      <c r="C22" s="34"/>
      <c r="D22" s="23"/>
      <c r="E22" s="26"/>
      <c r="F22" s="27" t="s">
        <v>47</v>
      </c>
      <c r="G22" s="31">
        <v>7560</v>
      </c>
      <c r="H22" s="39"/>
      <c r="I22" s="23"/>
      <c r="J22" s="26"/>
    </row>
    <row r="23" spans="1:10" x14ac:dyDescent="0.25">
      <c r="A23" s="27" t="s">
        <v>84</v>
      </c>
      <c r="B23" s="36">
        <v>7560</v>
      </c>
      <c r="C23" s="34"/>
      <c r="D23" s="23"/>
      <c r="E23" s="26"/>
      <c r="F23" s="27" t="s">
        <v>48</v>
      </c>
      <c r="G23" s="31">
        <v>7560</v>
      </c>
      <c r="H23" s="39">
        <v>1760</v>
      </c>
      <c r="I23" s="23"/>
      <c r="J23" s="26"/>
    </row>
    <row r="24" spans="1:10" x14ac:dyDescent="0.25">
      <c r="A24" s="27" t="s">
        <v>1</v>
      </c>
      <c r="B24" s="37">
        <v>7710</v>
      </c>
      <c r="C24" s="34">
        <v>4.9000000000000004</v>
      </c>
      <c r="D24" s="23"/>
      <c r="E24" s="38"/>
      <c r="F24" s="27" t="s">
        <v>1</v>
      </c>
      <c r="G24" s="31">
        <v>7710</v>
      </c>
      <c r="H24" s="39"/>
      <c r="I24" s="23"/>
      <c r="J24" s="38"/>
    </row>
    <row r="25" spans="1:10" x14ac:dyDescent="0.25">
      <c r="A25" s="27" t="s">
        <v>2</v>
      </c>
      <c r="B25" s="36">
        <v>7510</v>
      </c>
      <c r="C25" s="34"/>
      <c r="D25" s="23"/>
      <c r="E25" s="26"/>
      <c r="F25" s="10" t="s">
        <v>2</v>
      </c>
      <c r="G25" s="31">
        <v>7510</v>
      </c>
      <c r="H25" s="40">
        <v>300</v>
      </c>
      <c r="I25" s="23"/>
      <c r="J25" s="38"/>
    </row>
    <row r="26" spans="1:10" x14ac:dyDescent="0.25">
      <c r="A26" s="27" t="s">
        <v>3</v>
      </c>
      <c r="B26" s="36">
        <v>7610</v>
      </c>
      <c r="C26" s="34"/>
      <c r="D26" s="23"/>
      <c r="E26" s="41"/>
      <c r="F26" s="27" t="s">
        <v>3</v>
      </c>
      <c r="G26" s="31">
        <v>7610</v>
      </c>
      <c r="H26" s="40"/>
      <c r="I26" s="23"/>
      <c r="J26" s="41"/>
    </row>
    <row r="27" spans="1:10" x14ac:dyDescent="0.25">
      <c r="A27" s="42" t="s">
        <v>49</v>
      </c>
      <c r="B27" s="43"/>
      <c r="C27" s="44"/>
      <c r="D27" s="45">
        <v>6010</v>
      </c>
      <c r="E27" s="26"/>
      <c r="F27" s="46" t="s">
        <v>80</v>
      </c>
      <c r="G27" s="43"/>
      <c r="H27" s="47"/>
      <c r="I27" s="48">
        <v>6010</v>
      </c>
      <c r="J27" s="49">
        <v>70</v>
      </c>
    </row>
    <row r="28" spans="1:10" x14ac:dyDescent="0.25">
      <c r="A28" s="35" t="s">
        <v>50</v>
      </c>
      <c r="B28" s="3"/>
      <c r="C28" s="38"/>
      <c r="D28" s="50">
        <v>6050</v>
      </c>
      <c r="E28" s="26"/>
      <c r="F28" s="27" t="s">
        <v>50</v>
      </c>
      <c r="G28" s="3"/>
      <c r="H28" s="52"/>
      <c r="I28" s="53">
        <v>6050</v>
      </c>
      <c r="J28" s="54"/>
    </row>
    <row r="29" spans="1:10" x14ac:dyDescent="0.25">
      <c r="A29" s="27" t="s">
        <v>51</v>
      </c>
      <c r="B29" s="3"/>
      <c r="C29" s="38"/>
      <c r="D29" s="55">
        <v>6063</v>
      </c>
      <c r="E29" s="26"/>
      <c r="F29" s="27" t="s">
        <v>52</v>
      </c>
      <c r="G29" s="3"/>
      <c r="H29" s="52"/>
      <c r="I29" s="53">
        <v>6063</v>
      </c>
      <c r="J29" s="54"/>
    </row>
    <row r="30" spans="1:10" x14ac:dyDescent="0.25">
      <c r="A30" s="27" t="s">
        <v>5</v>
      </c>
      <c r="B30" s="3"/>
      <c r="C30" s="38"/>
      <c r="D30" s="55">
        <v>6064</v>
      </c>
      <c r="E30" s="26"/>
      <c r="F30" s="152" t="s">
        <v>5</v>
      </c>
      <c r="G30" s="3"/>
      <c r="H30" s="52"/>
      <c r="I30" s="53">
        <v>6064</v>
      </c>
      <c r="J30" s="54">
        <v>70</v>
      </c>
    </row>
    <row r="31" spans="1:10" x14ac:dyDescent="0.25">
      <c r="A31" s="27" t="s">
        <v>53</v>
      </c>
      <c r="B31" s="3"/>
      <c r="C31" s="38"/>
      <c r="D31" s="55">
        <v>6110</v>
      </c>
      <c r="E31" s="26"/>
      <c r="F31" s="27" t="s">
        <v>53</v>
      </c>
      <c r="G31" s="3"/>
      <c r="H31" s="52"/>
      <c r="I31" s="56">
        <v>6110</v>
      </c>
      <c r="J31" s="54"/>
    </row>
    <row r="32" spans="1:10" x14ac:dyDescent="0.25">
      <c r="A32" s="27" t="s">
        <v>54</v>
      </c>
      <c r="B32" s="3"/>
      <c r="C32" s="38"/>
      <c r="D32" s="50">
        <v>6130</v>
      </c>
      <c r="E32" s="51"/>
      <c r="F32" s="27" t="s">
        <v>6</v>
      </c>
      <c r="G32" s="3"/>
      <c r="H32" s="52"/>
      <c r="I32" s="53">
        <v>6130</v>
      </c>
      <c r="J32" s="54">
        <v>300</v>
      </c>
    </row>
    <row r="33" spans="1:10" x14ac:dyDescent="0.25">
      <c r="A33" s="27" t="s">
        <v>81</v>
      </c>
      <c r="B33" s="3"/>
      <c r="C33" s="38"/>
      <c r="D33" s="55">
        <v>6150</v>
      </c>
      <c r="E33" s="57"/>
      <c r="F33" s="27" t="s">
        <v>55</v>
      </c>
      <c r="G33" s="3"/>
      <c r="H33" s="52"/>
      <c r="I33" s="58">
        <v>6150</v>
      </c>
      <c r="J33" s="54">
        <v>100</v>
      </c>
    </row>
    <row r="34" spans="1:10" x14ac:dyDescent="0.25">
      <c r="A34" s="27" t="s">
        <v>56</v>
      </c>
      <c r="B34" s="3"/>
      <c r="C34" s="38"/>
      <c r="D34" s="55">
        <v>6160</v>
      </c>
      <c r="E34" s="51"/>
      <c r="F34" s="27" t="s">
        <v>57</v>
      </c>
      <c r="G34" s="3"/>
      <c r="H34" s="52"/>
      <c r="I34" s="53">
        <v>6160</v>
      </c>
      <c r="J34" s="54">
        <v>150</v>
      </c>
    </row>
    <row r="35" spans="1:10" x14ac:dyDescent="0.25">
      <c r="A35" s="27" t="s">
        <v>9</v>
      </c>
      <c r="B35" s="3"/>
      <c r="C35" s="38"/>
      <c r="D35" s="55">
        <v>6260</v>
      </c>
      <c r="E35" s="26"/>
      <c r="F35" s="27" t="s">
        <v>9</v>
      </c>
      <c r="G35" s="3"/>
      <c r="H35" s="52"/>
      <c r="I35" s="53">
        <v>6260</v>
      </c>
      <c r="J35" s="54"/>
    </row>
    <row r="36" spans="1:10" x14ac:dyDescent="0.25">
      <c r="A36" s="35" t="s">
        <v>10</v>
      </c>
      <c r="B36" s="3"/>
      <c r="C36" s="38"/>
      <c r="D36" s="50">
        <v>6230</v>
      </c>
      <c r="E36" s="51"/>
      <c r="F36" s="27" t="s">
        <v>10</v>
      </c>
      <c r="G36" s="3"/>
      <c r="H36" s="52"/>
      <c r="I36" s="53">
        <v>6230</v>
      </c>
      <c r="J36" s="54"/>
    </row>
    <row r="37" spans="1:10" x14ac:dyDescent="0.25">
      <c r="A37" s="27" t="s">
        <v>82</v>
      </c>
      <c r="B37" s="3"/>
      <c r="C37" s="38"/>
      <c r="D37" s="59">
        <v>6234</v>
      </c>
      <c r="E37" s="60"/>
      <c r="F37" s="27" t="s">
        <v>58</v>
      </c>
      <c r="G37" s="3"/>
      <c r="H37" s="52"/>
      <c r="I37" s="53">
        <v>6234</v>
      </c>
      <c r="J37" s="54"/>
    </row>
    <row r="38" spans="1:10" x14ac:dyDescent="0.25">
      <c r="A38" s="61" t="s">
        <v>59</v>
      </c>
      <c r="B38" s="43"/>
      <c r="C38" s="38"/>
      <c r="D38" s="62">
        <v>6252</v>
      </c>
      <c r="E38" s="51"/>
      <c r="F38" s="61" t="s">
        <v>83</v>
      </c>
      <c r="G38" s="43"/>
      <c r="H38" s="47"/>
      <c r="I38" s="48">
        <v>6252</v>
      </c>
      <c r="J38" s="63">
        <v>130</v>
      </c>
    </row>
    <row r="39" spans="1:10" x14ac:dyDescent="0.25">
      <c r="A39" s="27" t="s">
        <v>60</v>
      </c>
      <c r="B39" s="3"/>
      <c r="C39" s="38"/>
      <c r="D39" s="59">
        <v>6253</v>
      </c>
      <c r="E39" s="51"/>
      <c r="F39" s="27" t="s">
        <v>11</v>
      </c>
      <c r="G39" s="3"/>
      <c r="H39" s="52"/>
      <c r="I39" s="53">
        <v>6253</v>
      </c>
      <c r="J39" s="54"/>
    </row>
    <row r="40" spans="1:10" x14ac:dyDescent="0.25">
      <c r="A40" s="27" t="s">
        <v>12</v>
      </c>
      <c r="B40" s="3"/>
      <c r="C40" s="38"/>
      <c r="D40" s="64">
        <v>6270</v>
      </c>
      <c r="E40" s="65"/>
      <c r="F40" s="27" t="s">
        <v>12</v>
      </c>
      <c r="G40" s="3"/>
      <c r="H40" s="52"/>
      <c r="I40" s="53">
        <v>6270</v>
      </c>
      <c r="J40" s="54"/>
    </row>
    <row r="41" spans="1:10" x14ac:dyDescent="0.25">
      <c r="A41" s="27" t="s">
        <v>13</v>
      </c>
      <c r="B41" s="3"/>
      <c r="C41" s="38"/>
      <c r="D41" s="55">
        <v>6280</v>
      </c>
      <c r="E41" s="66"/>
      <c r="F41" s="27" t="s">
        <v>13</v>
      </c>
      <c r="G41" s="3"/>
      <c r="H41" s="52"/>
      <c r="I41" s="53">
        <v>6280</v>
      </c>
      <c r="J41" s="54"/>
    </row>
    <row r="42" spans="1:10" x14ac:dyDescent="0.25">
      <c r="A42" s="27" t="s">
        <v>14</v>
      </c>
      <c r="B42" s="3"/>
      <c r="C42" s="38"/>
      <c r="D42" s="59">
        <v>6581</v>
      </c>
      <c r="E42" s="65"/>
      <c r="F42" s="27" t="s">
        <v>14</v>
      </c>
      <c r="G42" s="3"/>
      <c r="H42" s="52"/>
      <c r="I42" s="53">
        <v>6581</v>
      </c>
      <c r="J42" s="54"/>
    </row>
    <row r="43" spans="1:10" x14ac:dyDescent="0.25">
      <c r="A43" s="27" t="s">
        <v>61</v>
      </c>
      <c r="B43" s="3"/>
      <c r="C43" s="38"/>
      <c r="D43" s="59">
        <v>6584</v>
      </c>
      <c r="E43" s="65"/>
      <c r="F43" s="27" t="s">
        <v>61</v>
      </c>
      <c r="G43" s="3"/>
      <c r="H43" s="52"/>
      <c r="I43" s="53">
        <v>6584</v>
      </c>
      <c r="J43" s="54"/>
    </row>
    <row r="44" spans="1:10" x14ac:dyDescent="0.25">
      <c r="A44" s="35" t="s">
        <v>62</v>
      </c>
      <c r="B44" s="3"/>
      <c r="C44" s="38"/>
      <c r="D44" s="59">
        <v>6788</v>
      </c>
      <c r="E44" s="67"/>
      <c r="F44" s="27" t="s">
        <v>63</v>
      </c>
      <c r="G44" s="68"/>
      <c r="H44" s="52"/>
      <c r="I44" s="53">
        <v>6788</v>
      </c>
      <c r="J44" s="69"/>
    </row>
    <row r="45" spans="1:10" x14ac:dyDescent="0.25">
      <c r="A45" s="27"/>
      <c r="B45" s="3"/>
      <c r="C45" s="38"/>
      <c r="D45" s="23"/>
      <c r="E45" s="70"/>
      <c r="F45" s="10" t="s">
        <v>64</v>
      </c>
      <c r="G45" s="24"/>
      <c r="H45" s="71"/>
      <c r="I45" s="56"/>
      <c r="J45" s="70"/>
    </row>
    <row r="46" spans="1:10" ht="15.75" thickBot="1" x14ac:dyDescent="0.3">
      <c r="A46" s="72"/>
      <c r="B46" s="3"/>
      <c r="C46" s="38"/>
      <c r="D46" s="23"/>
      <c r="E46" s="73"/>
      <c r="F46" s="10"/>
      <c r="G46" s="74"/>
      <c r="H46" s="75"/>
      <c r="I46" s="23"/>
      <c r="J46" s="76"/>
    </row>
    <row r="47" spans="1:10" ht="15.75" thickBot="1" x14ac:dyDescent="0.3">
      <c r="A47" s="77" t="s">
        <v>28</v>
      </c>
      <c r="B47" s="78"/>
      <c r="C47" s="29">
        <f>SUM(C15:C46)</f>
        <v>4.9000000000000004</v>
      </c>
      <c r="D47" s="79"/>
      <c r="E47" s="80">
        <f>SUM(E15:E46)</f>
        <v>0</v>
      </c>
      <c r="F47" s="77" t="s">
        <v>28</v>
      </c>
      <c r="G47" s="78"/>
      <c r="H47" s="81">
        <f>SUM(H14:H46)</f>
        <v>2500</v>
      </c>
      <c r="I47" s="82"/>
      <c r="J47" s="83">
        <f>SUM(J15:J46)</f>
        <v>1220</v>
      </c>
    </row>
    <row r="48" spans="1:10" ht="15.75" thickBot="1" x14ac:dyDescent="0.3">
      <c r="A48" s="469"/>
      <c r="B48" s="470"/>
      <c r="C48" s="84"/>
      <c r="D48" s="85"/>
      <c r="E48" s="86"/>
      <c r="F48" s="87"/>
      <c r="G48" s="85"/>
      <c r="H48" s="88"/>
      <c r="I48" s="89"/>
      <c r="J48" s="90"/>
    </row>
    <row r="49" spans="1:10" ht="15.75" thickBot="1" x14ac:dyDescent="0.3">
      <c r="A49" s="471">
        <v>44499</v>
      </c>
      <c r="B49" s="472"/>
      <c r="C49" s="91">
        <f>C47-E47</f>
        <v>4.9000000000000004</v>
      </c>
      <c r="D49" s="85"/>
      <c r="E49" s="92"/>
      <c r="F49" s="87"/>
      <c r="G49" s="85"/>
      <c r="H49" s="93"/>
      <c r="I49" s="89"/>
      <c r="J49" s="92"/>
    </row>
    <row r="50" spans="1:10" x14ac:dyDescent="0.25">
      <c r="A50" s="94" t="s">
        <v>65</v>
      </c>
      <c r="B50" s="95"/>
      <c r="C50" s="96"/>
      <c r="D50" s="10"/>
      <c r="E50" s="9"/>
      <c r="F50" s="87"/>
      <c r="G50" s="85"/>
      <c r="H50" s="93"/>
      <c r="I50" s="89"/>
      <c r="J50" s="92"/>
    </row>
    <row r="51" spans="1:10" x14ac:dyDescent="0.25">
      <c r="A51" s="97" t="s">
        <v>66</v>
      </c>
      <c r="B51" s="98"/>
      <c r="C51" s="99"/>
      <c r="D51" s="2"/>
      <c r="E51" s="9"/>
      <c r="F51" s="87"/>
      <c r="G51" s="85"/>
      <c r="H51" s="93"/>
      <c r="I51" s="89"/>
      <c r="J51" s="92"/>
    </row>
    <row r="52" spans="1:10" x14ac:dyDescent="0.25">
      <c r="A52" s="100" t="s">
        <v>67</v>
      </c>
      <c r="B52" s="101" t="s">
        <v>68</v>
      </c>
      <c r="C52" s="102">
        <v>170</v>
      </c>
      <c r="D52" s="2"/>
      <c r="E52" s="9"/>
      <c r="F52" s="87"/>
      <c r="G52" s="85"/>
      <c r="H52" s="93"/>
      <c r="I52" s="89"/>
      <c r="J52" s="92"/>
    </row>
    <row r="53" spans="1:10" ht="15.75" thickBot="1" x14ac:dyDescent="0.3">
      <c r="A53" s="94" t="s">
        <v>69</v>
      </c>
      <c r="B53" s="103"/>
      <c r="C53" s="99"/>
      <c r="D53" s="2"/>
      <c r="E53" s="104"/>
      <c r="F53" s="87"/>
      <c r="G53" s="85"/>
      <c r="H53" s="93"/>
      <c r="I53" s="89"/>
      <c r="J53" s="92"/>
    </row>
    <row r="54" spans="1:10" ht="15.75" thickBot="1" x14ac:dyDescent="0.3">
      <c r="A54" s="469" t="s">
        <v>70</v>
      </c>
      <c r="B54" s="473"/>
      <c r="C54" s="105"/>
      <c r="D54" s="2"/>
      <c r="E54" s="104"/>
      <c r="F54" s="87"/>
      <c r="G54" s="85"/>
      <c r="H54" s="93"/>
      <c r="I54" s="89"/>
      <c r="J54" s="92"/>
    </row>
    <row r="55" spans="1:10" ht="15.75" thickBot="1" x14ac:dyDescent="0.3">
      <c r="A55" s="461"/>
      <c r="B55" s="462"/>
      <c r="C55" s="106"/>
      <c r="D55" s="2"/>
      <c r="E55" s="104"/>
      <c r="F55" s="87"/>
      <c r="G55" s="85"/>
      <c r="H55" s="93"/>
      <c r="I55" s="89"/>
      <c r="J55" s="92"/>
    </row>
    <row r="56" spans="1:10" ht="16.5" thickTop="1" thickBot="1" x14ac:dyDescent="0.3">
      <c r="A56" s="107" t="s">
        <v>71</v>
      </c>
      <c r="B56" s="108">
        <v>44864</v>
      </c>
      <c r="C56" s="109"/>
      <c r="D56" s="85"/>
      <c r="E56" s="9"/>
      <c r="F56" s="87"/>
      <c r="G56" s="85"/>
      <c r="H56" s="93"/>
      <c r="I56" s="89"/>
      <c r="J56" s="110"/>
    </row>
    <row r="57" spans="1:10" ht="15.75" thickTop="1" x14ac:dyDescent="0.25">
      <c r="A57" s="107" t="s">
        <v>72</v>
      </c>
      <c r="B57" s="111" t="s">
        <v>73</v>
      </c>
      <c r="C57" s="112"/>
      <c r="D57" s="85"/>
      <c r="E57" s="9"/>
      <c r="F57" s="87"/>
      <c r="G57" s="85"/>
      <c r="H57" s="93"/>
      <c r="I57" s="89"/>
      <c r="J57" s="92"/>
    </row>
    <row r="58" spans="1:10" x14ac:dyDescent="0.25">
      <c r="A58" s="107" t="s">
        <v>74</v>
      </c>
      <c r="B58" s="111" t="s">
        <v>73</v>
      </c>
      <c r="C58" s="113"/>
      <c r="D58" s="85"/>
      <c r="E58" s="9"/>
      <c r="F58" s="87"/>
      <c r="G58" s="85"/>
      <c r="H58" s="93"/>
      <c r="I58" s="89"/>
      <c r="J58" s="92"/>
    </row>
    <row r="59" spans="1:10" ht="15.75" thickBot="1" x14ac:dyDescent="0.3">
      <c r="A59" s="107" t="s">
        <v>75</v>
      </c>
      <c r="B59" s="111" t="s">
        <v>73</v>
      </c>
      <c r="C59" s="114">
        <v>0</v>
      </c>
      <c r="D59" s="85"/>
      <c r="E59" s="115"/>
      <c r="F59" s="87"/>
      <c r="G59" s="85"/>
      <c r="H59" s="93"/>
      <c r="I59" s="89"/>
      <c r="J59" s="92"/>
    </row>
    <row r="60" spans="1:10" ht="16.5" thickTop="1" thickBot="1" x14ac:dyDescent="0.3">
      <c r="A60" s="116"/>
      <c r="B60" s="2"/>
      <c r="C60" s="2"/>
      <c r="D60" s="2"/>
      <c r="E60" s="9"/>
      <c r="F60" s="10"/>
      <c r="G60" s="2"/>
      <c r="H60" s="3"/>
      <c r="I60" s="2"/>
      <c r="J60" s="9"/>
    </row>
    <row r="61" spans="1:10" ht="16.5" thickTop="1" thickBot="1" x14ac:dyDescent="0.3">
      <c r="A61" s="463" t="s">
        <v>76</v>
      </c>
      <c r="B61" s="464"/>
      <c r="C61" s="109"/>
      <c r="D61" s="117"/>
      <c r="E61" s="118"/>
      <c r="F61" s="117"/>
      <c r="G61" s="119"/>
      <c r="H61" s="120"/>
      <c r="I61" s="119"/>
      <c r="J61" s="118"/>
    </row>
    <row r="62" spans="1:10" ht="15.75" thickTop="1" x14ac:dyDescent="0.25"/>
  </sheetData>
  <mergeCells count="14">
    <mergeCell ref="A55:B55"/>
    <mergeCell ref="A61:B61"/>
    <mergeCell ref="F2:J6"/>
    <mergeCell ref="A10:B10"/>
    <mergeCell ref="A11:B11"/>
    <mergeCell ref="F11:G11"/>
    <mergeCell ref="A48:B48"/>
    <mergeCell ref="A49:B49"/>
    <mergeCell ref="A54:B54"/>
    <mergeCell ref="A1:E1"/>
    <mergeCell ref="F1:J1"/>
    <mergeCell ref="A2:E6"/>
    <mergeCell ref="A8:E9"/>
    <mergeCell ref="F8:J9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A1:K64"/>
  <sheetViews>
    <sheetView showGridLines="0" topLeftCell="A13" workbookViewId="0">
      <selection activeCell="B23" sqref="B13:G23"/>
    </sheetView>
  </sheetViews>
  <sheetFormatPr baseColWidth="10" defaultRowHeight="15" x14ac:dyDescent="0.25"/>
  <cols>
    <col min="1" max="1" width="17" style="124" customWidth="1"/>
    <col min="2" max="2" width="6.7109375" style="124" customWidth="1"/>
    <col min="3" max="3" width="2.85546875" style="124" customWidth="1"/>
    <col min="4" max="4" width="7.85546875" style="124" bestFit="1" customWidth="1"/>
    <col min="5" max="5" width="14.7109375" style="124" customWidth="1"/>
    <col min="6" max="6" width="3.5703125" style="124" customWidth="1"/>
    <col min="7" max="7" width="19.7109375" style="124" customWidth="1"/>
    <col min="8" max="8" width="12.140625" style="124" customWidth="1"/>
    <col min="9" max="16384" width="11.42578125" style="124"/>
  </cols>
  <sheetData>
    <row r="1" spans="5:7" ht="15.95" customHeight="1" x14ac:dyDescent="0.25"/>
    <row r="2" spans="5:7" ht="15.95" customHeight="1" x14ac:dyDescent="0.25"/>
    <row r="3" spans="5:7" ht="15.95" customHeight="1" x14ac:dyDescent="0.25"/>
    <row r="4" spans="5:7" ht="15.95" customHeight="1" x14ac:dyDescent="0.25"/>
    <row r="5" spans="5:7" ht="15.95" customHeight="1" x14ac:dyDescent="0.25"/>
    <row r="6" spans="5:7" ht="15.95" customHeight="1" x14ac:dyDescent="0.25"/>
    <row r="7" spans="5:7" ht="15.95" customHeight="1" x14ac:dyDescent="0.25"/>
    <row r="8" spans="5:7" ht="15.95" customHeight="1" x14ac:dyDescent="0.25"/>
    <row r="9" spans="5:7" ht="15.95" customHeight="1" x14ac:dyDescent="0.25"/>
    <row r="10" spans="5:7" ht="15.95" customHeight="1" x14ac:dyDescent="0.25"/>
    <row r="11" spans="5:7" ht="15.95" customHeight="1" x14ac:dyDescent="0.25"/>
    <row r="12" spans="5:7" ht="15.95" customHeight="1" x14ac:dyDescent="0.25">
      <c r="E12" s="480" t="s">
        <v>98</v>
      </c>
      <c r="F12" s="480"/>
      <c r="G12" s="480"/>
    </row>
    <row r="13" spans="5:7" ht="15.95" customHeight="1" x14ac:dyDescent="0.25">
      <c r="E13" s="480" t="s">
        <v>97</v>
      </c>
      <c r="F13" s="480"/>
      <c r="G13" s="480"/>
    </row>
    <row r="14" spans="5:7" ht="15.95" customHeight="1" x14ac:dyDescent="0.25">
      <c r="E14" s="480" t="s">
        <v>112</v>
      </c>
      <c r="F14" s="480"/>
      <c r="G14" s="480"/>
    </row>
    <row r="15" spans="5:7" ht="15.95" customHeight="1" x14ac:dyDescent="0.25"/>
    <row r="16" spans="5:7" ht="15.95" customHeight="1" x14ac:dyDescent="0.25"/>
    <row r="17" spans="1:11" ht="15.95" customHeight="1" x14ac:dyDescent="0.25">
      <c r="K17" s="1"/>
    </row>
    <row r="18" spans="1:11" ht="15.95" customHeight="1" x14ac:dyDescent="0.25"/>
    <row r="19" spans="1:11" ht="15.95" customHeight="1" x14ac:dyDescent="0.25">
      <c r="A19" s="136" t="s">
        <v>87</v>
      </c>
      <c r="B19" s="481" t="s">
        <v>92</v>
      </c>
      <c r="C19" s="481"/>
      <c r="D19" s="481"/>
      <c r="E19" s="481"/>
      <c r="F19" s="481"/>
      <c r="G19" s="132"/>
      <c r="H19" s="140"/>
    </row>
    <row r="20" spans="1:11" ht="15.95" customHeight="1" x14ac:dyDescent="0.25">
      <c r="B20" s="482" t="s">
        <v>110</v>
      </c>
      <c r="C20" s="482"/>
      <c r="D20" s="482"/>
      <c r="E20" s="482"/>
      <c r="F20" s="482"/>
      <c r="G20" s="482"/>
      <c r="H20" s="143"/>
    </row>
    <row r="21" spans="1:11" ht="15.95" customHeight="1" x14ac:dyDescent="0.25">
      <c r="A21" s="140"/>
      <c r="B21" s="140"/>
      <c r="C21" s="140"/>
      <c r="D21" s="140"/>
      <c r="E21" s="140"/>
      <c r="F21" s="140"/>
      <c r="G21" s="140"/>
      <c r="H21" s="134"/>
    </row>
    <row r="22" spans="1:11" ht="15.95" customHeight="1" x14ac:dyDescent="0.25">
      <c r="A22" s="140"/>
      <c r="B22" s="140"/>
      <c r="C22" s="140"/>
      <c r="D22" s="140"/>
      <c r="E22" s="135"/>
      <c r="F22" s="225"/>
      <c r="G22" s="135"/>
      <c r="H22" s="140"/>
    </row>
    <row r="23" spans="1:11" ht="15.95" customHeight="1" x14ac:dyDescent="0.25">
      <c r="A23" s="136" t="s">
        <v>88</v>
      </c>
      <c r="B23" s="474" t="s">
        <v>116</v>
      </c>
      <c r="C23" s="474"/>
      <c r="D23" s="474"/>
      <c r="E23" s="474"/>
      <c r="F23" s="226"/>
      <c r="G23" s="226"/>
      <c r="H23" s="140"/>
    </row>
    <row r="24" spans="1:11" ht="15.95" customHeight="1" x14ac:dyDescent="0.25">
      <c r="A24" s="136" t="s">
        <v>109</v>
      </c>
      <c r="B24" s="474" t="e">
        <f>IF(B23="","",VLOOKUP(B23,#REF!,2,FALSE))</f>
        <v>#REF!</v>
      </c>
      <c r="C24" s="474"/>
      <c r="D24" s="474"/>
      <c r="E24" s="474"/>
      <c r="F24" s="1"/>
      <c r="G24" s="227"/>
      <c r="H24" s="140"/>
    </row>
    <row r="25" spans="1:11" ht="15.95" customHeight="1" x14ac:dyDescent="0.25">
      <c r="A25" s="136"/>
      <c r="B25" s="227" t="e">
        <f>IF(B23="","",VLOOKUP(B23,#REF!,4,FALSE))</f>
        <v>#REF!</v>
      </c>
      <c r="C25" s="227"/>
      <c r="D25" s="474" t="e">
        <f>IF(B23="","",VLOOKUP(B23,#REF!,3,FALSE))</f>
        <v>#REF!</v>
      </c>
      <c r="E25" s="474"/>
      <c r="F25" s="474"/>
      <c r="G25" s="474"/>
      <c r="H25" s="140"/>
    </row>
    <row r="26" spans="1:11" ht="15.95" customHeight="1" x14ac:dyDescent="0.25">
      <c r="A26" s="136"/>
      <c r="B26" s="227"/>
      <c r="C26" s="227"/>
      <c r="D26" s="227"/>
      <c r="E26" s="227"/>
      <c r="F26" s="227"/>
      <c r="G26" s="228"/>
      <c r="H26" s="140"/>
    </row>
    <row r="27" spans="1:11" ht="15.95" customHeight="1" x14ac:dyDescent="0.25">
      <c r="A27" s="136" t="s">
        <v>91</v>
      </c>
      <c r="B27" s="233" t="e">
        <f>IF(B23="","",VLOOKUP(B23,#REF!,5,FALSE))</f>
        <v>#REF!</v>
      </c>
      <c r="C27" s="184"/>
      <c r="D27" s="184"/>
      <c r="E27" s="184"/>
      <c r="F27" s="184"/>
      <c r="G27" s="123"/>
      <c r="H27" s="140"/>
    </row>
    <row r="28" spans="1:11" ht="15.95" customHeight="1" x14ac:dyDescent="0.25">
      <c r="A28" s="136"/>
      <c r="B28" s="140"/>
      <c r="C28" s="140"/>
      <c r="D28" s="140"/>
      <c r="E28" s="135"/>
      <c r="F28" s="225"/>
      <c r="G28" s="135"/>
      <c r="H28" s="140"/>
    </row>
    <row r="29" spans="1:11" ht="15.95" customHeight="1" x14ac:dyDescent="0.25">
      <c r="A29" s="137" t="str">
        <f>"a versé la somme de"</f>
        <v>a versé la somme de</v>
      </c>
      <c r="B29" s="154" t="e">
        <f>IF(B23="","",VLOOKUP(B23,#REF!,7,FALSE))</f>
        <v>#REF!</v>
      </c>
      <c r="C29" s="138" t="s">
        <v>89</v>
      </c>
      <c r="D29" s="155" t="e">
        <f>IF(B23="","",VLOOKUP(B23,#REF!,8,FALSE))</f>
        <v>#REF!</v>
      </c>
      <c r="E29" s="477" t="s">
        <v>117</v>
      </c>
      <c r="F29" s="477"/>
      <c r="G29" s="477"/>
      <c r="H29" s="153"/>
      <c r="I29" s="131"/>
      <c r="J29" s="131"/>
      <c r="K29" s="131"/>
    </row>
    <row r="30" spans="1:11" ht="15.95" customHeight="1" x14ac:dyDescent="0.25">
      <c r="A30" s="479" t="s">
        <v>111</v>
      </c>
      <c r="B30" s="479"/>
      <c r="C30" s="479"/>
      <c r="D30" s="479"/>
      <c r="E30" s="479"/>
      <c r="F30" s="158" t="s">
        <v>93</v>
      </c>
      <c r="G30" s="229" t="e">
        <f>IF(B23="","",VLOOKUP(B23,#REF!,6,FALSE))</f>
        <v>#REF!</v>
      </c>
      <c r="H30" s="140"/>
    </row>
    <row r="31" spans="1:11" ht="15.95" customHeight="1" x14ac:dyDescent="0.25">
      <c r="A31" s="136"/>
      <c r="B31" s="230"/>
      <c r="C31" s="230"/>
      <c r="D31" s="230"/>
      <c r="E31" s="230"/>
      <c r="F31" s="230"/>
      <c r="G31" s="230"/>
      <c r="H31" s="230"/>
    </row>
    <row r="32" spans="1:11" ht="15.95" customHeight="1" x14ac:dyDescent="0.25">
      <c r="A32" s="136"/>
      <c r="B32" s="230"/>
      <c r="C32" s="230"/>
      <c r="D32" s="230"/>
      <c r="E32" s="230"/>
      <c r="F32" s="230"/>
      <c r="G32" s="230"/>
      <c r="H32" s="230"/>
    </row>
    <row r="33" spans="1:8" ht="15.95" customHeight="1" x14ac:dyDescent="0.25">
      <c r="A33" s="136"/>
      <c r="B33" s="140"/>
      <c r="C33" s="140"/>
      <c r="D33" s="140"/>
      <c r="E33" s="135"/>
      <c r="F33" s="139"/>
      <c r="G33" s="135"/>
      <c r="H33" s="140"/>
    </row>
    <row r="34" spans="1:8" ht="15.95" customHeight="1" x14ac:dyDescent="0.25">
      <c r="A34" s="136"/>
      <c r="B34" s="140"/>
      <c r="C34" s="140"/>
      <c r="D34" s="140"/>
      <c r="E34" s="135"/>
      <c r="F34" s="139"/>
      <c r="G34" s="135"/>
      <c r="H34" s="140"/>
    </row>
    <row r="35" spans="1:8" ht="15.95" customHeight="1" x14ac:dyDescent="0.25">
      <c r="A35" s="476" t="s">
        <v>95</v>
      </c>
      <c r="B35" s="476"/>
      <c r="C35" s="476"/>
      <c r="D35" s="476"/>
      <c r="E35" s="476"/>
      <c r="F35" s="476"/>
      <c r="G35" s="476"/>
      <c r="H35" s="143"/>
    </row>
    <row r="36" spans="1:8" ht="15.95" customHeight="1" x14ac:dyDescent="0.25">
      <c r="A36" s="140"/>
      <c r="B36" s="140"/>
      <c r="C36" s="140"/>
      <c r="D36" s="140"/>
      <c r="E36" s="135"/>
      <c r="F36" s="139"/>
      <c r="G36" s="135"/>
      <c r="H36" s="140"/>
    </row>
    <row r="37" spans="1:8" ht="15.95" customHeight="1" x14ac:dyDescent="0.25">
      <c r="A37" s="140"/>
      <c r="B37" s="141"/>
      <c r="C37" s="141"/>
      <c r="D37" s="141"/>
      <c r="E37" s="135"/>
      <c r="F37" s="139"/>
      <c r="G37" s="135"/>
      <c r="H37" s="140"/>
    </row>
    <row r="38" spans="1:8" ht="15.95" customHeight="1" x14ac:dyDescent="0.25">
      <c r="A38" s="140"/>
      <c r="B38" s="140"/>
      <c r="C38" s="140"/>
      <c r="D38" s="140"/>
      <c r="E38" s="135"/>
      <c r="F38" s="139"/>
      <c r="G38" s="135"/>
      <c r="H38" s="140"/>
    </row>
    <row r="39" spans="1:8" ht="15.95" customHeight="1" x14ac:dyDescent="0.25">
      <c r="A39" s="140"/>
      <c r="B39" s="132"/>
      <c r="C39" s="123"/>
      <c r="D39" s="123"/>
      <c r="E39" s="135"/>
      <c r="F39" s="139"/>
      <c r="G39" s="135"/>
      <c r="H39" s="140"/>
    </row>
    <row r="40" spans="1:8" ht="15.95" customHeight="1" x14ac:dyDescent="0.25">
      <c r="A40" s="140"/>
      <c r="B40" s="132"/>
      <c r="C40" s="123"/>
      <c r="D40" s="123"/>
      <c r="E40" s="135"/>
      <c r="F40" s="139"/>
      <c r="G40" s="135"/>
      <c r="H40" s="140"/>
    </row>
    <row r="41" spans="1:8" ht="15.95" customHeight="1" x14ac:dyDescent="0.25">
      <c r="A41" s="136" t="s">
        <v>90</v>
      </c>
      <c r="B41" s="234" t="e">
        <f>#REF!</f>
        <v>#REF!</v>
      </c>
      <c r="C41" s="234"/>
      <c r="D41" s="140"/>
      <c r="E41" s="135"/>
      <c r="F41" s="139"/>
      <c r="G41" s="135"/>
      <c r="H41" s="140"/>
    </row>
    <row r="42" spans="1:8" ht="15.95" customHeight="1" x14ac:dyDescent="0.25">
      <c r="A42" s="125" t="s">
        <v>94</v>
      </c>
      <c r="B42" s="478">
        <f ca="1">TODAY()</f>
        <v>45416</v>
      </c>
      <c r="C42" s="478"/>
      <c r="D42" s="478"/>
      <c r="E42" s="126"/>
      <c r="F42" s="129"/>
      <c r="G42" s="126"/>
    </row>
    <row r="43" spans="1:8" ht="15.95" customHeight="1" x14ac:dyDescent="0.25">
      <c r="E43" s="126"/>
      <c r="F43" s="128"/>
      <c r="G43" s="126"/>
    </row>
    <row r="44" spans="1:8" ht="15.95" customHeight="1" x14ac:dyDescent="0.25">
      <c r="E44" s="126"/>
      <c r="F44" s="131"/>
      <c r="G44" s="126"/>
    </row>
    <row r="45" spans="1:8" ht="15.95" customHeight="1" x14ac:dyDescent="0.25">
      <c r="A45" s="125"/>
      <c r="B45" s="231"/>
      <c r="C45" s="231"/>
      <c r="D45" s="231"/>
      <c r="E45" s="126"/>
      <c r="G45" s="126"/>
    </row>
    <row r="46" spans="1:8" ht="15.95" customHeight="1" x14ac:dyDescent="0.25">
      <c r="A46" s="125"/>
      <c r="B46" s="232"/>
      <c r="C46" s="232"/>
      <c r="D46" s="232"/>
      <c r="E46" s="126"/>
      <c r="F46" s="1"/>
      <c r="G46" s="126"/>
    </row>
    <row r="47" spans="1:8" ht="15.95" customHeight="1" x14ac:dyDescent="0.25">
      <c r="E47" s="126"/>
      <c r="G47" s="126"/>
    </row>
    <row r="48" spans="1:8" x14ac:dyDescent="0.25">
      <c r="E48" s="126"/>
      <c r="G48" s="126"/>
    </row>
    <row r="49" spans="5:7" x14ac:dyDescent="0.25">
      <c r="E49" s="126"/>
      <c r="F49" s="475"/>
      <c r="G49" s="126"/>
    </row>
    <row r="50" spans="5:7" x14ac:dyDescent="0.25">
      <c r="E50" s="126"/>
      <c r="F50" s="475"/>
      <c r="G50" s="126"/>
    </row>
    <row r="51" spans="5:7" x14ac:dyDescent="0.25">
      <c r="E51" s="126"/>
      <c r="F51" s="127"/>
      <c r="G51" s="126"/>
    </row>
    <row r="52" spans="5:7" x14ac:dyDescent="0.25">
      <c r="E52" s="126"/>
      <c r="F52" s="127"/>
      <c r="G52" s="126"/>
    </row>
    <row r="53" spans="5:7" x14ac:dyDescent="0.25">
      <c r="E53" s="126"/>
      <c r="F53" s="127"/>
      <c r="G53" s="126"/>
    </row>
    <row r="54" spans="5:7" x14ac:dyDescent="0.25">
      <c r="E54" s="126"/>
      <c r="F54" s="127"/>
      <c r="G54" s="126"/>
    </row>
    <row r="55" spans="5:7" x14ac:dyDescent="0.25">
      <c r="E55" s="126"/>
      <c r="F55" s="127"/>
      <c r="G55" s="126"/>
    </row>
    <row r="56" spans="5:7" x14ac:dyDescent="0.25">
      <c r="E56" s="126"/>
      <c r="F56" s="127"/>
      <c r="G56" s="126"/>
    </row>
    <row r="57" spans="5:7" x14ac:dyDescent="0.25">
      <c r="E57" s="126"/>
      <c r="F57" s="127"/>
      <c r="G57" s="126"/>
    </row>
    <row r="58" spans="5:7" x14ac:dyDescent="0.25">
      <c r="E58" s="126"/>
      <c r="F58" s="128"/>
      <c r="G58" s="126"/>
    </row>
    <row r="59" spans="5:7" x14ac:dyDescent="0.25">
      <c r="E59" s="126"/>
      <c r="F59" s="128"/>
      <c r="G59" s="126"/>
    </row>
    <row r="60" spans="5:7" x14ac:dyDescent="0.25">
      <c r="E60" s="126"/>
      <c r="F60" s="128"/>
      <c r="G60" s="126"/>
    </row>
    <row r="61" spans="5:7" x14ac:dyDescent="0.25">
      <c r="E61" s="126"/>
      <c r="F61" s="128"/>
      <c r="G61" s="126"/>
    </row>
    <row r="62" spans="5:7" x14ac:dyDescent="0.25">
      <c r="E62" s="126"/>
      <c r="F62" s="128"/>
      <c r="G62" s="126"/>
    </row>
    <row r="63" spans="5:7" x14ac:dyDescent="0.25">
      <c r="E63" s="126"/>
      <c r="F63" s="128"/>
      <c r="G63" s="126"/>
    </row>
    <row r="64" spans="5:7" x14ac:dyDescent="0.25">
      <c r="E64" s="126"/>
      <c r="F64" s="128"/>
      <c r="G64" s="126"/>
    </row>
  </sheetData>
  <mergeCells count="13">
    <mergeCell ref="E12:G12"/>
    <mergeCell ref="E13:G13"/>
    <mergeCell ref="E14:G14"/>
    <mergeCell ref="B19:F19"/>
    <mergeCell ref="B20:G20"/>
    <mergeCell ref="B23:E23"/>
    <mergeCell ref="F49:F50"/>
    <mergeCell ref="B24:E24"/>
    <mergeCell ref="A35:G35"/>
    <mergeCell ref="E29:G29"/>
    <mergeCell ref="B42:D42"/>
    <mergeCell ref="A30:E30"/>
    <mergeCell ref="D25:G25"/>
  </mergeCells>
  <dataValidations count="1">
    <dataValidation type="list" allowBlank="1" showInputMessage="1" showErrorMessage="1" sqref="B23:E23" xr:uid="{00000000-0002-0000-1100-000000000000}">
      <formula1>#REF!</formula1>
    </dataValidation>
  </dataValidations>
  <pageMargins left="0.7" right="0.48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0"/>
  <dimension ref="A3:I30"/>
  <sheetViews>
    <sheetView workbookViewId="0">
      <selection activeCell="B23" sqref="B13:G23"/>
    </sheetView>
  </sheetViews>
  <sheetFormatPr baseColWidth="10" defaultRowHeight="15" x14ac:dyDescent="0.25"/>
  <cols>
    <col min="3" max="3" width="13.5703125" bestFit="1" customWidth="1"/>
    <col min="6" max="6" width="12.5703125" customWidth="1"/>
  </cols>
  <sheetData>
    <row r="3" spans="1:9" x14ac:dyDescent="0.25">
      <c r="B3" s="483" t="s">
        <v>99</v>
      </c>
      <c r="C3" s="484"/>
      <c r="D3" s="484"/>
      <c r="E3" s="484"/>
    </row>
    <row r="4" spans="1:9" x14ac:dyDescent="0.25">
      <c r="B4" s="484"/>
      <c r="C4" s="484"/>
      <c r="D4" s="484"/>
      <c r="E4" s="484"/>
    </row>
    <row r="5" spans="1:9" ht="19.5" thickBot="1" x14ac:dyDescent="0.35">
      <c r="C5" s="144"/>
      <c r="D5" s="144"/>
      <c r="E5" s="144"/>
      <c r="F5" s="144"/>
      <c r="I5" s="151"/>
    </row>
    <row r="6" spans="1:9" ht="20.25" thickTop="1" thickBot="1" x14ac:dyDescent="0.35">
      <c r="A6" s="485" t="s">
        <v>30</v>
      </c>
      <c r="B6" s="485"/>
      <c r="C6" s="147" t="e">
        <f>IF(C9="","",VLOOKUP(C9,#REF!,18,FALSE))</f>
        <v>#REF!</v>
      </c>
      <c r="D6" s="145"/>
      <c r="E6" s="145"/>
      <c r="F6" s="145"/>
    </row>
    <row r="7" spans="1:9" ht="19.5" thickTop="1" x14ac:dyDescent="0.3">
      <c r="A7" s="148"/>
      <c r="B7" s="148"/>
      <c r="C7" s="145"/>
      <c r="D7" s="145"/>
      <c r="E7" s="145"/>
      <c r="F7" s="145"/>
    </row>
    <row r="8" spans="1:9" ht="19.5" thickBot="1" x14ac:dyDescent="0.35">
      <c r="A8" s="148"/>
      <c r="B8" s="148"/>
      <c r="C8" s="145"/>
      <c r="D8" s="145"/>
      <c r="E8" s="145"/>
      <c r="F8" s="145"/>
    </row>
    <row r="9" spans="1:9" ht="20.25" thickTop="1" thickBot="1" x14ac:dyDescent="0.35">
      <c r="A9" s="485" t="s">
        <v>106</v>
      </c>
      <c r="B9" s="485"/>
      <c r="C9" s="486" t="s">
        <v>118</v>
      </c>
      <c r="D9" s="487"/>
      <c r="E9" s="487"/>
      <c r="F9" s="488"/>
    </row>
    <row r="10" spans="1:9" ht="19.5" thickTop="1" x14ac:dyDescent="0.3">
      <c r="A10" s="148"/>
      <c r="B10" s="148"/>
      <c r="C10" s="145"/>
      <c r="D10" s="145"/>
      <c r="E10" s="145"/>
      <c r="F10" s="145"/>
    </row>
    <row r="11" spans="1:9" ht="19.5" thickBot="1" x14ac:dyDescent="0.35">
      <c r="A11" s="148"/>
      <c r="B11" s="148"/>
      <c r="C11" s="145"/>
      <c r="D11" s="145"/>
      <c r="E11" s="145"/>
      <c r="F11" s="145"/>
    </row>
    <row r="12" spans="1:9" ht="20.25" thickTop="1" thickBot="1" x14ac:dyDescent="0.35">
      <c r="A12" s="485" t="s">
        <v>31</v>
      </c>
      <c r="B12" s="485"/>
      <c r="C12" s="486" t="e">
        <f>IF(C9="","",VLOOKUP(C9,#REF!,2,FALSE))</f>
        <v>#REF!</v>
      </c>
      <c r="D12" s="487"/>
      <c r="E12" s="487"/>
      <c r="F12" s="488"/>
    </row>
    <row r="13" spans="1:9" ht="20.25" thickTop="1" thickBot="1" x14ac:dyDescent="0.35">
      <c r="A13" s="148"/>
      <c r="B13" s="148"/>
      <c r="C13" s="146" t="e">
        <f>IF(C9="","",VLOOKUP(C9,#REF!,4,FALSE))</f>
        <v>#REF!</v>
      </c>
      <c r="D13" s="486" t="e">
        <f>IF(C9="","",VLOOKUP(C9,#REF!,3,FALSE))</f>
        <v>#REF!</v>
      </c>
      <c r="E13" s="487"/>
      <c r="F13" s="488"/>
    </row>
    <row r="14" spans="1:9" ht="20.25" thickTop="1" thickBot="1" x14ac:dyDescent="0.35">
      <c r="A14" s="148"/>
      <c r="B14" s="148"/>
      <c r="C14" s="145"/>
      <c r="D14" s="145"/>
      <c r="E14" s="145"/>
      <c r="F14" s="145"/>
    </row>
    <row r="15" spans="1:9" ht="20.25" thickTop="1" thickBot="1" x14ac:dyDescent="0.35">
      <c r="A15" s="485" t="s">
        <v>100</v>
      </c>
      <c r="B15" s="485"/>
      <c r="C15" s="486" t="e">
        <f>IF(C9="","",VLOOKUP(C9,#REF!,5,FALSE))</f>
        <v>#REF!</v>
      </c>
      <c r="D15" s="487"/>
      <c r="E15" s="487"/>
      <c r="F15" s="488"/>
    </row>
    <row r="16" spans="1:9" ht="20.25" thickTop="1" thickBot="1" x14ac:dyDescent="0.35">
      <c r="A16" s="148"/>
      <c r="B16" s="148"/>
      <c r="C16" s="145"/>
      <c r="D16" s="145"/>
      <c r="E16" s="145"/>
      <c r="F16" s="145"/>
    </row>
    <row r="17" spans="1:6" ht="20.25" thickTop="1" thickBot="1" x14ac:dyDescent="0.35">
      <c r="A17" s="485" t="s">
        <v>101</v>
      </c>
      <c r="B17" s="485"/>
      <c r="C17" s="489" t="e">
        <f>IF(C9="","",VLOOKUP(C9,#REF!,6,FALSE))</f>
        <v>#REF!</v>
      </c>
      <c r="D17" s="490"/>
      <c r="E17" s="145"/>
      <c r="F17" s="145"/>
    </row>
    <row r="18" spans="1:6" ht="20.25" thickTop="1" thickBot="1" x14ac:dyDescent="0.35">
      <c r="A18" s="148"/>
      <c r="B18" s="148"/>
      <c r="C18" s="145"/>
      <c r="D18" s="145"/>
      <c r="E18" s="145"/>
      <c r="F18" s="145"/>
    </row>
    <row r="19" spans="1:6" ht="20.25" thickTop="1" thickBot="1" x14ac:dyDescent="0.35">
      <c r="A19" s="485" t="s">
        <v>102</v>
      </c>
      <c r="B19" s="485"/>
      <c r="C19" s="491" t="e">
        <f>IF(C9="","",VLOOKUP(C9,#REF!,8,FALSE))</f>
        <v>#REF!</v>
      </c>
      <c r="D19" s="492"/>
      <c r="E19" s="145"/>
      <c r="F19" s="145"/>
    </row>
    <row r="20" spans="1:6" ht="20.25" thickTop="1" thickBot="1" x14ac:dyDescent="0.35">
      <c r="A20" s="148"/>
      <c r="B20" s="148"/>
      <c r="C20" s="145"/>
      <c r="D20" s="145"/>
      <c r="E20" s="145"/>
      <c r="F20" s="145"/>
    </row>
    <row r="21" spans="1:6" ht="20.25" thickTop="1" thickBot="1" x14ac:dyDescent="0.35">
      <c r="A21" s="485" t="s">
        <v>103</v>
      </c>
      <c r="B21" s="485"/>
      <c r="C21" s="491" t="e">
        <f>IF(C9="","",VLOOKUP(C9,#REF!,9,FALSE))</f>
        <v>#REF!</v>
      </c>
      <c r="D21" s="492"/>
      <c r="E21" s="145"/>
      <c r="F21" s="145"/>
    </row>
    <row r="22" spans="1:6" ht="20.25" thickTop="1" thickBot="1" x14ac:dyDescent="0.35">
      <c r="A22" s="148"/>
      <c r="B22" s="148"/>
      <c r="C22" s="145"/>
      <c r="D22" s="145"/>
      <c r="E22" s="145"/>
      <c r="F22" s="145"/>
    </row>
    <row r="23" spans="1:6" ht="20.25" thickTop="1" thickBot="1" x14ac:dyDescent="0.35">
      <c r="A23" s="485" t="s">
        <v>32</v>
      </c>
      <c r="B23" s="485"/>
      <c r="C23" s="493" t="e">
        <f>IF(C9="","",VLOOKUP(C9,#REF!,10,FALSE))</f>
        <v>#REF!</v>
      </c>
      <c r="D23" s="494"/>
      <c r="E23" s="145"/>
      <c r="F23" s="145"/>
    </row>
    <row r="24" spans="1:6" ht="20.25" thickTop="1" thickBot="1" x14ac:dyDescent="0.35">
      <c r="A24" s="148"/>
      <c r="B24" s="148"/>
      <c r="C24" s="145"/>
      <c r="D24" s="145"/>
      <c r="E24" s="145"/>
      <c r="F24" s="145"/>
    </row>
    <row r="25" spans="1:6" ht="20.25" thickTop="1" thickBot="1" x14ac:dyDescent="0.35">
      <c r="A25" s="148"/>
      <c r="B25" s="148" t="s">
        <v>34</v>
      </c>
      <c r="C25" s="146" t="e">
        <f>IF(C9="","",VLOOKUP(C9,#REF!,11,FALSE))</f>
        <v>#REF!</v>
      </c>
      <c r="D25" s="145"/>
      <c r="E25" s="145"/>
      <c r="F25" s="145"/>
    </row>
    <row r="26" spans="1:6" ht="20.25" thickTop="1" thickBot="1" x14ac:dyDescent="0.35">
      <c r="A26" s="148"/>
      <c r="B26" s="148"/>
      <c r="C26" s="145"/>
      <c r="D26" s="145"/>
      <c r="E26" s="145"/>
      <c r="F26" s="145"/>
    </row>
    <row r="27" spans="1:6" ht="20.25" thickTop="1" thickBot="1" x14ac:dyDescent="0.35">
      <c r="A27" s="485" t="s">
        <v>104</v>
      </c>
      <c r="B27" s="485"/>
      <c r="C27" s="149" t="e">
        <f>IF(C9="","",VLOOKUP(C9,#REF!,13,FALSE))</f>
        <v>#REF!</v>
      </c>
      <c r="D27" s="145"/>
      <c r="E27" s="145"/>
      <c r="F27" s="145"/>
    </row>
    <row r="28" spans="1:6" ht="20.25" thickTop="1" thickBot="1" x14ac:dyDescent="0.35">
      <c r="A28" s="148"/>
      <c r="B28" s="148"/>
      <c r="C28" s="145"/>
      <c r="D28" s="145"/>
      <c r="E28" s="145"/>
      <c r="F28" s="145"/>
    </row>
    <row r="29" spans="1:6" ht="20.25" thickTop="1" thickBot="1" x14ac:dyDescent="0.35">
      <c r="A29" s="485" t="s">
        <v>105</v>
      </c>
      <c r="B29" s="485"/>
      <c r="C29" s="150" t="e">
        <f>IF(C9="","",VLOOKUP(C9,#REF!,15,FALSE))</f>
        <v>#REF!</v>
      </c>
      <c r="D29" s="149" t="e">
        <f>IF(C9="","",VLOOKUP(C9,#REF!,16,FALSE))</f>
        <v>#REF!</v>
      </c>
      <c r="E29" s="145"/>
      <c r="F29" s="145"/>
    </row>
    <row r="30" spans="1:6" ht="15.75" thickTop="1" x14ac:dyDescent="0.25">
      <c r="C30" s="130"/>
      <c r="D30" s="130"/>
      <c r="E30" s="130"/>
      <c r="F30" s="130"/>
    </row>
  </sheetData>
  <mergeCells count="19">
    <mergeCell ref="A27:B27"/>
    <mergeCell ref="A29:B29"/>
    <mergeCell ref="A19:B19"/>
    <mergeCell ref="A21:B21"/>
    <mergeCell ref="C19:D19"/>
    <mergeCell ref="C21:D21"/>
    <mergeCell ref="A23:B23"/>
    <mergeCell ref="C23:D23"/>
    <mergeCell ref="D13:F13"/>
    <mergeCell ref="A15:B15"/>
    <mergeCell ref="C15:F15"/>
    <mergeCell ref="A17:B17"/>
    <mergeCell ref="C17:D17"/>
    <mergeCell ref="B3:E4"/>
    <mergeCell ref="A9:B9"/>
    <mergeCell ref="A6:B6"/>
    <mergeCell ref="C9:F9"/>
    <mergeCell ref="C12:F12"/>
    <mergeCell ref="A12:B12"/>
  </mergeCells>
  <dataValidations count="1">
    <dataValidation type="list" allowBlank="1" showInputMessage="1" showErrorMessage="1" sqref="C9:F9" xr:uid="{00000000-0002-0000-1200-000000000000}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8"/>
  <sheetViews>
    <sheetView workbookViewId="0">
      <selection activeCell="E13" sqref="E13"/>
    </sheetView>
  </sheetViews>
  <sheetFormatPr baseColWidth="10" defaultColWidth="11.42578125" defaultRowHeight="15" x14ac:dyDescent="0.25"/>
  <cols>
    <col min="1" max="1" width="52.140625" style="1" bestFit="1" customWidth="1"/>
    <col min="2" max="2" width="10.5703125" style="1" bestFit="1" customWidth="1"/>
  </cols>
  <sheetData>
    <row r="1" spans="1:2" x14ac:dyDescent="0.25">
      <c r="A1" s="1" t="s">
        <v>20</v>
      </c>
      <c r="B1" s="1" t="s">
        <v>0</v>
      </c>
    </row>
    <row r="2" spans="1:2" x14ac:dyDescent="0.25">
      <c r="A2" s="1" t="s">
        <v>143</v>
      </c>
      <c r="B2" s="279">
        <v>6010</v>
      </c>
    </row>
    <row r="3" spans="1:2" x14ac:dyDescent="0.25">
      <c r="A3" s="1" t="s">
        <v>125</v>
      </c>
      <c r="B3" s="279">
        <v>6040</v>
      </c>
    </row>
    <row r="4" spans="1:2" x14ac:dyDescent="0.25">
      <c r="A4" s="1" t="s">
        <v>140</v>
      </c>
      <c r="B4" s="279">
        <v>6051</v>
      </c>
    </row>
    <row r="5" spans="1:2" x14ac:dyDescent="0.25">
      <c r="A5" s="1" t="s">
        <v>5</v>
      </c>
      <c r="B5" s="279">
        <v>6064</v>
      </c>
    </row>
    <row r="6" spans="1:2" x14ac:dyDescent="0.25">
      <c r="A6" s="1" t="s">
        <v>114</v>
      </c>
      <c r="B6" s="279">
        <v>6130</v>
      </c>
    </row>
    <row r="7" spans="1:2" x14ac:dyDescent="0.25">
      <c r="A7" s="1" t="s">
        <v>123</v>
      </c>
      <c r="B7" s="279">
        <v>6135</v>
      </c>
    </row>
    <row r="8" spans="1:2" x14ac:dyDescent="0.25">
      <c r="A8" s="1" t="s">
        <v>7</v>
      </c>
      <c r="B8" s="279">
        <v>6150</v>
      </c>
    </row>
    <row r="9" spans="1:2" x14ac:dyDescent="0.25">
      <c r="A9" s="1" t="s">
        <v>115</v>
      </c>
      <c r="B9" s="279">
        <v>6160</v>
      </c>
    </row>
    <row r="10" spans="1:2" x14ac:dyDescent="0.25">
      <c r="A10" s="1" t="s">
        <v>10</v>
      </c>
      <c r="B10" s="279">
        <v>6230</v>
      </c>
    </row>
    <row r="11" spans="1:2" x14ac:dyDescent="0.25">
      <c r="A11" s="1" t="s">
        <v>113</v>
      </c>
      <c r="B11" s="279">
        <v>6231</v>
      </c>
    </row>
    <row r="12" spans="1:2" x14ac:dyDescent="0.25">
      <c r="A12" s="1" t="s">
        <v>33</v>
      </c>
      <c r="B12" s="279">
        <v>6234</v>
      </c>
    </row>
    <row r="13" spans="1:2" x14ac:dyDescent="0.25">
      <c r="A13" s="1" t="s">
        <v>144</v>
      </c>
      <c r="B13" s="279">
        <v>6252</v>
      </c>
    </row>
    <row r="14" spans="1:2" x14ac:dyDescent="0.25">
      <c r="A14" s="1" t="s">
        <v>9</v>
      </c>
      <c r="B14" s="279">
        <v>6260</v>
      </c>
    </row>
    <row r="15" spans="1:2" x14ac:dyDescent="0.25">
      <c r="A15" s="1" t="s">
        <v>12</v>
      </c>
      <c r="B15" s="279">
        <v>6270</v>
      </c>
    </row>
    <row r="16" spans="1:2" x14ac:dyDescent="0.25">
      <c r="A16" s="1" t="s">
        <v>13</v>
      </c>
      <c r="B16" s="279">
        <v>6280</v>
      </c>
    </row>
    <row r="17" spans="1:2" x14ac:dyDescent="0.25">
      <c r="A17" s="1" t="s">
        <v>148</v>
      </c>
      <c r="B17" s="279">
        <v>6510</v>
      </c>
    </row>
    <row r="18" spans="1:2" ht="15.75" thickBot="1" x14ac:dyDescent="0.3">
      <c r="A18" s="330" t="s">
        <v>147</v>
      </c>
      <c r="B18" s="369">
        <v>6582</v>
      </c>
    </row>
    <row r="19" spans="1:2" x14ac:dyDescent="0.25">
      <c r="A19" s="1" t="s">
        <v>139</v>
      </c>
      <c r="B19" s="279">
        <v>7020</v>
      </c>
    </row>
    <row r="20" spans="1:2" x14ac:dyDescent="0.25">
      <c r="A20" s="1" t="s">
        <v>145</v>
      </c>
      <c r="B20" s="329">
        <v>7061</v>
      </c>
    </row>
    <row r="21" spans="1:2" x14ac:dyDescent="0.25">
      <c r="A21" s="1" t="s">
        <v>138</v>
      </c>
      <c r="B21" s="279">
        <v>7151</v>
      </c>
    </row>
    <row r="22" spans="1:2" x14ac:dyDescent="0.25">
      <c r="A22" s="1" t="s">
        <v>175</v>
      </c>
      <c r="B22" s="329">
        <v>7417</v>
      </c>
    </row>
    <row r="23" spans="1:2" x14ac:dyDescent="0.25">
      <c r="A23" s="1" t="s">
        <v>44</v>
      </c>
      <c r="B23" s="279">
        <v>7441</v>
      </c>
    </row>
    <row r="24" spans="1:2" x14ac:dyDescent="0.25">
      <c r="A24" s="1" t="s">
        <v>45</v>
      </c>
      <c r="B24" s="279">
        <v>7442</v>
      </c>
    </row>
    <row r="25" spans="1:2" x14ac:dyDescent="0.25">
      <c r="A25" s="1" t="s">
        <v>46</v>
      </c>
      <c r="B25" s="279">
        <v>7443</v>
      </c>
    </row>
    <row r="26" spans="1:2" x14ac:dyDescent="0.25">
      <c r="A26" s="1" t="s">
        <v>149</v>
      </c>
      <c r="B26" s="279">
        <v>7511</v>
      </c>
    </row>
    <row r="27" spans="1:2" x14ac:dyDescent="0.25">
      <c r="A27" s="1" t="s">
        <v>146</v>
      </c>
      <c r="B27" s="302">
        <v>7560</v>
      </c>
    </row>
    <row r="28" spans="1:2" x14ac:dyDescent="0.25">
      <c r="A28" s="1" t="s">
        <v>1</v>
      </c>
      <c r="B28" s="302">
        <v>7710</v>
      </c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C3DB7-B7DD-4655-A477-B13A56FD0022}">
  <sheetPr codeName="Feuil1">
    <tabColor rgb="FFFFFF00"/>
  </sheetPr>
  <dimension ref="A1:I34"/>
  <sheetViews>
    <sheetView workbookViewId="0">
      <selection activeCell="L13" sqref="L13"/>
    </sheetView>
  </sheetViews>
  <sheetFormatPr baseColWidth="10" defaultRowHeight="15" x14ac:dyDescent="0.25"/>
  <cols>
    <col min="1" max="1" width="11.85546875" bestFit="1" customWidth="1"/>
    <col min="3" max="3" width="28.42578125" customWidth="1"/>
    <col min="4" max="4" width="46.7109375" bestFit="1" customWidth="1"/>
    <col min="5" max="5" width="3.85546875" bestFit="1" customWidth="1"/>
  </cols>
  <sheetData>
    <row r="1" spans="1:9" ht="16.5" thickBot="1" x14ac:dyDescent="0.3">
      <c r="A1" s="416" t="s">
        <v>19</v>
      </c>
      <c r="B1" s="416" t="s">
        <v>0</v>
      </c>
      <c r="C1" s="414" t="s">
        <v>20</v>
      </c>
      <c r="D1" s="414" t="s">
        <v>85</v>
      </c>
      <c r="E1" s="414" t="s">
        <v>124</v>
      </c>
      <c r="F1" s="426" t="s">
        <v>16</v>
      </c>
      <c r="G1" s="427"/>
      <c r="H1" s="427"/>
      <c r="I1" s="428"/>
    </row>
    <row r="2" spans="1:9" ht="16.5" thickBot="1" x14ac:dyDescent="0.3">
      <c r="A2" s="417"/>
      <c r="B2" s="417"/>
      <c r="C2" s="415"/>
      <c r="D2" s="415"/>
      <c r="E2" s="415"/>
      <c r="F2" s="418" t="s">
        <v>21</v>
      </c>
      <c r="G2" s="419"/>
      <c r="H2" s="418" t="s">
        <v>22</v>
      </c>
      <c r="I2" s="422"/>
    </row>
    <row r="3" spans="1:9" ht="15.75" x14ac:dyDescent="0.25">
      <c r="A3" s="512">
        <v>45234</v>
      </c>
      <c r="B3" s="513">
        <f>IFERROR(INDEX(t_Comptes[CODES],MATCH(C3,t_Comptes[LIBELLES],0)),"")</f>
        <v>7560</v>
      </c>
      <c r="C3" s="514" t="s">
        <v>146</v>
      </c>
      <c r="D3" s="515" t="s">
        <v>126</v>
      </c>
      <c r="E3" s="516" t="s">
        <v>127</v>
      </c>
      <c r="F3" s="517"/>
      <c r="G3" s="518"/>
      <c r="H3" s="517">
        <v>135</v>
      </c>
      <c r="I3" s="519"/>
    </row>
    <row r="4" spans="1:9" ht="15.75" x14ac:dyDescent="0.25">
      <c r="A4" s="503">
        <v>45236</v>
      </c>
      <c r="B4" s="496">
        <f>IFERROR(INDEX(t_Comptes[CODES],MATCH(C4,t_Comptes[LIBELLES],0)),"")</f>
        <v>7560</v>
      </c>
      <c r="C4" s="497" t="s">
        <v>146</v>
      </c>
      <c r="D4" s="497" t="s">
        <v>128</v>
      </c>
      <c r="E4" s="504" t="s">
        <v>127</v>
      </c>
      <c r="F4" s="505">
        <v>180</v>
      </c>
      <c r="G4" s="506"/>
      <c r="H4" s="505"/>
      <c r="I4" s="507"/>
    </row>
    <row r="5" spans="1:9" ht="15.75" x14ac:dyDescent="0.25">
      <c r="A5" s="503">
        <v>45236</v>
      </c>
      <c r="B5" s="496">
        <f>IFERROR(INDEX(t_Comptes[CODES],MATCH(C5,t_Comptes[LIBELLES],0)),"")</f>
        <v>7560</v>
      </c>
      <c r="C5" s="497" t="s">
        <v>146</v>
      </c>
      <c r="D5" s="497" t="s">
        <v>129</v>
      </c>
      <c r="E5" s="504" t="s">
        <v>127</v>
      </c>
      <c r="F5" s="505">
        <v>290</v>
      </c>
      <c r="G5" s="506"/>
      <c r="H5" s="505"/>
      <c r="I5" s="507"/>
    </row>
    <row r="6" spans="1:9" ht="15.75" x14ac:dyDescent="0.25">
      <c r="A6" s="503">
        <v>45236</v>
      </c>
      <c r="B6" s="496">
        <f>IFERROR(INDEX(t_Comptes[CODES],MATCH(C6,t_Comptes[LIBELLES],0)),"")</f>
        <v>7560</v>
      </c>
      <c r="C6" s="497" t="s">
        <v>146</v>
      </c>
      <c r="D6" s="497" t="s">
        <v>130</v>
      </c>
      <c r="E6" s="504" t="s">
        <v>127</v>
      </c>
      <c r="F6" s="505">
        <v>45</v>
      </c>
      <c r="G6" s="506"/>
      <c r="H6" s="505"/>
      <c r="I6" s="507"/>
    </row>
    <row r="7" spans="1:9" ht="15.75" x14ac:dyDescent="0.25">
      <c r="A7" s="503">
        <v>45237</v>
      </c>
      <c r="B7" s="496">
        <f>IFERROR(INDEX(t_Comptes[CODES],MATCH(C7,t_Comptes[LIBELLES],0)),"")</f>
        <v>7560</v>
      </c>
      <c r="C7" s="497" t="s">
        <v>146</v>
      </c>
      <c r="D7" s="497" t="s">
        <v>131</v>
      </c>
      <c r="E7" s="504" t="s">
        <v>127</v>
      </c>
      <c r="F7" s="505">
        <v>45</v>
      </c>
      <c r="G7" s="506"/>
      <c r="H7" s="505"/>
      <c r="I7" s="507"/>
    </row>
    <row r="8" spans="1:9" ht="15.75" x14ac:dyDescent="0.25">
      <c r="A8" s="503">
        <v>45259</v>
      </c>
      <c r="B8" s="496">
        <f>IFERROR(INDEX(t_Comptes[CODES],MATCH(C8,t_Comptes[LIBELLES],0)),"")</f>
        <v>7560</v>
      </c>
      <c r="C8" s="497" t="s">
        <v>146</v>
      </c>
      <c r="D8" s="497" t="s">
        <v>133</v>
      </c>
      <c r="E8" s="504" t="s">
        <v>127</v>
      </c>
      <c r="F8" s="505">
        <v>65</v>
      </c>
      <c r="G8" s="508"/>
      <c r="H8" s="505"/>
      <c r="I8" s="507"/>
    </row>
    <row r="9" spans="1:9" ht="15.75" x14ac:dyDescent="0.25">
      <c r="A9" s="503">
        <v>45272</v>
      </c>
      <c r="B9" s="496">
        <v>7560</v>
      </c>
      <c r="C9" s="497" t="s">
        <v>146</v>
      </c>
      <c r="D9" s="497" t="s">
        <v>135</v>
      </c>
      <c r="E9" s="504" t="s">
        <v>127</v>
      </c>
      <c r="F9" s="505">
        <v>45</v>
      </c>
      <c r="G9" s="508"/>
      <c r="H9" s="505"/>
      <c r="I9" s="508"/>
    </row>
    <row r="10" spans="1:9" ht="15.75" x14ac:dyDescent="0.25">
      <c r="A10" s="503">
        <v>45275</v>
      </c>
      <c r="B10" s="496">
        <v>7560</v>
      </c>
      <c r="C10" s="497" t="s">
        <v>146</v>
      </c>
      <c r="D10" s="498" t="s">
        <v>136</v>
      </c>
      <c r="E10" s="504" t="s">
        <v>127</v>
      </c>
      <c r="F10" s="505">
        <v>45</v>
      </c>
      <c r="G10" s="508"/>
      <c r="H10" s="505"/>
      <c r="I10" s="508"/>
    </row>
    <row r="11" spans="1:9" ht="15.75" x14ac:dyDescent="0.25">
      <c r="A11" s="503">
        <v>45279</v>
      </c>
      <c r="B11" s="496">
        <v>7560</v>
      </c>
      <c r="C11" s="497" t="s">
        <v>146</v>
      </c>
      <c r="D11" s="498" t="s">
        <v>136</v>
      </c>
      <c r="E11" s="504" t="s">
        <v>127</v>
      </c>
      <c r="F11" s="505">
        <v>45</v>
      </c>
      <c r="G11" s="508"/>
      <c r="H11" s="505"/>
      <c r="I11" s="508"/>
    </row>
    <row r="12" spans="1:9" ht="15.75" x14ac:dyDescent="0.25">
      <c r="A12" s="503">
        <v>45281</v>
      </c>
      <c r="B12" s="496">
        <v>7560</v>
      </c>
      <c r="C12" s="497" t="s">
        <v>146</v>
      </c>
      <c r="D12" s="497" t="s">
        <v>137</v>
      </c>
      <c r="E12" s="504" t="s">
        <v>127</v>
      </c>
      <c r="F12" s="505"/>
      <c r="G12" s="508"/>
      <c r="H12" s="505">
        <v>45</v>
      </c>
      <c r="I12" s="508"/>
    </row>
    <row r="13" spans="1:9" ht="15.75" x14ac:dyDescent="0.25">
      <c r="A13" s="503">
        <v>45284</v>
      </c>
      <c r="B13" s="496">
        <v>7560</v>
      </c>
      <c r="C13" s="497" t="s">
        <v>146</v>
      </c>
      <c r="D13" s="498" t="s">
        <v>136</v>
      </c>
      <c r="E13" s="504" t="s">
        <v>127</v>
      </c>
      <c r="F13" s="505">
        <v>45</v>
      </c>
      <c r="G13" s="508"/>
      <c r="H13" s="505"/>
      <c r="I13" s="508"/>
    </row>
    <row r="14" spans="1:9" ht="15.75" x14ac:dyDescent="0.25">
      <c r="A14" s="495">
        <v>45326</v>
      </c>
      <c r="B14" s="496">
        <v>7560</v>
      </c>
      <c r="C14" s="498" t="s">
        <v>146</v>
      </c>
      <c r="D14" s="497" t="s">
        <v>150</v>
      </c>
      <c r="E14" s="499" t="s">
        <v>127</v>
      </c>
      <c r="F14" s="500"/>
      <c r="G14" s="501"/>
      <c r="H14" s="509">
        <v>45</v>
      </c>
      <c r="I14" s="501"/>
    </row>
    <row r="15" spans="1:9" ht="15.75" x14ac:dyDescent="0.25">
      <c r="A15" s="495">
        <v>45328</v>
      </c>
      <c r="B15" s="496">
        <v>7560</v>
      </c>
      <c r="C15" s="497" t="s">
        <v>146</v>
      </c>
      <c r="D15" s="497" t="s">
        <v>153</v>
      </c>
      <c r="E15" s="499" t="s">
        <v>127</v>
      </c>
      <c r="F15" s="500">
        <v>45</v>
      </c>
      <c r="G15" s="501"/>
      <c r="H15" s="509"/>
      <c r="I15" s="501"/>
    </row>
    <row r="16" spans="1:9" ht="15.75" x14ac:dyDescent="0.25">
      <c r="A16" s="495">
        <v>45334</v>
      </c>
      <c r="B16" s="496">
        <v>7560</v>
      </c>
      <c r="C16" s="510" t="s">
        <v>146</v>
      </c>
      <c r="D16" s="498" t="s">
        <v>154</v>
      </c>
      <c r="E16" s="504" t="s">
        <v>127</v>
      </c>
      <c r="F16" s="505">
        <v>90</v>
      </c>
      <c r="G16" s="508"/>
      <c r="H16" s="511"/>
      <c r="I16" s="508"/>
    </row>
    <row r="17" spans="1:9" ht="15.75" x14ac:dyDescent="0.25">
      <c r="A17" s="495">
        <v>45340</v>
      </c>
      <c r="B17" s="496">
        <v>7560</v>
      </c>
      <c r="C17" s="498" t="s">
        <v>146</v>
      </c>
      <c r="D17" s="497" t="s">
        <v>150</v>
      </c>
      <c r="E17" s="504" t="s">
        <v>127</v>
      </c>
      <c r="F17" s="500"/>
      <c r="G17" s="501"/>
      <c r="H17" s="509">
        <v>45</v>
      </c>
      <c r="I17" s="501"/>
    </row>
    <row r="18" spans="1:9" ht="15.75" x14ac:dyDescent="0.25">
      <c r="A18" s="495">
        <v>45359</v>
      </c>
      <c r="B18" s="496">
        <f>IFERROR(INDEX(t_Comptes[CODES],MATCH(C18,t_Comptes[LIBELLES],0)),"")</f>
        <v>7560</v>
      </c>
      <c r="C18" s="498" t="s">
        <v>156</v>
      </c>
      <c r="D18" s="497" t="s">
        <v>157</v>
      </c>
      <c r="E18" s="499" t="s">
        <v>127</v>
      </c>
      <c r="F18" s="509">
        <v>45</v>
      </c>
      <c r="G18" s="501"/>
      <c r="H18" s="502"/>
      <c r="I18" s="502"/>
    </row>
    <row r="19" spans="1:9" x14ac:dyDescent="0.25">
      <c r="A19" s="404"/>
      <c r="B19" s="404"/>
      <c r="C19" s="404"/>
      <c r="D19" s="404"/>
      <c r="E19" s="404"/>
      <c r="F19" s="404"/>
      <c r="G19" s="404"/>
      <c r="H19" s="404"/>
      <c r="I19" s="404"/>
    </row>
    <row r="20" spans="1:9" x14ac:dyDescent="0.25">
      <c r="A20" s="404"/>
      <c r="B20" s="404"/>
      <c r="C20" s="404"/>
      <c r="D20" s="404"/>
      <c r="E20" s="404"/>
      <c r="F20" s="404"/>
      <c r="G20" s="404"/>
      <c r="H20" s="404"/>
      <c r="I20" s="404"/>
    </row>
    <row r="21" spans="1:9" x14ac:dyDescent="0.25">
      <c r="A21" s="404"/>
      <c r="B21" s="404"/>
      <c r="C21" s="404"/>
      <c r="D21" s="404"/>
      <c r="E21" s="404"/>
      <c r="F21" s="404"/>
      <c r="G21" s="404"/>
      <c r="H21" s="404"/>
      <c r="I21" s="404"/>
    </row>
    <row r="22" spans="1:9" x14ac:dyDescent="0.25">
      <c r="A22" s="404"/>
      <c r="B22" s="404"/>
      <c r="C22" s="404"/>
      <c r="D22" s="404"/>
      <c r="E22" s="404"/>
      <c r="F22" s="404"/>
      <c r="G22" s="404"/>
      <c r="H22" s="404"/>
      <c r="I22" s="404"/>
    </row>
    <row r="23" spans="1:9" x14ac:dyDescent="0.25">
      <c r="A23" s="404"/>
      <c r="B23" s="404"/>
      <c r="C23" s="404"/>
      <c r="D23" s="404"/>
      <c r="E23" s="404"/>
      <c r="F23" s="404"/>
      <c r="G23" s="404"/>
      <c r="H23" s="404"/>
      <c r="I23" s="404"/>
    </row>
    <row r="24" spans="1:9" x14ac:dyDescent="0.25">
      <c r="A24" s="404"/>
      <c r="B24" s="404"/>
      <c r="C24" s="404"/>
      <c r="D24" s="404"/>
      <c r="E24" s="404"/>
      <c r="F24" s="404"/>
      <c r="G24" s="404"/>
      <c r="H24" s="404"/>
      <c r="I24" s="404"/>
    </row>
    <row r="25" spans="1:9" x14ac:dyDescent="0.25">
      <c r="A25" s="404"/>
      <c r="B25" s="404"/>
      <c r="C25" s="404"/>
      <c r="D25" s="404"/>
      <c r="E25" s="404"/>
      <c r="F25" s="404"/>
      <c r="G25" s="404"/>
      <c r="H25" s="404"/>
      <c r="I25" s="404"/>
    </row>
    <row r="26" spans="1:9" x14ac:dyDescent="0.25">
      <c r="A26" s="404"/>
      <c r="B26" s="404"/>
      <c r="C26" s="404"/>
      <c r="D26" s="404"/>
      <c r="E26" s="404"/>
      <c r="F26" s="404"/>
      <c r="G26" s="404"/>
      <c r="H26" s="404"/>
      <c r="I26" s="404"/>
    </row>
    <row r="27" spans="1:9" x14ac:dyDescent="0.25">
      <c r="A27" s="404"/>
      <c r="B27" s="404"/>
      <c r="C27" s="404"/>
      <c r="D27" s="404"/>
      <c r="E27" s="404"/>
      <c r="F27" s="404"/>
      <c r="G27" s="404"/>
      <c r="H27" s="404"/>
      <c r="I27" s="404"/>
    </row>
    <row r="28" spans="1:9" x14ac:dyDescent="0.25">
      <c r="A28" s="404"/>
      <c r="B28" s="404"/>
      <c r="C28" s="404"/>
      <c r="D28" s="404"/>
      <c r="E28" s="404"/>
      <c r="F28" s="404"/>
      <c r="G28" s="404"/>
      <c r="H28" s="404"/>
      <c r="I28" s="404"/>
    </row>
    <row r="29" spans="1:9" x14ac:dyDescent="0.25">
      <c r="A29" s="404"/>
      <c r="B29" s="404"/>
      <c r="C29" s="404"/>
      <c r="D29" s="404"/>
      <c r="E29" s="404"/>
      <c r="F29" s="404"/>
      <c r="G29" s="404"/>
      <c r="H29" s="404"/>
      <c r="I29" s="404"/>
    </row>
    <row r="30" spans="1:9" x14ac:dyDescent="0.25">
      <c r="A30" s="404"/>
      <c r="B30" s="404"/>
      <c r="C30" s="404"/>
      <c r="D30" s="404"/>
      <c r="E30" s="404"/>
      <c r="F30" s="404"/>
      <c r="G30" s="404"/>
      <c r="H30" s="404"/>
      <c r="I30" s="404"/>
    </row>
    <row r="31" spans="1:9" x14ac:dyDescent="0.25">
      <c r="A31" s="404"/>
      <c r="B31" s="404"/>
      <c r="C31" s="404"/>
      <c r="D31" s="404"/>
      <c r="E31" s="404"/>
      <c r="F31" s="404"/>
      <c r="G31" s="404"/>
      <c r="H31" s="404"/>
      <c r="I31" s="404"/>
    </row>
    <row r="32" spans="1:9" x14ac:dyDescent="0.25">
      <c r="A32" s="404"/>
      <c r="B32" s="404"/>
      <c r="C32" s="404"/>
      <c r="D32" s="404"/>
      <c r="E32" s="404"/>
      <c r="F32" s="404"/>
      <c r="G32" s="404"/>
      <c r="H32" s="404"/>
      <c r="I32" s="404"/>
    </row>
    <row r="33" spans="1:9" x14ac:dyDescent="0.25">
      <c r="A33" s="404"/>
      <c r="B33" s="404"/>
      <c r="C33" s="404"/>
      <c r="D33" s="404"/>
      <c r="E33" s="404"/>
      <c r="F33" s="404"/>
      <c r="G33" s="404"/>
      <c r="H33" s="404"/>
      <c r="I33" s="404"/>
    </row>
    <row r="34" spans="1:9" x14ac:dyDescent="0.25">
      <c r="A34" s="404"/>
      <c r="B34" s="404"/>
      <c r="C34" s="404"/>
      <c r="D34" s="404"/>
      <c r="E34" s="404"/>
      <c r="F34" s="404"/>
      <c r="G34" s="404"/>
      <c r="H34" s="404"/>
      <c r="I34" s="404"/>
    </row>
  </sheetData>
  <mergeCells count="8">
    <mergeCell ref="F1:I1"/>
    <mergeCell ref="F2:G2"/>
    <mergeCell ref="H2:I2"/>
    <mergeCell ref="A1:A2"/>
    <mergeCell ref="B1:B2"/>
    <mergeCell ref="C1:C2"/>
    <mergeCell ref="D1:D2"/>
    <mergeCell ref="E1:E2"/>
  </mergeCells>
  <conditionalFormatting sqref="A18:C18 F18:I18">
    <cfRule type="expression" dxfId="2" priority="3">
      <formula>MOD(ROW(),2)</formula>
    </cfRule>
  </conditionalFormatting>
  <conditionalFormatting sqref="D18">
    <cfRule type="expression" dxfId="1" priority="2">
      <formula>MOD(ROW(),2)</formula>
    </cfRule>
  </conditionalFormatting>
  <conditionalFormatting sqref="E18">
    <cfRule type="expression" dxfId="0" priority="1">
      <formula>MOD(ROW(),2)</formula>
    </cfRule>
  </conditionalFormatting>
  <dataValidations count="1">
    <dataValidation type="list" allowBlank="1" showInputMessage="1" showErrorMessage="1" sqref="C3:C18" xr:uid="{FF36A5C4-5620-4791-B421-017BF1C24CB7}">
      <formula1>d.comptes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13</vt:i4>
      </vt:variant>
    </vt:vector>
  </HeadingPairs>
  <TitlesOfParts>
    <vt:vector size="31" baseType="lpstr"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  <vt:lpstr>Août 2024</vt:lpstr>
      <vt:lpstr>Septembre 2024</vt:lpstr>
      <vt:lpstr>Octobre 2024</vt:lpstr>
      <vt:lpstr>Novembre 2024</vt:lpstr>
      <vt:lpstr>Bilan Financier</vt:lpstr>
      <vt:lpstr>Attestation</vt:lpstr>
      <vt:lpstr>Fiche membres</vt:lpstr>
      <vt:lpstr>Data</vt:lpstr>
      <vt:lpstr>Recherche</vt:lpstr>
      <vt:lpstr>'Août 2024'!d.comptes</vt:lpstr>
      <vt:lpstr>'Avril 2024'!d.comptes</vt:lpstr>
      <vt:lpstr>'Décembre 2023'!d.comptes</vt:lpstr>
      <vt:lpstr>'Février 2024'!d.comptes</vt:lpstr>
      <vt:lpstr>'Janvier 2024'!d.comptes</vt:lpstr>
      <vt:lpstr>'Juillet 2024'!d.comptes</vt:lpstr>
      <vt:lpstr>'Juin 2024'!d.comptes</vt:lpstr>
      <vt:lpstr>'Mai 2024'!d.comptes</vt:lpstr>
      <vt:lpstr>'Mars 2024'!d.comptes</vt:lpstr>
      <vt:lpstr>'Novembre 2024'!d.comptes</vt:lpstr>
      <vt:lpstr>'Octobre 2024'!d.comptes</vt:lpstr>
      <vt:lpstr>'Septembre 2024'!d.comptes</vt:lpstr>
      <vt:lpstr>d.comptes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Jean-Charles BERTHAUD</cp:lastModifiedBy>
  <cp:lastPrinted>2024-03-03T10:28:21Z</cp:lastPrinted>
  <dcterms:created xsi:type="dcterms:W3CDTF">2021-11-28T08:35:44Z</dcterms:created>
  <dcterms:modified xsi:type="dcterms:W3CDTF">2024-05-04T13:09:21Z</dcterms:modified>
</cp:coreProperties>
</file>