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tables/table1.xml" ContentType="application/vnd.openxmlformats-officedocument.spreadsheetml.table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-Charles\Desktop\"/>
    </mc:Choice>
  </mc:AlternateContent>
  <xr:revisionPtr revIDLastSave="0" documentId="13_ncr:1_{3A6A1E60-CE40-4FDA-A5A6-B2524FDAC1D7}" xr6:coauthVersionLast="47" xr6:coauthVersionMax="47" xr10:uidLastSave="{00000000-0000-0000-0000-000000000000}"/>
  <bookViews>
    <workbookView xWindow="-120" yWindow="-120" windowWidth="29040" windowHeight="15840" tabRatio="838" xr2:uid="{00000000-000D-0000-FFFF-FFFF00000000}"/>
  </bookViews>
  <sheets>
    <sheet name="Menu" sheetId="29" r:id="rId1"/>
    <sheet name="Membres" sheetId="21" r:id="rId2"/>
    <sheet name="Novembre 2023" sheetId="2" r:id="rId3"/>
    <sheet name="Décembre 2023" sheetId="4" r:id="rId4"/>
    <sheet name="Janvier 2024" sheetId="5" r:id="rId5"/>
    <sheet name="Février 2024" sheetId="6" r:id="rId6"/>
    <sheet name="Mars 2024" sheetId="7" r:id="rId7"/>
    <sheet name="Avril 2024" sheetId="8" r:id="rId8"/>
    <sheet name="Mai 2024" sheetId="9" r:id="rId9"/>
    <sheet name="Juin 2024" sheetId="10" r:id="rId10"/>
    <sheet name="Juillet 2024" sheetId="11" r:id="rId11"/>
    <sheet name="Août 2024" sheetId="12" r:id="rId12"/>
    <sheet name="Septembre 2024" sheetId="13" r:id="rId13"/>
    <sheet name="Octobre 2024" sheetId="14" r:id="rId14"/>
    <sheet name="Bilan Financier 2024" sheetId="19" r:id="rId15"/>
    <sheet name="Bilan Financier" sheetId="16" state="hidden" r:id="rId16"/>
    <sheet name="Attestation" sheetId="17" state="hidden" r:id="rId17"/>
    <sheet name="Fiche membres" sheetId="20" state="hidden" r:id="rId18"/>
    <sheet name="Data" sheetId="1" r:id="rId19"/>
    <sheet name="Novembre 2024" sheetId="15" r:id="rId20"/>
  </sheets>
  <functionGroups builtInGroupCount="19"/>
  <externalReferences>
    <externalReference r:id="rId21"/>
    <externalReference r:id="rId22"/>
  </externalReferences>
  <definedNames>
    <definedName name="_xlnm._FilterDatabase" localSheetId="1" hidden="1">Membres!$A$3:$R$54</definedName>
    <definedName name="compte">'[1]Bilan ouverture'!$A$18:$A$49</definedName>
    <definedName name="comptes">'[1]Bilan ouverture'!$A$18:$A$50</definedName>
    <definedName name="d.comptes" localSheetId="11">t_Comptes[LIBELLES]</definedName>
    <definedName name="d.comptes" localSheetId="7">t_Comptes[LIBELLES]</definedName>
    <definedName name="d.comptes" localSheetId="14">t_Comptes[LIBELLES]</definedName>
    <definedName name="d.comptes" localSheetId="3">t_Comptes[LIBELLES]</definedName>
    <definedName name="d.comptes" localSheetId="5">t_Comptes[LIBELLES]</definedName>
    <definedName name="d.comptes" localSheetId="4">t_Comptes[LIBELLES]</definedName>
    <definedName name="d.comptes" localSheetId="10">t_Comptes[LIBELLES]</definedName>
    <definedName name="d.comptes" localSheetId="9">t_Comptes[LIBELLES]</definedName>
    <definedName name="d.comptes" localSheetId="8">t_Comptes[LIBELLES]</definedName>
    <definedName name="d.comptes" localSheetId="6">t_Comptes[LIBELLES]</definedName>
    <definedName name="d.comptes" localSheetId="19">t_Comptes[LIBELLES]</definedName>
    <definedName name="d.comptes" localSheetId="13">t_Comptes[LIBELLES]</definedName>
    <definedName name="d.comptes" localSheetId="12">t_Comptes[LIBELLES]</definedName>
    <definedName name="d.comptes">t_Comptes[LIBELLES]</definedName>
    <definedName name="date">[1]Journal!$O$1:$O$365</definedName>
    <definedName name="toto">[2]!t_Comptes[LIBELLES]</definedName>
    <definedName name="_xlnm.Print_Area" localSheetId="14">'Bilan Financier 2024'!$A$1:$G$53,'Bilan Financier 2024'!$I$1:$M$53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5" i="21" l="1"/>
  <c r="S46" i="21"/>
  <c r="S47" i="21"/>
  <c r="S48" i="21"/>
  <c r="S49" i="21"/>
  <c r="S50" i="21"/>
  <c r="S51" i="21"/>
  <c r="S52" i="21"/>
  <c r="S53" i="21"/>
  <c r="S54" i="21"/>
  <c r="S55" i="21"/>
  <c r="S56" i="21"/>
  <c r="S57" i="21"/>
  <c r="S58" i="21"/>
  <c r="S59" i="21"/>
  <c r="S44" i="21"/>
  <c r="S43" i="21"/>
  <c r="U57" i="21"/>
  <c r="N57" i="21"/>
  <c r="N58" i="21"/>
  <c r="N59" i="21"/>
  <c r="U58" i="21"/>
  <c r="U59" i="21"/>
  <c r="U20" i="21"/>
  <c r="B14" i="6"/>
  <c r="Q62" i="21"/>
  <c r="O60" i="21"/>
  <c r="Q61" i="21"/>
  <c r="R62" i="21"/>
  <c r="R63" i="21"/>
  <c r="R61" i="21"/>
  <c r="Q63" i="21"/>
  <c r="B12" i="5"/>
  <c r="B10" i="6"/>
  <c r="N4" i="19"/>
  <c r="O4" i="19"/>
  <c r="Q60" i="21"/>
  <c r="B16" i="2"/>
  <c r="H38" i="8"/>
  <c r="I38" i="8"/>
  <c r="G38" i="8"/>
  <c r="B1" i="19"/>
  <c r="O39" i="2" l="1"/>
  <c r="B13" i="2"/>
  <c r="B14" i="2"/>
  <c r="B12" i="2"/>
  <c r="B49" i="19"/>
  <c r="F38" i="8" l="1"/>
  <c r="H38" i="2"/>
  <c r="B7" i="13"/>
  <c r="B8" i="13"/>
  <c r="B10" i="7" l="1"/>
  <c r="B43" i="19" l="1"/>
  <c r="K40" i="19"/>
  <c r="M39" i="5" l="1"/>
  <c r="O39" i="5"/>
  <c r="U39" i="5" l="1"/>
  <c r="G38" i="5" l="1"/>
  <c r="F38" i="5"/>
  <c r="H38" i="5"/>
  <c r="B8" i="5"/>
  <c r="B32" i="2" l="1"/>
  <c r="M38" i="4" l="1"/>
  <c r="V38" i="4" l="1"/>
  <c r="H61" i="21" l="1"/>
  <c r="J61" i="21"/>
  <c r="D29" i="20"/>
  <c r="S4" i="21"/>
  <c r="S5" i="21"/>
  <c r="S6" i="21"/>
  <c r="S7" i="21"/>
  <c r="S8" i="21"/>
  <c r="S9" i="21"/>
  <c r="S10" i="21"/>
  <c r="S11" i="21"/>
  <c r="S12" i="21"/>
  <c r="S13" i="21"/>
  <c r="S14" i="21"/>
  <c r="S15" i="21"/>
  <c r="S16" i="21"/>
  <c r="S17" i="21"/>
  <c r="S18" i="21"/>
  <c r="S19" i="21"/>
  <c r="S20" i="21"/>
  <c r="S21" i="21"/>
  <c r="S22" i="21"/>
  <c r="S23" i="21"/>
  <c r="S24" i="21"/>
  <c r="S25" i="21"/>
  <c r="S26" i="21"/>
  <c r="S27" i="21"/>
  <c r="S28" i="21"/>
  <c r="S29" i="21"/>
  <c r="S30" i="21"/>
  <c r="S31" i="21"/>
  <c r="S32" i="21"/>
  <c r="S33" i="21"/>
  <c r="S34" i="21"/>
  <c r="S35" i="21"/>
  <c r="S36" i="21"/>
  <c r="S37" i="21"/>
  <c r="S38" i="21"/>
  <c r="S39" i="21"/>
  <c r="S40" i="21"/>
  <c r="S41" i="21"/>
  <c r="S42" i="21"/>
  <c r="C29" i="20"/>
  <c r="C23" i="20"/>
  <c r="C21" i="20"/>
  <c r="C19" i="20"/>
  <c r="C17" i="20"/>
  <c r="C15" i="20"/>
  <c r="C13" i="20"/>
  <c r="D13" i="20"/>
  <c r="C12" i="20"/>
  <c r="C6" i="20" l="1"/>
  <c r="K39" i="2"/>
  <c r="L39" i="2"/>
  <c r="M39" i="2"/>
  <c r="N39" i="2"/>
  <c r="P39" i="2"/>
  <c r="Q39" i="2"/>
  <c r="R39" i="2"/>
  <c r="S39" i="2"/>
  <c r="T39" i="2"/>
  <c r="J39" i="2"/>
  <c r="F38" i="2"/>
  <c r="G38" i="2"/>
  <c r="I38" i="2"/>
  <c r="B7" i="2"/>
  <c r="B8" i="2"/>
  <c r="T39" i="8" l="1"/>
  <c r="S39" i="8"/>
  <c r="R39" i="8"/>
  <c r="Q39" i="8"/>
  <c r="P39" i="8"/>
  <c r="O39" i="8"/>
  <c r="N39" i="8"/>
  <c r="M39" i="8"/>
  <c r="L39" i="8"/>
  <c r="K39" i="8"/>
  <c r="J39" i="8"/>
  <c r="B37" i="8"/>
  <c r="B36" i="8"/>
  <c r="T39" i="7"/>
  <c r="S39" i="7"/>
  <c r="R39" i="7"/>
  <c r="Q39" i="7"/>
  <c r="P39" i="7"/>
  <c r="O39" i="7"/>
  <c r="N39" i="7"/>
  <c r="M39" i="7"/>
  <c r="L39" i="7"/>
  <c r="K39" i="7"/>
  <c r="J39" i="7"/>
  <c r="I38" i="7"/>
  <c r="H38" i="7"/>
  <c r="G38" i="7"/>
  <c r="F38" i="7"/>
  <c r="B37" i="7"/>
  <c r="B36" i="7"/>
  <c r="T39" i="6"/>
  <c r="S39" i="6"/>
  <c r="R39" i="6"/>
  <c r="Q39" i="6"/>
  <c r="P39" i="6"/>
  <c r="O39" i="6"/>
  <c r="N39" i="6"/>
  <c r="M39" i="6"/>
  <c r="L39" i="6"/>
  <c r="K39" i="6"/>
  <c r="J39" i="6"/>
  <c r="I38" i="6"/>
  <c r="H38" i="6"/>
  <c r="G38" i="6"/>
  <c r="F38" i="6"/>
  <c r="B37" i="6"/>
  <c r="B36" i="6"/>
  <c r="B37" i="5"/>
  <c r="B32" i="15"/>
  <c r="B33" i="15"/>
  <c r="B36" i="15"/>
  <c r="T39" i="15"/>
  <c r="S39" i="15"/>
  <c r="R39" i="15"/>
  <c r="Q39" i="15"/>
  <c r="P39" i="15"/>
  <c r="O39" i="15"/>
  <c r="N39" i="15"/>
  <c r="T39" i="14"/>
  <c r="S39" i="14"/>
  <c r="R39" i="14"/>
  <c r="Q39" i="14"/>
  <c r="P39" i="14"/>
  <c r="O39" i="14"/>
  <c r="N39" i="14"/>
  <c r="T39" i="13"/>
  <c r="S39" i="13"/>
  <c r="R39" i="13"/>
  <c r="Q39" i="13"/>
  <c r="P39" i="13"/>
  <c r="O39" i="13"/>
  <c r="N39" i="13"/>
  <c r="T39" i="12"/>
  <c r="S39" i="12"/>
  <c r="R39" i="12"/>
  <c r="Q39" i="12"/>
  <c r="P39" i="12"/>
  <c r="O39" i="12"/>
  <c r="N39" i="12"/>
  <c r="T39" i="11"/>
  <c r="S39" i="11"/>
  <c r="R39" i="11"/>
  <c r="Q39" i="11"/>
  <c r="P39" i="11"/>
  <c r="O39" i="11"/>
  <c r="N39" i="11"/>
  <c r="T39" i="10"/>
  <c r="S39" i="10"/>
  <c r="R39" i="10"/>
  <c r="Q39" i="10"/>
  <c r="P39" i="10"/>
  <c r="O39" i="10"/>
  <c r="N39" i="10"/>
  <c r="T39" i="9"/>
  <c r="S39" i="9"/>
  <c r="R39" i="9"/>
  <c r="Q39" i="9"/>
  <c r="P39" i="9"/>
  <c r="O39" i="9"/>
  <c r="N39" i="9"/>
  <c r="T39" i="5"/>
  <c r="S39" i="5"/>
  <c r="R39" i="5"/>
  <c r="Q39" i="5"/>
  <c r="P39" i="5"/>
  <c r="N39" i="5"/>
  <c r="B8" i="8" l="1"/>
  <c r="B9" i="8"/>
  <c r="B10" i="8"/>
  <c r="B11" i="8"/>
  <c r="B12" i="8"/>
  <c r="B11" i="2" l="1"/>
  <c r="R64" i="21" l="1"/>
  <c r="B52" i="19"/>
  <c r="Q64" i="21" l="1"/>
  <c r="I38" i="5"/>
  <c r="I37" i="4"/>
  <c r="H37" i="4"/>
  <c r="G37" i="4"/>
  <c r="F37" i="4"/>
  <c r="I38" i="15"/>
  <c r="H38" i="15"/>
  <c r="G38" i="15"/>
  <c r="F38" i="15"/>
  <c r="I38" i="14"/>
  <c r="H38" i="14"/>
  <c r="G38" i="14"/>
  <c r="F38" i="14"/>
  <c r="I38" i="13"/>
  <c r="H38" i="13"/>
  <c r="G38" i="13"/>
  <c r="F38" i="13"/>
  <c r="I38" i="12"/>
  <c r="H38" i="12"/>
  <c r="G38" i="12"/>
  <c r="F38" i="12"/>
  <c r="I38" i="11"/>
  <c r="H38" i="11"/>
  <c r="G38" i="11"/>
  <c r="F38" i="11"/>
  <c r="I38" i="10"/>
  <c r="H38" i="10"/>
  <c r="G38" i="10"/>
  <c r="F38" i="10"/>
  <c r="I38" i="9"/>
  <c r="H38" i="9"/>
  <c r="G38" i="9"/>
  <c r="F38" i="9"/>
  <c r="F39" i="2" l="1"/>
  <c r="H39" i="2"/>
  <c r="B29" i="17" l="1"/>
  <c r="B24" i="17"/>
  <c r="B27" i="17"/>
  <c r="D25" i="17"/>
  <c r="G30" i="17"/>
  <c r="B25" i="17"/>
  <c r="D29" i="17"/>
  <c r="B9" i="4"/>
  <c r="B12" i="4"/>
  <c r="B30" i="7" l="1"/>
  <c r="B31" i="7"/>
  <c r="B37" i="15" l="1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B37" i="14"/>
  <c r="B36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37" i="13"/>
  <c r="B36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37" i="12"/>
  <c r="B36" i="12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37" i="11"/>
  <c r="B36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37" i="10"/>
  <c r="B36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37" i="9"/>
  <c r="B36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7" i="8"/>
  <c r="B33" i="7"/>
  <c r="B32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9" i="7"/>
  <c r="B8" i="7"/>
  <c r="B7" i="7"/>
  <c r="H1" i="21" l="1"/>
  <c r="M56" i="21" s="1"/>
  <c r="U56" i="21" l="1"/>
  <c r="N56" i="21"/>
  <c r="M54" i="21"/>
  <c r="M55" i="21"/>
  <c r="M52" i="21"/>
  <c r="M53" i="21"/>
  <c r="M50" i="21"/>
  <c r="M51" i="21"/>
  <c r="M40" i="21"/>
  <c r="M49" i="21"/>
  <c r="M41" i="21"/>
  <c r="M47" i="21"/>
  <c r="M46" i="21"/>
  <c r="M48" i="21"/>
  <c r="M44" i="21"/>
  <c r="M45" i="21"/>
  <c r="M43" i="21"/>
  <c r="M14" i="21"/>
  <c r="M38" i="21"/>
  <c r="M4" i="21"/>
  <c r="M16" i="21"/>
  <c r="M37" i="21"/>
  <c r="M6" i="21"/>
  <c r="M11" i="21"/>
  <c r="M13" i="21"/>
  <c r="M21" i="21"/>
  <c r="M27" i="21"/>
  <c r="M36" i="21"/>
  <c r="M5" i="21"/>
  <c r="M8" i="21"/>
  <c r="M10" i="21"/>
  <c r="M12" i="21"/>
  <c r="M15" i="21"/>
  <c r="M17" i="21"/>
  <c r="M18" i="21"/>
  <c r="M20" i="21"/>
  <c r="N20" i="21" s="1"/>
  <c r="M22" i="21"/>
  <c r="M24" i="21"/>
  <c r="M26" i="21"/>
  <c r="M29" i="21"/>
  <c r="M31" i="21"/>
  <c r="M33" i="21"/>
  <c r="M35" i="21"/>
  <c r="M9" i="21"/>
  <c r="M23" i="21"/>
  <c r="M30" i="21"/>
  <c r="M42" i="21"/>
  <c r="M7" i="21"/>
  <c r="M19" i="21"/>
  <c r="M25" i="21"/>
  <c r="M28" i="21"/>
  <c r="M32" i="21"/>
  <c r="M34" i="21"/>
  <c r="M39" i="21"/>
  <c r="N5" i="21" l="1"/>
  <c r="U5" i="21"/>
  <c r="U7" i="21"/>
  <c r="N7" i="21"/>
  <c r="U29" i="21"/>
  <c r="N29" i="21"/>
  <c r="U36" i="21"/>
  <c r="N36" i="21"/>
  <c r="U45" i="21"/>
  <c r="N45" i="21"/>
  <c r="U55" i="21"/>
  <c r="N55" i="21"/>
  <c r="U42" i="21"/>
  <c r="N42" i="21"/>
  <c r="U35" i="21"/>
  <c r="N35" i="21"/>
  <c r="U26" i="21"/>
  <c r="N26" i="21"/>
  <c r="U18" i="21"/>
  <c r="N18" i="21"/>
  <c r="U10" i="21"/>
  <c r="N10" i="21"/>
  <c r="U27" i="21"/>
  <c r="N27" i="21"/>
  <c r="U6" i="21"/>
  <c r="N6" i="21"/>
  <c r="U38" i="21"/>
  <c r="N38" i="21"/>
  <c r="U44" i="21"/>
  <c r="N44" i="21"/>
  <c r="U41" i="21"/>
  <c r="N41" i="21"/>
  <c r="U50" i="21"/>
  <c r="N50" i="21"/>
  <c r="U54" i="21"/>
  <c r="N54" i="21"/>
  <c r="U9" i="21"/>
  <c r="N9" i="21"/>
  <c r="U12" i="21"/>
  <c r="N12" i="21"/>
  <c r="U51" i="21"/>
  <c r="N51" i="21"/>
  <c r="U39" i="21"/>
  <c r="N39" i="21"/>
  <c r="U25" i="21"/>
  <c r="N25" i="21"/>
  <c r="U30" i="21"/>
  <c r="N30" i="21"/>
  <c r="U33" i="21"/>
  <c r="N33" i="21"/>
  <c r="U24" i="21"/>
  <c r="N24" i="21"/>
  <c r="U17" i="21"/>
  <c r="N17" i="21"/>
  <c r="U8" i="21"/>
  <c r="N8" i="21"/>
  <c r="U21" i="21"/>
  <c r="N21" i="21"/>
  <c r="U37" i="21"/>
  <c r="N37" i="21"/>
  <c r="U14" i="21"/>
  <c r="N14" i="21"/>
  <c r="U48" i="21"/>
  <c r="N48" i="21"/>
  <c r="U49" i="21"/>
  <c r="N49" i="21"/>
  <c r="U53" i="21"/>
  <c r="N53" i="21"/>
  <c r="U32" i="21"/>
  <c r="N32" i="21"/>
  <c r="U11" i="21"/>
  <c r="N11" i="21"/>
  <c r="U47" i="21"/>
  <c r="N47" i="21"/>
  <c r="U28" i="21"/>
  <c r="N28" i="21"/>
  <c r="U34" i="21"/>
  <c r="N34" i="21"/>
  <c r="U19" i="21"/>
  <c r="N19" i="21"/>
  <c r="U23" i="21"/>
  <c r="N23" i="21"/>
  <c r="U31" i="21"/>
  <c r="N31" i="21"/>
  <c r="U22" i="21"/>
  <c r="N22" i="21"/>
  <c r="U15" i="21"/>
  <c r="N15" i="21"/>
  <c r="U13" i="21"/>
  <c r="N13" i="21"/>
  <c r="U16" i="21"/>
  <c r="N16" i="21"/>
  <c r="U43" i="21"/>
  <c r="N43" i="21"/>
  <c r="U46" i="21"/>
  <c r="N46" i="21"/>
  <c r="U40" i="21"/>
  <c r="N40" i="21"/>
  <c r="U52" i="21"/>
  <c r="N52" i="21"/>
  <c r="U4" i="21"/>
  <c r="N4" i="21"/>
  <c r="M60" i="21"/>
  <c r="C25" i="20"/>
  <c r="B11" i="4"/>
  <c r="U60" i="21" l="1"/>
  <c r="C27" i="20"/>
  <c r="B41" i="17"/>
  <c r="M40" i="19" l="1"/>
  <c r="M39" i="15" l="1"/>
  <c r="L39" i="15"/>
  <c r="K39" i="15"/>
  <c r="J39" i="15"/>
  <c r="C2" i="15"/>
  <c r="M39" i="14"/>
  <c r="L39" i="14"/>
  <c r="K39" i="14"/>
  <c r="J39" i="14"/>
  <c r="C2" i="14"/>
  <c r="M39" i="13"/>
  <c r="L39" i="13"/>
  <c r="K39" i="13"/>
  <c r="J39" i="13"/>
  <c r="C2" i="13"/>
  <c r="M39" i="12"/>
  <c r="L39" i="12"/>
  <c r="K39" i="12"/>
  <c r="J39" i="12"/>
  <c r="C2" i="12"/>
  <c r="M39" i="11"/>
  <c r="L39" i="11"/>
  <c r="K39" i="11"/>
  <c r="J39" i="11"/>
  <c r="C2" i="11"/>
  <c r="M39" i="10"/>
  <c r="L39" i="10"/>
  <c r="K39" i="10"/>
  <c r="J39" i="10"/>
  <c r="C2" i="10"/>
  <c r="M39" i="9"/>
  <c r="L39" i="9"/>
  <c r="K39" i="9"/>
  <c r="J39" i="9"/>
  <c r="C2" i="9"/>
  <c r="C2" i="8"/>
  <c r="C2" i="7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3" i="6"/>
  <c r="B12" i="6"/>
  <c r="B11" i="6"/>
  <c r="B8" i="6"/>
  <c r="B7" i="6"/>
  <c r="B9" i="6"/>
  <c r="C2" i="6"/>
  <c r="L39" i="5" l="1"/>
  <c r="K39" i="5"/>
  <c r="J39" i="5"/>
  <c r="B36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0" i="5"/>
  <c r="B11" i="5"/>
  <c r="B9" i="5"/>
  <c r="B7" i="5"/>
  <c r="C2" i="5"/>
  <c r="N38" i="4" l="1"/>
  <c r="B8" i="4"/>
  <c r="B7" i="4"/>
  <c r="B10" i="4"/>
  <c r="B13" i="4"/>
  <c r="B16" i="4"/>
  <c r="B14" i="4"/>
  <c r="B15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6" i="4"/>
  <c r="U38" i="4" l="1"/>
  <c r="T38" i="4"/>
  <c r="S38" i="4"/>
  <c r="R38" i="4"/>
  <c r="Q38" i="4"/>
  <c r="P38" i="4"/>
  <c r="O38" i="4"/>
  <c r="L38" i="4"/>
  <c r="K38" i="4"/>
  <c r="J38" i="4"/>
  <c r="C2" i="4"/>
  <c r="B42" i="17" l="1"/>
  <c r="A29" i="17" l="1"/>
  <c r="F6" i="4" l="1"/>
  <c r="F38" i="4" s="1"/>
  <c r="F1" i="16" l="1"/>
  <c r="A1" i="16"/>
  <c r="J47" i="16"/>
  <c r="H47" i="16"/>
  <c r="E47" i="16"/>
  <c r="F6" i="5" l="1"/>
  <c r="B10" i="2"/>
  <c r="B9" i="2"/>
  <c r="B15" i="2"/>
  <c r="B17" i="2"/>
  <c r="B18" i="2"/>
  <c r="B19" i="2"/>
  <c r="B20" i="2"/>
  <c r="B21" i="2"/>
  <c r="B22" i="2"/>
  <c r="B23" i="2"/>
  <c r="B24" i="2"/>
  <c r="B25" i="2"/>
  <c r="B26" i="2"/>
  <c r="B27" i="2"/>
  <c r="B28" i="2"/>
  <c r="B33" i="2"/>
  <c r="B37" i="2"/>
  <c r="C21" i="19" a="1"/>
  <c r="G37" i="19" a="1"/>
  <c r="D18" i="19" a="1"/>
  <c r="F32" i="19" a="1"/>
  <c r="C17" i="19" a="1"/>
  <c r="F33" i="19" a="1"/>
  <c r="F36" i="19" a="1"/>
  <c r="F39" i="19" a="1"/>
  <c r="F30" i="19" a="1"/>
  <c r="F26" i="19" a="1"/>
  <c r="F35" i="19" a="1"/>
  <c r="F28" i="19" a="1"/>
  <c r="G34" i="19" a="1"/>
  <c r="F34" i="19" a="1"/>
  <c r="D15" i="19" a="1"/>
  <c r="G31" i="19" a="1"/>
  <c r="D21" i="19" a="1"/>
  <c r="C16" i="19" a="1"/>
  <c r="D13" i="19" a="1"/>
  <c r="D17" i="19" a="1"/>
  <c r="D20" i="19" a="1"/>
  <c r="D16" i="19" a="1"/>
  <c r="C22" i="19" a="1"/>
  <c r="G33" i="19" a="1"/>
  <c r="F37" i="19" a="1"/>
  <c r="G32" i="19" a="1"/>
  <c r="C14" i="19" a="1"/>
  <c r="G25" i="19" a="1"/>
  <c r="G38" i="19" a="1"/>
  <c r="G24" i="19" a="1"/>
  <c r="G36" i="19" a="1"/>
  <c r="G28" i="19" a="1"/>
  <c r="G27" i="19" a="1"/>
  <c r="F38" i="19" a="1"/>
  <c r="F27" i="19" a="1"/>
  <c r="C20" i="19" a="1"/>
  <c r="F29" i="19" a="1"/>
  <c r="D22" i="19" a="1"/>
  <c r="D19" i="19" a="1"/>
  <c r="C19" i="19" a="1"/>
  <c r="G39" i="19" a="1"/>
  <c r="C15" i="19" a="1"/>
  <c r="C18" i="19" a="1"/>
  <c r="F25" i="19" a="1"/>
  <c r="D14" i="19" a="1"/>
  <c r="G29" i="19" a="1"/>
  <c r="G35" i="19" a="1"/>
  <c r="F31" i="19" a="1"/>
  <c r="F24" i="19" a="1"/>
  <c r="G30" i="19" a="1"/>
  <c r="G26" i="19" a="1"/>
  <c r="C13" i="19" a="1"/>
  <c r="F38" i="19" l="1"/>
  <c r="G38" i="19"/>
  <c r="F39" i="19"/>
  <c r="G39" i="19"/>
  <c r="G24" i="19"/>
  <c r="G26" i="19"/>
  <c r="G27" i="19"/>
  <c r="G29" i="19"/>
  <c r="G31" i="19"/>
  <c r="G33" i="19"/>
  <c r="G34" i="19"/>
  <c r="G36" i="19"/>
  <c r="G25" i="19"/>
  <c r="G28" i="19"/>
  <c r="G30" i="19"/>
  <c r="G32" i="19"/>
  <c r="G35" i="19"/>
  <c r="G37" i="19"/>
  <c r="F24" i="19"/>
  <c r="F26" i="19"/>
  <c r="F27" i="19"/>
  <c r="F29" i="19"/>
  <c r="F31" i="19"/>
  <c r="F33" i="19"/>
  <c r="F34" i="19"/>
  <c r="F36" i="19"/>
  <c r="F25" i="19"/>
  <c r="F28" i="19"/>
  <c r="F30" i="19"/>
  <c r="F32" i="19"/>
  <c r="F35" i="19"/>
  <c r="F37" i="19"/>
  <c r="D13" i="19"/>
  <c r="D14" i="19"/>
  <c r="D15" i="19"/>
  <c r="D16" i="19"/>
  <c r="D18" i="19"/>
  <c r="D20" i="19"/>
  <c r="D21" i="19"/>
  <c r="D22" i="19"/>
  <c r="D17" i="19"/>
  <c r="D19" i="19"/>
  <c r="C13" i="19"/>
  <c r="C14" i="19"/>
  <c r="C15" i="19"/>
  <c r="C16" i="19"/>
  <c r="C18" i="19"/>
  <c r="C20" i="19"/>
  <c r="C21" i="19"/>
  <c r="C22" i="19"/>
  <c r="C17" i="19"/>
  <c r="C19" i="19"/>
  <c r="F39" i="5"/>
  <c r="F6" i="6" s="1"/>
  <c r="F39" i="6" s="1"/>
  <c r="F6" i="7" s="1"/>
  <c r="F39" i="7" s="1"/>
  <c r="F6" i="8" s="1"/>
  <c r="F39" i="8" s="1"/>
  <c r="C2" i="2"/>
  <c r="F6" i="9" l="1"/>
  <c r="C47" i="16" l="1"/>
  <c r="C49" i="16" s="1"/>
  <c r="H6" i="4"/>
  <c r="H38" i="4" s="1"/>
  <c r="F39" i="9" l="1"/>
  <c r="F6" i="10" s="1"/>
  <c r="H6" i="5"/>
  <c r="H39" i="5" s="1"/>
  <c r="F39" i="10" l="1"/>
  <c r="F6" i="11" s="1"/>
  <c r="F39" i="11" l="1"/>
  <c r="F6" i="12" s="1"/>
  <c r="H6" i="6"/>
  <c r="H39" i="6" s="1"/>
  <c r="H6" i="7" s="1"/>
  <c r="H39" i="7" s="1"/>
  <c r="H6" i="8" s="1"/>
  <c r="F39" i="12" l="1"/>
  <c r="F6" i="13" s="1"/>
  <c r="H39" i="8"/>
  <c r="H6" i="9" s="1"/>
  <c r="F39" i="13" l="1"/>
  <c r="F6" i="14" s="1"/>
  <c r="H39" i="9" l="1"/>
  <c r="H6" i="10" s="1"/>
  <c r="F39" i="14"/>
  <c r="F6" i="15" s="1"/>
  <c r="F39" i="15" s="1"/>
  <c r="H39" i="10" l="1"/>
  <c r="H6" i="11" s="1"/>
  <c r="H39" i="11" l="1"/>
  <c r="H6" i="12" s="1"/>
  <c r="H39" i="12" l="1"/>
  <c r="H6" i="13" s="1"/>
  <c r="H39" i="13" l="1"/>
  <c r="H6" i="14" s="1"/>
  <c r="H39" i="14" l="1"/>
  <c r="H6" i="15" s="1"/>
  <c r="H39" i="15" l="1"/>
  <c r="N3" i="19" l="1"/>
  <c r="O3" i="19" l="1"/>
  <c r="F40" i="19"/>
  <c r="O2" i="19" l="1"/>
  <c r="F47" i="19" s="1"/>
  <c r="O5" i="19" l="1"/>
  <c r="N2" i="19" l="1"/>
  <c r="F48" i="19" s="1"/>
  <c r="C43" i="19"/>
  <c r="C52" i="19" s="1"/>
  <c r="C40" i="19"/>
  <c r="N5" i="19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<sst xmlns="http://schemas.openxmlformats.org/spreadsheetml/2006/main" count="661" uniqueCount="211">
  <si>
    <t>CODES</t>
  </si>
  <si>
    <t>Produits exceptionnels</t>
  </si>
  <si>
    <t>Dons</t>
  </si>
  <si>
    <t>Intérêts bancaires</t>
  </si>
  <si>
    <t>Achats matériels</t>
  </si>
  <si>
    <t>Fournitures administratives</t>
  </si>
  <si>
    <t>Locations</t>
  </si>
  <si>
    <t>Entretien matériels</t>
  </si>
  <si>
    <t>Assurances</t>
  </si>
  <si>
    <t>Frais postaux</t>
  </si>
  <si>
    <t>Relations publiques</t>
  </si>
  <si>
    <t>Hébergement</t>
  </si>
  <si>
    <t>Frais bancaires</t>
  </si>
  <si>
    <t>Frais divers</t>
  </si>
  <si>
    <t>Achats licences</t>
  </si>
  <si>
    <t xml:space="preserve">Mois de : </t>
  </si>
  <si>
    <t>T R E S O R E R I E</t>
  </si>
  <si>
    <t>PRODUITS</t>
  </si>
  <si>
    <t>CHARGES</t>
  </si>
  <si>
    <t>DATES</t>
  </si>
  <si>
    <t>LIBELLES</t>
  </si>
  <si>
    <t>BANQUE</t>
  </si>
  <si>
    <t>CAISSE</t>
  </si>
  <si>
    <t>cotisations</t>
  </si>
  <si>
    <t>subventions</t>
  </si>
  <si>
    <t>dons</t>
  </si>
  <si>
    <t>Fourn. admin.</t>
  </si>
  <si>
    <t>SOLDE FIN DE PERIODE</t>
  </si>
  <si>
    <t>TOTAUX</t>
  </si>
  <si>
    <t>FFAM</t>
  </si>
  <si>
    <t>Chèque</t>
  </si>
  <si>
    <t>Espèces</t>
  </si>
  <si>
    <t>Aéro</t>
  </si>
  <si>
    <t>N° matricule</t>
  </si>
  <si>
    <t>Adresse</t>
  </si>
  <si>
    <t>Ville</t>
  </si>
  <si>
    <t>Code
 Postal</t>
  </si>
  <si>
    <t>Email</t>
  </si>
  <si>
    <t>Téléphone 
fixe</t>
  </si>
  <si>
    <t>Téléphone 
portable</t>
  </si>
  <si>
    <t>Date de naissance</t>
  </si>
  <si>
    <t>Discipline</t>
  </si>
  <si>
    <t>Date de paiement</t>
  </si>
  <si>
    <t>montant</t>
  </si>
  <si>
    <t/>
  </si>
  <si>
    <t>Totaux</t>
  </si>
  <si>
    <t>Cadeaux-récompenses</t>
  </si>
  <si>
    <t>Age</t>
  </si>
  <si>
    <t>AMCB</t>
  </si>
  <si>
    <t>BUDGET PREVISIONNEL 2022</t>
  </si>
  <si>
    <t>Report à nouveau 13/11/2020…</t>
  </si>
  <si>
    <t>DESIGNATION</t>
  </si>
  <si>
    <t>RECETTES</t>
  </si>
  <si>
    <t>DEPENSES</t>
  </si>
  <si>
    <t xml:space="preserve">Recettes manifestation </t>
  </si>
  <si>
    <t>Recettes manifestation</t>
  </si>
  <si>
    <t>Recette guichets</t>
  </si>
  <si>
    <t>Subvention Conseil Régional</t>
  </si>
  <si>
    <t>Subvention Conseil Général</t>
  </si>
  <si>
    <t xml:space="preserve">Subvention Mairie </t>
  </si>
  <si>
    <t>Licences</t>
  </si>
  <si>
    <t>Cartes</t>
  </si>
  <si>
    <t xml:space="preserve">Achats matières premières </t>
  </si>
  <si>
    <t>Achats matériels Club</t>
  </si>
  <si>
    <t xml:space="preserve">Ecole de formation </t>
  </si>
  <si>
    <t>Ecole de formation</t>
  </si>
  <si>
    <t>Organisation sous-traitées</t>
  </si>
  <si>
    <t>Locations terrain</t>
  </si>
  <si>
    <t>Entretien matériel</t>
  </si>
  <si>
    <t xml:space="preserve">Assurances </t>
  </si>
  <si>
    <t>Assurance</t>
  </si>
  <si>
    <t>Cadeaux et récompenses</t>
  </si>
  <si>
    <t xml:space="preserve">Frais restauration-déplacement  </t>
  </si>
  <si>
    <t xml:space="preserve"> SITE INTERNET</t>
  </si>
  <si>
    <t>Cotis FFAM-CRAM-CDAM</t>
  </si>
  <si>
    <t xml:space="preserve">Charges exceptionnelles </t>
  </si>
  <si>
    <t>Charges exceptionnelles</t>
  </si>
  <si>
    <t>Solde  excèdent</t>
  </si>
  <si>
    <t xml:space="preserve">ENCOURS subventions </t>
  </si>
  <si>
    <t xml:space="preserve">ENCOURS charges </t>
  </si>
  <si>
    <t>Régularisations</t>
  </si>
  <si>
    <t>TELETHON?</t>
  </si>
  <si>
    <t>Divers</t>
  </si>
  <si>
    <t xml:space="preserve">Report à nouveau année + n-1 </t>
  </si>
  <si>
    <t>Solde Compte courant</t>
  </si>
  <si>
    <t xml:space="preserve">Caisse numéraires </t>
  </si>
  <si>
    <t>d°</t>
  </si>
  <si>
    <t>Compte épargne</t>
  </si>
  <si>
    <t>Actions sociales</t>
  </si>
  <si>
    <t>BILAN CONSOLIDE 2021</t>
  </si>
  <si>
    <r>
      <t xml:space="preserve">Subvention </t>
    </r>
    <r>
      <rPr>
        <b/>
        <sz val="10"/>
        <color theme="1"/>
        <rFont val="Calibri"/>
        <family val="2"/>
        <scheme val="minor"/>
      </rPr>
      <t xml:space="preserve">COM SAUVETERRE </t>
    </r>
  </si>
  <si>
    <r>
      <t xml:space="preserve">Subvention </t>
    </r>
    <r>
      <rPr>
        <b/>
        <sz val="10"/>
        <color theme="1"/>
        <rFont val="Calibri"/>
        <family val="2"/>
        <scheme val="minor"/>
      </rPr>
      <t>COM SAUVETERRE</t>
    </r>
  </si>
  <si>
    <r>
      <t xml:space="preserve">Subvention </t>
    </r>
    <r>
      <rPr>
        <b/>
        <sz val="10"/>
        <color theme="1"/>
        <rFont val="Calibri"/>
        <family val="2"/>
        <scheme val="minor"/>
      </rPr>
      <t xml:space="preserve">Mairie </t>
    </r>
  </si>
  <si>
    <r>
      <t xml:space="preserve">Achats matières premières </t>
    </r>
    <r>
      <rPr>
        <b/>
        <sz val="10"/>
        <color theme="1"/>
        <rFont val="Calibri"/>
        <family val="2"/>
        <scheme val="minor"/>
      </rPr>
      <t>Carburant</t>
    </r>
  </si>
  <si>
    <r>
      <t xml:space="preserve">Entretien matériel </t>
    </r>
    <r>
      <rPr>
        <sz val="10"/>
        <color rgb="FFFF0000"/>
        <rFont val="Calibri"/>
        <family val="2"/>
        <scheme val="minor"/>
      </rPr>
      <t>TONDEUSE</t>
    </r>
  </si>
  <si>
    <r>
      <t xml:space="preserve">Cadeaux et récompenses </t>
    </r>
    <r>
      <rPr>
        <sz val="10"/>
        <color rgb="FFFF0000"/>
        <rFont val="Calibri"/>
        <family val="2"/>
        <scheme val="minor"/>
      </rPr>
      <t xml:space="preserve"> Patrick</t>
    </r>
  </si>
  <si>
    <r>
      <t xml:space="preserve">Frais restauration-déplacement </t>
    </r>
    <r>
      <rPr>
        <b/>
        <sz val="10"/>
        <color theme="1"/>
        <rFont val="Calibri"/>
        <family val="2"/>
        <scheme val="minor"/>
      </rPr>
      <t>MEETING/Blasimonade</t>
    </r>
  </si>
  <si>
    <r>
      <t xml:space="preserve">Cartes </t>
    </r>
    <r>
      <rPr>
        <sz val="10"/>
        <color rgb="FF00B0F0"/>
        <rFont val="Calibri"/>
        <family val="2"/>
        <scheme val="minor"/>
      </rPr>
      <t>(45 Adherants)</t>
    </r>
    <r>
      <rPr>
        <sz val="10"/>
        <color rgb="FFFF0000"/>
        <rFont val="Calibri"/>
        <family val="2"/>
        <scheme val="minor"/>
      </rPr>
      <t xml:space="preserve"> </t>
    </r>
  </si>
  <si>
    <t>Désignations</t>
  </si>
  <si>
    <t>Majeur
mineur</t>
  </si>
  <si>
    <t>Déplacements</t>
  </si>
  <si>
    <t>Je soussigné(e),</t>
  </si>
  <si>
    <t>Atteste que:</t>
  </si>
  <si>
    <t>en</t>
  </si>
  <si>
    <t>Fait à:</t>
  </si>
  <si>
    <t>Matricule N°:</t>
  </si>
  <si>
    <t>M. BERTHAUD Jean-Charles</t>
  </si>
  <si>
    <t>le</t>
  </si>
  <si>
    <t xml:space="preserve">Le, </t>
  </si>
  <si>
    <t>Cette attestation a été établie pour servir et valoir ce que de droit.</t>
  </si>
  <si>
    <t>COMPTE D'EXPLOITATION    2022</t>
  </si>
  <si>
    <t>15 Place de la République</t>
  </si>
  <si>
    <t>AéroModèle Club de Blasimon</t>
  </si>
  <si>
    <t>FICHE MEMBRE</t>
  </si>
  <si>
    <t>E-Mail</t>
  </si>
  <si>
    <t>N° License FFAM</t>
  </si>
  <si>
    <t>Téléphone fixe</t>
  </si>
  <si>
    <t>Téléphone portable</t>
  </si>
  <si>
    <t>Discipline au club</t>
  </si>
  <si>
    <t>Montant licence</t>
  </si>
  <si>
    <t>Nom et prénom</t>
  </si>
  <si>
    <t>Cotisations</t>
  </si>
  <si>
    <t>Subventions</t>
  </si>
  <si>
    <t>Nom et Prénom</t>
  </si>
  <si>
    <t>demeurant:</t>
  </si>
  <si>
    <t>Solde Caisse</t>
  </si>
  <si>
    <t>Trésorier de l'AEROMODELE CLUB de BLASIMON</t>
  </si>
  <si>
    <t>à l'association "AEROMODELE CLUB de BLASIMON"</t>
  </si>
  <si>
    <t>33540 BLASIMON</t>
  </si>
  <si>
    <t>Cotisations des membres</t>
  </si>
  <si>
    <t>Mode de paiement</t>
  </si>
  <si>
    <t>01</t>
  </si>
  <si>
    <t>Virement</t>
  </si>
  <si>
    <t>Hébergement Internet</t>
  </si>
  <si>
    <t xml:space="preserve">Cadeaux, remerciements et récompenses </t>
  </si>
  <si>
    <t>Location terrain</t>
  </si>
  <si>
    <t>Assurance Club</t>
  </si>
  <si>
    <t>Hébergement site Internet du Club</t>
  </si>
  <si>
    <t>Chèques</t>
  </si>
  <si>
    <t>Virements</t>
  </si>
  <si>
    <t>Mme HERPIN Fabienne</t>
  </si>
  <si>
    <r>
      <t>Produits exceptionnels</t>
    </r>
    <r>
      <rPr>
        <sz val="11"/>
        <rFont val="Arial"/>
        <family val="2"/>
      </rPr>
      <t/>
    </r>
  </si>
  <si>
    <t xml:space="preserve">Fournitures administratives </t>
  </si>
  <si>
    <t xml:space="preserve">Location matériels </t>
  </si>
  <si>
    <t xml:space="preserve">Frais postaux </t>
  </si>
  <si>
    <t xml:space="preserve">Frais bancaires </t>
  </si>
  <si>
    <t>Mécène</t>
  </si>
  <si>
    <t>Club</t>
  </si>
  <si>
    <t>Gratuit</t>
  </si>
  <si>
    <t>pour le règlement de sa cotisation 2023</t>
  </si>
  <si>
    <t>Mlle DELLIER Elisa</t>
  </si>
  <si>
    <t>Sexe</t>
  </si>
  <si>
    <t>Achats Club</t>
  </si>
  <si>
    <t>Ventes Club</t>
  </si>
  <si>
    <t>M / F</t>
  </si>
  <si>
    <t>Ventes matériels Club</t>
  </si>
  <si>
    <t>ventes
Club</t>
  </si>
  <si>
    <t>Solde Compte courant N-1</t>
  </si>
  <si>
    <t>Solde Caisse N-1</t>
  </si>
  <si>
    <t>BILAN CONSOLIDE AU</t>
  </si>
  <si>
    <t xml:space="preserve">Report de l'année N-1 </t>
  </si>
  <si>
    <t>P</t>
  </si>
  <si>
    <t xml:space="preserve">Relations publiques </t>
  </si>
  <si>
    <t>COMPTE D'EXPLOITATION 2024</t>
  </si>
  <si>
    <t>BUDGET PREVISIONNEL 2025</t>
  </si>
  <si>
    <t>BILAN 2024 au</t>
  </si>
  <si>
    <t>Location matériels</t>
  </si>
  <si>
    <t>OK</t>
  </si>
  <si>
    <t>Entretien terrain</t>
  </si>
  <si>
    <t>Budget prévisionnel 2025</t>
  </si>
  <si>
    <t>Solde banque</t>
  </si>
  <si>
    <t>Vente matériels Club</t>
  </si>
  <si>
    <t>Recettes manifestations</t>
  </si>
  <si>
    <t xml:space="preserve">Achats matériels club </t>
  </si>
  <si>
    <t>Achat matières premières</t>
  </si>
  <si>
    <t>Frais restauration-déplacements-Meetings</t>
  </si>
  <si>
    <t>Vente produits club</t>
  </si>
  <si>
    <t>Cotisations Club</t>
  </si>
  <si>
    <t>Ventes produit club</t>
  </si>
  <si>
    <t>Dons, mécénat</t>
  </si>
  <si>
    <t>Paiements Cotisations</t>
  </si>
  <si>
    <t>Achats matières premières</t>
  </si>
  <si>
    <t>Achats matériels club</t>
  </si>
  <si>
    <t>Frais restauration - déplacement</t>
  </si>
  <si>
    <t xml:space="preserve">BANQUE </t>
  </si>
  <si>
    <t>Frais spécifiques pour évènements</t>
  </si>
  <si>
    <t>Dons aux associations</t>
  </si>
  <si>
    <t>Mécénats - Dons</t>
  </si>
  <si>
    <t xml:space="preserve">Ventes produit club </t>
  </si>
  <si>
    <t>Dons, mécénats</t>
  </si>
  <si>
    <t>Moyenne d'age</t>
  </si>
  <si>
    <t>Paiements cotisations club en espèces     (1)</t>
  </si>
  <si>
    <r>
      <t xml:space="preserve">Subvention </t>
    </r>
    <r>
      <rPr>
        <b/>
        <sz val="11"/>
        <color theme="1"/>
        <rFont val="Arial"/>
        <family val="2"/>
      </rPr>
      <t xml:space="preserve">CC </t>
    </r>
  </si>
  <si>
    <r>
      <t xml:space="preserve">Subvention </t>
    </r>
    <r>
      <rPr>
        <b/>
        <sz val="11"/>
        <color theme="1"/>
        <rFont val="Arial"/>
        <family val="2"/>
      </rPr>
      <t xml:space="preserve">Mairie </t>
    </r>
  </si>
  <si>
    <r>
      <t>Subvention Mairie</t>
    </r>
    <r>
      <rPr>
        <b/>
        <sz val="11"/>
        <color theme="1"/>
        <rFont val="Arial"/>
        <family val="2"/>
      </rPr>
      <t xml:space="preserve"> Mairie </t>
    </r>
  </si>
  <si>
    <t xml:space="preserve">Subvention CC </t>
  </si>
  <si>
    <t>ICI</t>
  </si>
  <si>
    <t>rue de la poupée qui tousse</t>
  </si>
  <si>
    <t>rue du puit qui chante</t>
  </si>
  <si>
    <t>rue sans-nom</t>
  </si>
  <si>
    <t>LA-BAS</t>
  </si>
  <si>
    <t>PASLOIN</t>
  </si>
  <si>
    <t>courrier@com</t>
  </si>
  <si>
    <t>email@fr</t>
  </si>
  <si>
    <t>lettre@biz</t>
  </si>
  <si>
    <t xml:space="preserve">Licence   </t>
  </si>
  <si>
    <t>N° Exploitant</t>
  </si>
  <si>
    <t>Paiements cotisations club par virement     (1)</t>
  </si>
  <si>
    <t>M. Alain TERRIEUR</t>
  </si>
  <si>
    <t>M. Alex TERRIEUR</t>
  </si>
  <si>
    <t>M. Jean NAIMAR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</si>
</sst>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7" formatCode="#,##0.00\ &quot;€&quot;;\-#,##0.00\ &quot;€&quot;"/>
    <numFmt numFmtId="164" formatCode="&quot;€&quot;#,##0.00_);\(&quot;€&quot;#,##0.00\)"/>
    <numFmt numFmtId="165" formatCode="&quot;€&quot;#,##0_);\(&quot;€&quot;#,##0\)"/>
    <numFmt numFmtId="166" formatCode="&quot;€&quot;#,##0.00_);[Red]\(&quot;€&quot;#,##0.00\)"/>
    <numFmt numFmtId="167" formatCode="_(&quot;€&quot;* #,##0.00_);_(&quot;€&quot;* \(#,##0.00\);_(&quot;€&quot;* &quot;-&quot;??_);_(@_)"/>
    <numFmt numFmtId="168" formatCode="dd/mm/yy;@"/>
    <numFmt numFmtId="169" formatCode="dd/mm/yyyy;@"/>
    <numFmt numFmtId="170" formatCode="#,##0.00\ &quot;fr.&quot;"/>
    <numFmt numFmtId="171" formatCode="0000"/>
    <numFmt numFmtId="172" formatCode="0#&quot; &quot;##&quot; &quot;##&quot; &quot;##&quot; &quot;##"/>
    <numFmt numFmtId="173" formatCode="#,##0.00\ &quot;€&quot;"/>
    <numFmt numFmtId="174" formatCode="[$-40C]d\ mmmm\ yyyy;@"/>
    <numFmt numFmtId="175" formatCode="#,##0.00\ &quot;€&quot;;[Red]#,##0.00\ &quot;€&quot;"/>
    <numFmt numFmtId="176" formatCode="0.00;[Red]0.00"/>
    <numFmt numFmtId="177" formatCode="\-0.00&quot;€&quot;"/>
    <numFmt numFmtId="178" formatCode="d/mm/yyyy;@"/>
    <numFmt numFmtId="179" formatCode="0;\-0;;@"/>
    <numFmt numFmtId="180" formatCode="\-0.00&quot;€&quot;;\-0;;@"/>
    <numFmt numFmtId="181" formatCode="0.00&quot;€&quot;;\-0;;@"/>
    <numFmt numFmtId="182" formatCode="00"/>
    <numFmt numFmtId="183" formatCode="0000000"/>
    <numFmt numFmtId="184" formatCode="#,##0\ &quot;€&quot;"/>
    <numFmt numFmtId="185" formatCode="00000"/>
  </numFmts>
  <fonts count="6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  <scheme val="minor"/>
    </font>
    <font>
      <b/>
      <i/>
      <sz val="48"/>
      <name val="Arial"/>
      <family val="2"/>
    </font>
    <font>
      <b/>
      <sz val="20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B0F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rgb="FF0000FF"/>
      <name val="Arial"/>
      <family val="2"/>
    </font>
    <font>
      <sz val="11"/>
      <color theme="0"/>
      <name val="Calibri"/>
      <family val="2"/>
      <scheme val="minor"/>
    </font>
    <font>
      <b/>
      <u/>
      <sz val="12"/>
      <color indexed="8"/>
      <name val="Calibri"/>
      <family val="2"/>
    </font>
    <font>
      <i/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</font>
    <font>
      <sz val="11"/>
      <name val="Calibri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u/>
      <sz val="18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theme="1"/>
      <name val="Arial Unicode MS"/>
      <family val="2"/>
    </font>
    <font>
      <b/>
      <sz val="12"/>
      <name val="Calibri"/>
      <family val="2"/>
      <scheme val="minor"/>
    </font>
    <font>
      <b/>
      <sz val="2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b/>
      <sz val="13.5"/>
      <color theme="1"/>
      <name val="Calibri"/>
      <family val="2"/>
      <scheme val="minor"/>
    </font>
    <font>
      <sz val="10"/>
      <color theme="1"/>
      <name val="Arial Unicode MS"/>
      <family val="2"/>
    </font>
    <font>
      <sz val="12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color rgb="FFFF0000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b/>
      <i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b/>
      <i/>
      <sz val="12"/>
      <name val="Arial"/>
      <family val="2"/>
    </font>
    <font>
      <sz val="12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26"/>
      <color theme="3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0" tint="-4.9989318521683403E-2"/>
        <bgColor indexed="64"/>
      </patternFill>
    </fill>
  </fills>
  <borders count="1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80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5" borderId="23" xfId="0" applyFont="1" applyFill="1" applyBorder="1" applyAlignment="1" applyProtection="1">
      <alignment horizontal="center" vertical="center" wrapText="1"/>
      <protection hidden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 applyProtection="1">
      <alignment horizontal="center" vertical="center" wrapText="1"/>
      <protection hidden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33" xfId="0" applyFont="1" applyBorder="1"/>
    <xf numFmtId="0" fontId="7" fillId="0" borderId="34" xfId="0" applyFont="1" applyBorder="1"/>
    <xf numFmtId="0" fontId="7" fillId="0" borderId="35" xfId="0" applyFont="1" applyBorder="1"/>
    <xf numFmtId="0" fontId="7" fillId="0" borderId="34" xfId="0" applyFont="1" applyBorder="1" applyAlignment="1">
      <alignment horizontal="center"/>
    </xf>
    <xf numFmtId="174" fontId="13" fillId="0" borderId="0" xfId="0" quotePrefix="1" applyNumberFormat="1" applyFont="1" applyAlignment="1">
      <alignment horizontal="right" vertical="center"/>
    </xf>
    <xf numFmtId="0" fontId="7" fillId="0" borderId="37" xfId="0" applyFont="1" applyBorder="1"/>
    <xf numFmtId="0" fontId="7" fillId="0" borderId="36" xfId="0" applyFont="1" applyBorder="1"/>
    <xf numFmtId="2" fontId="13" fillId="0" borderId="0" xfId="0" applyNumberFormat="1" applyFont="1"/>
    <xf numFmtId="173" fontId="13" fillId="7" borderId="23" xfId="0" applyNumberFormat="1" applyFont="1" applyFill="1" applyBorder="1" applyAlignment="1">
      <alignment horizontal="center"/>
    </xf>
    <xf numFmtId="2" fontId="7" fillId="0" borderId="0" xfId="0" applyNumberFormat="1" applyFont="1"/>
    <xf numFmtId="2" fontId="7" fillId="0" borderId="0" xfId="0" applyNumberFormat="1" applyFont="1" applyAlignment="1">
      <alignment horizontal="center"/>
    </xf>
    <xf numFmtId="0" fontId="13" fillId="0" borderId="39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43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7" fillId="0" borderId="45" xfId="0" applyFont="1" applyBorder="1"/>
    <xf numFmtId="2" fontId="7" fillId="0" borderId="46" xfId="0" applyNumberFormat="1" applyFont="1" applyBorder="1"/>
    <xf numFmtId="1" fontId="7" fillId="0" borderId="47" xfId="0" applyNumberFormat="1" applyFont="1" applyBorder="1" applyAlignment="1">
      <alignment horizontal="center"/>
    </xf>
    <xf numFmtId="0" fontId="7" fillId="0" borderId="14" xfId="0" applyFont="1" applyBorder="1"/>
    <xf numFmtId="173" fontId="7" fillId="0" borderId="46" xfId="0" applyNumberFormat="1" applyFont="1" applyBorder="1" applyAlignment="1">
      <alignment horizontal="center"/>
    </xf>
    <xf numFmtId="0" fontId="7" fillId="0" borderId="48" xfId="0" applyFont="1" applyBorder="1"/>
    <xf numFmtId="0" fontId="7" fillId="0" borderId="49" xfId="0" applyFont="1" applyBorder="1"/>
    <xf numFmtId="0" fontId="13" fillId="0" borderId="31" xfId="0" applyFont="1" applyBorder="1" applyAlignment="1">
      <alignment horizontal="center"/>
    </xf>
    <xf numFmtId="173" fontId="14" fillId="7" borderId="41" xfId="1" applyNumberFormat="1" applyFont="1" applyFill="1" applyBorder="1" applyAlignment="1" applyProtection="1">
      <alignment horizontal="center" vertical="center"/>
    </xf>
    <xf numFmtId="1" fontId="15" fillId="0" borderId="47" xfId="0" applyNumberFormat="1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173" fontId="14" fillId="0" borderId="50" xfId="0" applyNumberFormat="1" applyFont="1" applyBorder="1" applyAlignment="1" applyProtection="1">
      <alignment horizontal="center"/>
      <protection locked="0"/>
    </xf>
    <xf numFmtId="173" fontId="7" fillId="0" borderId="48" xfId="0" applyNumberFormat="1" applyFont="1" applyBorder="1"/>
    <xf numFmtId="173" fontId="14" fillId="7" borderId="50" xfId="1" applyNumberFormat="1" applyFont="1" applyFill="1" applyBorder="1" applyAlignment="1" applyProtection="1">
      <alignment horizontal="center" vertical="center"/>
    </xf>
    <xf numFmtId="0" fontId="7" fillId="0" borderId="49" xfId="0" applyFont="1" applyBorder="1" applyAlignment="1">
      <alignment wrapText="1"/>
    </xf>
    <xf numFmtId="0" fontId="13" fillId="0" borderId="23" xfId="0" applyFont="1" applyBorder="1" applyAlignment="1">
      <alignment horizontal="center"/>
    </xf>
    <xf numFmtId="0" fontId="13" fillId="0" borderId="0" xfId="0" applyFont="1" applyAlignment="1">
      <alignment horizontal="center"/>
    </xf>
    <xf numFmtId="2" fontId="7" fillId="0" borderId="48" xfId="0" applyNumberFormat="1" applyFont="1" applyBorder="1"/>
    <xf numFmtId="173" fontId="7" fillId="0" borderId="50" xfId="0" applyNumberFormat="1" applyFont="1" applyBorder="1" applyAlignment="1" applyProtection="1">
      <alignment horizontal="center"/>
      <protection locked="0"/>
    </xf>
    <xf numFmtId="173" fontId="7" fillId="0" borderId="50" xfId="0" applyNumberFormat="1" applyFont="1" applyBorder="1" applyAlignment="1">
      <alignment horizontal="center"/>
    </xf>
    <xf numFmtId="2" fontId="7" fillId="0" borderId="51" xfId="0" applyNumberFormat="1" applyFont="1" applyBorder="1"/>
    <xf numFmtId="0" fontId="7" fillId="0" borderId="49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2" fontId="7" fillId="0" borderId="48" xfId="0" applyNumberFormat="1" applyFont="1" applyBorder="1" applyAlignment="1">
      <alignment vertical="center"/>
    </xf>
    <xf numFmtId="1" fontId="13" fillId="0" borderId="52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vertical="center" wrapText="1"/>
    </xf>
    <xf numFmtId="2" fontId="7" fillId="0" borderId="48" xfId="0" applyNumberFormat="1" applyFont="1" applyBorder="1" applyAlignment="1">
      <alignment horizontal="center" vertical="center"/>
    </xf>
    <xf numFmtId="1" fontId="14" fillId="0" borderId="27" xfId="0" applyNumberFormat="1" applyFont="1" applyBorder="1" applyAlignment="1">
      <alignment horizontal="center" vertical="center"/>
    </xf>
    <xf numFmtId="173" fontId="7" fillId="0" borderId="50" xfId="0" applyNumberFormat="1" applyFont="1" applyBorder="1" applyAlignment="1" applyProtection="1">
      <alignment vertical="center"/>
      <protection locked="0"/>
    </xf>
    <xf numFmtId="1" fontId="13" fillId="6" borderId="52" xfId="0" applyNumberFormat="1" applyFont="1" applyFill="1" applyBorder="1" applyAlignment="1">
      <alignment horizontal="center"/>
    </xf>
    <xf numFmtId="173" fontId="14" fillId="5" borderId="50" xfId="1" applyNumberFormat="1" applyFont="1" applyFill="1" applyBorder="1" applyAlignment="1" applyProtection="1">
      <alignment horizontal="center"/>
    </xf>
    <xf numFmtId="2" fontId="7" fillId="0" borderId="48" xfId="0" applyNumberFormat="1" applyFont="1" applyBorder="1" applyAlignment="1">
      <alignment horizontal="center"/>
    </xf>
    <xf numFmtId="1" fontId="14" fillId="0" borderId="27" xfId="0" applyNumberFormat="1" applyFont="1" applyBorder="1" applyAlignment="1">
      <alignment horizontal="center"/>
    </xf>
    <xf numFmtId="173" fontId="7" fillId="0" borderId="50" xfId="0" applyNumberFormat="1" applyFont="1" applyBorder="1" applyProtection="1">
      <protection locked="0"/>
    </xf>
    <xf numFmtId="1" fontId="13" fillId="0" borderId="52" xfId="0" applyNumberFormat="1" applyFont="1" applyBorder="1" applyAlignment="1">
      <alignment horizontal="center"/>
    </xf>
    <xf numFmtId="1" fontId="14" fillId="0" borderId="47" xfId="0" applyNumberFormat="1" applyFont="1" applyBorder="1" applyAlignment="1">
      <alignment horizontal="center"/>
    </xf>
    <xf numFmtId="173" fontId="19" fillId="5" borderId="48" xfId="0" applyNumberFormat="1" applyFont="1" applyFill="1" applyBorder="1" applyAlignment="1">
      <alignment horizontal="center" vertical="center"/>
    </xf>
    <xf numFmtId="1" fontId="14" fillId="0" borderId="52" xfId="0" applyNumberFormat="1" applyFont="1" applyBorder="1" applyAlignment="1">
      <alignment horizontal="center"/>
    </xf>
    <xf numFmtId="1" fontId="13" fillId="0" borderId="53" xfId="0" applyNumberFormat="1" applyFont="1" applyBorder="1" applyAlignment="1">
      <alignment horizontal="center"/>
    </xf>
    <xf numFmtId="166" fontId="19" fillId="5" borderId="48" xfId="0" applyNumberFormat="1" applyFont="1" applyFill="1" applyBorder="1" applyAlignment="1">
      <alignment horizontal="center" vertical="top"/>
    </xf>
    <xf numFmtId="0" fontId="7" fillId="0" borderId="49" xfId="0" applyFont="1" applyBorder="1" applyAlignment="1">
      <alignment horizontal="left" vertical="center" wrapText="1"/>
    </xf>
    <xf numFmtId="1" fontId="13" fillId="0" borderId="53" xfId="0" applyNumberFormat="1" applyFont="1" applyBorder="1" applyAlignment="1">
      <alignment horizontal="center" vertical="center"/>
    </xf>
    <xf numFmtId="173" fontId="7" fillId="0" borderId="50" xfId="0" applyNumberFormat="1" applyFont="1" applyBorder="1" applyAlignment="1" applyProtection="1">
      <alignment horizontal="right" vertical="center"/>
      <protection locked="0"/>
    </xf>
    <xf numFmtId="1" fontId="13" fillId="0" borderId="47" xfId="0" applyNumberFormat="1" applyFont="1" applyBorder="1" applyAlignment="1">
      <alignment horizontal="center"/>
    </xf>
    <xf numFmtId="173" fontId="14" fillId="6" borderId="50" xfId="1" applyNumberFormat="1" applyFont="1" applyFill="1" applyBorder="1" applyAlignment="1" applyProtection="1">
      <alignment horizontal="center"/>
    </xf>
    <xf numFmtId="173" fontId="7" fillId="5" borderId="0" xfId="0" applyNumberFormat="1" applyFont="1" applyFill="1" applyAlignment="1">
      <alignment horizontal="center" vertical="center"/>
    </xf>
    <xf numFmtId="166" fontId="19" fillId="6" borderId="0" xfId="0" applyNumberFormat="1" applyFont="1" applyFill="1" applyAlignment="1">
      <alignment horizontal="center"/>
    </xf>
    <xf numFmtId="0" fontId="18" fillId="6" borderId="0" xfId="0" applyFont="1" applyFill="1" applyAlignment="1">
      <alignment horizontal="center"/>
    </xf>
    <xf numFmtId="173" fontId="4" fillId="6" borderId="50" xfId="0" applyNumberFormat="1" applyFont="1" applyFill="1" applyBorder="1" applyProtection="1">
      <protection locked="0"/>
    </xf>
    <xf numFmtId="173" fontId="7" fillId="0" borderId="54" xfId="0" applyNumberFormat="1" applyFont="1" applyBorder="1" applyProtection="1">
      <protection locked="0"/>
    </xf>
    <xf numFmtId="173" fontId="7" fillId="6" borderId="48" xfId="0" applyNumberFormat="1" applyFont="1" applyFill="1" applyBorder="1" applyAlignment="1">
      <alignment horizontal="center"/>
    </xf>
    <xf numFmtId="0" fontId="7" fillId="0" borderId="55" xfId="0" applyFont="1" applyBorder="1"/>
    <xf numFmtId="173" fontId="7" fillId="0" borderId="56" xfId="0" applyNumberFormat="1" applyFont="1" applyBorder="1"/>
    <xf numFmtId="0" fontId="7" fillId="0" borderId="57" xfId="0" applyFont="1" applyBorder="1"/>
    <xf numFmtId="2" fontId="7" fillId="0" borderId="56" xfId="0" applyNumberFormat="1" applyFont="1" applyBorder="1" applyAlignment="1">
      <alignment horizontal="center"/>
    </xf>
    <xf numFmtId="2" fontId="7" fillId="0" borderId="56" xfId="0" applyNumberFormat="1" applyFont="1" applyBorder="1"/>
    <xf numFmtId="0" fontId="7" fillId="0" borderId="43" xfId="0" applyFont="1" applyBorder="1"/>
    <xf numFmtId="0" fontId="7" fillId="0" borderId="40" xfId="0" applyFont="1" applyBorder="1"/>
    <xf numFmtId="2" fontId="7" fillId="0" borderId="58" xfId="0" applyNumberFormat="1" applyFont="1" applyBorder="1"/>
    <xf numFmtId="173" fontId="14" fillId="5" borderId="42" xfId="1" applyNumberFormat="1" applyFont="1" applyFill="1" applyBorder="1" applyAlignment="1" applyProtection="1">
      <alignment horizontal="center"/>
    </xf>
    <xf numFmtId="173" fontId="13" fillId="0" borderId="20" xfId="0" applyNumberFormat="1" applyFont="1" applyBorder="1" applyAlignment="1">
      <alignment horizontal="center"/>
    </xf>
    <xf numFmtId="173" fontId="13" fillId="0" borderId="39" xfId="0" applyNumberFormat="1" applyFont="1" applyBorder="1"/>
    <xf numFmtId="173" fontId="13" fillId="0" borderId="41" xfId="0" applyNumberFormat="1" applyFont="1" applyBorder="1"/>
    <xf numFmtId="173" fontId="13" fillId="0" borderId="46" xfId="0" applyNumberFormat="1" applyFont="1" applyBorder="1"/>
    <xf numFmtId="0" fontId="13" fillId="0" borderId="0" xfId="0" applyFont="1"/>
    <xf numFmtId="0" fontId="13" fillId="0" borderId="37" xfId="0" applyFont="1" applyBorder="1"/>
    <xf numFmtId="0" fontId="13" fillId="0" borderId="36" xfId="0" applyFont="1" applyBorder="1"/>
    <xf numFmtId="173" fontId="13" fillId="0" borderId="0" xfId="0" applyNumberFormat="1" applyFont="1" applyAlignment="1">
      <alignment horizontal="center"/>
    </xf>
    <xf numFmtId="173" fontId="13" fillId="0" borderId="0" xfId="0" applyNumberFormat="1" applyFont="1"/>
    <xf numFmtId="173" fontId="13" fillId="0" borderId="37" xfId="0" applyNumberFormat="1" applyFont="1" applyBorder="1"/>
    <xf numFmtId="173" fontId="13" fillId="8" borderId="61" xfId="0" applyNumberFormat="1" applyFont="1" applyFill="1" applyBorder="1" applyAlignment="1">
      <alignment horizontal="right" vertical="center"/>
    </xf>
    <xf numFmtId="173" fontId="7" fillId="0" borderId="37" xfId="0" applyNumberFormat="1" applyFont="1" applyBorder="1"/>
    <xf numFmtId="175" fontId="13" fillId="0" borderId="0" xfId="0" applyNumberFormat="1" applyFont="1" applyAlignment="1">
      <alignment horizontal="center"/>
    </xf>
    <xf numFmtId="0" fontId="13" fillId="0" borderId="36" xfId="0" applyFont="1" applyBorder="1" applyAlignment="1">
      <alignment horizontal="right" vertical="center"/>
    </xf>
    <xf numFmtId="0" fontId="13" fillId="7" borderId="50" xfId="0" applyFont="1" applyFill="1" applyBorder="1"/>
    <xf numFmtId="173" fontId="13" fillId="7" borderId="62" xfId="0" applyNumberFormat="1" applyFont="1" applyFill="1" applyBorder="1" applyAlignment="1">
      <alignment horizontal="right" vertical="center"/>
    </xf>
    <xf numFmtId="166" fontId="13" fillId="0" borderId="36" xfId="0" applyNumberFormat="1" applyFont="1" applyBorder="1" applyAlignment="1">
      <alignment horizontal="right"/>
    </xf>
    <xf numFmtId="176" fontId="7" fillId="5" borderId="50" xfId="0" applyNumberFormat="1" applyFont="1" applyFill="1" applyBorder="1"/>
    <xf numFmtId="173" fontId="7" fillId="5" borderId="63" xfId="0" applyNumberFormat="1" applyFont="1" applyFill="1" applyBorder="1" applyAlignment="1">
      <alignment horizontal="right" vertical="center"/>
    </xf>
    <xf numFmtId="0" fontId="13" fillId="0" borderId="36" xfId="0" applyFont="1" applyBorder="1" applyAlignment="1">
      <alignment horizontal="right"/>
    </xf>
    <xf numFmtId="176" fontId="5" fillId="9" borderId="50" xfId="0" applyNumberFormat="1" applyFont="1" applyFill="1" applyBorder="1" applyAlignment="1">
      <alignment vertical="center"/>
    </xf>
    <xf numFmtId="173" fontId="5" fillId="9" borderId="63" xfId="0" applyNumberFormat="1" applyFont="1" applyFill="1" applyBorder="1" applyAlignment="1">
      <alignment horizontal="right" vertical="center"/>
    </xf>
    <xf numFmtId="176" fontId="7" fillId="5" borderId="64" xfId="0" applyNumberFormat="1" applyFont="1" applyFill="1" applyBorder="1" applyAlignment="1">
      <alignment vertical="center"/>
    </xf>
    <xf numFmtId="166" fontId="13" fillId="0" borderId="37" xfId="0" applyNumberFormat="1" applyFont="1" applyBorder="1" applyAlignment="1">
      <alignment horizontal="right"/>
    </xf>
    <xf numFmtId="173" fontId="13" fillId="10" borderId="63" xfId="1" applyNumberFormat="1" applyFont="1" applyFill="1" applyBorder="1" applyAlignment="1" applyProtection="1">
      <alignment horizontal="right" vertical="center"/>
    </xf>
    <xf numFmtId="173" fontId="14" fillId="0" borderId="63" xfId="1" applyNumberFormat="1" applyFont="1" applyFill="1" applyBorder="1" applyAlignment="1" applyProtection="1">
      <alignment horizontal="right" vertical="center"/>
    </xf>
    <xf numFmtId="0" fontId="13" fillId="0" borderId="53" xfId="0" applyFont="1" applyBorder="1" applyAlignment="1">
      <alignment horizontal="right"/>
    </xf>
    <xf numFmtId="168" fontId="5" fillId="0" borderId="67" xfId="0" applyNumberFormat="1" applyFont="1" applyBorder="1" applyAlignment="1">
      <alignment horizontal="center"/>
    </xf>
    <xf numFmtId="173" fontId="13" fillId="7" borderId="68" xfId="0" applyNumberFormat="1" applyFont="1" applyFill="1" applyBorder="1"/>
    <xf numFmtId="173" fontId="7" fillId="0" borderId="37" xfId="0" applyNumberFormat="1" applyFont="1" applyBorder="1" applyAlignment="1">
      <alignment horizontal="center" vertical="center"/>
    </xf>
    <xf numFmtId="176" fontId="7" fillId="0" borderId="50" xfId="0" applyNumberFormat="1" applyFont="1" applyBorder="1" applyAlignment="1">
      <alignment horizontal="center" vertical="center"/>
    </xf>
    <xf numFmtId="173" fontId="14" fillId="0" borderId="69" xfId="1" applyNumberFormat="1" applyFont="1" applyBorder="1" applyAlignment="1" applyProtection="1">
      <alignment horizontal="right" vertical="center"/>
    </xf>
    <xf numFmtId="173" fontId="14" fillId="0" borderId="63" xfId="1" applyNumberFormat="1" applyFont="1" applyBorder="1" applyAlignment="1" applyProtection="1">
      <alignment horizontal="right" vertical="center"/>
    </xf>
    <xf numFmtId="173" fontId="20" fillId="0" borderId="70" xfId="0" applyNumberFormat="1" applyFont="1" applyBorder="1" applyAlignment="1">
      <alignment horizontal="right" vertical="center"/>
    </xf>
    <xf numFmtId="166" fontId="7" fillId="0" borderId="37" xfId="0" applyNumberFormat="1" applyFont="1" applyBorder="1"/>
    <xf numFmtId="0" fontId="7" fillId="0" borderId="38" xfId="0" applyFont="1" applyBorder="1"/>
    <xf numFmtId="0" fontId="7" fillId="0" borderId="73" xfId="0" applyFont="1" applyBorder="1"/>
    <xf numFmtId="0" fontId="7" fillId="0" borderId="74" xfId="0" applyFont="1" applyBorder="1"/>
    <xf numFmtId="0" fontId="7" fillId="0" borderId="32" xfId="0" applyFont="1" applyBorder="1"/>
    <xf numFmtId="0" fontId="7" fillId="0" borderId="32" xfId="0" applyFont="1" applyBorder="1" applyAlignment="1">
      <alignment horizontal="center"/>
    </xf>
    <xf numFmtId="173" fontId="14" fillId="7" borderId="51" xfId="1" applyNumberFormat="1" applyFont="1" applyFill="1" applyBorder="1" applyAlignment="1" applyProtection="1">
      <alignment horizontal="center" vertical="center"/>
    </xf>
    <xf numFmtId="173" fontId="14" fillId="7" borderId="67" xfId="1" applyNumberFormat="1" applyFont="1" applyFill="1" applyBorder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  <protection hidden="1"/>
    </xf>
    <xf numFmtId="1" fontId="7" fillId="0" borderId="23" xfId="0" applyNumberFormat="1" applyFont="1" applyBorder="1" applyAlignment="1" applyProtection="1">
      <alignment horizontal="center" vertical="center"/>
      <protection locked="0"/>
    </xf>
    <xf numFmtId="172" fontId="7" fillId="0" borderId="23" xfId="0" applyNumberFormat="1" applyFont="1" applyBorder="1" applyAlignment="1" applyProtection="1">
      <alignment horizontal="center" vertical="center"/>
      <protection locked="0"/>
    </xf>
    <xf numFmtId="172" fontId="7" fillId="0" borderId="23" xfId="0" applyNumberFormat="1" applyFont="1" applyBorder="1" applyAlignment="1" applyProtection="1">
      <alignment horizontal="center" vertical="center" wrapText="1"/>
      <protection locked="0"/>
    </xf>
    <xf numFmtId="169" fontId="7" fillId="0" borderId="25" xfId="0" applyNumberFormat="1" applyFont="1" applyBorder="1" applyAlignment="1" applyProtection="1">
      <alignment horizontal="center" vertical="center"/>
      <protection locked="0"/>
    </xf>
    <xf numFmtId="14" fontId="7" fillId="0" borderId="26" xfId="0" applyNumberFormat="1" applyFont="1" applyBorder="1" applyAlignment="1" applyProtection="1">
      <alignment horizontal="center" vertical="center"/>
      <protection locked="0"/>
    </xf>
    <xf numFmtId="173" fontId="7" fillId="0" borderId="23" xfId="0" applyNumberFormat="1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1" fontId="7" fillId="0" borderId="23" xfId="0" applyNumberFormat="1" applyFont="1" applyBorder="1" applyAlignment="1" applyProtection="1">
      <alignment horizontal="center" vertical="center" wrapText="1"/>
      <protection locked="0"/>
    </xf>
    <xf numFmtId="172" fontId="7" fillId="0" borderId="23" xfId="1" applyNumberFormat="1" applyFont="1" applyBorder="1" applyAlignment="1" applyProtection="1">
      <alignment horizontal="center" vertical="center"/>
      <protection locked="0"/>
    </xf>
    <xf numFmtId="1" fontId="7" fillId="6" borderId="23" xfId="0" applyNumberFormat="1" applyFont="1" applyFill="1" applyBorder="1" applyAlignment="1" applyProtection="1">
      <alignment horizontal="center" vertical="center"/>
      <protection locked="0"/>
    </xf>
    <xf numFmtId="172" fontId="7" fillId="6" borderId="23" xfId="0" applyNumberFormat="1" applyFont="1" applyFill="1" applyBorder="1" applyAlignment="1" applyProtection="1">
      <alignment horizontal="center" vertical="center"/>
      <protection locked="0"/>
    </xf>
    <xf numFmtId="172" fontId="7" fillId="0" borderId="24" xfId="0" applyNumberFormat="1" applyFont="1" applyBorder="1" applyAlignment="1" applyProtection="1">
      <alignment horizontal="center" vertical="center" wrapText="1"/>
      <protection locked="0"/>
    </xf>
    <xf numFmtId="1" fontId="7" fillId="6" borderId="2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 applyProtection="1">
      <alignment horizontal="center" vertical="center" wrapText="1"/>
      <protection locked="0"/>
    </xf>
    <xf numFmtId="171" fontId="7" fillId="0" borderId="23" xfId="0" applyNumberFormat="1" applyFont="1" applyBorder="1" applyAlignment="1" applyProtection="1">
      <alignment horizontal="center" vertical="center"/>
      <protection hidden="1"/>
    </xf>
    <xf numFmtId="0" fontId="7" fillId="0" borderId="81" xfId="0" applyFont="1" applyBorder="1" applyAlignment="1" applyProtection="1">
      <alignment horizontal="center" vertical="center"/>
      <protection hidden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 shrinkToFit="1"/>
      <protection hidden="1"/>
    </xf>
    <xf numFmtId="0" fontId="0" fillId="0" borderId="0" xfId="0" applyAlignment="1" applyProtection="1">
      <alignment horizontal="left" vertical="center"/>
      <protection hidden="1"/>
    </xf>
    <xf numFmtId="0" fontId="22" fillId="0" borderId="0" xfId="0" applyFont="1" applyAlignment="1" applyProtection="1">
      <alignment horizontal="left" vertical="center"/>
      <protection hidden="1"/>
    </xf>
    <xf numFmtId="0" fontId="0" fillId="0" borderId="0" xfId="0" applyAlignment="1">
      <alignment horizontal="center"/>
    </xf>
    <xf numFmtId="0" fontId="0" fillId="0" borderId="0" xfId="0" applyAlignment="1" applyProtection="1">
      <alignment vertical="center" shrinkToFit="1"/>
      <protection hidden="1"/>
    </xf>
    <xf numFmtId="0" fontId="2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>
      <alignment horizontal="right" vertical="center"/>
    </xf>
    <xf numFmtId="0" fontId="24" fillId="0" borderId="0" xfId="0" applyFont="1" applyAlignment="1" applyProtection="1">
      <alignment horizontal="right" vertical="center" shrinkToFit="1"/>
      <protection hidden="1"/>
    </xf>
    <xf numFmtId="173" fontId="24" fillId="0" borderId="0" xfId="0" applyNumberFormat="1" applyFont="1" applyAlignment="1" applyProtection="1">
      <alignment horizontal="center" vertical="center" shrinkToFit="1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24" fillId="0" borderId="0" xfId="0" applyFont="1" applyAlignment="1">
      <alignment vertical="center"/>
    </xf>
    <xf numFmtId="0" fontId="25" fillId="0" borderId="0" xfId="1" applyFont="1" applyAlignment="1" applyProtection="1">
      <alignment vertic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vertical="center" wrapText="1"/>
    </xf>
    <xf numFmtId="0" fontId="27" fillId="0" borderId="0" xfId="0" applyFont="1"/>
    <xf numFmtId="0" fontId="31" fillId="0" borderId="0" xfId="0" applyFont="1" applyAlignment="1">
      <alignment horizontal="center"/>
    </xf>
    <xf numFmtId="0" fontId="31" fillId="11" borderId="68" xfId="0" applyFont="1" applyFill="1" applyBorder="1" applyAlignment="1">
      <alignment horizontal="center"/>
    </xf>
    <xf numFmtId="171" fontId="31" fillId="11" borderId="68" xfId="0" applyNumberFormat="1" applyFont="1" applyFill="1" applyBorder="1" applyAlignment="1">
      <alignment horizontal="center"/>
    </xf>
    <xf numFmtId="0" fontId="1" fillId="0" borderId="0" xfId="0" applyFont="1"/>
    <xf numFmtId="179" fontId="31" fillId="11" borderId="68" xfId="0" applyNumberFormat="1" applyFont="1" applyFill="1" applyBorder="1" applyAlignment="1">
      <alignment horizontal="center"/>
    </xf>
    <xf numFmtId="165" fontId="31" fillId="11" borderId="68" xfId="0" applyNumberFormat="1" applyFont="1" applyFill="1" applyBorder="1" applyAlignment="1">
      <alignment horizontal="center"/>
    </xf>
    <xf numFmtId="0" fontId="32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/>
    <xf numFmtId="0" fontId="7" fillId="0" borderId="23" xfId="0" applyFont="1" applyBorder="1" applyAlignment="1">
      <alignment horizontal="center" vertical="center"/>
    </xf>
    <xf numFmtId="0" fontId="7" fillId="0" borderId="47" xfId="0" applyFont="1" applyBorder="1"/>
    <xf numFmtId="0" fontId="24" fillId="0" borderId="0" xfId="0" applyFont="1" applyAlignment="1" applyProtection="1">
      <alignment vertical="center" shrinkToFit="1"/>
      <protection hidden="1"/>
    </xf>
    <xf numFmtId="173" fontId="1" fillId="0" borderId="0" xfId="0" applyNumberFormat="1" applyFont="1" applyAlignment="1" applyProtection="1">
      <alignment horizontal="center" vertical="center" shrinkToFit="1"/>
      <protection hidden="1"/>
    </xf>
    <xf numFmtId="0" fontId="1" fillId="0" borderId="0" xfId="0" applyFont="1" applyAlignment="1" applyProtection="1">
      <alignment horizontal="center" vertical="center" shrinkToFit="1"/>
      <protection hidden="1"/>
    </xf>
    <xf numFmtId="0" fontId="35" fillId="0" borderId="0" xfId="0" applyFont="1" applyAlignment="1">
      <alignment vertical="center"/>
    </xf>
    <xf numFmtId="168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4" fillId="2" borderId="7" xfId="0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167" fontId="24" fillId="4" borderId="78" xfId="0" applyNumberFormat="1" applyFont="1" applyFill="1" applyBorder="1" applyAlignment="1" applyProtection="1">
      <alignment horizontal="center" vertical="center"/>
      <protection locked="0" hidden="1"/>
    </xf>
    <xf numFmtId="167" fontId="24" fillId="4" borderId="30" xfId="0" applyNumberFormat="1" applyFont="1" applyFill="1" applyBorder="1" applyAlignment="1" applyProtection="1">
      <alignment horizontal="center" vertical="center"/>
      <protection locked="0" hidden="1"/>
    </xf>
    <xf numFmtId="167" fontId="24" fillId="4" borderId="22" xfId="0" applyNumberFormat="1" applyFont="1" applyFill="1" applyBorder="1" applyAlignment="1" applyProtection="1">
      <alignment horizontal="center" vertical="center"/>
      <protection locked="0" hidden="1"/>
    </xf>
    <xf numFmtId="167" fontId="24" fillId="0" borderId="14" xfId="0" applyNumberFormat="1" applyFont="1" applyBorder="1" applyAlignment="1" applyProtection="1">
      <alignment horizontal="center" vertical="center"/>
      <protection locked="0" hidden="1"/>
    </xf>
    <xf numFmtId="177" fontId="24" fillId="0" borderId="16" xfId="0" applyNumberFormat="1" applyFont="1" applyBorder="1" applyAlignment="1" applyProtection="1">
      <alignment horizontal="center" vertical="center"/>
      <protection locked="0" hidden="1"/>
    </xf>
    <xf numFmtId="167" fontId="24" fillId="0" borderId="13" xfId="0" applyNumberFormat="1" applyFont="1" applyBorder="1" applyAlignment="1" applyProtection="1">
      <alignment horizontal="center" vertical="center"/>
      <protection locked="0" hidden="1"/>
    </xf>
    <xf numFmtId="167" fontId="24" fillId="0" borderId="0" xfId="0" applyNumberFormat="1" applyFont="1" applyAlignment="1" applyProtection="1">
      <alignment horizontal="center" vertical="center"/>
      <protection locked="0" hidden="1"/>
    </xf>
    <xf numFmtId="167" fontId="24" fillId="0" borderId="16" xfId="0" applyNumberFormat="1" applyFont="1" applyBorder="1" applyAlignment="1" applyProtection="1">
      <alignment horizontal="center" vertical="center"/>
      <protection locked="0" hidden="1"/>
    </xf>
    <xf numFmtId="173" fontId="24" fillId="0" borderId="13" xfId="0" applyNumberFormat="1" applyFont="1" applyBorder="1" applyAlignment="1" applyProtection="1">
      <alignment horizontal="center" vertical="center"/>
      <protection locked="0" hidden="1"/>
    </xf>
    <xf numFmtId="177" fontId="24" fillId="0" borderId="12" xfId="0" applyNumberFormat="1" applyFont="1" applyBorder="1" applyAlignment="1" applyProtection="1">
      <alignment horizontal="center" vertical="center"/>
      <protection locked="0" hidden="1"/>
    </xf>
    <xf numFmtId="177" fontId="24" fillId="0" borderId="28" xfId="0" applyNumberFormat="1" applyFont="1" applyBorder="1" applyAlignment="1" applyProtection="1">
      <alignment horizontal="center" vertical="center"/>
      <protection locked="0" hidden="1"/>
    </xf>
    <xf numFmtId="164" fontId="2" fillId="0" borderId="17" xfId="0" applyNumberFormat="1" applyFont="1" applyBorder="1" applyAlignment="1" applyProtection="1">
      <alignment horizontal="center" vertical="center"/>
      <protection locked="0" hidden="1"/>
    </xf>
    <xf numFmtId="177" fontId="2" fillId="0" borderId="77" xfId="0" applyNumberFormat="1" applyFont="1" applyBorder="1" applyAlignment="1" applyProtection="1">
      <alignment horizontal="center" vertical="center"/>
      <protection locked="0" hidden="1"/>
    </xf>
    <xf numFmtId="177" fontId="2" fillId="0" borderId="9" xfId="0" applyNumberFormat="1" applyFont="1" applyBorder="1" applyAlignment="1" applyProtection="1">
      <alignment horizontal="center" vertical="center"/>
      <protection locked="0" hidden="1"/>
    </xf>
    <xf numFmtId="167" fontId="24" fillId="4" borderId="18" xfId="0" applyNumberFormat="1" applyFont="1" applyFill="1" applyBorder="1" applyAlignment="1" applyProtection="1">
      <alignment horizontal="center" vertical="center"/>
      <protection locked="0" hidden="1"/>
    </xf>
    <xf numFmtId="167" fontId="24" fillId="4" borderId="14" xfId="0" applyNumberFormat="1" applyFont="1" applyFill="1" applyBorder="1" applyAlignment="1" applyProtection="1">
      <alignment horizontal="center" vertical="center"/>
      <protection locked="0" hidden="1"/>
    </xf>
    <xf numFmtId="167" fontId="24" fillId="4" borderId="12" xfId="0" applyNumberFormat="1" applyFont="1" applyFill="1" applyBorder="1" applyAlignment="1" applyProtection="1">
      <alignment horizontal="center" vertical="center"/>
      <protection locked="0" hidden="1"/>
    </xf>
    <xf numFmtId="167" fontId="24" fillId="4" borderId="86" xfId="0" applyNumberFormat="1" applyFont="1" applyFill="1" applyBorder="1" applyAlignment="1" applyProtection="1">
      <alignment horizontal="center" vertical="center"/>
      <protection locked="0" hidden="1"/>
    </xf>
    <xf numFmtId="173" fontId="24" fillId="2" borderId="19" xfId="0" applyNumberFormat="1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4" fillId="4" borderId="90" xfId="0" applyFont="1" applyFill="1" applyBorder="1" applyAlignment="1" applyProtection="1">
      <alignment horizontal="center" vertical="center"/>
      <protection locked="0" hidden="1"/>
    </xf>
    <xf numFmtId="0" fontId="2" fillId="4" borderId="90" xfId="0" applyFont="1" applyFill="1" applyBorder="1" applyAlignment="1" applyProtection="1">
      <alignment vertical="center"/>
      <protection hidden="1"/>
    </xf>
    <xf numFmtId="167" fontId="24" fillId="4" borderId="85" xfId="0" applyNumberFormat="1" applyFont="1" applyFill="1" applyBorder="1" applyAlignment="1" applyProtection="1">
      <alignment horizontal="center" vertical="center"/>
      <protection locked="0" hidden="1"/>
    </xf>
    <xf numFmtId="0" fontId="24" fillId="0" borderId="91" xfId="0" applyFont="1" applyBorder="1" applyAlignment="1" applyProtection="1">
      <alignment horizontal="center" vertical="center"/>
      <protection hidden="1"/>
    </xf>
    <xf numFmtId="0" fontId="24" fillId="0" borderId="92" xfId="0" applyFont="1" applyBorder="1" applyAlignment="1" applyProtection="1">
      <alignment horizontal="center" vertical="center"/>
      <protection hidden="1"/>
    </xf>
    <xf numFmtId="0" fontId="24" fillId="2" borderId="4" xfId="0" applyFont="1" applyFill="1" applyBorder="1" applyAlignment="1">
      <alignment horizontal="center" vertical="center"/>
    </xf>
    <xf numFmtId="168" fontId="24" fillId="0" borderId="0" xfId="0" applyNumberFormat="1" applyFont="1"/>
    <xf numFmtId="0" fontId="24" fillId="0" borderId="0" xfId="0" applyFont="1" applyProtection="1">
      <protection hidden="1"/>
    </xf>
    <xf numFmtId="168" fontId="24" fillId="0" borderId="0" xfId="0" applyNumberFormat="1" applyFont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horizontal="center" vertical="center"/>
      <protection hidden="1"/>
    </xf>
    <xf numFmtId="0" fontId="35" fillId="0" borderId="0" xfId="0" applyFont="1" applyAlignment="1" applyProtection="1">
      <alignment vertical="center"/>
      <protection hidden="1"/>
    </xf>
    <xf numFmtId="0" fontId="37" fillId="0" borderId="0" xfId="0" applyFont="1" applyAlignment="1" applyProtection="1">
      <alignment vertical="center"/>
      <protection hidden="1"/>
    </xf>
    <xf numFmtId="0" fontId="37" fillId="0" borderId="0" xfId="0" applyFont="1" applyAlignment="1" applyProtection="1">
      <alignment horizontal="center" vertical="center"/>
      <protection hidden="1"/>
    </xf>
    <xf numFmtId="0" fontId="24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0" fillId="2" borderId="7" xfId="0" applyFill="1" applyBorder="1" applyAlignment="1" applyProtection="1">
      <alignment horizontal="center" vertical="center"/>
      <protection hidden="1"/>
    </xf>
    <xf numFmtId="0" fontId="0" fillId="2" borderId="9" xfId="0" applyFill="1" applyBorder="1" applyAlignment="1" applyProtection="1">
      <alignment horizontal="center" vertical="center"/>
      <protection hidden="1"/>
    </xf>
    <xf numFmtId="0" fontId="0" fillId="2" borderId="8" xfId="0" applyFill="1" applyBorder="1" applyAlignment="1" applyProtection="1">
      <alignment horizontal="center" vertical="center"/>
      <protection hidden="1"/>
    </xf>
    <xf numFmtId="0" fontId="0" fillId="2" borderId="11" xfId="0" applyFill="1" applyBorder="1" applyAlignment="1" applyProtection="1">
      <alignment horizontal="center" vertical="center"/>
      <protection hidden="1"/>
    </xf>
    <xf numFmtId="0" fontId="0" fillId="3" borderId="7" xfId="0" applyFill="1" applyBorder="1" applyAlignment="1" applyProtection="1">
      <alignment horizontal="center" vertical="center" wrapText="1"/>
      <protection hidden="1"/>
    </xf>
    <xf numFmtId="0" fontId="0" fillId="3" borderId="9" xfId="0" applyFill="1" applyBorder="1" applyAlignment="1" applyProtection="1">
      <alignment horizontal="center" vertical="center" wrapText="1"/>
      <protection hidden="1"/>
    </xf>
    <xf numFmtId="0" fontId="0" fillId="3" borderId="8" xfId="0" applyFill="1" applyBorder="1" applyAlignment="1" applyProtection="1">
      <alignment horizontal="center" vertical="center"/>
      <protection hidden="1"/>
    </xf>
    <xf numFmtId="0" fontId="0" fillId="3" borderId="9" xfId="0" applyFill="1" applyBorder="1" applyAlignment="1" applyProtection="1">
      <alignment horizontal="center" vertical="center"/>
      <protection hidden="1"/>
    </xf>
    <xf numFmtId="0" fontId="0" fillId="3" borderId="8" xfId="0" applyFill="1" applyBorder="1" applyAlignment="1" applyProtection="1">
      <alignment horizontal="center" vertical="center" wrapText="1"/>
      <protection hidden="1"/>
    </xf>
    <xf numFmtId="0" fontId="0" fillId="3" borderId="77" xfId="0" applyFill="1" applyBorder="1" applyAlignment="1" applyProtection="1">
      <alignment horizontal="center" vertical="center"/>
      <protection hidden="1"/>
    </xf>
    <xf numFmtId="173" fontId="24" fillId="2" borderId="21" xfId="0" applyNumberFormat="1" applyFont="1" applyFill="1" applyBorder="1" applyAlignment="1" applyProtection="1">
      <alignment horizontal="center" vertical="center"/>
      <protection hidden="1"/>
    </xf>
    <xf numFmtId="173" fontId="24" fillId="2" borderId="19" xfId="0" applyNumberFormat="1" applyFont="1" applyFill="1" applyBorder="1" applyAlignment="1" applyProtection="1">
      <alignment horizontal="center" vertical="center"/>
      <protection hidden="1"/>
    </xf>
    <xf numFmtId="177" fontId="24" fillId="2" borderId="19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4" fillId="2" borderId="87" xfId="0" applyFont="1" applyFill="1" applyBorder="1" applyAlignment="1" applyProtection="1">
      <alignment horizontal="center" vertical="center"/>
      <protection hidden="1"/>
    </xf>
    <xf numFmtId="0" fontId="24" fillId="2" borderId="57" xfId="0" applyFont="1" applyFill="1" applyBorder="1" applyAlignment="1" applyProtection="1">
      <alignment horizontal="center" vertical="center"/>
      <protection hidden="1"/>
    </xf>
    <xf numFmtId="0" fontId="24" fillId="2" borderId="88" xfId="0" applyFont="1" applyFill="1" applyBorder="1" applyAlignment="1" applyProtection="1">
      <alignment horizontal="center" vertical="center"/>
      <protection hidden="1"/>
    </xf>
    <xf numFmtId="0" fontId="24" fillId="2" borderId="86" xfId="0" applyFont="1" applyFill="1" applyBorder="1" applyAlignment="1" applyProtection="1">
      <alignment horizontal="center" vertical="center"/>
      <protection hidden="1"/>
    </xf>
    <xf numFmtId="0" fontId="24" fillId="3" borderId="87" xfId="0" applyFont="1" applyFill="1" applyBorder="1" applyAlignment="1" applyProtection="1">
      <alignment horizontal="center" vertical="center" wrapText="1"/>
      <protection hidden="1"/>
    </xf>
    <xf numFmtId="0" fontId="24" fillId="3" borderId="57" xfId="0" applyFont="1" applyFill="1" applyBorder="1" applyAlignment="1" applyProtection="1">
      <alignment horizontal="center" vertical="center" wrapText="1"/>
      <protection hidden="1"/>
    </xf>
    <xf numFmtId="0" fontId="24" fillId="3" borderId="88" xfId="0" applyFont="1" applyFill="1" applyBorder="1" applyAlignment="1" applyProtection="1">
      <alignment horizontal="center" vertical="center"/>
      <protection hidden="1"/>
    </xf>
    <xf numFmtId="0" fontId="24" fillId="3" borderId="57" xfId="0" applyFont="1" applyFill="1" applyBorder="1" applyAlignment="1" applyProtection="1">
      <alignment horizontal="center" vertical="center"/>
      <protection hidden="1"/>
    </xf>
    <xf numFmtId="0" fontId="24" fillId="3" borderId="88" xfId="0" applyFont="1" applyFill="1" applyBorder="1" applyAlignment="1" applyProtection="1">
      <alignment horizontal="center" vertical="center" wrapText="1"/>
      <protection hidden="1"/>
    </xf>
    <xf numFmtId="0" fontId="24" fillId="3" borderId="95" xfId="0" applyFont="1" applyFill="1" applyBorder="1" applyAlignment="1" applyProtection="1">
      <alignment horizontal="center" vertical="center"/>
      <protection hidden="1"/>
    </xf>
    <xf numFmtId="0" fontId="4" fillId="5" borderId="27" xfId="0" applyFont="1" applyFill="1" applyBorder="1" applyAlignment="1" applyProtection="1">
      <alignment horizontal="center" vertical="center" wrapText="1"/>
      <protection hidden="1"/>
    </xf>
    <xf numFmtId="171" fontId="7" fillId="0" borderId="27" xfId="0" applyNumberFormat="1" applyFont="1" applyBorder="1" applyAlignment="1">
      <alignment horizontal="left" vertical="center"/>
    </xf>
    <xf numFmtId="171" fontId="7" fillId="0" borderId="22" xfId="0" applyNumberFormat="1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hidden="1"/>
    </xf>
    <xf numFmtId="0" fontId="33" fillId="0" borderId="0" xfId="0" applyFont="1" applyAlignment="1" applyProtection="1">
      <alignment horizontal="center" vertical="center"/>
      <protection hidden="1"/>
    </xf>
    <xf numFmtId="0" fontId="1" fillId="5" borderId="23" xfId="0" applyFont="1" applyFill="1" applyBorder="1" applyAlignment="1">
      <alignment horizontal="center" vertical="center"/>
    </xf>
    <xf numFmtId="0" fontId="24" fillId="0" borderId="0" xfId="0" applyFont="1" applyAlignment="1" applyProtection="1">
      <alignment horizontal="left" vertical="center" shrinkToFit="1"/>
      <protection hidden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171" fontId="1" fillId="0" borderId="0" xfId="0" applyNumberFormat="1" applyFont="1" applyAlignment="1">
      <alignment horizontal="left" vertical="center"/>
    </xf>
    <xf numFmtId="1" fontId="24" fillId="0" borderId="0" xfId="0" applyNumberFormat="1" applyFont="1" applyAlignment="1">
      <alignment vertical="center"/>
    </xf>
    <xf numFmtId="164" fontId="24" fillId="0" borderId="0" xfId="0" applyNumberFormat="1" applyFont="1" applyAlignment="1" applyProtection="1">
      <alignment horizontal="center" vertical="center"/>
      <protection hidden="1"/>
    </xf>
    <xf numFmtId="0" fontId="41" fillId="0" borderId="0" xfId="0" applyFont="1" applyAlignment="1">
      <alignment horizontal="center" vertical="center"/>
    </xf>
    <xf numFmtId="168" fontId="24" fillId="4" borderId="85" xfId="0" applyNumberFormat="1" applyFont="1" applyFill="1" applyBorder="1" applyAlignment="1" applyProtection="1">
      <alignment horizontal="center" vertical="center"/>
      <protection locked="0" hidden="1"/>
    </xf>
    <xf numFmtId="169" fontId="24" fillId="0" borderId="16" xfId="0" applyNumberFormat="1" applyFont="1" applyBorder="1" applyAlignment="1" applyProtection="1">
      <alignment horizontal="center" vertical="center"/>
      <protection locked="0" hidden="1"/>
    </xf>
    <xf numFmtId="1" fontId="24" fillId="0" borderId="91" xfId="0" applyNumberFormat="1" applyFont="1" applyBorder="1" applyAlignment="1" applyProtection="1">
      <alignment horizontal="center" vertical="center"/>
      <protection locked="0"/>
    </xf>
    <xf numFmtId="169" fontId="24" fillId="0" borderId="28" xfId="0" applyNumberFormat="1" applyFont="1" applyBorder="1" applyAlignment="1" applyProtection="1">
      <alignment horizontal="center" vertical="center"/>
      <protection locked="0" hidden="1"/>
    </xf>
    <xf numFmtId="1" fontId="24" fillId="0" borderId="92" xfId="0" applyNumberFormat="1" applyFont="1" applyBorder="1" applyAlignment="1" applyProtection="1">
      <alignment horizontal="center" vertical="center"/>
      <protection locked="0"/>
    </xf>
    <xf numFmtId="0" fontId="0" fillId="0" borderId="23" xfId="0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82" fontId="7" fillId="0" borderId="23" xfId="0" applyNumberFormat="1" applyFont="1" applyBorder="1" applyAlignment="1" applyProtection="1">
      <alignment horizontal="center" vertical="center"/>
      <protection hidden="1"/>
    </xf>
    <xf numFmtId="178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42" fillId="0" borderId="22" xfId="0" applyFont="1" applyBorder="1" applyAlignment="1">
      <alignment horizontal="center" vertical="center"/>
    </xf>
    <xf numFmtId="170" fontId="4" fillId="5" borderId="23" xfId="0" applyNumberFormat="1" applyFont="1" applyFill="1" applyBorder="1" applyAlignment="1" applyProtection="1">
      <alignment horizontal="center" vertical="center" wrapText="1"/>
      <protection hidden="1"/>
    </xf>
    <xf numFmtId="168" fontId="24" fillId="4" borderId="6" xfId="0" applyNumberFormat="1" applyFont="1" applyFill="1" applyBorder="1" applyAlignment="1" applyProtection="1">
      <alignment horizontal="center" vertical="center"/>
      <protection hidden="1"/>
    </xf>
    <xf numFmtId="167" fontId="24" fillId="4" borderId="78" xfId="0" applyNumberFormat="1" applyFont="1" applyFill="1" applyBorder="1" applyAlignment="1" applyProtection="1">
      <alignment horizontal="center" vertical="center"/>
      <protection hidden="1"/>
    </xf>
    <xf numFmtId="167" fontId="24" fillId="4" borderId="30" xfId="0" applyNumberFormat="1" applyFont="1" applyFill="1" applyBorder="1" applyAlignment="1" applyProtection="1">
      <alignment horizontal="center" vertical="center"/>
      <protection hidden="1"/>
    </xf>
    <xf numFmtId="167" fontId="24" fillId="4" borderId="22" xfId="0" applyNumberFormat="1" applyFont="1" applyFill="1" applyBorder="1" applyAlignment="1" applyProtection="1">
      <alignment horizontal="center" vertical="center"/>
      <protection hidden="1"/>
    </xf>
    <xf numFmtId="169" fontId="24" fillId="0" borderId="12" xfId="0" applyNumberFormat="1" applyFont="1" applyBorder="1" applyAlignment="1" applyProtection="1">
      <alignment horizontal="center" vertical="center"/>
      <protection hidden="1"/>
    </xf>
    <xf numFmtId="167" fontId="24" fillId="0" borderId="14" xfId="0" applyNumberFormat="1" applyFont="1" applyBorder="1" applyAlignment="1" applyProtection="1">
      <alignment horizontal="center" vertical="center"/>
      <protection hidden="1"/>
    </xf>
    <xf numFmtId="177" fontId="24" fillId="0" borderId="16" xfId="0" applyNumberFormat="1" applyFont="1" applyBorder="1" applyAlignment="1" applyProtection="1">
      <alignment horizontal="center" vertical="center"/>
      <protection hidden="1"/>
    </xf>
    <xf numFmtId="167" fontId="24" fillId="0" borderId="13" xfId="0" applyNumberFormat="1" applyFont="1" applyBorder="1" applyAlignment="1" applyProtection="1">
      <alignment horizontal="center" vertical="center"/>
      <protection hidden="1"/>
    </xf>
    <xf numFmtId="167" fontId="24" fillId="0" borderId="0" xfId="0" applyNumberFormat="1" applyFont="1" applyAlignment="1" applyProtection="1">
      <alignment horizontal="center" vertical="center"/>
      <protection hidden="1"/>
    </xf>
    <xf numFmtId="167" fontId="24" fillId="0" borderId="16" xfId="0" applyNumberFormat="1" applyFont="1" applyBorder="1" applyAlignment="1" applyProtection="1">
      <alignment horizontal="center" vertical="center"/>
      <protection hidden="1"/>
    </xf>
    <xf numFmtId="177" fontId="24" fillId="0" borderId="13" xfId="0" applyNumberFormat="1" applyFont="1" applyBorder="1" applyAlignment="1" applyProtection="1">
      <alignment horizontal="center" vertical="center"/>
      <protection hidden="1"/>
    </xf>
    <xf numFmtId="177" fontId="24" fillId="0" borderId="14" xfId="0" applyNumberFormat="1" applyFont="1" applyBorder="1" applyAlignment="1" applyProtection="1">
      <alignment horizontal="center" vertical="center"/>
      <protection hidden="1"/>
    </xf>
    <xf numFmtId="177" fontId="24" fillId="0" borderId="0" xfId="0" applyNumberFormat="1" applyFont="1" applyAlignment="1" applyProtection="1">
      <alignment horizontal="center" vertical="center"/>
      <protection hidden="1"/>
    </xf>
    <xf numFmtId="167" fontId="24" fillId="0" borderId="18" xfId="0" applyNumberFormat="1" applyFont="1" applyBorder="1" applyAlignment="1" applyProtection="1">
      <alignment horizontal="center" vertical="center"/>
      <protection hidden="1"/>
    </xf>
    <xf numFmtId="173" fontId="24" fillId="0" borderId="13" xfId="0" applyNumberFormat="1" applyFont="1" applyBorder="1" applyAlignment="1" applyProtection="1">
      <alignment horizontal="center" vertical="center"/>
      <protection hidden="1"/>
    </xf>
    <xf numFmtId="177" fontId="24" fillId="0" borderId="12" xfId="0" applyNumberFormat="1" applyFont="1" applyBorder="1" applyAlignment="1" applyProtection="1">
      <alignment horizontal="center" vertical="center"/>
      <protection hidden="1"/>
    </xf>
    <xf numFmtId="167" fontId="24" fillId="4" borderId="18" xfId="0" applyNumberFormat="1" applyFont="1" applyFill="1" applyBorder="1" applyAlignment="1" applyProtection="1">
      <alignment horizontal="center" vertical="center"/>
      <protection hidden="1"/>
    </xf>
    <xf numFmtId="167" fontId="24" fillId="4" borderId="14" xfId="0" applyNumberFormat="1" applyFont="1" applyFill="1" applyBorder="1" applyAlignment="1" applyProtection="1">
      <alignment horizontal="center" vertical="center"/>
      <protection hidden="1"/>
    </xf>
    <xf numFmtId="167" fontId="24" fillId="4" borderId="12" xfId="0" applyNumberFormat="1" applyFont="1" applyFill="1" applyBorder="1" applyAlignment="1" applyProtection="1">
      <alignment horizontal="center" vertical="center"/>
      <protection hidden="1"/>
    </xf>
    <xf numFmtId="167" fontId="24" fillId="4" borderId="86" xfId="0" applyNumberFormat="1" applyFont="1" applyFill="1" applyBorder="1" applyAlignment="1" applyProtection="1">
      <alignment horizontal="center" vertical="center"/>
      <protection hidden="1"/>
    </xf>
    <xf numFmtId="0" fontId="24" fillId="4" borderId="90" xfId="0" applyFont="1" applyFill="1" applyBorder="1" applyAlignment="1" applyProtection="1">
      <alignment horizontal="center" vertical="center"/>
      <protection hidden="1"/>
    </xf>
    <xf numFmtId="1" fontId="24" fillId="0" borderId="91" xfId="0" applyNumberFormat="1" applyFont="1" applyBorder="1" applyAlignment="1" applyProtection="1">
      <alignment horizontal="center" vertical="center"/>
      <protection hidden="1"/>
    </xf>
    <xf numFmtId="173" fontId="24" fillId="0" borderId="0" xfId="0" applyNumberFormat="1" applyFont="1" applyAlignment="1" applyProtection="1">
      <alignment horizontal="center" vertical="center"/>
      <protection hidden="1"/>
    </xf>
    <xf numFmtId="1" fontId="24" fillId="0" borderId="92" xfId="0" applyNumberFormat="1" applyFont="1" applyBorder="1" applyAlignment="1" applyProtection="1">
      <alignment horizontal="center" vertical="center"/>
      <protection hidden="1"/>
    </xf>
    <xf numFmtId="177" fontId="24" fillId="4" borderId="18" xfId="0" applyNumberFormat="1" applyFont="1" applyFill="1" applyBorder="1" applyAlignment="1" applyProtection="1">
      <alignment horizontal="center" vertical="center"/>
      <protection hidden="1"/>
    </xf>
    <xf numFmtId="177" fontId="24" fillId="4" borderId="14" xfId="0" applyNumberFormat="1" applyFont="1" applyFill="1" applyBorder="1" applyAlignment="1" applyProtection="1">
      <alignment horizontal="center" vertical="center"/>
      <protection hidden="1"/>
    </xf>
    <xf numFmtId="14" fontId="7" fillId="0" borderId="101" xfId="0" applyNumberFormat="1" applyFont="1" applyBorder="1" applyAlignment="1" applyProtection="1">
      <alignment horizontal="center" vertical="center"/>
      <protection locked="0"/>
    </xf>
    <xf numFmtId="173" fontId="7" fillId="0" borderId="31" xfId="0" applyNumberFormat="1" applyFont="1" applyBorder="1" applyAlignment="1" applyProtection="1">
      <alignment horizontal="center" vertical="center"/>
      <protection locked="0"/>
    </xf>
    <xf numFmtId="0" fontId="7" fillId="0" borderId="31" xfId="0" applyFont="1" applyBorder="1" applyAlignment="1" applyProtection="1">
      <alignment horizontal="center" vertical="center"/>
      <protection locked="0"/>
    </xf>
    <xf numFmtId="0" fontId="4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172" fontId="7" fillId="6" borderId="24" xfId="0" applyNumberFormat="1" applyFont="1" applyFill="1" applyBorder="1" applyAlignment="1" applyProtection="1">
      <alignment horizontal="center" vertical="center" wrapText="1"/>
      <protection locked="0"/>
    </xf>
    <xf numFmtId="172" fontId="7" fillId="0" borderId="24" xfId="0" applyNumberFormat="1" applyFont="1" applyBorder="1" applyAlignment="1" applyProtection="1">
      <alignment horizontal="center" vertical="center"/>
      <protection locked="0"/>
    </xf>
    <xf numFmtId="169" fontId="24" fillId="0" borderId="16" xfId="0" applyNumberFormat="1" applyFont="1" applyBorder="1" applyAlignment="1" applyProtection="1">
      <alignment horizontal="center" vertical="center"/>
      <protection hidden="1"/>
    </xf>
    <xf numFmtId="169" fontId="24" fillId="0" borderId="28" xfId="0" applyNumberFormat="1" applyFont="1" applyBorder="1" applyAlignment="1" applyProtection="1">
      <alignment horizontal="center" vertical="center"/>
      <protection hidden="1"/>
    </xf>
    <xf numFmtId="177" fontId="1" fillId="5" borderId="50" xfId="0" applyNumberFormat="1" applyFont="1" applyFill="1" applyBorder="1" applyAlignment="1" applyProtection="1">
      <alignment horizontal="center" vertical="center"/>
      <protection hidden="1"/>
    </xf>
    <xf numFmtId="173" fontId="24" fillId="0" borderId="89" xfId="0" applyNumberFormat="1" applyFont="1" applyBorder="1" applyAlignment="1" applyProtection="1">
      <alignment horizontal="center" vertical="center"/>
      <protection locked="0" hidden="1"/>
    </xf>
    <xf numFmtId="177" fontId="24" fillId="0" borderId="102" xfId="0" applyNumberFormat="1" applyFont="1" applyBorder="1" applyAlignment="1" applyProtection="1">
      <alignment horizontal="center" vertical="center"/>
      <protection locked="0" hidden="1"/>
    </xf>
    <xf numFmtId="173" fontId="24" fillId="0" borderId="18" xfId="0" applyNumberFormat="1" applyFont="1" applyBorder="1" applyAlignment="1" applyProtection="1">
      <alignment horizontal="center" vertical="center"/>
      <protection locked="0" hidden="1"/>
    </xf>
    <xf numFmtId="177" fontId="24" fillId="0" borderId="103" xfId="0" applyNumberFormat="1" applyFont="1" applyBorder="1" applyAlignment="1" applyProtection="1">
      <alignment horizontal="center" vertical="center"/>
      <protection locked="0" hidden="1"/>
    </xf>
    <xf numFmtId="173" fontId="24" fillId="0" borderId="78" xfId="0" applyNumberFormat="1" applyFont="1" applyBorder="1" applyAlignment="1" applyProtection="1">
      <alignment horizontal="center" vertical="center"/>
      <protection locked="0" hidden="1"/>
    </xf>
    <xf numFmtId="167" fontId="24" fillId="0" borderId="4" xfId="0" applyNumberFormat="1" applyFont="1" applyBorder="1" applyAlignment="1" applyProtection="1">
      <alignment horizontal="center" vertical="center"/>
      <protection locked="0" hidden="1"/>
    </xf>
    <xf numFmtId="167" fontId="24" fillId="0" borderId="78" xfId="0" applyNumberFormat="1" applyFont="1" applyBorder="1" applyAlignment="1" applyProtection="1">
      <alignment horizontal="center" vertical="center"/>
      <protection locked="0" hidden="1"/>
    </xf>
    <xf numFmtId="0" fontId="2" fillId="4" borderId="2" xfId="0" applyFont="1" applyFill="1" applyBorder="1" applyAlignment="1" applyProtection="1">
      <alignment vertical="center"/>
      <protection hidden="1"/>
    </xf>
    <xf numFmtId="168" fontId="24" fillId="4" borderId="85" xfId="0" applyNumberFormat="1" applyFont="1" applyFill="1" applyBorder="1" applyAlignment="1" applyProtection="1">
      <alignment horizontal="center" vertical="center"/>
      <protection hidden="1"/>
    </xf>
    <xf numFmtId="1" fontId="24" fillId="0" borderId="91" xfId="0" applyNumberFormat="1" applyFont="1" applyBorder="1" applyAlignment="1">
      <alignment horizontal="center" vertical="center"/>
    </xf>
    <xf numFmtId="183" fontId="7" fillId="0" borderId="23" xfId="0" quotePrefix="1" applyNumberFormat="1" applyFont="1" applyBorder="1" applyAlignment="1" applyProtection="1">
      <alignment horizontal="center" vertical="center"/>
      <protection locked="0"/>
    </xf>
    <xf numFmtId="183" fontId="9" fillId="0" borderId="23" xfId="0" applyNumberFormat="1" applyFont="1" applyBorder="1" applyAlignment="1" applyProtection="1">
      <alignment horizontal="center" vertical="center"/>
      <protection locked="0"/>
    </xf>
    <xf numFmtId="183" fontId="7" fillId="0" borderId="23" xfId="0" applyNumberFormat="1" applyFont="1" applyBorder="1" applyAlignment="1" applyProtection="1">
      <alignment horizontal="center" vertical="center"/>
      <protection locked="0"/>
    </xf>
    <xf numFmtId="14" fontId="7" fillId="0" borderId="0" xfId="0" applyNumberFormat="1" applyFont="1" applyAlignment="1">
      <alignment horizontal="center" vertical="center"/>
    </xf>
    <xf numFmtId="182" fontId="7" fillId="0" borderId="23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vertical="center"/>
    </xf>
    <xf numFmtId="183" fontId="7" fillId="0" borderId="23" xfId="0" applyNumberFormat="1" applyFont="1" applyBorder="1" applyAlignment="1">
      <alignment horizontal="center" vertical="center"/>
    </xf>
    <xf numFmtId="0" fontId="8" fillId="0" borderId="23" xfId="1" applyBorder="1" applyAlignment="1" applyProtection="1">
      <alignment horizontal="center" vertical="center"/>
    </xf>
    <xf numFmtId="172" fontId="7" fillId="0" borderId="23" xfId="0" applyNumberFormat="1" applyFont="1" applyBorder="1" applyAlignment="1">
      <alignment horizontal="center" vertical="center"/>
    </xf>
    <xf numFmtId="0" fontId="7" fillId="14" borderId="2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9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19" fillId="0" borderId="33" xfId="0" applyFont="1" applyBorder="1" applyAlignment="1" applyProtection="1">
      <alignment vertical="center"/>
      <protection hidden="1"/>
    </xf>
    <xf numFmtId="0" fontId="19" fillId="0" borderId="34" xfId="0" applyFont="1" applyBorder="1" applyAlignment="1" applyProtection="1">
      <alignment horizontal="center" vertical="center"/>
      <protection hidden="1"/>
    </xf>
    <xf numFmtId="0" fontId="19" fillId="0" borderId="35" xfId="0" applyFont="1" applyBorder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center" vertical="center"/>
      <protection hidden="1"/>
    </xf>
    <xf numFmtId="0" fontId="0" fillId="0" borderId="99" xfId="0" applyBorder="1" applyAlignment="1" applyProtection="1">
      <alignment vertical="center"/>
      <protection hidden="1"/>
    </xf>
    <xf numFmtId="0" fontId="0" fillId="0" borderId="88" xfId="0" applyBorder="1" applyAlignment="1" applyProtection="1">
      <alignment horizontal="center" vertical="center"/>
      <protection hidden="1"/>
    </xf>
    <xf numFmtId="0" fontId="0" fillId="0" borderId="100" xfId="0" applyBorder="1" applyAlignment="1" applyProtection="1">
      <alignment horizontal="center" vertical="center"/>
      <protection hidden="1"/>
    </xf>
    <xf numFmtId="0" fontId="19" fillId="0" borderId="37" xfId="0" applyFont="1" applyBorder="1" applyAlignment="1" applyProtection="1">
      <alignment horizontal="center" vertical="center"/>
      <protection hidden="1"/>
    </xf>
    <xf numFmtId="0" fontId="19" fillId="0" borderId="36" xfId="0" applyFont="1" applyBorder="1" applyAlignment="1" applyProtection="1">
      <alignment vertical="center"/>
      <protection hidden="1"/>
    </xf>
    <xf numFmtId="0" fontId="19" fillId="0" borderId="74" xfId="0" applyFont="1" applyBorder="1" applyAlignment="1" applyProtection="1">
      <alignment horizontal="center" vertical="center"/>
      <protection hidden="1"/>
    </xf>
    <xf numFmtId="0" fontId="19" fillId="0" borderId="73" xfId="0" applyFont="1" applyBorder="1" applyAlignment="1" applyProtection="1">
      <alignment vertical="center"/>
      <protection hidden="1"/>
    </xf>
    <xf numFmtId="0" fontId="19" fillId="0" borderId="32" xfId="0" applyFont="1" applyBorder="1" applyAlignment="1" applyProtection="1">
      <alignment horizontal="center" vertical="center"/>
      <protection hidden="1"/>
    </xf>
    <xf numFmtId="0" fontId="0" fillId="0" borderId="29" xfId="0" applyBorder="1" applyAlignment="1">
      <alignment horizontal="center" vertical="center"/>
    </xf>
    <xf numFmtId="0" fontId="0" fillId="0" borderId="37" xfId="0" applyBorder="1" applyAlignment="1" applyProtection="1">
      <alignment horizontal="center" vertical="center"/>
      <protection hidden="1"/>
    </xf>
    <xf numFmtId="173" fontId="6" fillId="0" borderId="0" xfId="0" applyNumberFormat="1" applyFont="1" applyAlignment="1" applyProtection="1">
      <alignment horizontal="center" vertical="center"/>
      <protection hidden="1"/>
    </xf>
    <xf numFmtId="177" fontId="1" fillId="5" borderId="61" xfId="0" applyNumberFormat="1" applyFont="1" applyFill="1" applyBorder="1" applyAlignment="1" applyProtection="1">
      <alignment horizontal="center" vertical="center"/>
      <protection hidden="1"/>
    </xf>
    <xf numFmtId="0" fontId="7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0" fillId="0" borderId="32" xfId="0" applyFont="1" applyBorder="1" applyAlignment="1" applyProtection="1">
      <alignment horizontal="center" vertical="center"/>
      <protection hidden="1"/>
    </xf>
    <xf numFmtId="0" fontId="33" fillId="0" borderId="37" xfId="0" applyFont="1" applyBorder="1" applyAlignment="1" applyProtection="1">
      <alignment horizontal="center" vertical="center"/>
      <protection hidden="1"/>
    </xf>
    <xf numFmtId="0" fontId="46" fillId="0" borderId="0" xfId="0" applyFont="1" applyAlignment="1" applyProtection="1">
      <alignment horizontal="center" vertical="center"/>
      <protection hidden="1"/>
    </xf>
    <xf numFmtId="0" fontId="46" fillId="13" borderId="42" xfId="0" applyFont="1" applyFill="1" applyBorder="1" applyAlignment="1" applyProtection="1">
      <alignment horizontal="center" vertical="center"/>
      <protection hidden="1"/>
    </xf>
    <xf numFmtId="0" fontId="46" fillId="0" borderId="39" xfId="0" applyFont="1" applyBorder="1" applyAlignment="1" applyProtection="1">
      <alignment horizontal="center" vertical="center"/>
      <protection hidden="1"/>
    </xf>
    <xf numFmtId="0" fontId="46" fillId="0" borderId="40" xfId="0" applyFont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 vertical="center"/>
      <protection hidden="1"/>
    </xf>
    <xf numFmtId="0" fontId="46" fillId="0" borderId="43" xfId="0" applyFont="1" applyBorder="1" applyAlignment="1" applyProtection="1">
      <alignment horizontal="center" vertical="center"/>
      <protection hidden="1"/>
    </xf>
    <xf numFmtId="0" fontId="46" fillId="0" borderId="44" xfId="0" applyFont="1" applyBorder="1" applyAlignment="1" applyProtection="1">
      <alignment horizontal="center" vertical="center"/>
      <protection hidden="1"/>
    </xf>
    <xf numFmtId="0" fontId="46" fillId="0" borderId="41" xfId="0" applyFont="1" applyBorder="1" applyAlignment="1" applyProtection="1">
      <alignment horizontal="center" vertical="center"/>
      <protection hidden="1"/>
    </xf>
    <xf numFmtId="0" fontId="46" fillId="0" borderId="23" xfId="0" applyFont="1" applyBorder="1" applyAlignment="1" applyProtection="1">
      <alignment horizontal="center" vertical="center"/>
      <protection hidden="1"/>
    </xf>
    <xf numFmtId="1" fontId="46" fillId="0" borderId="93" xfId="0" applyNumberFormat="1" applyFont="1" applyBorder="1" applyAlignment="1" applyProtection="1">
      <alignment horizontal="center" vertical="center"/>
      <protection hidden="1"/>
    </xf>
    <xf numFmtId="1" fontId="46" fillId="6" borderId="53" xfId="0" applyNumberFormat="1" applyFont="1" applyFill="1" applyBorder="1" applyAlignment="1" applyProtection="1">
      <alignment horizontal="center" vertical="center"/>
      <protection hidden="1"/>
    </xf>
    <xf numFmtId="1" fontId="46" fillId="0" borderId="53" xfId="0" applyNumberFormat="1" applyFont="1" applyBorder="1" applyAlignment="1" applyProtection="1">
      <alignment horizontal="center" vertical="center"/>
      <protection hidden="1"/>
    </xf>
    <xf numFmtId="1" fontId="46" fillId="0" borderId="38" xfId="0" applyNumberFormat="1" applyFont="1" applyBorder="1" applyAlignment="1" applyProtection="1">
      <alignment horizontal="center" vertical="center"/>
      <protection hidden="1"/>
    </xf>
    <xf numFmtId="173" fontId="46" fillId="0" borderId="0" xfId="0" applyNumberFormat="1" applyFont="1" applyAlignment="1" applyProtection="1">
      <alignment horizontal="center" vertical="center"/>
      <protection hidden="1"/>
    </xf>
    <xf numFmtId="0" fontId="47" fillId="0" borderId="80" xfId="0" applyFont="1" applyBorder="1" applyAlignment="1" applyProtection="1">
      <alignment horizontal="center" vertical="center"/>
      <protection hidden="1"/>
    </xf>
    <xf numFmtId="0" fontId="48" fillId="0" borderId="36" xfId="0" applyFont="1" applyBorder="1" applyAlignment="1" applyProtection="1">
      <alignment vertical="center"/>
      <protection hidden="1"/>
    </xf>
    <xf numFmtId="0" fontId="47" fillId="0" borderId="0" xfId="0" applyFont="1" applyAlignment="1" applyProtection="1">
      <alignment horizontal="center" vertical="center"/>
      <protection hidden="1"/>
    </xf>
    <xf numFmtId="173" fontId="48" fillId="0" borderId="37" xfId="0" applyNumberFormat="1" applyFont="1" applyBorder="1" applyAlignment="1" applyProtection="1">
      <alignment horizontal="center" vertical="center"/>
      <protection hidden="1"/>
    </xf>
    <xf numFmtId="0" fontId="46" fillId="0" borderId="36" xfId="0" applyFont="1" applyBorder="1" applyAlignment="1" applyProtection="1">
      <alignment vertical="center"/>
      <protection hidden="1"/>
    </xf>
    <xf numFmtId="175" fontId="46" fillId="0" borderId="0" xfId="0" applyNumberFormat="1" applyFont="1" applyAlignment="1" applyProtection="1">
      <alignment horizontal="center" vertical="center"/>
      <protection hidden="1"/>
    </xf>
    <xf numFmtId="0" fontId="48" fillId="0" borderId="37" xfId="0" applyFont="1" applyBorder="1" applyAlignment="1" applyProtection="1">
      <alignment horizontal="center" vertical="center"/>
      <protection hidden="1"/>
    </xf>
    <xf numFmtId="166" fontId="46" fillId="0" borderId="0" xfId="0" applyNumberFormat="1" applyFont="1" applyAlignment="1" applyProtection="1">
      <alignment horizontal="center" vertical="center"/>
      <protection hidden="1"/>
    </xf>
    <xf numFmtId="173" fontId="48" fillId="0" borderId="0" xfId="0" applyNumberFormat="1" applyFont="1" applyAlignment="1" applyProtection="1">
      <alignment horizontal="center" vertical="center"/>
      <protection hidden="1"/>
    </xf>
    <xf numFmtId="164" fontId="48" fillId="0" borderId="0" xfId="0" applyNumberFormat="1" applyFont="1" applyAlignment="1" applyProtection="1">
      <alignment horizontal="center" vertical="center"/>
      <protection hidden="1"/>
    </xf>
    <xf numFmtId="166" fontId="46" fillId="0" borderId="37" xfId="0" applyNumberFormat="1" applyFont="1" applyBorder="1" applyAlignment="1" applyProtection="1">
      <alignment horizontal="center" vertical="center"/>
      <protection hidden="1"/>
    </xf>
    <xf numFmtId="181" fontId="46" fillId="0" borderId="0" xfId="0" applyNumberFormat="1" applyFont="1" applyAlignment="1" applyProtection="1">
      <alignment horizontal="center" vertical="center"/>
      <protection hidden="1"/>
    </xf>
    <xf numFmtId="0" fontId="48" fillId="0" borderId="93" xfId="0" applyFont="1" applyBorder="1" applyAlignment="1" applyProtection="1">
      <alignment horizontal="left" vertical="center"/>
      <protection hidden="1"/>
    </xf>
    <xf numFmtId="0" fontId="48" fillId="0" borderId="0" xfId="0" applyFont="1" applyAlignment="1" applyProtection="1">
      <alignment horizontal="left" vertical="center"/>
      <protection hidden="1"/>
    </xf>
    <xf numFmtId="0" fontId="48" fillId="0" borderId="53" xfId="0" applyFont="1" applyBorder="1" applyAlignment="1" applyProtection="1">
      <alignment horizontal="left" vertical="center"/>
      <protection hidden="1"/>
    </xf>
    <xf numFmtId="2" fontId="48" fillId="0" borderId="0" xfId="0" applyNumberFormat="1" applyFont="1" applyAlignment="1" applyProtection="1">
      <alignment horizontal="left" vertical="center"/>
      <protection hidden="1"/>
    </xf>
    <xf numFmtId="0" fontId="48" fillId="0" borderId="94" xfId="0" applyFont="1" applyBorder="1" applyAlignment="1" applyProtection="1">
      <alignment horizontal="left" vertical="center"/>
      <protection hidden="1"/>
    </xf>
    <xf numFmtId="180" fontId="48" fillId="0" borderId="0" xfId="0" applyNumberFormat="1" applyFont="1" applyAlignment="1" applyProtection="1">
      <alignment horizontal="left" vertical="center"/>
      <protection hidden="1"/>
    </xf>
    <xf numFmtId="0" fontId="46" fillId="0" borderId="6" xfId="0" applyFont="1" applyBorder="1" applyAlignment="1" applyProtection="1">
      <alignment horizontal="center" vertical="center"/>
      <protection hidden="1"/>
    </xf>
    <xf numFmtId="0" fontId="46" fillId="0" borderId="24" xfId="0" applyFont="1" applyBorder="1" applyAlignment="1" applyProtection="1">
      <alignment horizontal="center" vertical="center"/>
      <protection hidden="1"/>
    </xf>
    <xf numFmtId="0" fontId="46" fillId="0" borderId="77" xfId="0" applyFont="1" applyBorder="1" applyAlignment="1" applyProtection="1">
      <alignment horizontal="center" vertical="center"/>
      <protection hidden="1"/>
    </xf>
    <xf numFmtId="0" fontId="48" fillId="0" borderId="111" xfId="0" applyFont="1" applyBorder="1" applyAlignment="1" applyProtection="1">
      <alignment vertical="center"/>
      <protection hidden="1"/>
    </xf>
    <xf numFmtId="173" fontId="46" fillId="0" borderId="5" xfId="0" applyNumberFormat="1" applyFont="1" applyBorder="1" applyAlignment="1" applyProtection="1">
      <alignment horizontal="center" vertical="center"/>
      <protection hidden="1"/>
    </xf>
    <xf numFmtId="0" fontId="2" fillId="2" borderId="20" xfId="0" applyFont="1" applyFill="1" applyBorder="1" applyAlignment="1" applyProtection="1">
      <alignment horizontal="center" vertical="center"/>
      <protection hidden="1"/>
    </xf>
    <xf numFmtId="0" fontId="2" fillId="2" borderId="40" xfId="0" applyFont="1" applyFill="1" applyBorder="1" applyAlignment="1" applyProtection="1">
      <alignment horizontal="center" vertical="center"/>
      <protection hidden="1"/>
    </xf>
    <xf numFmtId="0" fontId="2" fillId="2" borderId="76" xfId="0" applyFont="1" applyFill="1" applyBorder="1" applyAlignment="1" applyProtection="1">
      <alignment horizontal="center" vertical="center"/>
      <protection hidden="1"/>
    </xf>
    <xf numFmtId="167" fontId="24" fillId="4" borderId="96" xfId="0" applyNumberFormat="1" applyFont="1" applyFill="1" applyBorder="1" applyAlignment="1" applyProtection="1">
      <alignment horizontal="center" vertical="center"/>
      <protection hidden="1"/>
    </xf>
    <xf numFmtId="177" fontId="24" fillId="0" borderId="47" xfId="0" applyNumberFormat="1" applyFont="1" applyBorder="1" applyAlignment="1" applyProtection="1">
      <alignment horizontal="center" vertical="center"/>
      <protection hidden="1"/>
    </xf>
    <xf numFmtId="177" fontId="24" fillId="2" borderId="98" xfId="0" applyNumberFormat="1" applyFont="1" applyFill="1" applyBorder="1" applyAlignment="1" applyProtection="1">
      <alignment horizontal="center" vertical="center"/>
      <protection hidden="1"/>
    </xf>
    <xf numFmtId="14" fontId="0" fillId="0" borderId="0" xfId="0" applyNumberFormat="1" applyAlignment="1">
      <alignment vertical="center"/>
    </xf>
    <xf numFmtId="184" fontId="0" fillId="0" borderId="30" xfId="0" applyNumberFormat="1" applyBorder="1" applyAlignment="1">
      <alignment horizontal="center" vertical="center"/>
    </xf>
    <xf numFmtId="184" fontId="0" fillId="0" borderId="23" xfId="0" applyNumberForma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7" fillId="14" borderId="31" xfId="0" applyFont="1" applyFill="1" applyBorder="1" applyAlignment="1">
      <alignment horizontal="center" vertical="center"/>
    </xf>
    <xf numFmtId="0" fontId="7" fillId="0" borderId="115" xfId="0" applyFont="1" applyBorder="1" applyAlignment="1">
      <alignment horizontal="center" vertical="center"/>
    </xf>
    <xf numFmtId="173" fontId="24" fillId="0" borderId="16" xfId="0" applyNumberFormat="1" applyFont="1" applyBorder="1" applyAlignment="1" applyProtection="1">
      <alignment horizontal="center" vertical="center"/>
      <protection hidden="1"/>
    </xf>
    <xf numFmtId="1" fontId="45" fillId="0" borderId="91" xfId="0" applyNumberFormat="1" applyFont="1" applyBorder="1" applyAlignment="1" applyProtection="1">
      <alignment horizontal="center" vertical="center"/>
      <protection hidden="1"/>
    </xf>
    <xf numFmtId="1" fontId="45" fillId="0" borderId="91" xfId="0" applyNumberFormat="1" applyFont="1" applyBorder="1" applyAlignment="1" applyProtection="1">
      <alignment horizontal="center" vertical="center" wrapText="1"/>
      <protection hidden="1"/>
    </xf>
    <xf numFmtId="169" fontId="45" fillId="0" borderId="16" xfId="0" applyNumberFormat="1" applyFont="1" applyBorder="1" applyAlignment="1" applyProtection="1">
      <alignment horizontal="center" vertical="center"/>
      <protection hidden="1"/>
    </xf>
    <xf numFmtId="1" fontId="50" fillId="0" borderId="91" xfId="0" applyNumberFormat="1" applyFont="1" applyBorder="1" applyAlignment="1" applyProtection="1">
      <alignment horizontal="center" vertical="center"/>
      <protection hidden="1"/>
    </xf>
    <xf numFmtId="0" fontId="24" fillId="2" borderId="44" xfId="0" applyFont="1" applyFill="1" applyBorder="1" applyAlignment="1" applyProtection="1">
      <alignment horizontal="center" vertical="center"/>
      <protection hidden="1"/>
    </xf>
    <xf numFmtId="171" fontId="5" fillId="0" borderId="23" xfId="0" applyNumberFormat="1" applyFont="1" applyBorder="1" applyAlignment="1" applyProtection="1">
      <alignment horizontal="center" vertical="center"/>
      <protection hidden="1"/>
    </xf>
    <xf numFmtId="0" fontId="18" fillId="0" borderId="81" xfId="0" applyFont="1" applyBorder="1" applyAlignment="1" applyProtection="1">
      <alignment horizontal="center" vertical="center"/>
      <protection hidden="1"/>
    </xf>
    <xf numFmtId="0" fontId="18" fillId="0" borderId="23" xfId="0" applyFont="1" applyBorder="1" applyAlignment="1">
      <alignment horizontal="center" vertical="center"/>
    </xf>
    <xf numFmtId="173" fontId="7" fillId="0" borderId="0" xfId="0" applyNumberFormat="1" applyFont="1" applyAlignment="1">
      <alignment vertical="center"/>
    </xf>
    <xf numFmtId="0" fontId="45" fillId="0" borderId="91" xfId="0" applyFont="1" applyBorder="1" applyAlignment="1" applyProtection="1">
      <alignment horizontal="center" vertical="center"/>
      <protection hidden="1"/>
    </xf>
    <xf numFmtId="173" fontId="45" fillId="0" borderId="0" xfId="0" applyNumberFormat="1" applyFont="1" applyAlignment="1" applyProtection="1">
      <alignment horizontal="center" vertical="center"/>
      <protection hidden="1"/>
    </xf>
    <xf numFmtId="0" fontId="24" fillId="3" borderId="86" xfId="0" applyFont="1" applyFill="1" applyBorder="1" applyAlignment="1" applyProtection="1">
      <alignment horizontal="center" vertical="center" wrapText="1"/>
      <protection hidden="1"/>
    </xf>
    <xf numFmtId="177" fontId="24" fillId="0" borderId="15" xfId="0" applyNumberFormat="1" applyFont="1" applyBorder="1" applyAlignment="1" applyProtection="1">
      <alignment horizontal="center" vertical="center"/>
      <protection hidden="1"/>
    </xf>
    <xf numFmtId="177" fontId="24" fillId="4" borderId="114" xfId="0" applyNumberFormat="1" applyFont="1" applyFill="1" applyBorder="1" applyAlignment="1" applyProtection="1">
      <alignment horizontal="center" vertical="center"/>
      <protection hidden="1"/>
    </xf>
    <xf numFmtId="177" fontId="24" fillId="4" borderId="57" xfId="0" applyNumberFormat="1" applyFont="1" applyFill="1" applyBorder="1" applyAlignment="1" applyProtection="1">
      <alignment horizontal="center" vertical="center"/>
      <protection hidden="1"/>
    </xf>
    <xf numFmtId="177" fontId="24" fillId="4" borderId="86" xfId="0" applyNumberFormat="1" applyFont="1" applyFill="1" applyBorder="1" applyAlignment="1" applyProtection="1">
      <alignment horizontal="center" vertical="center"/>
      <protection hidden="1"/>
    </xf>
    <xf numFmtId="0" fontId="24" fillId="2" borderId="9" xfId="0" applyFont="1" applyFill="1" applyBorder="1" applyAlignment="1">
      <alignment horizontal="center" vertical="center" wrapText="1"/>
    </xf>
    <xf numFmtId="0" fontId="24" fillId="15" borderId="87" xfId="0" applyFont="1" applyFill="1" applyBorder="1" applyAlignment="1" applyProtection="1">
      <alignment horizontal="center" vertical="center" wrapText="1"/>
      <protection hidden="1"/>
    </xf>
    <xf numFmtId="0" fontId="24" fillId="0" borderId="4" xfId="0" applyFont="1" applyBorder="1" applyAlignment="1">
      <alignment horizontal="center" vertical="center"/>
    </xf>
    <xf numFmtId="173" fontId="9" fillId="0" borderId="23" xfId="0" applyNumberFormat="1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0" fillId="0" borderId="107" xfId="0" applyBorder="1" applyAlignment="1">
      <alignment horizontal="center" vertical="center"/>
    </xf>
    <xf numFmtId="14" fontId="9" fillId="0" borderId="101" xfId="0" applyNumberFormat="1" applyFont="1" applyBorder="1" applyAlignment="1" applyProtection="1">
      <alignment horizontal="center" vertical="center"/>
      <protection locked="0"/>
    </xf>
    <xf numFmtId="173" fontId="9" fillId="0" borderId="31" xfId="0" applyNumberFormat="1" applyFont="1" applyBorder="1" applyAlignment="1" applyProtection="1">
      <alignment horizontal="center" vertical="center"/>
      <protection locked="0"/>
    </xf>
    <xf numFmtId="0" fontId="9" fillId="0" borderId="31" xfId="0" applyFont="1" applyBorder="1" applyAlignment="1" applyProtection="1">
      <alignment horizontal="center" vertical="center"/>
      <protection locked="0"/>
    </xf>
    <xf numFmtId="0" fontId="48" fillId="0" borderId="117" xfId="0" applyFont="1" applyBorder="1" applyAlignment="1" applyProtection="1">
      <alignment vertical="center"/>
      <protection hidden="1"/>
    </xf>
    <xf numFmtId="0" fontId="54" fillId="0" borderId="19" xfId="0" applyFont="1" applyBorder="1" applyAlignment="1" applyProtection="1">
      <alignment horizontal="center" vertical="center"/>
      <protection hidden="1"/>
    </xf>
    <xf numFmtId="2" fontId="55" fillId="0" borderId="5" xfId="0" applyNumberFormat="1" applyFont="1" applyBorder="1" applyAlignment="1" applyProtection="1">
      <alignment horizontal="center" vertical="center"/>
      <protection hidden="1"/>
    </xf>
    <xf numFmtId="181" fontId="0" fillId="0" borderId="0" xfId="0" quotePrefix="1" applyNumberFormat="1" applyAlignment="1" applyProtection="1">
      <alignment horizontal="left" vertical="center"/>
      <protection hidden="1"/>
    </xf>
    <xf numFmtId="0" fontId="0" fillId="0" borderId="34" xfId="0" applyBorder="1" applyAlignment="1" applyProtection="1">
      <alignment vertical="center"/>
      <protection hidden="1"/>
    </xf>
    <xf numFmtId="14" fontId="51" fillId="0" borderId="36" xfId="0" applyNumberFormat="1" applyFont="1" applyBorder="1" applyAlignment="1" applyProtection="1">
      <alignment horizontal="right" vertical="center"/>
      <protection hidden="1"/>
    </xf>
    <xf numFmtId="2" fontId="55" fillId="0" borderId="0" xfId="0" applyNumberFormat="1" applyFont="1" applyAlignment="1" applyProtection="1">
      <alignment horizontal="center" vertical="center"/>
      <protection hidden="1"/>
    </xf>
    <xf numFmtId="180" fontId="54" fillId="0" borderId="5" xfId="0" applyNumberFormat="1" applyFont="1" applyBorder="1" applyAlignment="1" applyProtection="1">
      <alignment horizontal="center" vertical="center"/>
      <protection hidden="1"/>
    </xf>
    <xf numFmtId="180" fontId="54" fillId="0" borderId="65" xfId="0" applyNumberFormat="1" applyFont="1" applyBorder="1" applyAlignment="1" applyProtection="1">
      <alignment horizontal="center" vertical="center"/>
      <protection hidden="1"/>
    </xf>
    <xf numFmtId="1" fontId="47" fillId="0" borderId="36" xfId="0" applyNumberFormat="1" applyFont="1" applyBorder="1" applyAlignment="1" applyProtection="1">
      <alignment vertical="center"/>
      <protection hidden="1"/>
    </xf>
    <xf numFmtId="1" fontId="47" fillId="0" borderId="0" xfId="0" applyNumberFormat="1" applyFont="1" applyAlignment="1" applyProtection="1">
      <alignment vertical="center"/>
      <protection hidden="1"/>
    </xf>
    <xf numFmtId="1" fontId="47" fillId="0" borderId="37" xfId="0" applyNumberFormat="1" applyFont="1" applyBorder="1" applyAlignment="1" applyProtection="1">
      <alignment vertical="center"/>
      <protection hidden="1"/>
    </xf>
    <xf numFmtId="1" fontId="47" fillId="0" borderId="99" xfId="0" applyNumberFormat="1" applyFont="1" applyBorder="1" applyAlignment="1" applyProtection="1">
      <alignment vertical="center"/>
      <protection hidden="1"/>
    </xf>
    <xf numFmtId="1" fontId="47" fillId="0" borderId="88" xfId="0" applyNumberFormat="1" applyFont="1" applyBorder="1" applyAlignment="1" applyProtection="1">
      <alignment vertical="center"/>
      <protection hidden="1"/>
    </xf>
    <xf numFmtId="1" fontId="47" fillId="0" borderId="100" xfId="0" applyNumberFormat="1" applyFont="1" applyBorder="1" applyAlignment="1" applyProtection="1">
      <alignment vertical="center"/>
      <protection hidden="1"/>
    </xf>
    <xf numFmtId="177" fontId="1" fillId="0" borderId="37" xfId="0" applyNumberFormat="1" applyFont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vertical="center"/>
      <protection hidden="1"/>
    </xf>
    <xf numFmtId="173" fontId="34" fillId="0" borderId="23" xfId="0" applyNumberFormat="1" applyFont="1" applyBorder="1" applyAlignment="1" applyProtection="1">
      <alignment horizontal="center" vertical="center"/>
      <protection hidden="1"/>
    </xf>
    <xf numFmtId="173" fontId="56" fillId="0" borderId="23" xfId="1" applyNumberFormat="1" applyFont="1" applyFill="1" applyBorder="1" applyAlignment="1" applyProtection="1">
      <alignment horizontal="center" vertical="center"/>
      <protection hidden="1"/>
    </xf>
    <xf numFmtId="0" fontId="57" fillId="0" borderId="0" xfId="0" applyFont="1" applyAlignment="1">
      <alignment vertical="center"/>
    </xf>
    <xf numFmtId="173" fontId="24" fillId="0" borderId="0" xfId="0" applyNumberFormat="1" applyFont="1"/>
    <xf numFmtId="0" fontId="24" fillId="0" borderId="12" xfId="0" applyFont="1" applyBorder="1"/>
    <xf numFmtId="167" fontId="24" fillId="4" borderId="47" xfId="0" applyNumberFormat="1" applyFont="1" applyFill="1" applyBorder="1" applyAlignment="1" applyProtection="1">
      <alignment horizontal="center" vertical="center"/>
      <protection hidden="1"/>
    </xf>
    <xf numFmtId="0" fontId="24" fillId="0" borderId="13" xfId="0" applyFont="1" applyBorder="1"/>
    <xf numFmtId="0" fontId="24" fillId="0" borderId="16" xfId="0" applyFont="1" applyBorder="1"/>
    <xf numFmtId="164" fontId="2" fillId="0" borderId="7" xfId="0" applyNumberFormat="1" applyFont="1" applyBorder="1" applyAlignment="1" applyProtection="1">
      <alignment horizontal="center" vertical="center"/>
      <protection locked="0" hidden="1"/>
    </xf>
    <xf numFmtId="177" fontId="2" fillId="0" borderId="11" xfId="0" applyNumberFormat="1" applyFont="1" applyBorder="1" applyAlignment="1" applyProtection="1">
      <alignment horizontal="center" vertical="center"/>
      <protection locked="0" hidden="1"/>
    </xf>
    <xf numFmtId="173" fontId="24" fillId="0" borderId="0" xfId="0" applyNumberFormat="1" applyFont="1" applyAlignment="1">
      <alignment horizontal="center" vertical="center"/>
    </xf>
    <xf numFmtId="167" fontId="24" fillId="4" borderId="118" xfId="0" applyNumberFormat="1" applyFont="1" applyFill="1" applyBorder="1" applyAlignment="1" applyProtection="1">
      <alignment horizontal="center" vertical="center"/>
      <protection locked="0" hidden="1"/>
    </xf>
    <xf numFmtId="167" fontId="24" fillId="0" borderId="12" xfId="0" applyNumberFormat="1" applyFont="1" applyBorder="1" applyAlignment="1" applyProtection="1">
      <alignment horizontal="center" vertical="center"/>
      <protection locked="0" hidden="1"/>
    </xf>
    <xf numFmtId="167" fontId="24" fillId="0" borderId="12" xfId="0" applyNumberFormat="1" applyFont="1" applyBorder="1" applyAlignment="1" applyProtection="1">
      <alignment horizontal="center" vertical="center"/>
      <protection hidden="1"/>
    </xf>
    <xf numFmtId="167" fontId="24" fillId="4" borderId="95" xfId="0" applyNumberFormat="1" applyFont="1" applyFill="1" applyBorder="1" applyAlignment="1" applyProtection="1">
      <alignment horizontal="center" vertical="center"/>
      <protection hidden="1"/>
    </xf>
    <xf numFmtId="167" fontId="24" fillId="4" borderId="2" xfId="0" applyNumberFormat="1" applyFont="1" applyFill="1" applyBorder="1" applyAlignment="1" applyProtection="1">
      <alignment horizontal="center" vertical="center"/>
      <protection hidden="1"/>
    </xf>
    <xf numFmtId="167" fontId="24" fillId="4" borderId="119" xfId="0" applyNumberFormat="1" applyFont="1" applyFill="1" applyBorder="1" applyAlignment="1" applyProtection="1">
      <alignment horizontal="center" vertical="center"/>
      <protection hidden="1"/>
    </xf>
    <xf numFmtId="167" fontId="24" fillId="4" borderId="75" xfId="0" applyNumberFormat="1" applyFont="1" applyFill="1" applyBorder="1" applyAlignment="1" applyProtection="1">
      <alignment horizontal="center" vertical="center"/>
      <protection hidden="1"/>
    </xf>
    <xf numFmtId="167" fontId="24" fillId="4" borderId="3" xfId="0" applyNumberFormat="1" applyFont="1" applyFill="1" applyBorder="1" applyAlignment="1" applyProtection="1">
      <alignment horizontal="center" vertical="center"/>
      <protection hidden="1"/>
    </xf>
    <xf numFmtId="0" fontId="24" fillId="0" borderId="13" xfId="0" applyFont="1" applyBorder="1" applyAlignment="1" applyProtection="1">
      <alignment horizontal="center" vertical="center"/>
      <protection hidden="1"/>
    </xf>
    <xf numFmtId="0" fontId="24" fillId="0" borderId="14" xfId="0" applyFont="1" applyBorder="1"/>
    <xf numFmtId="0" fontId="24" fillId="0" borderId="14" xfId="0" applyFont="1" applyBorder="1" applyAlignment="1" applyProtection="1">
      <alignment horizontal="center" vertical="center"/>
      <protection hidden="1"/>
    </xf>
    <xf numFmtId="0" fontId="24" fillId="0" borderId="16" xfId="0" applyFont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173" fontId="24" fillId="0" borderId="0" xfId="0" applyNumberFormat="1" applyFont="1" applyAlignment="1" applyProtection="1">
      <alignment horizontal="center" vertical="center"/>
      <protection locked="0" hidden="1"/>
    </xf>
    <xf numFmtId="164" fontId="2" fillId="0" borderId="115" xfId="0" applyNumberFormat="1" applyFont="1" applyBorder="1" applyAlignment="1" applyProtection="1">
      <alignment horizontal="center" vertical="center"/>
      <protection locked="0" hidden="1"/>
    </xf>
    <xf numFmtId="168" fontId="24" fillId="4" borderId="90" xfId="0" applyNumberFormat="1" applyFont="1" applyFill="1" applyBorder="1" applyAlignment="1" applyProtection="1">
      <alignment horizontal="center" vertical="center"/>
      <protection locked="0" hidden="1"/>
    </xf>
    <xf numFmtId="169" fontId="24" fillId="0" borderId="91" xfId="0" applyNumberFormat="1" applyFont="1" applyBorder="1" applyAlignment="1" applyProtection="1">
      <alignment horizontal="center" vertical="center"/>
      <protection locked="0" hidden="1"/>
    </xf>
    <xf numFmtId="169" fontId="24" fillId="0" borderId="13" xfId="0" applyNumberFormat="1" applyFont="1" applyBorder="1" applyAlignment="1" applyProtection="1">
      <alignment horizontal="center" vertical="center"/>
      <protection locked="0" hidden="1"/>
    </xf>
    <xf numFmtId="1" fontId="24" fillId="0" borderId="15" xfId="0" applyNumberFormat="1" applyFont="1" applyBorder="1" applyAlignment="1" applyProtection="1">
      <alignment horizontal="center" vertical="center"/>
      <protection locked="0"/>
    </xf>
    <xf numFmtId="169" fontId="24" fillId="0" borderId="91" xfId="0" applyNumberFormat="1" applyFont="1" applyBorder="1" applyAlignment="1" applyProtection="1">
      <alignment horizontal="center" vertical="center"/>
      <protection hidden="1"/>
    </xf>
    <xf numFmtId="184" fontId="7" fillId="0" borderId="0" xfId="0" applyNumberFormat="1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/>
      <protection hidden="1"/>
    </xf>
    <xf numFmtId="1" fontId="24" fillId="0" borderId="13" xfId="0" applyNumberFormat="1" applyFont="1" applyBorder="1" applyAlignment="1" applyProtection="1">
      <alignment horizontal="center" vertical="center"/>
      <protection hidden="1"/>
    </xf>
    <xf numFmtId="1" fontId="24" fillId="0" borderId="13" xfId="0" applyNumberFormat="1" applyFont="1" applyBorder="1" applyAlignment="1" applyProtection="1">
      <alignment horizontal="center" vertical="center"/>
      <protection locked="0"/>
    </xf>
    <xf numFmtId="0" fontId="2" fillId="0" borderId="115" xfId="0" applyFont="1" applyBorder="1" applyAlignment="1" applyProtection="1">
      <alignment horizontal="center" vertical="center"/>
      <protection hidden="1"/>
    </xf>
    <xf numFmtId="0" fontId="2" fillId="2" borderId="19" xfId="0" applyFont="1" applyFill="1" applyBorder="1" applyAlignment="1" applyProtection="1">
      <alignment horizontal="center" vertical="center"/>
      <protection hidden="1"/>
    </xf>
    <xf numFmtId="1" fontId="58" fillId="0" borderId="91" xfId="0" applyNumberFormat="1" applyFont="1" applyBorder="1" applyAlignment="1" applyProtection="1">
      <alignment horizontal="center" vertical="center"/>
      <protection hidden="1"/>
    </xf>
    <xf numFmtId="1" fontId="58" fillId="0" borderId="91" xfId="0" applyNumberFormat="1" applyFont="1" applyBorder="1" applyAlignment="1" applyProtection="1">
      <alignment horizontal="center" vertical="center"/>
      <protection locked="0"/>
    </xf>
    <xf numFmtId="1" fontId="58" fillId="0" borderId="13" xfId="0" applyNumberFormat="1" applyFont="1" applyBorder="1" applyAlignment="1" applyProtection="1">
      <alignment horizontal="center" vertical="center"/>
      <protection hidden="1"/>
    </xf>
    <xf numFmtId="1" fontId="58" fillId="0" borderId="92" xfId="0" applyNumberFormat="1" applyFont="1" applyBorder="1" applyAlignment="1" applyProtection="1">
      <alignment horizontal="center" vertical="center"/>
      <protection hidden="1"/>
    </xf>
    <xf numFmtId="0" fontId="59" fillId="0" borderId="23" xfId="0" applyFont="1" applyBorder="1" applyAlignment="1" applyProtection="1">
      <alignment horizontal="center" vertical="center"/>
      <protection locked="0"/>
    </xf>
    <xf numFmtId="185" fontId="7" fillId="0" borderId="23" xfId="0" applyNumberFormat="1" applyFont="1" applyBorder="1" applyAlignment="1">
      <alignment horizontal="center" vertical="center"/>
    </xf>
    <xf numFmtId="185" fontId="7" fillId="0" borderId="23" xfId="0" applyNumberFormat="1" applyFont="1" applyBorder="1" applyAlignment="1" applyProtection="1">
      <alignment horizontal="center" vertical="center"/>
      <protection locked="0"/>
    </xf>
    <xf numFmtId="185" fontId="7" fillId="6" borderId="23" xfId="0" applyNumberFormat="1" applyFont="1" applyFill="1" applyBorder="1" applyAlignment="1" applyProtection="1">
      <alignment horizontal="center" vertical="center"/>
      <protection locked="0"/>
    </xf>
    <xf numFmtId="0" fontId="0" fillId="0" borderId="120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177" fontId="1" fillId="5" borderId="51" xfId="0" applyNumberFormat="1" applyFont="1" applyFill="1" applyBorder="1" applyAlignment="1" applyProtection="1">
      <alignment vertical="center"/>
      <protection hidden="1"/>
    </xf>
    <xf numFmtId="0" fontId="48" fillId="0" borderId="38" xfId="0" applyFont="1" applyBorder="1" applyAlignment="1" applyProtection="1">
      <alignment vertical="center"/>
      <protection hidden="1"/>
    </xf>
    <xf numFmtId="0" fontId="48" fillId="0" borderId="81" xfId="0" applyFont="1" applyBorder="1" applyAlignment="1" applyProtection="1">
      <alignment vertical="center"/>
      <protection hidden="1"/>
    </xf>
    <xf numFmtId="0" fontId="48" fillId="0" borderId="38" xfId="0" applyFont="1" applyBorder="1" applyAlignment="1" applyProtection="1">
      <alignment vertical="center" wrapText="1"/>
      <protection hidden="1"/>
    </xf>
    <xf numFmtId="0" fontId="48" fillId="0" borderId="81" xfId="0" applyFont="1" applyBorder="1" applyAlignment="1" applyProtection="1">
      <alignment vertical="center" wrapText="1"/>
      <protection hidden="1"/>
    </xf>
    <xf numFmtId="0" fontId="39" fillId="0" borderId="0" xfId="0" applyFont="1" applyAlignment="1" applyProtection="1">
      <alignment vertical="center"/>
      <protection hidden="1"/>
    </xf>
    <xf numFmtId="0" fontId="2" fillId="4" borderId="75" xfId="0" applyFont="1" applyFill="1" applyBorder="1" applyAlignment="1" applyProtection="1">
      <alignment horizontal="center" vertical="center"/>
      <protection hidden="1"/>
    </xf>
    <xf numFmtId="0" fontId="62" fillId="0" borderId="23" xfId="1" applyFont="1" applyBorder="1" applyAlignment="1" applyProtection="1">
      <alignment horizontal="center" vertical="center"/>
      <protection locked="0"/>
    </xf>
    <xf numFmtId="0" fontId="8" fillId="6" borderId="23" xfId="1" applyFill="1" applyBorder="1" applyAlignment="1" applyProtection="1">
      <alignment horizontal="center" vertical="center"/>
      <protection locked="0"/>
    </xf>
    <xf numFmtId="0" fontId="8" fillId="0" borderId="23" xfId="1" applyBorder="1" applyAlignment="1" applyProtection="1">
      <alignment horizontal="center" vertical="center"/>
      <protection locked="0"/>
    </xf>
    <xf numFmtId="0" fontId="62" fillId="6" borderId="23" xfId="1" applyFont="1" applyFill="1" applyBorder="1" applyAlignment="1" applyProtection="1">
      <alignment horizontal="center" vertical="center"/>
      <protection locked="0"/>
    </xf>
    <xf numFmtId="0" fontId="8" fillId="0" borderId="0" xfId="1" applyBorder="1" applyAlignment="1" applyProtection="1">
      <alignment horizontal="center" vertical="center"/>
    </xf>
    <xf numFmtId="0" fontId="8" fillId="0" borderId="23" xfId="1" applyBorder="1" applyAlignment="1" applyProtection="1">
      <alignment horizontal="center" vertical="center" wrapText="1"/>
      <protection locked="0"/>
    </xf>
    <xf numFmtId="0" fontId="62" fillId="0" borderId="23" xfId="1" applyFont="1" applyBorder="1" applyAlignment="1" applyProtection="1">
      <alignment horizontal="center" vertical="center" wrapText="1"/>
      <protection locked="0"/>
    </xf>
    <xf numFmtId="0" fontId="63" fillId="6" borderId="23" xfId="1" applyFont="1" applyFill="1" applyBorder="1" applyAlignment="1" applyProtection="1">
      <alignment horizontal="center" vertical="center"/>
      <protection locked="0"/>
    </xf>
    <xf numFmtId="0" fontId="8" fillId="0" borderId="23" xfId="1" applyFill="1" applyBorder="1" applyAlignment="1" applyProtection="1">
      <alignment horizontal="center" vertical="center"/>
      <protection locked="0"/>
    </xf>
    <xf numFmtId="0" fontId="40" fillId="0" borderId="23" xfId="0" applyFont="1" applyBorder="1" applyAlignment="1">
      <alignment horizontal="center" vertical="center"/>
    </xf>
    <xf numFmtId="0" fontId="0" fillId="0" borderId="36" xfId="0" applyBorder="1" applyAlignment="1" applyProtection="1">
      <alignment vertical="center"/>
      <protection hidden="1"/>
    </xf>
    <xf numFmtId="14" fontId="51" fillId="0" borderId="0" xfId="0" applyNumberFormat="1" applyFont="1" applyAlignment="1" applyProtection="1">
      <alignment horizontal="left" vertical="center"/>
      <protection hidden="1"/>
    </xf>
    <xf numFmtId="173" fontId="6" fillId="0" borderId="80" xfId="0" applyNumberFormat="1" applyFont="1" applyBorder="1" applyAlignment="1" applyProtection="1">
      <alignment horizontal="center" vertical="center"/>
      <protection hidden="1"/>
    </xf>
    <xf numFmtId="172" fontId="7" fillId="0" borderId="1" xfId="0" applyNumberFormat="1" applyFont="1" applyBorder="1" applyAlignment="1" applyProtection="1">
      <alignment horizontal="center" vertical="center" wrapText="1"/>
      <protection locked="0"/>
    </xf>
    <xf numFmtId="173" fontId="7" fillId="0" borderId="24" xfId="0" applyNumberFormat="1" applyFont="1" applyBorder="1" applyAlignment="1" applyProtection="1">
      <alignment horizontal="center" vertical="center"/>
      <protection locked="0"/>
    </xf>
    <xf numFmtId="0" fontId="5" fillId="0" borderId="23" xfId="0" applyFont="1" applyBorder="1" applyAlignment="1">
      <alignment horizontal="left" vertical="center"/>
    </xf>
    <xf numFmtId="1" fontId="45" fillId="0" borderId="13" xfId="0" applyNumberFormat="1" applyFont="1" applyBorder="1" applyAlignment="1" applyProtection="1">
      <alignment horizontal="center" vertical="center"/>
      <protection hidden="1"/>
    </xf>
    <xf numFmtId="0" fontId="51" fillId="0" borderId="36" xfId="0" applyFont="1" applyBorder="1" applyAlignment="1" applyProtection="1">
      <alignment horizontal="right" vertical="center"/>
      <protection hidden="1"/>
    </xf>
    <xf numFmtId="164" fontId="29" fillId="0" borderId="0" xfId="0" quotePrefix="1" applyNumberFormat="1" applyFont="1" applyAlignment="1" applyProtection="1">
      <alignment horizontal="center" vertical="center"/>
      <protection hidden="1"/>
    </xf>
    <xf numFmtId="0" fontId="51" fillId="0" borderId="0" xfId="0" applyFont="1" applyAlignment="1" applyProtection="1">
      <alignment horizontal="center" vertical="center"/>
      <protection hidden="1"/>
    </xf>
    <xf numFmtId="173" fontId="53" fillId="0" borderId="0" xfId="1" applyNumberFormat="1" applyFont="1" applyFill="1" applyBorder="1" applyAlignment="1" applyProtection="1">
      <alignment horizontal="center" vertical="center"/>
      <protection hidden="1"/>
    </xf>
    <xf numFmtId="164" fontId="46" fillId="0" borderId="36" xfId="0" applyNumberFormat="1" applyFont="1" applyBorder="1" applyAlignment="1" applyProtection="1">
      <alignment vertical="center"/>
      <protection hidden="1"/>
    </xf>
    <xf numFmtId="173" fontId="0" fillId="0" borderId="0" xfId="0" applyNumberFormat="1" applyAlignment="1" applyProtection="1">
      <alignment horizontal="left" vertical="center"/>
      <protection hidden="1"/>
    </xf>
    <xf numFmtId="181" fontId="0" fillId="0" borderId="0" xfId="0" applyNumberFormat="1" applyAlignment="1" applyProtection="1">
      <alignment vertical="center"/>
      <protection hidden="1"/>
    </xf>
    <xf numFmtId="164" fontId="64" fillId="0" borderId="0" xfId="1" applyNumberFormat="1" applyFont="1" applyFill="1" applyBorder="1" applyAlignment="1" applyProtection="1">
      <alignment horizontal="center" vertical="center"/>
      <protection hidden="1"/>
    </xf>
    <xf numFmtId="173" fontId="51" fillId="0" borderId="68" xfId="0" applyNumberFormat="1" applyFont="1" applyBorder="1" applyAlignment="1" applyProtection="1">
      <alignment horizontal="center" vertical="center"/>
      <protection hidden="1"/>
    </xf>
    <xf numFmtId="0" fontId="51" fillId="0" borderId="36" xfId="0" applyFont="1" applyBorder="1" applyAlignment="1" applyProtection="1">
      <alignment vertical="center"/>
      <protection hidden="1"/>
    </xf>
    <xf numFmtId="0" fontId="51" fillId="0" borderId="0" xfId="0" applyFont="1" applyAlignment="1" applyProtection="1">
      <alignment vertical="center"/>
      <protection hidden="1"/>
    </xf>
    <xf numFmtId="173" fontId="0" fillId="0" borderId="0" xfId="0" applyNumberFormat="1" applyAlignment="1" applyProtection="1">
      <alignment vertical="center"/>
      <protection hidden="1"/>
    </xf>
    <xf numFmtId="14" fontId="51" fillId="0" borderId="0" xfId="0" applyNumberFormat="1" applyFont="1" applyAlignment="1" applyProtection="1">
      <alignment horizontal="center" vertical="center"/>
      <protection hidden="1"/>
    </xf>
    <xf numFmtId="173" fontId="24" fillId="4" borderId="78" xfId="0" applyNumberFormat="1" applyFont="1" applyFill="1" applyBorder="1" applyAlignment="1" applyProtection="1">
      <alignment horizontal="center" vertical="center"/>
      <protection hidden="1"/>
    </xf>
    <xf numFmtId="173" fontId="24" fillId="4" borderId="30" xfId="0" applyNumberFormat="1" applyFont="1" applyFill="1" applyBorder="1" applyAlignment="1" applyProtection="1">
      <alignment horizontal="center" vertical="center"/>
      <protection hidden="1"/>
    </xf>
    <xf numFmtId="173" fontId="24" fillId="4" borderId="22" xfId="0" applyNumberFormat="1" applyFont="1" applyFill="1" applyBorder="1" applyAlignment="1" applyProtection="1">
      <alignment horizontal="center" vertical="center"/>
      <protection hidden="1"/>
    </xf>
    <xf numFmtId="173" fontId="24" fillId="4" borderId="85" xfId="0" applyNumberFormat="1" applyFont="1" applyFill="1" applyBorder="1" applyAlignment="1" applyProtection="1">
      <alignment horizontal="center" vertical="center"/>
      <protection hidden="1"/>
    </xf>
    <xf numFmtId="173" fontId="24" fillId="4" borderId="96" xfId="0" applyNumberFormat="1" applyFont="1" applyFill="1" applyBorder="1" applyAlignment="1" applyProtection="1">
      <alignment horizontal="center" vertical="center"/>
      <protection hidden="1"/>
    </xf>
    <xf numFmtId="173" fontId="24" fillId="0" borderId="18" xfId="0" applyNumberFormat="1" applyFont="1" applyBorder="1" applyAlignment="1" applyProtection="1">
      <alignment horizontal="center" vertical="center"/>
      <protection hidden="1"/>
    </xf>
    <xf numFmtId="173" fontId="24" fillId="0" borderId="14" xfId="0" applyNumberFormat="1" applyFont="1" applyBorder="1" applyAlignment="1" applyProtection="1">
      <alignment horizontal="center" vertical="center"/>
      <protection hidden="1"/>
    </xf>
    <xf numFmtId="173" fontId="24" fillId="0" borderId="47" xfId="0" applyNumberFormat="1" applyFont="1" applyBorder="1" applyAlignment="1" applyProtection="1">
      <alignment horizontal="center" vertical="center"/>
      <protection hidden="1"/>
    </xf>
    <xf numFmtId="173" fontId="45" fillId="0" borderId="18" xfId="0" applyNumberFormat="1" applyFont="1" applyBorder="1" applyAlignment="1" applyProtection="1">
      <alignment horizontal="center" vertical="center"/>
      <protection hidden="1"/>
    </xf>
    <xf numFmtId="173" fontId="45" fillId="0" borderId="13" xfId="0" applyNumberFormat="1" applyFont="1" applyBorder="1" applyAlignment="1" applyProtection="1">
      <alignment horizontal="center" vertical="center"/>
      <protection hidden="1"/>
    </xf>
    <xf numFmtId="173" fontId="45" fillId="0" borderId="14" xfId="0" applyNumberFormat="1" applyFont="1" applyBorder="1" applyAlignment="1" applyProtection="1">
      <alignment horizontal="center" vertical="center"/>
      <protection hidden="1"/>
    </xf>
    <xf numFmtId="173" fontId="2" fillId="0" borderId="115" xfId="0" applyNumberFormat="1" applyFont="1" applyBorder="1" applyAlignment="1" applyProtection="1">
      <alignment horizontal="center" vertical="center"/>
      <protection locked="0" hidden="1"/>
    </xf>
    <xf numFmtId="173" fontId="2" fillId="0" borderId="17" xfId="0" applyNumberFormat="1" applyFont="1" applyBorder="1" applyAlignment="1" applyProtection="1">
      <alignment horizontal="center" vertical="center"/>
      <protection locked="0" hidden="1"/>
    </xf>
    <xf numFmtId="173" fontId="24" fillId="4" borderId="18" xfId="0" applyNumberFormat="1" applyFont="1" applyFill="1" applyBorder="1" applyAlignment="1" applyProtection="1">
      <alignment horizontal="center" vertical="center"/>
      <protection hidden="1"/>
    </xf>
    <xf numFmtId="173" fontId="24" fillId="4" borderId="14" xfId="0" applyNumberFormat="1" applyFont="1" applyFill="1" applyBorder="1" applyAlignment="1" applyProtection="1">
      <alignment horizontal="center" vertical="center"/>
      <protection hidden="1"/>
    </xf>
    <xf numFmtId="173" fontId="24" fillId="4" borderId="12" xfId="0" applyNumberFormat="1" applyFont="1" applyFill="1" applyBorder="1" applyAlignment="1" applyProtection="1">
      <alignment horizontal="center" vertical="center"/>
      <protection hidden="1"/>
    </xf>
    <xf numFmtId="173" fontId="24" fillId="4" borderId="86" xfId="0" applyNumberFormat="1" applyFont="1" applyFill="1" applyBorder="1" applyAlignment="1" applyProtection="1">
      <alignment horizontal="center" vertical="center"/>
      <protection hidden="1"/>
    </xf>
    <xf numFmtId="173" fontId="24" fillId="4" borderId="116" xfId="0" applyNumberFormat="1" applyFont="1" applyFill="1" applyBorder="1" applyAlignment="1" applyProtection="1">
      <alignment horizontal="center" vertical="center"/>
      <protection hidden="1"/>
    </xf>
    <xf numFmtId="173" fontId="24" fillId="4" borderId="28" xfId="0" applyNumberFormat="1" applyFont="1" applyFill="1" applyBorder="1" applyAlignment="1" applyProtection="1">
      <alignment horizontal="center" vertical="center"/>
      <protection hidden="1"/>
    </xf>
    <xf numFmtId="173" fontId="24" fillId="0" borderId="4" xfId="0" applyNumberFormat="1" applyFont="1" applyBorder="1" applyAlignment="1" applyProtection="1">
      <alignment horizontal="center" vertical="center"/>
      <protection locked="0" hidden="1"/>
    </xf>
    <xf numFmtId="0" fontId="21" fillId="0" borderId="0" xfId="0" applyFont="1" applyAlignment="1" applyProtection="1">
      <alignment vertical="center"/>
      <protection hidden="1"/>
    </xf>
    <xf numFmtId="173" fontId="24" fillId="0" borderId="89" xfId="0" applyNumberFormat="1" applyFont="1" applyBorder="1" applyAlignment="1" applyProtection="1">
      <alignment horizontal="center" vertical="center"/>
      <protection hidden="1"/>
    </xf>
    <xf numFmtId="180" fontId="24" fillId="0" borderId="16" xfId="0" applyNumberFormat="1" applyFont="1" applyBorder="1" applyAlignment="1" applyProtection="1">
      <alignment horizontal="center" vertical="center"/>
      <protection hidden="1"/>
    </xf>
    <xf numFmtId="180" fontId="2" fillId="0" borderId="9" xfId="0" applyNumberFormat="1" applyFont="1" applyBorder="1" applyAlignment="1" applyProtection="1">
      <alignment horizontal="center" vertical="center"/>
      <protection locked="0" hidden="1"/>
    </xf>
    <xf numFmtId="173" fontId="51" fillId="0" borderId="0" xfId="0" applyNumberFormat="1" applyFont="1" applyAlignment="1" applyProtection="1">
      <alignment vertical="center"/>
      <protection hidden="1"/>
    </xf>
    <xf numFmtId="0" fontId="5" fillId="14" borderId="98" xfId="0" applyFont="1" applyFill="1" applyBorder="1" applyAlignment="1">
      <alignment horizontal="center" vertical="center"/>
    </xf>
    <xf numFmtId="180" fontId="24" fillId="0" borderId="102" xfId="0" applyNumberFormat="1" applyFont="1" applyBorder="1" applyAlignment="1" applyProtection="1">
      <alignment horizontal="center" vertical="center"/>
      <protection locked="0" hidden="1"/>
    </xf>
    <xf numFmtId="180" fontId="24" fillId="0" borderId="16" xfId="0" applyNumberFormat="1" applyFont="1" applyBorder="1" applyAlignment="1" applyProtection="1">
      <alignment horizontal="center" vertical="center"/>
      <protection locked="0" hidden="1"/>
    </xf>
    <xf numFmtId="180" fontId="24" fillId="0" borderId="28" xfId="0" applyNumberFormat="1" applyFont="1" applyBorder="1" applyAlignment="1" applyProtection="1">
      <alignment horizontal="center" vertical="center"/>
      <protection hidden="1"/>
    </xf>
    <xf numFmtId="177" fontId="24" fillId="0" borderId="16" xfId="0" applyNumberFormat="1" applyFont="1" applyBorder="1" applyProtection="1">
      <protection hidden="1"/>
    </xf>
    <xf numFmtId="177" fontId="24" fillId="0" borderId="0" xfId="0" applyNumberFormat="1" applyFont="1" applyProtection="1">
      <protection hidden="1"/>
    </xf>
    <xf numFmtId="177" fontId="24" fillId="0" borderId="12" xfId="0" applyNumberFormat="1" applyFont="1" applyBorder="1" applyProtection="1">
      <protection hidden="1"/>
    </xf>
    <xf numFmtId="177" fontId="24" fillId="2" borderId="21" xfId="0" applyNumberFormat="1" applyFont="1" applyFill="1" applyBorder="1" applyAlignment="1" applyProtection="1">
      <alignment horizontal="center" vertical="center"/>
      <protection hidden="1"/>
    </xf>
    <xf numFmtId="177" fontId="45" fillId="0" borderId="12" xfId="0" applyNumberFormat="1" applyFont="1" applyBorder="1" applyAlignment="1" applyProtection="1">
      <alignment horizontal="center" vertical="center"/>
      <protection hidden="1"/>
    </xf>
    <xf numFmtId="177" fontId="45" fillId="0" borderId="16" xfId="0" applyNumberFormat="1" applyFont="1" applyBorder="1" applyAlignment="1" applyProtection="1">
      <alignment horizontal="center" vertical="center"/>
      <protection hidden="1"/>
    </xf>
    <xf numFmtId="177" fontId="50" fillId="0" borderId="16" xfId="0" applyNumberFormat="1" applyFont="1" applyBorder="1" applyAlignment="1" applyProtection="1">
      <alignment horizontal="center" vertical="center"/>
      <protection hidden="1"/>
    </xf>
    <xf numFmtId="177" fontId="45" fillId="0" borderId="0" xfId="0" applyNumberFormat="1" applyFont="1" applyAlignment="1" applyProtection="1">
      <alignment horizontal="center" vertical="center"/>
      <protection hidden="1"/>
    </xf>
    <xf numFmtId="177" fontId="24" fillId="0" borderId="31" xfId="0" applyNumberFormat="1" applyFont="1" applyBorder="1" applyAlignment="1" applyProtection="1">
      <alignment horizontal="center" vertical="center"/>
      <protection hidden="1"/>
    </xf>
    <xf numFmtId="177" fontId="45" fillId="0" borderId="14" xfId="0" applyNumberFormat="1" applyFont="1" applyBorder="1" applyAlignment="1" applyProtection="1">
      <alignment horizontal="center" vertical="center"/>
      <protection hidden="1"/>
    </xf>
    <xf numFmtId="181" fontId="46" fillId="5" borderId="63" xfId="1" applyNumberFormat="1" applyFont="1" applyFill="1" applyBorder="1" applyAlignment="1" applyProtection="1">
      <alignment horizontal="center" vertical="center"/>
      <protection hidden="1"/>
    </xf>
    <xf numFmtId="181" fontId="46" fillId="5" borderId="109" xfId="1" applyNumberFormat="1" applyFont="1" applyFill="1" applyBorder="1" applyAlignment="1" applyProtection="1">
      <alignment horizontal="center" vertical="center"/>
      <protection hidden="1"/>
    </xf>
    <xf numFmtId="0" fontId="46" fillId="0" borderId="37" xfId="0" applyFont="1" applyBorder="1" applyAlignment="1" applyProtection="1">
      <alignment horizontal="center" vertical="center"/>
      <protection hidden="1"/>
    </xf>
    <xf numFmtId="0" fontId="46" fillId="0" borderId="36" xfId="0" applyFont="1" applyBorder="1" applyAlignment="1" applyProtection="1">
      <alignment horizontal="center" vertical="center"/>
      <protection hidden="1"/>
    </xf>
    <xf numFmtId="0" fontId="48" fillId="0" borderId="104" xfId="0" applyFont="1" applyBorder="1" applyAlignment="1" applyProtection="1">
      <alignment vertical="center"/>
      <protection hidden="1"/>
    </xf>
    <xf numFmtId="0" fontId="48" fillId="0" borderId="22" xfId="0" applyFont="1" applyBorder="1" applyAlignment="1" applyProtection="1">
      <alignment vertical="center"/>
      <protection hidden="1"/>
    </xf>
    <xf numFmtId="181" fontId="46" fillId="5" borderId="122" xfId="1" applyNumberFormat="1" applyFont="1" applyFill="1" applyBorder="1" applyAlignment="1" applyProtection="1">
      <alignment horizontal="center" vertical="center"/>
      <protection hidden="1"/>
    </xf>
    <xf numFmtId="0" fontId="48" fillId="0" borderId="38" xfId="0" applyFont="1" applyBorder="1" applyAlignment="1" applyProtection="1">
      <alignment horizontal="left" vertical="center" wrapText="1"/>
      <protection hidden="1"/>
    </xf>
    <xf numFmtId="0" fontId="48" fillId="0" borderId="38" xfId="0" applyFont="1" applyBorder="1" applyAlignment="1" applyProtection="1">
      <alignment horizontal="left" vertical="center"/>
      <protection hidden="1"/>
    </xf>
    <xf numFmtId="0" fontId="48" fillId="0" borderId="104" xfId="0" applyFont="1" applyBorder="1" applyAlignment="1" applyProtection="1">
      <alignment horizontal="left" vertical="center"/>
      <protection hidden="1"/>
    </xf>
    <xf numFmtId="1" fontId="46" fillId="0" borderId="104" xfId="0" applyNumberFormat="1" applyFont="1" applyBorder="1" applyAlignment="1" applyProtection="1">
      <alignment horizontal="center" vertical="center"/>
      <protection hidden="1"/>
    </xf>
    <xf numFmtId="1" fontId="46" fillId="6" borderId="38" xfId="0" applyNumberFormat="1" applyFont="1" applyFill="1" applyBorder="1" applyAlignment="1" applyProtection="1">
      <alignment horizontal="center" vertical="center"/>
      <protection hidden="1"/>
    </xf>
    <xf numFmtId="0" fontId="48" fillId="0" borderId="123" xfId="0" applyFont="1" applyBorder="1" applyAlignment="1" applyProtection="1">
      <alignment horizontal="left" vertical="center"/>
      <protection hidden="1"/>
    </xf>
    <xf numFmtId="0" fontId="46" fillId="0" borderId="38" xfId="0" applyFont="1" applyBorder="1" applyAlignment="1" applyProtection="1">
      <alignment horizontal="center" vertical="center"/>
      <protection hidden="1"/>
    </xf>
    <xf numFmtId="0" fontId="46" fillId="0" borderId="123" xfId="0" applyFont="1" applyBorder="1" applyAlignment="1" applyProtection="1">
      <alignment horizontal="center" vertical="center"/>
      <protection hidden="1"/>
    </xf>
    <xf numFmtId="181" fontId="46" fillId="12" borderId="63" xfId="1" applyNumberFormat="1" applyFont="1" applyFill="1" applyBorder="1" applyAlignment="1" applyProtection="1">
      <alignment horizontal="center" vertical="center"/>
      <protection hidden="1"/>
    </xf>
    <xf numFmtId="181" fontId="46" fillId="12" borderId="106" xfId="1" applyNumberFormat="1" applyFont="1" applyFill="1" applyBorder="1" applyAlignment="1" applyProtection="1">
      <alignment horizontal="center" vertical="center"/>
      <protection hidden="1"/>
    </xf>
    <xf numFmtId="0" fontId="65" fillId="0" borderId="121" xfId="0" applyFont="1" applyBorder="1" applyAlignment="1">
      <alignment horizontal="center" vertical="center"/>
    </xf>
    <xf numFmtId="0" fontId="48" fillId="0" borderId="123" xfId="0" applyFont="1" applyBorder="1" applyAlignment="1" applyProtection="1">
      <alignment vertical="center"/>
      <protection hidden="1"/>
    </xf>
    <xf numFmtId="0" fontId="48" fillId="0" borderId="8" xfId="0" applyFont="1" applyBorder="1" applyAlignment="1" applyProtection="1">
      <alignment vertical="center"/>
      <protection hidden="1"/>
    </xf>
    <xf numFmtId="0" fontId="48" fillId="0" borderId="112" xfId="0" applyFont="1" applyBorder="1" applyAlignment="1" applyProtection="1">
      <alignment vertical="center"/>
      <protection hidden="1"/>
    </xf>
    <xf numFmtId="181" fontId="24" fillId="0" borderId="13" xfId="0" applyNumberFormat="1" applyFont="1" applyBorder="1" applyAlignment="1" applyProtection="1">
      <alignment horizontal="center" vertical="center"/>
      <protection locked="0" hidden="1"/>
    </xf>
    <xf numFmtId="181" fontId="24" fillId="0" borderId="14" xfId="0" applyNumberFormat="1" applyFont="1" applyBorder="1" applyAlignment="1" applyProtection="1">
      <alignment horizontal="center" vertical="center"/>
      <protection locked="0" hidden="1"/>
    </xf>
    <xf numFmtId="181" fontId="24" fillId="0" borderId="0" xfId="0" applyNumberFormat="1" applyFont="1" applyAlignment="1" applyProtection="1">
      <alignment horizontal="center" vertical="center"/>
      <protection locked="0" hidden="1"/>
    </xf>
    <xf numFmtId="181" fontId="24" fillId="0" borderId="16" xfId="0" applyNumberFormat="1" applyFont="1" applyBorder="1" applyAlignment="1" applyProtection="1">
      <alignment horizontal="center" vertical="center"/>
      <protection locked="0" hidden="1"/>
    </xf>
    <xf numFmtId="181" fontId="24" fillId="0" borderId="13" xfId="0" applyNumberFormat="1" applyFont="1" applyBorder="1" applyAlignment="1" applyProtection="1">
      <alignment horizontal="center" vertical="center"/>
      <protection hidden="1"/>
    </xf>
    <xf numFmtId="181" fontId="45" fillId="0" borderId="13" xfId="0" applyNumberFormat="1" applyFont="1" applyBorder="1" applyAlignment="1" applyProtection="1">
      <alignment horizontal="center" vertical="center"/>
      <protection locked="0" hidden="1"/>
    </xf>
    <xf numFmtId="181" fontId="24" fillId="0" borderId="14" xfId="0" applyNumberFormat="1" applyFont="1" applyBorder="1" applyAlignment="1" applyProtection="1">
      <alignment horizontal="center" vertical="center"/>
      <protection hidden="1"/>
    </xf>
    <xf numFmtId="181" fontId="24" fillId="0" borderId="0" xfId="0" applyNumberFormat="1" applyFont="1" applyAlignment="1" applyProtection="1">
      <alignment horizontal="center" vertical="center"/>
      <protection hidden="1"/>
    </xf>
    <xf numFmtId="181" fontId="24" fillId="0" borderId="16" xfId="0" applyNumberFormat="1" applyFont="1" applyBorder="1" applyAlignment="1" applyProtection="1">
      <alignment horizontal="center" vertical="center"/>
      <protection hidden="1"/>
    </xf>
    <xf numFmtId="181" fontId="24" fillId="4" borderId="18" xfId="0" applyNumberFormat="1" applyFont="1" applyFill="1" applyBorder="1" applyAlignment="1" applyProtection="1">
      <alignment horizontal="center" vertical="center"/>
      <protection hidden="1"/>
    </xf>
    <xf numFmtId="181" fontId="24" fillId="4" borderId="14" xfId="0" applyNumberFormat="1" applyFont="1" applyFill="1" applyBorder="1" applyAlignment="1" applyProtection="1">
      <alignment horizontal="center" vertical="center"/>
      <protection hidden="1"/>
    </xf>
    <xf numFmtId="181" fontId="24" fillId="4" borderId="12" xfId="0" applyNumberFormat="1" applyFont="1" applyFill="1" applyBorder="1" applyAlignment="1" applyProtection="1">
      <alignment horizontal="center" vertical="center"/>
      <protection hidden="1"/>
    </xf>
    <xf numFmtId="181" fontId="24" fillId="4" borderId="86" xfId="0" applyNumberFormat="1" applyFont="1" applyFill="1" applyBorder="1" applyAlignment="1" applyProtection="1">
      <alignment horizontal="center" vertical="center"/>
      <protection hidden="1"/>
    </xf>
    <xf numFmtId="0" fontId="66" fillId="0" borderId="0" xfId="0" applyFont="1" applyAlignment="1" applyProtection="1">
      <alignment vertical="center"/>
      <protection hidden="1"/>
    </xf>
    <xf numFmtId="173" fontId="46" fillId="12" borderId="51" xfId="0" applyNumberFormat="1" applyFont="1" applyFill="1" applyBorder="1" applyAlignment="1" applyProtection="1">
      <alignment horizontal="center" vertical="center"/>
      <protection hidden="1"/>
    </xf>
    <xf numFmtId="173" fontId="47" fillId="12" borderId="50" xfId="0" applyNumberFormat="1" applyFont="1" applyFill="1" applyBorder="1" applyAlignment="1" applyProtection="1">
      <alignment horizontal="center" vertical="center"/>
      <protection hidden="1"/>
    </xf>
    <xf numFmtId="173" fontId="46" fillId="12" borderId="50" xfId="0" applyNumberFormat="1" applyFont="1" applyFill="1" applyBorder="1" applyAlignment="1" applyProtection="1">
      <alignment horizontal="center" vertical="center"/>
      <protection hidden="1"/>
    </xf>
    <xf numFmtId="173" fontId="47" fillId="12" borderId="51" xfId="0" applyNumberFormat="1" applyFont="1" applyFill="1" applyBorder="1" applyAlignment="1" applyProtection="1">
      <alignment horizontal="center" vertical="center"/>
      <protection hidden="1"/>
    </xf>
    <xf numFmtId="173" fontId="47" fillId="12" borderId="50" xfId="0" applyNumberFormat="1" applyFont="1" applyFill="1" applyBorder="1" applyAlignment="1" applyProtection="1">
      <alignment vertical="center"/>
      <protection hidden="1"/>
    </xf>
    <xf numFmtId="173" fontId="47" fillId="12" borderId="64" xfId="0" applyNumberFormat="1" applyFont="1" applyFill="1" applyBorder="1" applyAlignment="1" applyProtection="1">
      <alignment horizontal="center" vertical="center"/>
      <protection hidden="1"/>
    </xf>
    <xf numFmtId="181" fontId="24" fillId="0" borderId="89" xfId="0" applyNumberFormat="1" applyFont="1" applyBorder="1" applyAlignment="1" applyProtection="1">
      <alignment horizontal="center" vertical="center"/>
      <protection locked="0" hidden="1"/>
    </xf>
    <xf numFmtId="181" fontId="24" fillId="0" borderId="18" xfId="0" applyNumberFormat="1" applyFont="1" applyBorder="1" applyAlignment="1" applyProtection="1">
      <alignment horizontal="center" vertical="center"/>
      <protection hidden="1"/>
    </xf>
    <xf numFmtId="181" fontId="24" fillId="0" borderId="18" xfId="0" applyNumberFormat="1" applyFont="1" applyBorder="1" applyAlignment="1" applyProtection="1">
      <alignment horizontal="center" vertical="center"/>
      <protection locked="0" hidden="1"/>
    </xf>
    <xf numFmtId="181" fontId="2" fillId="0" borderId="17" xfId="0" applyNumberFormat="1" applyFont="1" applyBorder="1" applyAlignment="1" applyProtection="1">
      <alignment horizontal="center" vertical="center"/>
      <protection locked="0" hidden="1"/>
    </xf>
    <xf numFmtId="14" fontId="59" fillId="0" borderId="26" xfId="0" applyNumberFormat="1" applyFont="1" applyBorder="1" applyAlignment="1" applyProtection="1">
      <alignment horizontal="center" vertical="center"/>
      <protection locked="0"/>
    </xf>
    <xf numFmtId="173" fontId="59" fillId="0" borderId="23" xfId="0" applyNumberFormat="1" applyFont="1" applyBorder="1" applyAlignment="1" applyProtection="1">
      <alignment horizontal="center" vertical="center"/>
      <protection locked="0"/>
    </xf>
    <xf numFmtId="180" fontId="46" fillId="12" borderId="38" xfId="0" applyNumberFormat="1" applyFont="1" applyFill="1" applyBorder="1" applyAlignment="1" applyProtection="1">
      <alignment horizontal="center" vertical="center"/>
      <protection hidden="1"/>
    </xf>
    <xf numFmtId="180" fontId="46" fillId="12" borderId="123" xfId="0" applyNumberFormat="1" applyFont="1" applyFill="1" applyBorder="1" applyAlignment="1" applyProtection="1">
      <alignment horizontal="center" vertical="center"/>
      <protection hidden="1"/>
    </xf>
    <xf numFmtId="183" fontId="67" fillId="0" borderId="23" xfId="0" applyNumberFormat="1" applyFont="1" applyBorder="1" applyAlignment="1" applyProtection="1">
      <alignment horizontal="center" vertical="center"/>
      <protection locked="0"/>
    </xf>
    <xf numFmtId="183" fontId="0" fillId="0" borderId="23" xfId="0" quotePrefix="1" applyNumberFormat="1" applyBorder="1" applyAlignment="1" applyProtection="1">
      <alignment horizontal="center" vertical="center"/>
      <protection locked="0"/>
    </xf>
    <xf numFmtId="183" fontId="0" fillId="0" borderId="23" xfId="0" applyNumberFormat="1" applyBorder="1" applyAlignment="1" applyProtection="1">
      <alignment horizontal="center" vertical="center"/>
      <protection locked="0"/>
    </xf>
    <xf numFmtId="183" fontId="0" fillId="0" borderId="23" xfId="0" applyNumberFormat="1" applyBorder="1" applyAlignment="1">
      <alignment horizontal="center" vertical="center"/>
    </xf>
    <xf numFmtId="183" fontId="0" fillId="6" borderId="23" xfId="0" applyNumberFormat="1" applyFill="1" applyBorder="1" applyAlignment="1" applyProtection="1">
      <alignment horizontal="center" vertical="center"/>
      <protection locked="0"/>
    </xf>
    <xf numFmtId="1" fontId="47" fillId="0" borderId="124" xfId="0" applyNumberFormat="1" applyFont="1" applyBorder="1" applyAlignment="1" applyProtection="1">
      <alignment horizontal="center" vertical="center"/>
      <protection hidden="1"/>
    </xf>
    <xf numFmtId="180" fontId="46" fillId="5" borderId="63" xfId="0" applyNumberFormat="1" applyFont="1" applyFill="1" applyBorder="1" applyAlignment="1" applyProtection="1">
      <alignment horizontal="center" vertical="center"/>
      <protection hidden="1"/>
    </xf>
    <xf numFmtId="0" fontId="46" fillId="0" borderId="62" xfId="0" applyFont="1" applyBorder="1" applyAlignment="1" applyProtection="1">
      <alignment horizontal="center" vertical="center"/>
      <protection hidden="1"/>
    </xf>
    <xf numFmtId="181" fontId="21" fillId="0" borderId="0" xfId="0" applyNumberFormat="1" applyFont="1" applyAlignment="1" applyProtection="1">
      <alignment vertical="center"/>
      <protection hidden="1"/>
    </xf>
    <xf numFmtId="180" fontId="21" fillId="0" borderId="0" xfId="0" applyNumberFormat="1" applyFont="1" applyAlignment="1" applyProtection="1">
      <alignment vertical="center"/>
      <protection hidden="1"/>
    </xf>
    <xf numFmtId="173" fontId="21" fillId="0" borderId="0" xfId="0" applyNumberFormat="1" applyFont="1" applyAlignment="1" applyProtection="1">
      <alignment vertical="center"/>
      <protection hidden="1"/>
    </xf>
    <xf numFmtId="7" fontId="21" fillId="0" borderId="0" xfId="0" applyNumberFormat="1" applyFont="1" applyAlignment="1" applyProtection="1">
      <alignment vertical="center"/>
      <protection hidden="1"/>
    </xf>
    <xf numFmtId="0" fontId="5" fillId="0" borderId="23" xfId="0" applyFont="1" applyBorder="1" applyAlignment="1">
      <alignment horizontal="right" vertical="center"/>
    </xf>
    <xf numFmtId="0" fontId="68" fillId="14" borderId="23" xfId="0" applyFont="1" applyFill="1" applyBorder="1" applyAlignment="1">
      <alignment horizontal="center" vertical="center" wrapText="1"/>
    </xf>
    <xf numFmtId="1" fontId="47" fillId="0" borderId="62" xfId="0" applyNumberFormat="1" applyFont="1" applyBorder="1" applyAlignment="1" applyProtection="1">
      <alignment horizontal="center" vertical="center"/>
      <protection hidden="1"/>
    </xf>
    <xf numFmtId="0" fontId="51" fillId="4" borderId="36" xfId="0" applyFont="1" applyFill="1" applyBorder="1" applyAlignment="1" applyProtection="1">
      <alignment horizontal="right" vertical="center"/>
      <protection hidden="1"/>
    </xf>
    <xf numFmtId="0" fontId="51" fillId="4" borderId="0" xfId="0" applyFont="1" applyFill="1" applyAlignment="1" applyProtection="1">
      <alignment horizontal="center" vertical="center"/>
      <protection hidden="1"/>
    </xf>
    <xf numFmtId="173" fontId="53" fillId="4" borderId="0" xfId="1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48" fillId="4" borderId="0" xfId="0" applyFont="1" applyFill="1" applyAlignment="1" applyProtection="1">
      <alignment horizontal="center" vertical="center"/>
      <protection hidden="1"/>
    </xf>
    <xf numFmtId="0" fontId="48" fillId="4" borderId="37" xfId="0" applyFont="1" applyFill="1" applyBorder="1" applyAlignment="1" applyProtection="1">
      <alignment horizontal="center" vertical="center"/>
      <protection hidden="1"/>
    </xf>
    <xf numFmtId="0" fontId="21" fillId="0" borderId="0" xfId="0" applyFont="1" applyAlignment="1">
      <alignment horizontal="center" vertical="center"/>
    </xf>
    <xf numFmtId="0" fontId="7" fillId="0" borderId="0" xfId="0" quotePrefix="1" applyFont="1" applyAlignment="1">
      <alignment vertical="center"/>
    </xf>
    <xf numFmtId="14" fontId="9" fillId="0" borderId="23" xfId="0" applyNumberFormat="1" applyFont="1" applyBorder="1" applyAlignment="1">
      <alignment horizontal="center" vertical="center"/>
    </xf>
    <xf numFmtId="14" fontId="9" fillId="0" borderId="24" xfId="0" applyNumberFormat="1" applyFont="1" applyBorder="1" applyAlignment="1" applyProtection="1">
      <alignment horizontal="center" vertical="center"/>
      <protection locked="0"/>
    </xf>
    <xf numFmtId="14" fontId="9" fillId="0" borderId="23" xfId="0" applyNumberFormat="1" applyFont="1" applyBorder="1" applyAlignment="1" applyProtection="1">
      <alignment horizontal="center" vertical="center"/>
      <protection locked="0"/>
    </xf>
    <xf numFmtId="14" fontId="9" fillId="0" borderId="6" xfId="0" applyNumberFormat="1" applyFont="1" applyBorder="1" applyAlignment="1" applyProtection="1">
      <alignment horizontal="center" vertical="center"/>
      <protection locked="0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14" fontId="18" fillId="0" borderId="23" xfId="0" applyNumberFormat="1" applyFont="1" applyBorder="1" applyAlignment="1" applyProtection="1">
      <alignment horizontal="center" vertical="center"/>
      <protection locked="0"/>
    </xf>
    <xf numFmtId="14" fontId="7" fillId="0" borderId="23" xfId="0" applyNumberFormat="1" applyFont="1" applyBorder="1" applyAlignment="1">
      <alignment horizontal="center" vertical="center"/>
    </xf>
    <xf numFmtId="0" fontId="61" fillId="0" borderId="22" xfId="0" applyFont="1" applyBorder="1" applyAlignment="1">
      <alignment horizontal="center" vertical="center"/>
    </xf>
    <xf numFmtId="173" fontId="5" fillId="14" borderId="20" xfId="0" applyNumberFormat="1" applyFont="1" applyFill="1" applyBorder="1" applyAlignment="1">
      <alignment horizontal="center" vertical="center"/>
    </xf>
    <xf numFmtId="173" fontId="5" fillId="14" borderId="76" xfId="0" applyNumberFormat="1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75" xfId="0" applyFont="1" applyBorder="1" applyAlignment="1" applyProtection="1">
      <alignment horizontal="center" vertical="center"/>
      <protection hidden="1"/>
    </xf>
    <xf numFmtId="0" fontId="2" fillId="0" borderId="113" xfId="0" applyFont="1" applyBorder="1" applyAlignment="1" applyProtection="1">
      <alignment horizontal="center" vertical="center"/>
      <protection hidden="1"/>
    </xf>
    <xf numFmtId="0" fontId="2" fillId="2" borderId="20" xfId="0" applyFont="1" applyFill="1" applyBorder="1" applyAlignment="1" applyProtection="1">
      <alignment horizontal="center" vertical="center"/>
      <protection hidden="1"/>
    </xf>
    <xf numFmtId="0" fontId="2" fillId="2" borderId="40" xfId="0" applyFont="1" applyFill="1" applyBorder="1" applyAlignment="1" applyProtection="1">
      <alignment horizontal="center" vertical="center"/>
      <protection hidden="1"/>
    </xf>
    <xf numFmtId="0" fontId="2" fillId="2" borderId="76" xfId="0" applyFont="1" applyFill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79" xfId="0" applyFont="1" applyBorder="1" applyAlignment="1" applyProtection="1">
      <alignment horizontal="center" vertical="center"/>
      <protection hidden="1"/>
    </xf>
    <xf numFmtId="0" fontId="2" fillId="0" borderId="80" xfId="0" applyFont="1" applyBorder="1" applyAlignment="1" applyProtection="1">
      <alignment horizontal="center" vertical="center"/>
      <protection hidden="1"/>
    </xf>
    <xf numFmtId="168" fontId="2" fillId="0" borderId="79" xfId="0" applyNumberFormat="1" applyFont="1" applyBorder="1" applyAlignment="1" applyProtection="1">
      <alignment horizontal="center" vertical="center"/>
      <protection hidden="1"/>
    </xf>
    <xf numFmtId="168" fontId="2" fillId="0" borderId="80" xfId="0" applyNumberFormat="1" applyFont="1" applyBorder="1" applyAlignment="1" applyProtection="1">
      <alignment horizontal="center" vertical="center"/>
      <protection hidden="1"/>
    </xf>
    <xf numFmtId="0" fontId="24" fillId="0" borderId="87" xfId="0" applyFont="1" applyBorder="1" applyAlignment="1" applyProtection="1">
      <alignment horizontal="center" vertical="center"/>
      <protection hidden="1"/>
    </xf>
    <xf numFmtId="0" fontId="24" fillId="0" borderId="88" xfId="0" applyFont="1" applyBorder="1" applyAlignment="1" applyProtection="1">
      <alignment horizontal="center" vertical="center"/>
      <protection hidden="1"/>
    </xf>
    <xf numFmtId="173" fontId="34" fillId="0" borderId="40" xfId="0" applyNumberFormat="1" applyFont="1" applyBorder="1" applyAlignment="1" applyProtection="1">
      <alignment horizontal="center" vertical="center"/>
      <protection hidden="1"/>
    </xf>
    <xf numFmtId="173" fontId="34" fillId="0" borderId="76" xfId="0" applyNumberFormat="1" applyFont="1" applyBorder="1" applyAlignment="1" applyProtection="1">
      <alignment horizontal="center" vertical="center"/>
      <protection hidden="1"/>
    </xf>
    <xf numFmtId="0" fontId="24" fillId="0" borderId="76" xfId="0" applyFont="1" applyBorder="1" applyAlignment="1" applyProtection="1">
      <alignment horizontal="center" vertical="center"/>
      <protection hidden="1"/>
    </xf>
    <xf numFmtId="173" fontId="34" fillId="0" borderId="19" xfId="0" applyNumberFormat="1" applyFont="1" applyBorder="1" applyAlignment="1" applyProtection="1">
      <alignment horizontal="center" vertical="center"/>
      <protection hidden="1"/>
    </xf>
    <xf numFmtId="0" fontId="24" fillId="0" borderId="75" xfId="0" applyFont="1" applyBorder="1" applyAlignment="1" applyProtection="1">
      <alignment horizontal="center" vertical="center"/>
      <protection hidden="1"/>
    </xf>
    <xf numFmtId="0" fontId="24" fillId="0" borderId="3" xfId="0" applyFont="1" applyBorder="1" applyAlignment="1" applyProtection="1">
      <alignment horizontal="center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40" xfId="0" applyFont="1" applyBorder="1" applyAlignment="1" applyProtection="1">
      <alignment horizontal="center" vertical="center"/>
      <protection hidden="1"/>
    </xf>
    <xf numFmtId="0" fontId="2" fillId="0" borderId="76" xfId="0" applyFont="1" applyBorder="1" applyAlignment="1" applyProtection="1">
      <alignment horizontal="center" vertical="center"/>
      <protection hidden="1"/>
    </xf>
    <xf numFmtId="173" fontId="2" fillId="2" borderId="19" xfId="0" applyNumberFormat="1" applyFont="1" applyFill="1" applyBorder="1" applyAlignment="1" applyProtection="1">
      <alignment horizontal="center" vertical="center"/>
      <protection hidden="1"/>
    </xf>
    <xf numFmtId="173" fontId="2" fillId="2" borderId="40" xfId="0" applyNumberFormat="1" applyFont="1" applyFill="1" applyBorder="1" applyAlignment="1" applyProtection="1">
      <alignment horizontal="center" vertical="center"/>
      <protection hidden="1"/>
    </xf>
    <xf numFmtId="173" fontId="2" fillId="2" borderId="76" xfId="0" applyNumberFormat="1" applyFont="1" applyFill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173" fontId="38" fillId="2" borderId="19" xfId="0" applyNumberFormat="1" applyFont="1" applyFill="1" applyBorder="1" applyAlignment="1" applyProtection="1">
      <alignment horizontal="center" vertical="center"/>
      <protection hidden="1"/>
    </xf>
    <xf numFmtId="173" fontId="38" fillId="2" borderId="76" xfId="0" applyNumberFormat="1" applyFont="1" applyFill="1" applyBorder="1" applyAlignment="1" applyProtection="1">
      <alignment horizontal="center" vertical="center"/>
      <protection hidden="1"/>
    </xf>
    <xf numFmtId="0" fontId="2" fillId="2" borderId="19" xfId="0" applyFont="1" applyFill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75" xfId="0" applyFont="1" applyBorder="1" applyAlignment="1">
      <alignment horizontal="center" vertical="center"/>
    </xf>
    <xf numFmtId="168" fontId="2" fillId="0" borderId="79" xfId="0" applyNumberFormat="1" applyFont="1" applyBorder="1" applyAlignment="1">
      <alignment horizontal="center" vertical="center"/>
    </xf>
    <xf numFmtId="168" fontId="2" fillId="0" borderId="80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4" fillId="0" borderId="87" xfId="0" applyFont="1" applyBorder="1" applyAlignment="1">
      <alignment horizontal="center" vertical="center"/>
    </xf>
    <xf numFmtId="0" fontId="24" fillId="0" borderId="88" xfId="0" applyFont="1" applyBorder="1" applyAlignment="1">
      <alignment horizontal="center" vertical="center"/>
    </xf>
    <xf numFmtId="0" fontId="24" fillId="0" borderId="76" xfId="0" applyFont="1" applyBorder="1" applyAlignment="1">
      <alignment horizontal="center" vertical="center"/>
    </xf>
    <xf numFmtId="173" fontId="2" fillId="2" borderId="40" xfId="0" applyNumberFormat="1" applyFont="1" applyFill="1" applyBorder="1" applyAlignment="1">
      <alignment horizontal="center" vertical="center"/>
    </xf>
    <xf numFmtId="173" fontId="2" fillId="2" borderId="76" xfId="0" applyNumberFormat="1" applyFont="1" applyFill="1" applyBorder="1" applyAlignment="1">
      <alignment horizontal="center" vertical="center"/>
    </xf>
    <xf numFmtId="173" fontId="38" fillId="2" borderId="19" xfId="0" applyNumberFormat="1" applyFont="1" applyFill="1" applyBorder="1" applyAlignment="1">
      <alignment horizontal="center" vertical="center"/>
    </xf>
    <xf numFmtId="173" fontId="38" fillId="2" borderId="76" xfId="0" applyNumberFormat="1" applyFont="1" applyFill="1" applyBorder="1" applyAlignment="1">
      <alignment horizontal="center" vertical="center"/>
    </xf>
    <xf numFmtId="0" fontId="2" fillId="0" borderId="58" xfId="0" applyFont="1" applyBorder="1" applyAlignment="1" applyProtection="1">
      <alignment horizontal="center" vertical="center"/>
      <protection hidden="1"/>
    </xf>
    <xf numFmtId="0" fontId="2" fillId="2" borderId="7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3" fontId="2" fillId="2" borderId="19" xfId="0" applyNumberFormat="1" applyFont="1" applyFill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48" fillId="0" borderId="38" xfId="0" applyFont="1" applyBorder="1" applyAlignment="1" applyProtection="1">
      <alignment horizontal="left" vertical="center"/>
      <protection hidden="1"/>
    </xf>
    <xf numFmtId="0" fontId="48" fillId="0" borderId="81" xfId="0" applyFont="1" applyBorder="1" applyAlignment="1" applyProtection="1">
      <alignment horizontal="left" vertical="center"/>
      <protection hidden="1"/>
    </xf>
    <xf numFmtId="0" fontId="48" fillId="0" borderId="38" xfId="0" applyFont="1" applyBorder="1" applyAlignment="1" applyProtection="1">
      <alignment vertical="center" wrapText="1"/>
      <protection hidden="1"/>
    </xf>
    <xf numFmtId="0" fontId="48" fillId="0" borderId="81" xfId="0" applyFont="1" applyBorder="1" applyAlignment="1" applyProtection="1">
      <alignment vertical="center" wrapText="1"/>
      <protection hidden="1"/>
    </xf>
    <xf numFmtId="0" fontId="48" fillId="0" borderId="97" xfId="0" applyFont="1" applyBorder="1" applyAlignment="1" applyProtection="1">
      <alignment vertical="center" wrapText="1"/>
      <protection hidden="1"/>
    </xf>
    <xf numFmtId="0" fontId="48" fillId="0" borderId="38" xfId="0" applyFont="1" applyBorder="1" applyAlignment="1" applyProtection="1">
      <alignment vertical="center"/>
      <protection hidden="1"/>
    </xf>
    <xf numFmtId="0" fontId="48" fillId="0" borderId="81" xfId="0" applyFont="1" applyBorder="1" applyAlignment="1" applyProtection="1">
      <alignment vertical="center"/>
      <protection hidden="1"/>
    </xf>
    <xf numFmtId="0" fontId="48" fillId="0" borderId="97" xfId="0" applyFont="1" applyBorder="1" applyAlignment="1" applyProtection="1">
      <alignment vertical="center"/>
      <protection hidden="1"/>
    </xf>
    <xf numFmtId="173" fontId="34" fillId="0" borderId="0" xfId="0" applyNumberFormat="1" applyFont="1" applyAlignment="1" applyProtection="1">
      <alignment horizontal="center" vertical="center"/>
      <protection hidden="1"/>
    </xf>
    <xf numFmtId="14" fontId="51" fillId="0" borderId="0" xfId="0" applyNumberFormat="1" applyFont="1" applyAlignment="1" applyProtection="1">
      <alignment horizontal="center" vertical="center"/>
      <protection hidden="1"/>
    </xf>
    <xf numFmtId="14" fontId="51" fillId="0" borderId="32" xfId="0" applyNumberFormat="1" applyFont="1" applyBorder="1" applyAlignment="1" applyProtection="1">
      <alignment horizontal="center" vertical="center"/>
      <protection hidden="1"/>
    </xf>
    <xf numFmtId="0" fontId="51" fillId="0" borderId="36" xfId="0" applyFont="1" applyBorder="1" applyAlignment="1" applyProtection="1">
      <alignment horizontal="right" vertical="center"/>
      <protection hidden="1"/>
    </xf>
    <xf numFmtId="0" fontId="51" fillId="0" borderId="73" xfId="0" applyFont="1" applyBorder="1" applyAlignment="1" applyProtection="1">
      <alignment horizontal="right" vertical="center"/>
      <protection hidden="1"/>
    </xf>
    <xf numFmtId="173" fontId="52" fillId="0" borderId="33" xfId="0" applyNumberFormat="1" applyFont="1" applyBorder="1" applyAlignment="1" applyProtection="1">
      <alignment horizontal="center" vertical="center"/>
      <protection hidden="1"/>
    </xf>
    <xf numFmtId="173" fontId="52" fillId="0" borderId="35" xfId="0" applyNumberFormat="1" applyFont="1" applyBorder="1" applyAlignment="1" applyProtection="1">
      <alignment horizontal="center" vertical="center"/>
      <protection hidden="1"/>
    </xf>
    <xf numFmtId="173" fontId="52" fillId="0" borderId="73" xfId="0" applyNumberFormat="1" applyFont="1" applyBorder="1" applyAlignment="1" applyProtection="1">
      <alignment horizontal="center" vertical="center"/>
      <protection hidden="1"/>
    </xf>
    <xf numFmtId="173" fontId="52" fillId="0" borderId="74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173" fontId="29" fillId="0" borderId="82" xfId="0" quotePrefix="1" applyNumberFormat="1" applyFont="1" applyBorder="1" applyAlignment="1" applyProtection="1">
      <alignment horizontal="center" vertical="center"/>
      <protection hidden="1"/>
    </xf>
    <xf numFmtId="173" fontId="29" fillId="0" borderId="84" xfId="0" quotePrefix="1" applyNumberFormat="1" applyFont="1" applyBorder="1" applyAlignment="1" applyProtection="1">
      <alignment horizontal="center" vertical="center"/>
      <protection hidden="1"/>
    </xf>
    <xf numFmtId="180" fontId="54" fillId="16" borderId="19" xfId="0" applyNumberFormat="1" applyFont="1" applyFill="1" applyBorder="1" applyAlignment="1" applyProtection="1">
      <alignment horizontal="center" vertical="center"/>
      <protection hidden="1"/>
    </xf>
    <xf numFmtId="180" fontId="54" fillId="16" borderId="42" xfId="0" applyNumberFormat="1" applyFont="1" applyFill="1" applyBorder="1" applyAlignment="1" applyProtection="1">
      <alignment horizontal="center" vertical="center"/>
      <protection hidden="1"/>
    </xf>
    <xf numFmtId="173" fontId="34" fillId="16" borderId="19" xfId="1" applyNumberFormat="1" applyFont="1" applyFill="1" applyBorder="1" applyAlignment="1" applyProtection="1">
      <alignment horizontal="center" vertical="center"/>
      <protection hidden="1"/>
    </xf>
    <xf numFmtId="173" fontId="34" fillId="16" borderId="76" xfId="1" applyNumberFormat="1" applyFont="1" applyFill="1" applyBorder="1" applyAlignment="1" applyProtection="1">
      <alignment horizontal="center" vertical="center"/>
      <protection hidden="1"/>
    </xf>
    <xf numFmtId="0" fontId="48" fillId="0" borderId="123" xfId="0" applyFont="1" applyBorder="1" applyAlignment="1" applyProtection="1">
      <alignment vertical="center"/>
      <protection hidden="1"/>
    </xf>
    <xf numFmtId="0" fontId="48" fillId="0" borderId="8" xfId="0" applyFont="1" applyBorder="1" applyAlignment="1" applyProtection="1">
      <alignment vertical="center"/>
      <protection hidden="1"/>
    </xf>
    <xf numFmtId="0" fontId="48" fillId="0" borderId="112" xfId="0" applyFont="1" applyBorder="1" applyAlignment="1" applyProtection="1">
      <alignment vertical="center"/>
      <protection hidden="1"/>
    </xf>
    <xf numFmtId="0" fontId="33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0" fillId="0" borderId="32" xfId="0" applyFont="1" applyBorder="1" applyAlignment="1" applyProtection="1">
      <alignment horizontal="center" vertical="center"/>
      <protection hidden="1"/>
    </xf>
    <xf numFmtId="0" fontId="46" fillId="0" borderId="20" xfId="0" applyFont="1" applyBorder="1" applyAlignment="1" applyProtection="1">
      <alignment horizontal="center" vertical="center"/>
      <protection hidden="1"/>
    </xf>
    <xf numFmtId="0" fontId="46" fillId="0" borderId="42" xfId="0" applyFont="1" applyBorder="1" applyAlignment="1" applyProtection="1">
      <alignment horizontal="center" vertical="center"/>
      <protection hidden="1"/>
    </xf>
    <xf numFmtId="0" fontId="33" fillId="0" borderId="36" xfId="0" applyFont="1" applyBorder="1" applyAlignment="1" applyProtection="1">
      <alignment horizontal="center" vertical="center"/>
      <protection hidden="1"/>
    </xf>
    <xf numFmtId="0" fontId="33" fillId="0" borderId="37" xfId="0" applyFont="1" applyBorder="1" applyAlignment="1" applyProtection="1">
      <alignment horizontal="center" vertical="center"/>
      <protection hidden="1"/>
    </xf>
    <xf numFmtId="0" fontId="46" fillId="13" borderId="43" xfId="0" applyFont="1" applyFill="1" applyBorder="1" applyAlignment="1" applyProtection="1">
      <alignment horizontal="center" vertical="center"/>
      <protection hidden="1"/>
    </xf>
    <xf numFmtId="0" fontId="46" fillId="13" borderId="40" xfId="0" applyFont="1" applyFill="1" applyBorder="1" applyAlignment="1" applyProtection="1">
      <alignment horizontal="center" vertical="center"/>
      <protection hidden="1"/>
    </xf>
    <xf numFmtId="0" fontId="46" fillId="13" borderId="42" xfId="0" applyFont="1" applyFill="1" applyBorder="1" applyAlignment="1" applyProtection="1">
      <alignment horizontal="center" vertical="center"/>
      <protection hidden="1"/>
    </xf>
    <xf numFmtId="0" fontId="48" fillId="0" borderId="104" xfId="0" applyFont="1" applyBorder="1" applyAlignment="1" applyProtection="1">
      <alignment vertical="center"/>
      <protection hidden="1"/>
    </xf>
    <xf numFmtId="0" fontId="48" fillId="0" borderId="22" xfId="0" applyFont="1" applyBorder="1" applyAlignment="1" applyProtection="1">
      <alignment vertical="center"/>
      <protection hidden="1"/>
    </xf>
    <xf numFmtId="0" fontId="48" fillId="0" borderId="110" xfId="0" applyFont="1" applyBorder="1" applyAlignment="1" applyProtection="1">
      <alignment vertical="center"/>
      <protection hidden="1"/>
    </xf>
    <xf numFmtId="0" fontId="46" fillId="16" borderId="108" xfId="0" applyFont="1" applyFill="1" applyBorder="1" applyAlignment="1" applyProtection="1">
      <alignment horizontal="center" vertical="center"/>
      <protection hidden="1"/>
    </xf>
    <xf numFmtId="0" fontId="46" fillId="16" borderId="75" xfId="0" applyFont="1" applyFill="1" applyBorder="1" applyAlignment="1" applyProtection="1">
      <alignment horizontal="center" vertical="center"/>
      <protection hidden="1"/>
    </xf>
    <xf numFmtId="0" fontId="48" fillId="16" borderId="104" xfId="0" applyFont="1" applyFill="1" applyBorder="1" applyAlignment="1" applyProtection="1">
      <alignment horizontal="center" vertical="center"/>
      <protection hidden="1"/>
    </xf>
    <xf numFmtId="0" fontId="48" fillId="16" borderId="22" xfId="0" applyFont="1" applyFill="1" applyBorder="1" applyAlignment="1" applyProtection="1">
      <alignment horizontal="center" vertical="center"/>
      <protection hidden="1"/>
    </xf>
    <xf numFmtId="0" fontId="48" fillId="16" borderId="108" xfId="0" applyFont="1" applyFill="1" applyBorder="1" applyAlignment="1" applyProtection="1">
      <alignment horizontal="center" vertical="center"/>
      <protection hidden="1"/>
    </xf>
    <xf numFmtId="0" fontId="48" fillId="16" borderId="75" xfId="0" applyFont="1" applyFill="1" applyBorder="1" applyAlignment="1" applyProtection="1">
      <alignment horizontal="center" vertical="center"/>
      <protection hidden="1"/>
    </xf>
    <xf numFmtId="0" fontId="48" fillId="16" borderId="105" xfId="0" applyFont="1" applyFill="1" applyBorder="1" applyAlignment="1" applyProtection="1">
      <alignment horizontal="center" vertical="center"/>
      <protection hidden="1"/>
    </xf>
    <xf numFmtId="0" fontId="46" fillId="16" borderId="105" xfId="0" applyFont="1" applyFill="1" applyBorder="1" applyAlignment="1" applyProtection="1">
      <alignment horizontal="center" vertical="center"/>
      <protection hidden="1"/>
    </xf>
    <xf numFmtId="1" fontId="48" fillId="0" borderId="36" xfId="0" applyNumberFormat="1" applyFont="1" applyBorder="1" applyAlignment="1" applyProtection="1">
      <alignment horizontal="center" vertical="center"/>
      <protection hidden="1"/>
    </xf>
    <xf numFmtId="1" fontId="48" fillId="0" borderId="37" xfId="0" applyNumberFormat="1" applyFont="1" applyBorder="1" applyAlignment="1" applyProtection="1">
      <alignment horizontal="center" vertical="center"/>
      <protection hidden="1"/>
    </xf>
    <xf numFmtId="1" fontId="48" fillId="0" borderId="99" xfId="0" applyNumberFormat="1" applyFont="1" applyBorder="1" applyAlignment="1" applyProtection="1">
      <alignment horizontal="center" vertical="center"/>
      <protection hidden="1"/>
    </xf>
    <xf numFmtId="1" fontId="48" fillId="0" borderId="100" xfId="0" applyNumberFormat="1" applyFont="1" applyBorder="1" applyAlignment="1" applyProtection="1">
      <alignment horizontal="center" vertical="center"/>
      <protection hidden="1"/>
    </xf>
    <xf numFmtId="0" fontId="13" fillId="0" borderId="66" xfId="0" applyFont="1" applyBorder="1" applyAlignment="1">
      <alignment horizontal="right" vertical="center"/>
    </xf>
    <xf numFmtId="0" fontId="13" fillId="0" borderId="61" xfId="0" applyFont="1" applyBorder="1" applyAlignment="1">
      <alignment horizontal="right" vertical="center"/>
    </xf>
    <xf numFmtId="0" fontId="13" fillId="0" borderId="71" xfId="0" applyFont="1" applyBorder="1" applyAlignment="1">
      <alignment horizontal="right"/>
    </xf>
    <xf numFmtId="0" fontId="13" fillId="0" borderId="72" xfId="0" applyFont="1" applyBorder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38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0" borderId="59" xfId="0" applyFont="1" applyBorder="1" applyAlignment="1">
      <alignment horizontal="right" vertical="center"/>
    </xf>
    <xf numFmtId="0" fontId="13" fillId="0" borderId="60" xfId="0" applyFont="1" applyBorder="1" applyAlignment="1">
      <alignment horizontal="right" vertical="center"/>
    </xf>
    <xf numFmtId="14" fontId="13" fillId="0" borderId="36" xfId="0" applyNumberFormat="1" applyFont="1" applyBorder="1" applyAlignment="1">
      <alignment horizontal="right" vertical="center"/>
    </xf>
    <xf numFmtId="0" fontId="13" fillId="0" borderId="15" xfId="0" applyFont="1" applyBorder="1" applyAlignment="1">
      <alignment horizontal="right" vertical="center"/>
    </xf>
    <xf numFmtId="0" fontId="13" fillId="0" borderId="65" xfId="0" applyFont="1" applyBorder="1" applyAlignment="1">
      <alignment horizontal="right" vertical="center"/>
    </xf>
    <xf numFmtId="0" fontId="11" fillId="0" borderId="0" xfId="0" applyFont="1" applyAlignment="1">
      <alignment horizont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3" fillId="0" borderId="0" xfId="0" applyFont="1" applyAlignment="1" applyProtection="1">
      <alignment horizontal="center" vertical="center" shrinkToFit="1"/>
      <protection hidden="1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 applyProtection="1">
      <alignment horizontal="left" vertical="center" shrinkToFit="1"/>
      <protection hidden="1"/>
    </xf>
    <xf numFmtId="14" fontId="26" fillId="0" borderId="0" xfId="1" applyNumberFormat="1" applyFont="1" applyAlignment="1" applyProtection="1">
      <alignment horizontal="left" vertical="center"/>
    </xf>
    <xf numFmtId="0" fontId="2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72" fontId="31" fillId="11" borderId="82" xfId="0" applyNumberFormat="1" applyFont="1" applyFill="1" applyBorder="1" applyAlignment="1">
      <alignment horizontal="center"/>
    </xf>
    <xf numFmtId="172" fontId="31" fillId="11" borderId="84" xfId="0" applyNumberFormat="1" applyFont="1" applyFill="1" applyBorder="1" applyAlignment="1">
      <alignment horizontal="center"/>
    </xf>
    <xf numFmtId="14" fontId="31" fillId="11" borderId="82" xfId="0" applyNumberFormat="1" applyFont="1" applyFill="1" applyBorder="1" applyAlignment="1">
      <alignment horizontal="center"/>
    </xf>
    <xf numFmtId="14" fontId="31" fillId="11" borderId="84" xfId="0" applyNumberFormat="1" applyFont="1" applyFill="1" applyBorder="1" applyAlignment="1">
      <alignment horizontal="center"/>
    </xf>
    <xf numFmtId="0" fontId="31" fillId="11" borderId="82" xfId="0" applyFont="1" applyFill="1" applyBorder="1" applyAlignment="1">
      <alignment horizontal="center"/>
    </xf>
    <xf numFmtId="0" fontId="31" fillId="11" borderId="83" xfId="0" applyFont="1" applyFill="1" applyBorder="1" applyAlignment="1">
      <alignment horizontal="center"/>
    </xf>
    <xf numFmtId="0" fontId="31" fillId="11" borderId="84" xfId="0" applyFont="1" applyFill="1" applyBorder="1" applyAlignment="1">
      <alignment horizontal="center"/>
    </xf>
    <xf numFmtId="179" fontId="31" fillId="11" borderId="82" xfId="0" applyNumberFormat="1" applyFont="1" applyFill="1" applyBorder="1" applyAlignment="1">
      <alignment horizontal="center"/>
    </xf>
    <xf numFmtId="179" fontId="31" fillId="11" borderId="84" xfId="0" applyNumberFormat="1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8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166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 patternType="solid">
          <bgColor rgb="FFFFFF00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FFE4E1"/>
      <color rgb="FFEAEAEA"/>
      <color rgb="FFF2DC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uin 2024'!A1"/><Relationship Id="rId13" Type="http://schemas.openxmlformats.org/officeDocument/2006/relationships/hyperlink" Target="#'Novembre 2024'!A1"/><Relationship Id="rId3" Type="http://schemas.openxmlformats.org/officeDocument/2006/relationships/hyperlink" Target="#'Janvier 2024'!A1"/><Relationship Id="rId7" Type="http://schemas.openxmlformats.org/officeDocument/2006/relationships/hyperlink" Target="#'Mai 2024'!A1"/><Relationship Id="rId12" Type="http://schemas.openxmlformats.org/officeDocument/2006/relationships/hyperlink" Target="#'Octobre 2024'!A1"/><Relationship Id="rId2" Type="http://schemas.openxmlformats.org/officeDocument/2006/relationships/hyperlink" Target="#'D&#233;cembre 2023'!A1"/><Relationship Id="rId1" Type="http://schemas.openxmlformats.org/officeDocument/2006/relationships/hyperlink" Target="#'Novembre 2023'!A1"/><Relationship Id="rId6" Type="http://schemas.openxmlformats.org/officeDocument/2006/relationships/hyperlink" Target="#'Avril 2024'!A1"/><Relationship Id="rId11" Type="http://schemas.openxmlformats.org/officeDocument/2006/relationships/hyperlink" Target="#'Septembre 2024'!A1"/><Relationship Id="rId5" Type="http://schemas.openxmlformats.org/officeDocument/2006/relationships/hyperlink" Target="#'Mars 2024'!A1"/><Relationship Id="rId15" Type="http://schemas.openxmlformats.org/officeDocument/2006/relationships/hyperlink" Target="#'Bilan Financier 2024'!A1"/><Relationship Id="rId10" Type="http://schemas.openxmlformats.org/officeDocument/2006/relationships/hyperlink" Target="#'Ao&#251;t 2024'!A1"/><Relationship Id="rId4" Type="http://schemas.openxmlformats.org/officeDocument/2006/relationships/hyperlink" Target="#'F&#233;vrier 2024'!A1"/><Relationship Id="rId9" Type="http://schemas.openxmlformats.org/officeDocument/2006/relationships/hyperlink" Target="#'Juillet 2024'!A1"/><Relationship Id="rId14" Type="http://schemas.openxmlformats.org/officeDocument/2006/relationships/hyperlink" Target="#Membres!A2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533400</xdr:colOff>
      <xdr:row>5</xdr:row>
      <xdr:rowOff>142875</xdr:rowOff>
    </xdr:from>
    <xdr:to>
      <xdr:col>2</xdr:col>
      <xdr:colOff>85725</xdr:colOff>
      <xdr:row>7</xdr:row>
      <xdr:rowOff>171450</xdr:rowOff>
    </xdr:to>
    <xdr:sp macro="" textlink="">
      <xdr:nvSpPr>
        <xdr:cNvPr id="39937" name="CommandButton1" hidden="1">
          <a:extLst>
            <a:ext uri="{63B3BB69-23CF-44E3-9099-C40C66FF867C}">
              <a14:compatExt xmlns:a14="http://schemas.microsoft.com/office/drawing/2010/main" spid="_x0000_s39937"/>
            </a:ext>
            <a:ext uri="{FF2B5EF4-FFF2-40B4-BE49-F238E27FC236}">
              <a16:creationId xmlns:a16="http://schemas.microsoft.com/office/drawing/2014/main" id="{00000000-0008-0000-0000-000001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542925</xdr:colOff>
      <xdr:row>5</xdr:row>
      <xdr:rowOff>152400</xdr:rowOff>
    </xdr:from>
    <xdr:to>
      <xdr:col>6</xdr:col>
      <xdr:colOff>95250</xdr:colOff>
      <xdr:row>7</xdr:row>
      <xdr:rowOff>180975</xdr:rowOff>
    </xdr:to>
    <xdr:sp macro="" textlink="">
      <xdr:nvSpPr>
        <xdr:cNvPr id="39939" name="CommandButton3" hidden="1">
          <a:extLst>
            <a:ext uri="{63B3BB69-23CF-44E3-9099-C40C66FF867C}">
              <a14:compatExt xmlns:a14="http://schemas.microsoft.com/office/drawing/2010/main" spid="_x0000_s39939"/>
            </a:ext>
            <a:ext uri="{FF2B5EF4-FFF2-40B4-BE49-F238E27FC236}">
              <a16:creationId xmlns:a16="http://schemas.microsoft.com/office/drawing/2014/main" id="{00000000-0008-0000-0000-000003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542925</xdr:colOff>
      <xdr:row>8</xdr:row>
      <xdr:rowOff>152400</xdr:rowOff>
    </xdr:from>
    <xdr:to>
      <xdr:col>2</xdr:col>
      <xdr:colOff>95250</xdr:colOff>
      <xdr:row>10</xdr:row>
      <xdr:rowOff>180975</xdr:rowOff>
    </xdr:to>
    <xdr:sp macro="" textlink="">
      <xdr:nvSpPr>
        <xdr:cNvPr id="39940" name="CommandButton4" hidden="1">
          <a:extLst>
            <a:ext uri="{63B3BB69-23CF-44E3-9099-C40C66FF867C}">
              <a14:compatExt xmlns:a14="http://schemas.microsoft.com/office/drawing/2010/main" spid="_x0000_s39940"/>
            </a:ext>
            <a:ext uri="{FF2B5EF4-FFF2-40B4-BE49-F238E27FC236}">
              <a16:creationId xmlns:a16="http://schemas.microsoft.com/office/drawing/2014/main" id="{00000000-0008-0000-0000-000004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552450</xdr:colOff>
      <xdr:row>8</xdr:row>
      <xdr:rowOff>161925</xdr:rowOff>
    </xdr:from>
    <xdr:to>
      <xdr:col>4</xdr:col>
      <xdr:colOff>104775</xdr:colOff>
      <xdr:row>11</xdr:row>
      <xdr:rowOff>0</xdr:rowOff>
    </xdr:to>
    <xdr:sp macro="" textlink="">
      <xdr:nvSpPr>
        <xdr:cNvPr id="39941" name="CommandButton5" hidden="1">
          <a:extLst>
            <a:ext uri="{63B3BB69-23CF-44E3-9099-C40C66FF867C}">
              <a14:compatExt xmlns:a14="http://schemas.microsoft.com/office/drawing/2010/main" spid="_x0000_s39941"/>
            </a:ext>
            <a:ext uri="{FF2B5EF4-FFF2-40B4-BE49-F238E27FC236}">
              <a16:creationId xmlns:a16="http://schemas.microsoft.com/office/drawing/2014/main" id="{00000000-0008-0000-0000-000005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552450</xdr:colOff>
      <xdr:row>8</xdr:row>
      <xdr:rowOff>161925</xdr:rowOff>
    </xdr:from>
    <xdr:to>
      <xdr:col>6</xdr:col>
      <xdr:colOff>104775</xdr:colOff>
      <xdr:row>11</xdr:row>
      <xdr:rowOff>0</xdr:rowOff>
    </xdr:to>
    <xdr:sp macro="" textlink="">
      <xdr:nvSpPr>
        <xdr:cNvPr id="39942" name="CommandButton6" hidden="1">
          <a:extLst>
            <a:ext uri="{63B3BB69-23CF-44E3-9099-C40C66FF867C}">
              <a14:compatExt xmlns:a14="http://schemas.microsoft.com/office/drawing/2010/main" spid="_x0000_s39942"/>
            </a:ext>
            <a:ext uri="{FF2B5EF4-FFF2-40B4-BE49-F238E27FC236}">
              <a16:creationId xmlns:a16="http://schemas.microsoft.com/office/drawing/2014/main" id="{00000000-0008-0000-0000-000006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552450</xdr:colOff>
      <xdr:row>11</xdr:row>
      <xdr:rowOff>152400</xdr:rowOff>
    </xdr:from>
    <xdr:to>
      <xdr:col>2</xdr:col>
      <xdr:colOff>104775</xdr:colOff>
      <xdr:row>13</xdr:row>
      <xdr:rowOff>180975</xdr:rowOff>
    </xdr:to>
    <xdr:sp macro="" textlink="">
      <xdr:nvSpPr>
        <xdr:cNvPr id="39943" name="CommandButton7" hidden="1">
          <a:extLst>
            <a:ext uri="{63B3BB69-23CF-44E3-9099-C40C66FF867C}">
              <a14:compatExt xmlns:a14="http://schemas.microsoft.com/office/drawing/2010/main" spid="_x0000_s39943"/>
            </a:ext>
            <a:ext uri="{FF2B5EF4-FFF2-40B4-BE49-F238E27FC236}">
              <a16:creationId xmlns:a16="http://schemas.microsoft.com/office/drawing/2014/main" id="{00000000-0008-0000-0000-000007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561975</xdr:colOff>
      <xdr:row>11</xdr:row>
      <xdr:rowOff>161925</xdr:rowOff>
    </xdr:from>
    <xdr:to>
      <xdr:col>4</xdr:col>
      <xdr:colOff>114300</xdr:colOff>
      <xdr:row>14</xdr:row>
      <xdr:rowOff>0</xdr:rowOff>
    </xdr:to>
    <xdr:sp macro="" textlink="">
      <xdr:nvSpPr>
        <xdr:cNvPr id="39944" name="CommandButton8" hidden="1">
          <a:extLst>
            <a:ext uri="{63B3BB69-23CF-44E3-9099-C40C66FF867C}">
              <a14:compatExt xmlns:a14="http://schemas.microsoft.com/office/drawing/2010/main" spid="_x0000_s39944"/>
            </a:ext>
            <a:ext uri="{FF2B5EF4-FFF2-40B4-BE49-F238E27FC236}">
              <a16:creationId xmlns:a16="http://schemas.microsoft.com/office/drawing/2014/main" id="{00000000-0008-0000-0000-000008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561975</xdr:colOff>
      <xdr:row>11</xdr:row>
      <xdr:rowOff>161925</xdr:rowOff>
    </xdr:from>
    <xdr:to>
      <xdr:col>6</xdr:col>
      <xdr:colOff>114300</xdr:colOff>
      <xdr:row>14</xdr:row>
      <xdr:rowOff>0</xdr:rowOff>
    </xdr:to>
    <xdr:sp macro="" textlink="">
      <xdr:nvSpPr>
        <xdr:cNvPr id="39945" name="CommandButton9" hidden="1">
          <a:extLst>
            <a:ext uri="{63B3BB69-23CF-44E3-9099-C40C66FF867C}">
              <a14:compatExt xmlns:a14="http://schemas.microsoft.com/office/drawing/2010/main" spid="_x0000_s39945"/>
            </a:ext>
            <a:ext uri="{FF2B5EF4-FFF2-40B4-BE49-F238E27FC236}">
              <a16:creationId xmlns:a16="http://schemas.microsoft.com/office/drawing/2014/main" id="{00000000-0008-0000-0000-000009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561975</xdr:colOff>
      <xdr:row>14</xdr:row>
      <xdr:rowOff>161925</xdr:rowOff>
    </xdr:from>
    <xdr:to>
      <xdr:col>2</xdr:col>
      <xdr:colOff>114300</xdr:colOff>
      <xdr:row>17</xdr:row>
      <xdr:rowOff>0</xdr:rowOff>
    </xdr:to>
    <xdr:sp macro="" textlink="">
      <xdr:nvSpPr>
        <xdr:cNvPr id="39946" name="CommandButton10" hidden="1">
          <a:extLst>
            <a:ext uri="{63B3BB69-23CF-44E3-9099-C40C66FF867C}">
              <a14:compatExt xmlns:a14="http://schemas.microsoft.com/office/drawing/2010/main" spid="_x0000_s39946"/>
            </a:ext>
            <a:ext uri="{FF2B5EF4-FFF2-40B4-BE49-F238E27FC236}">
              <a16:creationId xmlns:a16="http://schemas.microsoft.com/office/drawing/2014/main" id="{00000000-0008-0000-0000-00000A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571500</xdr:colOff>
      <xdr:row>14</xdr:row>
      <xdr:rowOff>171450</xdr:rowOff>
    </xdr:from>
    <xdr:to>
      <xdr:col>4</xdr:col>
      <xdr:colOff>123825</xdr:colOff>
      <xdr:row>17</xdr:row>
      <xdr:rowOff>9525</xdr:rowOff>
    </xdr:to>
    <xdr:sp macro="" textlink="">
      <xdr:nvSpPr>
        <xdr:cNvPr id="39947" name="CommandButton11" hidden="1">
          <a:extLst>
            <a:ext uri="{63B3BB69-23CF-44E3-9099-C40C66FF867C}">
              <a14:compatExt xmlns:a14="http://schemas.microsoft.com/office/drawing/2010/main" spid="_x0000_s39947"/>
            </a:ext>
            <a:ext uri="{FF2B5EF4-FFF2-40B4-BE49-F238E27FC236}">
              <a16:creationId xmlns:a16="http://schemas.microsoft.com/office/drawing/2014/main" id="{00000000-0008-0000-0000-00000B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571500</xdr:colOff>
      <xdr:row>14</xdr:row>
      <xdr:rowOff>171450</xdr:rowOff>
    </xdr:from>
    <xdr:to>
      <xdr:col>6</xdr:col>
      <xdr:colOff>123825</xdr:colOff>
      <xdr:row>17</xdr:row>
      <xdr:rowOff>9525</xdr:rowOff>
    </xdr:to>
    <xdr:sp macro="" textlink="">
      <xdr:nvSpPr>
        <xdr:cNvPr id="39948" name="CommandButton12" hidden="1">
          <a:extLst>
            <a:ext uri="{63B3BB69-23CF-44E3-9099-C40C66FF867C}">
              <a14:compatExt xmlns:a14="http://schemas.microsoft.com/office/drawing/2010/main" spid="_x0000_s39948"/>
            </a:ext>
            <a:ext uri="{FF2B5EF4-FFF2-40B4-BE49-F238E27FC236}">
              <a16:creationId xmlns:a16="http://schemas.microsoft.com/office/drawing/2014/main" id="{00000000-0008-0000-0000-00000C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542925</xdr:colOff>
      <xdr:row>17</xdr:row>
      <xdr:rowOff>161925</xdr:rowOff>
    </xdr:from>
    <xdr:to>
      <xdr:col>2</xdr:col>
      <xdr:colOff>95250</xdr:colOff>
      <xdr:row>20</xdr:row>
      <xdr:rowOff>0</xdr:rowOff>
    </xdr:to>
    <xdr:sp macro="" textlink="">
      <xdr:nvSpPr>
        <xdr:cNvPr id="39949" name="CommandButton13" hidden="1">
          <a:extLst>
            <a:ext uri="{63B3BB69-23CF-44E3-9099-C40C66FF867C}">
              <a14:compatExt xmlns:a14="http://schemas.microsoft.com/office/drawing/2010/main" spid="_x0000_s39949"/>
            </a:ext>
            <a:ext uri="{FF2B5EF4-FFF2-40B4-BE49-F238E27FC236}">
              <a16:creationId xmlns:a16="http://schemas.microsoft.com/office/drawing/2014/main" id="{00000000-0008-0000-0000-00000D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552450</xdr:colOff>
      <xdr:row>17</xdr:row>
      <xdr:rowOff>171450</xdr:rowOff>
    </xdr:from>
    <xdr:to>
      <xdr:col>4</xdr:col>
      <xdr:colOff>104775</xdr:colOff>
      <xdr:row>20</xdr:row>
      <xdr:rowOff>9525</xdr:rowOff>
    </xdr:to>
    <xdr:sp macro="" textlink="">
      <xdr:nvSpPr>
        <xdr:cNvPr id="39950" name="CommandButton14" hidden="1">
          <a:extLst>
            <a:ext uri="{63B3BB69-23CF-44E3-9099-C40C66FF867C}">
              <a14:compatExt xmlns:a14="http://schemas.microsoft.com/office/drawing/2010/main" spid="_x0000_s39950"/>
            </a:ext>
            <a:ext uri="{FF2B5EF4-FFF2-40B4-BE49-F238E27FC236}">
              <a16:creationId xmlns:a16="http://schemas.microsoft.com/office/drawing/2014/main" id="{00000000-0008-0000-0000-00000E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552450</xdr:colOff>
      <xdr:row>17</xdr:row>
      <xdr:rowOff>171450</xdr:rowOff>
    </xdr:from>
    <xdr:to>
      <xdr:col>6</xdr:col>
      <xdr:colOff>104775</xdr:colOff>
      <xdr:row>20</xdr:row>
      <xdr:rowOff>9525</xdr:rowOff>
    </xdr:to>
    <xdr:sp macro="" textlink="">
      <xdr:nvSpPr>
        <xdr:cNvPr id="39951" name="CommandButton15" hidden="1">
          <a:extLst>
            <a:ext uri="{63B3BB69-23CF-44E3-9099-C40C66FF867C}">
              <a14:compatExt xmlns:a14="http://schemas.microsoft.com/office/drawing/2010/main" spid="_x0000_s39951"/>
            </a:ext>
            <a:ext uri="{FF2B5EF4-FFF2-40B4-BE49-F238E27FC236}">
              <a16:creationId xmlns:a16="http://schemas.microsoft.com/office/drawing/2014/main" id="{00000000-0008-0000-0000-00000F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552450</xdr:colOff>
      <xdr:row>20</xdr:row>
      <xdr:rowOff>171450</xdr:rowOff>
    </xdr:from>
    <xdr:to>
      <xdr:col>2</xdr:col>
      <xdr:colOff>104775</xdr:colOff>
      <xdr:row>23</xdr:row>
      <xdr:rowOff>9525</xdr:rowOff>
    </xdr:to>
    <xdr:sp macro="" textlink="">
      <xdr:nvSpPr>
        <xdr:cNvPr id="39952" name="CommandButton16" hidden="1">
          <a:extLst>
            <a:ext uri="{63B3BB69-23CF-44E3-9099-C40C66FF867C}">
              <a14:compatExt xmlns:a14="http://schemas.microsoft.com/office/drawing/2010/main" spid="_x0000_s39952"/>
            </a:ext>
            <a:ext uri="{FF2B5EF4-FFF2-40B4-BE49-F238E27FC236}">
              <a16:creationId xmlns:a16="http://schemas.microsoft.com/office/drawing/2014/main" id="{00000000-0008-0000-0000-000010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561975</xdr:colOff>
      <xdr:row>20</xdr:row>
      <xdr:rowOff>180975</xdr:rowOff>
    </xdr:from>
    <xdr:to>
      <xdr:col>4</xdr:col>
      <xdr:colOff>114300</xdr:colOff>
      <xdr:row>23</xdr:row>
      <xdr:rowOff>19050</xdr:rowOff>
    </xdr:to>
    <xdr:sp macro="" textlink="">
      <xdr:nvSpPr>
        <xdr:cNvPr id="39953" name="CommandButton17" hidden="1">
          <a:extLst>
            <a:ext uri="{63B3BB69-23CF-44E3-9099-C40C66FF867C}">
              <a14:compatExt xmlns:a14="http://schemas.microsoft.com/office/drawing/2010/main" spid="_x0000_s39953"/>
            </a:ext>
            <a:ext uri="{FF2B5EF4-FFF2-40B4-BE49-F238E27FC236}">
              <a16:creationId xmlns:a16="http://schemas.microsoft.com/office/drawing/2014/main" id="{00000000-0008-0000-0000-000011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561975</xdr:colOff>
      <xdr:row>20</xdr:row>
      <xdr:rowOff>180975</xdr:rowOff>
    </xdr:from>
    <xdr:to>
      <xdr:col>6</xdr:col>
      <xdr:colOff>114300</xdr:colOff>
      <xdr:row>23</xdr:row>
      <xdr:rowOff>19050</xdr:rowOff>
    </xdr:to>
    <xdr:sp macro="" textlink="">
      <xdr:nvSpPr>
        <xdr:cNvPr id="39954" name="CommandButton18" hidden="1">
          <a:extLst>
            <a:ext uri="{63B3BB69-23CF-44E3-9099-C40C66FF867C}">
              <a14:compatExt xmlns:a14="http://schemas.microsoft.com/office/drawing/2010/main" spid="_x0000_s39954"/>
            </a:ext>
            <a:ext uri="{FF2B5EF4-FFF2-40B4-BE49-F238E27FC236}">
              <a16:creationId xmlns:a16="http://schemas.microsoft.com/office/drawing/2014/main" id="{00000000-0008-0000-0000-000012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533400</xdr:colOff>
      <xdr:row>5</xdr:row>
      <xdr:rowOff>142875</xdr:rowOff>
    </xdr:from>
    <xdr:to>
      <xdr:col>4</xdr:col>
      <xdr:colOff>85725</xdr:colOff>
      <xdr:row>7</xdr:row>
      <xdr:rowOff>171450</xdr:rowOff>
    </xdr:to>
    <xdr:sp macro="" textlink="">
      <xdr:nvSpPr>
        <xdr:cNvPr id="39956" name="CommandButton19" hidden="1">
          <a:extLst>
            <a:ext uri="{63B3BB69-23CF-44E3-9099-C40C66FF867C}">
              <a14:compatExt xmlns:a14="http://schemas.microsoft.com/office/drawing/2010/main" spid="_x0000_s39956"/>
            </a:ext>
            <a:ext uri="{FF2B5EF4-FFF2-40B4-BE49-F238E27FC236}">
              <a16:creationId xmlns:a16="http://schemas.microsoft.com/office/drawing/2014/main" id="{00000000-0008-0000-0000-0000149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19050</xdr:colOff>
      <xdr:row>8</xdr:row>
      <xdr:rowOff>19050</xdr:rowOff>
    </xdr:from>
    <xdr:to>
      <xdr:col>2</xdr:col>
      <xdr:colOff>697050</xdr:colOff>
      <xdr:row>10</xdr:row>
      <xdr:rowOff>178050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ADB69A-4E41-47F5-B834-36E2FA6B5496}"/>
            </a:ext>
          </a:extLst>
        </xdr:cNvPr>
        <xdr:cNvSpPr>
          <a:spLocks noChangeAspect="1"/>
        </xdr:cNvSpPr>
      </xdr:nvSpPr>
      <xdr:spPr>
        <a:xfrm>
          <a:off x="781050" y="1543050"/>
          <a:ext cx="1440000" cy="54000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Novembre</a:t>
          </a:r>
          <a:r>
            <a:rPr lang="fr-FR" sz="1400" b="1" i="1" u="none"/>
            <a:t> </a:t>
          </a:r>
          <a:r>
            <a:rPr lang="fr-FR" sz="1400" b="1" i="1" u="none">
              <a:solidFill>
                <a:sysClr val="windowText" lastClr="000000"/>
              </a:solidFill>
            </a:rPr>
            <a:t>2023</a:t>
          </a:r>
        </a:p>
      </xdr:txBody>
    </xdr:sp>
    <xdr:clientData fPrintsWithSheet="0"/>
  </xdr:twoCellAnchor>
  <xdr:twoCellAnchor>
    <xdr:from>
      <xdr:col>3</xdr:col>
      <xdr:colOff>200025</xdr:colOff>
      <xdr:row>8</xdr:row>
      <xdr:rowOff>19050</xdr:rowOff>
    </xdr:from>
    <xdr:to>
      <xdr:col>5</xdr:col>
      <xdr:colOff>116025</xdr:colOff>
      <xdr:row>10</xdr:row>
      <xdr:rowOff>178050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968739B-3D9E-4FA9-AB51-870F258CCDB5}"/>
            </a:ext>
          </a:extLst>
        </xdr:cNvPr>
        <xdr:cNvSpPr>
          <a:spLocks noChangeAspect="1"/>
        </xdr:cNvSpPr>
      </xdr:nvSpPr>
      <xdr:spPr>
        <a:xfrm>
          <a:off x="2486025" y="1543050"/>
          <a:ext cx="1440000" cy="54000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Décembre</a:t>
          </a:r>
          <a:r>
            <a:rPr lang="fr-FR" sz="1400" b="1" i="1" u="none"/>
            <a:t> </a:t>
          </a:r>
          <a:r>
            <a:rPr lang="fr-FR" sz="1400" b="1" i="1" u="none">
              <a:solidFill>
                <a:sysClr val="windowText" lastClr="000000"/>
              </a:solidFill>
            </a:rPr>
            <a:t>2023</a:t>
          </a:r>
        </a:p>
      </xdr:txBody>
    </xdr:sp>
    <xdr:clientData fPrintsWithSheet="0"/>
  </xdr:twoCellAnchor>
  <xdr:twoCellAnchor>
    <xdr:from>
      <xdr:col>5</xdr:col>
      <xdr:colOff>352425</xdr:colOff>
      <xdr:row>8</xdr:row>
      <xdr:rowOff>19050</xdr:rowOff>
    </xdr:from>
    <xdr:to>
      <xdr:col>7</xdr:col>
      <xdr:colOff>268425</xdr:colOff>
      <xdr:row>10</xdr:row>
      <xdr:rowOff>178050</xdr:rowOff>
    </xdr:to>
    <xdr:sp macro="" textlink="">
      <xdr:nvSpPr>
        <xdr:cNvPr id="4" name="Rectangle :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28223EA-9FE0-49EA-8D9E-DEA83609E5C5}"/>
            </a:ext>
          </a:extLst>
        </xdr:cNvPr>
        <xdr:cNvSpPr>
          <a:spLocks noChangeAspect="1"/>
        </xdr:cNvSpPr>
      </xdr:nvSpPr>
      <xdr:spPr>
        <a:xfrm>
          <a:off x="4162425" y="1543050"/>
          <a:ext cx="1440000" cy="54000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Janvier</a:t>
          </a:r>
          <a:r>
            <a:rPr lang="fr-FR" sz="1400" b="1" i="1" u="none" baseline="0">
              <a:solidFill>
                <a:sysClr val="windowText" lastClr="000000"/>
              </a:solidFill>
            </a:rPr>
            <a:t> 2024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0</xdr:colOff>
      <xdr:row>12</xdr:row>
      <xdr:rowOff>19050</xdr:rowOff>
    </xdr:from>
    <xdr:to>
      <xdr:col>2</xdr:col>
      <xdr:colOff>678000</xdr:colOff>
      <xdr:row>14</xdr:row>
      <xdr:rowOff>178050</xdr:rowOff>
    </xdr:to>
    <xdr:sp macro="" textlink="">
      <xdr:nvSpPr>
        <xdr:cNvPr id="5" name="Rectangle : coins arrondi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D38E275-51C1-4950-A54A-9FDF0F1400C1}"/>
            </a:ext>
          </a:extLst>
        </xdr:cNvPr>
        <xdr:cNvSpPr>
          <a:spLocks noChangeAspect="1"/>
        </xdr:cNvSpPr>
      </xdr:nvSpPr>
      <xdr:spPr>
        <a:xfrm>
          <a:off x="762000" y="2305050"/>
          <a:ext cx="1440000" cy="540000"/>
        </a:xfrm>
        <a:prstGeom prst="round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Février</a:t>
          </a:r>
          <a:r>
            <a:rPr lang="fr-FR" sz="1400" b="1" i="1" u="none" baseline="0">
              <a:solidFill>
                <a:sysClr val="windowText" lastClr="000000"/>
              </a:solidFill>
            </a:rPr>
            <a:t> 2024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190500</xdr:colOff>
      <xdr:row>12</xdr:row>
      <xdr:rowOff>9525</xdr:rowOff>
    </xdr:from>
    <xdr:to>
      <xdr:col>5</xdr:col>
      <xdr:colOff>106500</xdr:colOff>
      <xdr:row>14</xdr:row>
      <xdr:rowOff>168525</xdr:rowOff>
    </xdr:to>
    <xdr:sp macro="" textlink="">
      <xdr:nvSpPr>
        <xdr:cNvPr id="6" name="Rectangle : coins arrondi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F6F2237-8908-4B65-8F2D-2927C3AB6FB7}"/>
            </a:ext>
          </a:extLst>
        </xdr:cNvPr>
        <xdr:cNvSpPr>
          <a:spLocks noChangeAspect="1"/>
        </xdr:cNvSpPr>
      </xdr:nvSpPr>
      <xdr:spPr>
        <a:xfrm>
          <a:off x="2476500" y="2295525"/>
          <a:ext cx="1440000" cy="540000"/>
        </a:xfrm>
        <a:prstGeom prst="round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Mars 2024</a:t>
          </a:r>
        </a:p>
      </xdr:txBody>
    </xdr:sp>
    <xdr:clientData fPrintsWithSheet="0"/>
  </xdr:twoCellAnchor>
  <xdr:twoCellAnchor>
    <xdr:from>
      <xdr:col>5</xdr:col>
      <xdr:colOff>361950</xdr:colOff>
      <xdr:row>12</xdr:row>
      <xdr:rowOff>9525</xdr:rowOff>
    </xdr:from>
    <xdr:to>
      <xdr:col>7</xdr:col>
      <xdr:colOff>277950</xdr:colOff>
      <xdr:row>14</xdr:row>
      <xdr:rowOff>168525</xdr:rowOff>
    </xdr:to>
    <xdr:sp macro="" textlink="">
      <xdr:nvSpPr>
        <xdr:cNvPr id="7" name="Rectangle : coins arrondis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1242B0D-E3AB-4FF9-8244-CA34455EC3A4}"/>
            </a:ext>
          </a:extLst>
        </xdr:cNvPr>
        <xdr:cNvSpPr>
          <a:spLocks noChangeAspect="1"/>
        </xdr:cNvSpPr>
      </xdr:nvSpPr>
      <xdr:spPr>
        <a:xfrm>
          <a:off x="4171950" y="2295525"/>
          <a:ext cx="1440000" cy="540000"/>
        </a:xfrm>
        <a:prstGeom prst="round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Avril 2024</a:t>
          </a:r>
        </a:p>
      </xdr:txBody>
    </xdr:sp>
    <xdr:clientData fPrintsWithSheet="0"/>
  </xdr:twoCellAnchor>
  <xdr:twoCellAnchor>
    <xdr:from>
      <xdr:col>1</xdr:col>
      <xdr:colOff>9525</xdr:colOff>
      <xdr:row>16</xdr:row>
      <xdr:rowOff>19050</xdr:rowOff>
    </xdr:from>
    <xdr:to>
      <xdr:col>2</xdr:col>
      <xdr:colOff>687525</xdr:colOff>
      <xdr:row>18</xdr:row>
      <xdr:rowOff>178050</xdr:rowOff>
    </xdr:to>
    <xdr:sp macro="" textlink="">
      <xdr:nvSpPr>
        <xdr:cNvPr id="8" name="Rectangle : coins arrondis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EA6CE7B-CFAE-462C-9228-4521A74AEB94}"/>
            </a:ext>
          </a:extLst>
        </xdr:cNvPr>
        <xdr:cNvSpPr>
          <a:spLocks noChangeAspect="1"/>
        </xdr:cNvSpPr>
      </xdr:nvSpPr>
      <xdr:spPr>
        <a:xfrm>
          <a:off x="771525" y="3067050"/>
          <a:ext cx="1440000" cy="540000"/>
        </a:xfrm>
        <a:prstGeom prst="round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Mai</a:t>
          </a:r>
          <a:r>
            <a:rPr lang="fr-FR" sz="1400" b="1" i="1" u="none" baseline="0">
              <a:solidFill>
                <a:sysClr val="windowText" lastClr="000000"/>
              </a:solidFill>
            </a:rPr>
            <a:t> 2024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200025</xdr:colOff>
      <xdr:row>16</xdr:row>
      <xdr:rowOff>19050</xdr:rowOff>
    </xdr:from>
    <xdr:to>
      <xdr:col>5</xdr:col>
      <xdr:colOff>116025</xdr:colOff>
      <xdr:row>18</xdr:row>
      <xdr:rowOff>178050</xdr:rowOff>
    </xdr:to>
    <xdr:sp macro="" textlink="">
      <xdr:nvSpPr>
        <xdr:cNvPr id="9" name="Rectangle : coins arrondis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406A8F3-9769-49A4-9F2D-BFC34B6B43DA}"/>
            </a:ext>
          </a:extLst>
        </xdr:cNvPr>
        <xdr:cNvSpPr>
          <a:spLocks noChangeAspect="1"/>
        </xdr:cNvSpPr>
      </xdr:nvSpPr>
      <xdr:spPr>
        <a:xfrm>
          <a:off x="2486025" y="3067050"/>
          <a:ext cx="1440000" cy="540000"/>
        </a:xfrm>
        <a:prstGeom prst="round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Juin</a:t>
          </a:r>
          <a:r>
            <a:rPr lang="fr-FR" sz="1400" b="1" i="1" u="none" baseline="0">
              <a:solidFill>
                <a:sysClr val="windowText" lastClr="000000"/>
              </a:solidFill>
            </a:rPr>
            <a:t> 2024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5</xdr:col>
      <xdr:colOff>371475</xdr:colOff>
      <xdr:row>16</xdr:row>
      <xdr:rowOff>28575</xdr:rowOff>
    </xdr:from>
    <xdr:to>
      <xdr:col>7</xdr:col>
      <xdr:colOff>287475</xdr:colOff>
      <xdr:row>18</xdr:row>
      <xdr:rowOff>187575</xdr:rowOff>
    </xdr:to>
    <xdr:sp macro="" textlink="">
      <xdr:nvSpPr>
        <xdr:cNvPr id="10" name="Rectangle : coins arrondis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05FFF51-D460-47B3-AD9C-E2626EE0AD60}"/>
            </a:ext>
          </a:extLst>
        </xdr:cNvPr>
        <xdr:cNvSpPr>
          <a:spLocks noChangeAspect="1"/>
        </xdr:cNvSpPr>
      </xdr:nvSpPr>
      <xdr:spPr>
        <a:xfrm>
          <a:off x="4181475" y="3076575"/>
          <a:ext cx="1440000" cy="540000"/>
        </a:xfrm>
        <a:prstGeom prst="round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Juillet</a:t>
          </a:r>
          <a:r>
            <a:rPr lang="fr-FR" sz="1400" b="1" i="1" u="none" baseline="0">
              <a:solidFill>
                <a:sysClr val="windowText" lastClr="000000"/>
              </a:solidFill>
            </a:rPr>
            <a:t> 2024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0</xdr:colOff>
      <xdr:row>20</xdr:row>
      <xdr:rowOff>19050</xdr:rowOff>
    </xdr:from>
    <xdr:to>
      <xdr:col>2</xdr:col>
      <xdr:colOff>678000</xdr:colOff>
      <xdr:row>22</xdr:row>
      <xdr:rowOff>178050</xdr:rowOff>
    </xdr:to>
    <xdr:sp macro="" textlink="">
      <xdr:nvSpPr>
        <xdr:cNvPr id="11" name="Rectangle : coins arrondis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5E90E55-FB07-4CEB-AF43-3E57BD2B8094}"/>
            </a:ext>
          </a:extLst>
        </xdr:cNvPr>
        <xdr:cNvSpPr>
          <a:spLocks noChangeAspect="1"/>
        </xdr:cNvSpPr>
      </xdr:nvSpPr>
      <xdr:spPr>
        <a:xfrm>
          <a:off x="762000" y="3829050"/>
          <a:ext cx="1440000" cy="540000"/>
        </a:xfrm>
        <a:prstGeom prst="round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Août</a:t>
          </a:r>
          <a:r>
            <a:rPr lang="fr-FR" sz="1400" b="1" i="1" u="none" baseline="0">
              <a:solidFill>
                <a:sysClr val="windowText" lastClr="000000"/>
              </a:solidFill>
            </a:rPr>
            <a:t> 2024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209550</xdr:colOff>
      <xdr:row>20</xdr:row>
      <xdr:rowOff>19050</xdr:rowOff>
    </xdr:from>
    <xdr:to>
      <xdr:col>5</xdr:col>
      <xdr:colOff>125550</xdr:colOff>
      <xdr:row>22</xdr:row>
      <xdr:rowOff>178050</xdr:rowOff>
    </xdr:to>
    <xdr:sp macro="" textlink="">
      <xdr:nvSpPr>
        <xdr:cNvPr id="12" name="Rectangle : coins arrondis 1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CB1DC0C-88FD-499A-872A-3002DF1F0640}"/>
            </a:ext>
          </a:extLst>
        </xdr:cNvPr>
        <xdr:cNvSpPr>
          <a:spLocks noChangeAspect="1"/>
        </xdr:cNvSpPr>
      </xdr:nvSpPr>
      <xdr:spPr>
        <a:xfrm>
          <a:off x="2495550" y="3829050"/>
          <a:ext cx="1440000" cy="540000"/>
        </a:xfrm>
        <a:prstGeom prst="round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Septembre 2024</a:t>
          </a:r>
        </a:p>
      </xdr:txBody>
    </xdr:sp>
    <xdr:clientData fPrintsWithSheet="0"/>
  </xdr:twoCellAnchor>
  <xdr:twoCellAnchor>
    <xdr:from>
      <xdr:col>5</xdr:col>
      <xdr:colOff>390525</xdr:colOff>
      <xdr:row>20</xdr:row>
      <xdr:rowOff>9525</xdr:rowOff>
    </xdr:from>
    <xdr:to>
      <xdr:col>7</xdr:col>
      <xdr:colOff>306525</xdr:colOff>
      <xdr:row>22</xdr:row>
      <xdr:rowOff>168525</xdr:rowOff>
    </xdr:to>
    <xdr:sp macro="" textlink="">
      <xdr:nvSpPr>
        <xdr:cNvPr id="13" name="Rectangle : coins arrondis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0DDFC17-48D0-4262-8407-466A214658E0}"/>
            </a:ext>
          </a:extLst>
        </xdr:cNvPr>
        <xdr:cNvSpPr>
          <a:spLocks noChangeAspect="1"/>
        </xdr:cNvSpPr>
      </xdr:nvSpPr>
      <xdr:spPr>
        <a:xfrm>
          <a:off x="4200525" y="3819525"/>
          <a:ext cx="1440000" cy="540000"/>
        </a:xfrm>
        <a:prstGeom prst="round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Octobre 2024</a:t>
          </a:r>
        </a:p>
      </xdr:txBody>
    </xdr:sp>
    <xdr:clientData fPrintsWithSheet="0"/>
  </xdr:twoCellAnchor>
  <xdr:twoCellAnchor>
    <xdr:from>
      <xdr:col>0</xdr:col>
      <xdr:colOff>752475</xdr:colOff>
      <xdr:row>24</xdr:row>
      <xdr:rowOff>19050</xdr:rowOff>
    </xdr:from>
    <xdr:to>
      <xdr:col>2</xdr:col>
      <xdr:colOff>668475</xdr:colOff>
      <xdr:row>26</xdr:row>
      <xdr:rowOff>178050</xdr:rowOff>
    </xdr:to>
    <xdr:sp macro="" textlink="">
      <xdr:nvSpPr>
        <xdr:cNvPr id="14" name="Rectangle : coins arrondis 1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C48713E2-8A8D-4802-9727-AA963959BE42}"/>
            </a:ext>
          </a:extLst>
        </xdr:cNvPr>
        <xdr:cNvSpPr>
          <a:spLocks noChangeAspect="1"/>
        </xdr:cNvSpPr>
      </xdr:nvSpPr>
      <xdr:spPr>
        <a:xfrm>
          <a:off x="752475" y="4591050"/>
          <a:ext cx="1440000" cy="540000"/>
        </a:xfrm>
        <a:prstGeom prst="round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Novembre</a:t>
          </a:r>
          <a:r>
            <a:rPr lang="fr-FR" sz="1400" b="1" i="1" u="none" baseline="0">
              <a:solidFill>
                <a:sysClr val="windowText" lastClr="000000"/>
              </a:solidFill>
            </a:rPr>
            <a:t> 2024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4</xdr:col>
      <xdr:colOff>295275</xdr:colOff>
      <xdr:row>4</xdr:row>
      <xdr:rowOff>9525</xdr:rowOff>
    </xdr:from>
    <xdr:to>
      <xdr:col>6</xdr:col>
      <xdr:colOff>211275</xdr:colOff>
      <xdr:row>6</xdr:row>
      <xdr:rowOff>168525</xdr:rowOff>
    </xdr:to>
    <xdr:sp macro="" textlink="">
      <xdr:nvSpPr>
        <xdr:cNvPr id="15" name="Rectangle : coins arrondis 14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9A13A762-9634-42A5-8DE4-481BBC4BA762}"/>
            </a:ext>
          </a:extLst>
        </xdr:cNvPr>
        <xdr:cNvSpPr>
          <a:spLocks noChangeAspect="1"/>
        </xdr:cNvSpPr>
      </xdr:nvSpPr>
      <xdr:spPr>
        <a:xfrm>
          <a:off x="3343275" y="771525"/>
          <a:ext cx="1440000" cy="540000"/>
        </a:xfrm>
        <a:prstGeom prst="roundRect">
          <a:avLst/>
        </a:prstGeom>
        <a:solidFill>
          <a:srgbClr val="92D050"/>
        </a:solidFill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Membres</a:t>
          </a:r>
        </a:p>
      </xdr:txBody>
    </xdr:sp>
    <xdr:clientData fPrintsWithSheet="0"/>
  </xdr:twoCellAnchor>
  <xdr:twoCellAnchor>
    <xdr:from>
      <xdr:col>3</xdr:col>
      <xdr:colOff>209550</xdr:colOff>
      <xdr:row>24</xdr:row>
      <xdr:rowOff>9525</xdr:rowOff>
    </xdr:from>
    <xdr:to>
      <xdr:col>5</xdr:col>
      <xdr:colOff>125550</xdr:colOff>
      <xdr:row>26</xdr:row>
      <xdr:rowOff>168525</xdr:rowOff>
    </xdr:to>
    <xdr:sp macro="" textlink="">
      <xdr:nvSpPr>
        <xdr:cNvPr id="16" name="Rectangle : coins arrondis 15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5ECEDC4C-2C90-48A1-B3B5-D8F38D9AD9E4}"/>
            </a:ext>
          </a:extLst>
        </xdr:cNvPr>
        <xdr:cNvSpPr>
          <a:spLocks noChangeAspect="1"/>
        </xdr:cNvSpPr>
      </xdr:nvSpPr>
      <xdr:spPr>
        <a:xfrm>
          <a:off x="2495550" y="4581525"/>
          <a:ext cx="1440000" cy="540000"/>
        </a:xfrm>
        <a:prstGeom prst="roundRect">
          <a:avLst/>
        </a:prstGeom>
        <a:solidFill>
          <a:srgbClr val="FFFF00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Bilan financier</a:t>
          </a:r>
          <a:r>
            <a:rPr lang="fr-FR" sz="1400" b="1" i="1" u="none" baseline="0">
              <a:solidFill>
                <a:sysClr val="windowText" lastClr="000000"/>
              </a:solidFill>
            </a:rPr>
            <a:t> 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19050</xdr:rowOff>
    </xdr:from>
    <xdr:to>
      <xdr:col>0</xdr:col>
      <xdr:colOff>685800</xdr:colOff>
      <xdr:row>1</xdr:row>
      <xdr:rowOff>333375</xdr:rowOff>
    </xdr:to>
    <xdr:sp macro="" textlink="">
      <xdr:nvSpPr>
        <xdr:cNvPr id="25602" name="CommandButton1" hidden="1">
          <a:extLst>
            <a:ext uri="{63B3BB69-23CF-44E3-9099-C40C66FF867C}">
              <a14:compatExt xmlns:a14="http://schemas.microsoft.com/office/drawing/2010/main" spid="_x0000_s25602"/>
            </a:ext>
            <a:ext uri="{FF2B5EF4-FFF2-40B4-BE49-F238E27FC236}">
              <a16:creationId xmlns:a16="http://schemas.microsoft.com/office/drawing/2014/main" id="{00000000-0008-0000-0100-0000026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76200</xdr:colOff>
      <xdr:row>1</xdr:row>
      <xdr:rowOff>28576</xdr:rowOff>
    </xdr:from>
    <xdr:to>
      <xdr:col>0</xdr:col>
      <xdr:colOff>647700</xdr:colOff>
      <xdr:row>1</xdr:row>
      <xdr:rowOff>333376</xdr:rowOff>
    </xdr:to>
    <xdr:sp macro="" textlink="">
      <xdr:nvSpPr>
        <xdr:cNvPr id="2" name="Flèche :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65617E8-2FB0-148B-73BF-9E29CC41BC2A}"/>
            </a:ext>
          </a:extLst>
        </xdr:cNvPr>
        <xdr:cNvSpPr/>
      </xdr:nvSpPr>
      <xdr:spPr>
        <a:xfrm>
          <a:off x="76200" y="76201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1</xdr:row>
      <xdr:rowOff>0</xdr:rowOff>
    </xdr:to>
    <xdr:sp macro="" textlink="">
      <xdr:nvSpPr>
        <xdr:cNvPr id="32838" name="CommandButton1" hidden="1">
          <a:extLst>
            <a:ext uri="{63B3BB69-23CF-44E3-9099-C40C66FF867C}">
              <a14:compatExt xmlns:a14="http://schemas.microsoft.com/office/drawing/2010/main" spid="_x0000_s32838"/>
            </a:ext>
            <a:ext uri="{FF2B5EF4-FFF2-40B4-BE49-F238E27FC236}">
              <a16:creationId xmlns:a16="http://schemas.microsoft.com/office/drawing/2014/main" id="{00000000-0008-0000-0200-0000468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>
    <xdr:from>
      <xdr:col>0</xdr:col>
      <xdr:colOff>47625</xdr:colOff>
      <xdr:row>0</xdr:row>
      <xdr:rowOff>57150</xdr:rowOff>
    </xdr:from>
    <xdr:to>
      <xdr:col>0</xdr:col>
      <xdr:colOff>619125</xdr:colOff>
      <xdr:row>0</xdr:row>
      <xdr:rowOff>361950</xdr:rowOff>
    </xdr:to>
    <xdr:sp macro="" textlink="">
      <xdr:nvSpPr>
        <xdr:cNvPr id="2" name="Flèche :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163B3A-0C90-4C21-8D6A-87B4281AAFA4}"/>
            </a:ext>
          </a:extLst>
        </xdr:cNvPr>
        <xdr:cNvSpPr/>
      </xdr:nvSpPr>
      <xdr:spPr>
        <a:xfrm>
          <a:off x="47625" y="5715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0</xdr:col>
      <xdr:colOff>685800</xdr:colOff>
      <xdr:row>0</xdr:row>
      <xdr:rowOff>352425</xdr:rowOff>
    </xdr:to>
    <xdr:sp macro="" textlink="">
      <xdr:nvSpPr>
        <xdr:cNvPr id="40961" name="CommandButton1" hidden="1">
          <a:extLst>
            <a:ext uri="{63B3BB69-23CF-44E3-9099-C40C66FF867C}">
              <a14:compatExt xmlns:a14="http://schemas.microsoft.com/office/drawing/2010/main" spid="_x0000_s40961"/>
            </a:ext>
            <a:ext uri="{FF2B5EF4-FFF2-40B4-BE49-F238E27FC236}">
              <a16:creationId xmlns:a16="http://schemas.microsoft.com/office/drawing/2014/main" id="{00000000-0008-0000-0300-000001A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123825</xdr:colOff>
      <xdr:row>0</xdr:row>
      <xdr:rowOff>66675</xdr:rowOff>
    </xdr:from>
    <xdr:to>
      <xdr:col>0</xdr:col>
      <xdr:colOff>695325</xdr:colOff>
      <xdr:row>0</xdr:row>
      <xdr:rowOff>371475</xdr:rowOff>
    </xdr:to>
    <xdr:sp macro="" textlink="">
      <xdr:nvSpPr>
        <xdr:cNvPr id="2" name="Flèche :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7D4F44-1B84-455D-A379-F42664717BA5}"/>
            </a:ext>
          </a:extLst>
        </xdr:cNvPr>
        <xdr:cNvSpPr/>
      </xdr:nvSpPr>
      <xdr:spPr>
        <a:xfrm>
          <a:off x="123825" y="66675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1</xdr:row>
      <xdr:rowOff>0</xdr:rowOff>
    </xdr:to>
    <xdr:sp macro="" textlink="">
      <xdr:nvSpPr>
        <xdr:cNvPr id="41985" name="CommandButton1" hidden="1">
          <a:extLst>
            <a:ext uri="{63B3BB69-23CF-44E3-9099-C40C66FF867C}">
              <a14:compatExt xmlns:a14="http://schemas.microsoft.com/office/drawing/2010/main" spid="_x0000_s41985"/>
            </a:ext>
            <a:ext uri="{FF2B5EF4-FFF2-40B4-BE49-F238E27FC236}">
              <a16:creationId xmlns:a16="http://schemas.microsoft.com/office/drawing/2014/main" id="{00000000-0008-0000-0400-000001A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85725</xdr:colOff>
      <xdr:row>0</xdr:row>
      <xdr:rowOff>66675</xdr:rowOff>
    </xdr:from>
    <xdr:to>
      <xdr:col>0</xdr:col>
      <xdr:colOff>657225</xdr:colOff>
      <xdr:row>0</xdr:row>
      <xdr:rowOff>371475</xdr:rowOff>
    </xdr:to>
    <xdr:sp macro="" textlink="">
      <xdr:nvSpPr>
        <xdr:cNvPr id="2" name="Flèche :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53B3E6-F4D3-4387-8578-C1675910328B}"/>
            </a:ext>
          </a:extLst>
        </xdr:cNvPr>
        <xdr:cNvSpPr/>
      </xdr:nvSpPr>
      <xdr:spPr>
        <a:xfrm>
          <a:off x="85725" y="66675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1</xdr:row>
      <xdr:rowOff>0</xdr:rowOff>
    </xdr:to>
    <xdr:sp macro="" textlink="">
      <xdr:nvSpPr>
        <xdr:cNvPr id="43009" name="CommandButton1" hidden="1">
          <a:extLst>
            <a:ext uri="{63B3BB69-23CF-44E3-9099-C40C66FF867C}">
              <a14:compatExt xmlns:a14="http://schemas.microsoft.com/office/drawing/2010/main" spid="_x0000_s43009"/>
            </a:ext>
            <a:ext uri="{FF2B5EF4-FFF2-40B4-BE49-F238E27FC236}">
              <a16:creationId xmlns:a16="http://schemas.microsoft.com/office/drawing/2014/main" id="{00000000-0008-0000-0500-000001A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676275</xdr:colOff>
      <xdr:row>0</xdr:row>
      <xdr:rowOff>342900</xdr:rowOff>
    </xdr:to>
    <xdr:sp macro="" textlink="">
      <xdr:nvSpPr>
        <xdr:cNvPr id="2" name="Flèche :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CB7448-E2EA-4844-857B-B14DCAB23201}"/>
            </a:ext>
          </a:extLst>
        </xdr:cNvPr>
        <xdr:cNvSpPr/>
      </xdr:nvSpPr>
      <xdr:spPr>
        <a:xfrm>
          <a:off x="104775" y="3810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1</xdr:row>
      <xdr:rowOff>0</xdr:rowOff>
    </xdr:to>
    <xdr:sp macro="" textlink="">
      <xdr:nvSpPr>
        <xdr:cNvPr id="44033" name="CommandButton1" hidden="1">
          <a:extLst>
            <a:ext uri="{63B3BB69-23CF-44E3-9099-C40C66FF867C}">
              <a14:compatExt xmlns:a14="http://schemas.microsoft.com/office/drawing/2010/main" spid="_x0000_s44033"/>
            </a:ext>
            <a:ext uri="{FF2B5EF4-FFF2-40B4-BE49-F238E27FC236}">
              <a16:creationId xmlns:a16="http://schemas.microsoft.com/office/drawing/2014/main" id="{00000000-0008-0000-0600-000001A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1</xdr:row>
      <xdr:rowOff>0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43009"/>
            </a:ext>
            <a:ext uri="{FF2B5EF4-FFF2-40B4-BE49-F238E27FC236}">
              <a16:creationId xmlns:a16="http://schemas.microsoft.com/office/drawing/2014/main" id="{EF4A0413-EBD7-4D8C-B343-EE64E8CA8E3B}"/>
            </a:ext>
          </a:extLst>
        </xdr:cNvPr>
        <xdr:cNvSpPr/>
      </xdr:nvSpPr>
      <xdr:spPr bwMode="auto">
        <a:xfrm>
          <a:off x="57150" y="66675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676275</xdr:colOff>
      <xdr:row>0</xdr:row>
      <xdr:rowOff>342900</xdr:rowOff>
    </xdr:to>
    <xdr:sp macro="" textlink="">
      <xdr:nvSpPr>
        <xdr:cNvPr id="3" name="Flèche : gauch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ED7C5D-AA19-4E13-A934-F4627BCB66F2}"/>
            </a:ext>
          </a:extLst>
        </xdr:cNvPr>
        <xdr:cNvSpPr/>
      </xdr:nvSpPr>
      <xdr:spPr>
        <a:xfrm>
          <a:off x="104775" y="3810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1</xdr:row>
      <xdr:rowOff>0</xdr:rowOff>
    </xdr:to>
    <xdr:sp macro="" textlink="">
      <xdr:nvSpPr>
        <xdr:cNvPr id="45057" name="CommandButton1" hidden="1">
          <a:extLst>
            <a:ext uri="{63B3BB69-23CF-44E3-9099-C40C66FF867C}">
              <a14:compatExt xmlns:a14="http://schemas.microsoft.com/office/drawing/2010/main" spid="_x0000_s45057"/>
            </a:ext>
            <a:ext uri="{FF2B5EF4-FFF2-40B4-BE49-F238E27FC236}">
              <a16:creationId xmlns:a16="http://schemas.microsoft.com/office/drawing/2014/main" id="{00000000-0008-0000-0700-000001B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1</xdr:row>
      <xdr:rowOff>0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43009"/>
            </a:ext>
            <a:ext uri="{FF2B5EF4-FFF2-40B4-BE49-F238E27FC236}">
              <a16:creationId xmlns:a16="http://schemas.microsoft.com/office/drawing/2014/main" id="{FF29C928-B792-4150-81B3-DDEBA5509CE8}"/>
            </a:ext>
          </a:extLst>
        </xdr:cNvPr>
        <xdr:cNvSpPr/>
      </xdr:nvSpPr>
      <xdr:spPr bwMode="auto">
        <a:xfrm>
          <a:off x="57150" y="66675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676275</xdr:colOff>
      <xdr:row>0</xdr:row>
      <xdr:rowOff>342900</xdr:rowOff>
    </xdr:to>
    <xdr:sp macro="" textlink="">
      <xdr:nvSpPr>
        <xdr:cNvPr id="3" name="Flèche : gauch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79C2A9-1433-4AC5-BB95-8F91EA17F2F2}"/>
            </a:ext>
          </a:extLst>
        </xdr:cNvPr>
        <xdr:cNvSpPr/>
      </xdr:nvSpPr>
      <xdr:spPr>
        <a:xfrm>
          <a:off x="104775" y="3810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46081" name="CommandButton1" hidden="1">
          <a:extLst>
            <a:ext uri="{63B3BB69-23CF-44E3-9099-C40C66FF867C}">
              <a14:compatExt xmlns:a14="http://schemas.microsoft.com/office/drawing/2010/main" spid="_x0000_s46081"/>
            </a:ext>
            <a:ext uri="{FF2B5EF4-FFF2-40B4-BE49-F238E27FC236}">
              <a16:creationId xmlns:a16="http://schemas.microsoft.com/office/drawing/2014/main" id="{00000000-0008-0000-0800-000001B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43009"/>
            </a:ext>
            <a:ext uri="{FF2B5EF4-FFF2-40B4-BE49-F238E27FC236}">
              <a16:creationId xmlns:a16="http://schemas.microsoft.com/office/drawing/2014/main" id="{D8DEDD2A-8D26-410C-803C-043153A2C18A}"/>
            </a:ext>
          </a:extLst>
        </xdr:cNvPr>
        <xdr:cNvSpPr/>
      </xdr:nvSpPr>
      <xdr:spPr bwMode="auto">
        <a:xfrm>
          <a:off x="57150" y="66675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676275</xdr:colOff>
      <xdr:row>0</xdr:row>
      <xdr:rowOff>342900</xdr:rowOff>
    </xdr:to>
    <xdr:sp macro="" textlink="">
      <xdr:nvSpPr>
        <xdr:cNvPr id="3" name="Flèche : gauch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8B92542-DBBF-4AEF-9D18-ACBAD5AAEF12}"/>
            </a:ext>
          </a:extLst>
        </xdr:cNvPr>
        <xdr:cNvSpPr/>
      </xdr:nvSpPr>
      <xdr:spPr>
        <a:xfrm>
          <a:off x="104775" y="3810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47105" name="CommandButton1" hidden="1">
          <a:extLst>
            <a:ext uri="{63B3BB69-23CF-44E3-9099-C40C66FF867C}">
              <a14:compatExt xmlns:a14="http://schemas.microsoft.com/office/drawing/2010/main" spid="_x0000_s47105"/>
            </a:ext>
            <a:ext uri="{FF2B5EF4-FFF2-40B4-BE49-F238E27FC236}">
              <a16:creationId xmlns:a16="http://schemas.microsoft.com/office/drawing/2014/main" id="{00000000-0008-0000-0900-000001B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43009"/>
            </a:ext>
            <a:ext uri="{FF2B5EF4-FFF2-40B4-BE49-F238E27FC236}">
              <a16:creationId xmlns:a16="http://schemas.microsoft.com/office/drawing/2014/main" id="{25E6A05E-7585-44F9-AC11-3F795B774B0C}"/>
            </a:ext>
          </a:extLst>
        </xdr:cNvPr>
        <xdr:cNvSpPr/>
      </xdr:nvSpPr>
      <xdr:spPr bwMode="auto">
        <a:xfrm>
          <a:off x="57150" y="66675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676275</xdr:colOff>
      <xdr:row>0</xdr:row>
      <xdr:rowOff>342900</xdr:rowOff>
    </xdr:to>
    <xdr:sp macro="" textlink="">
      <xdr:nvSpPr>
        <xdr:cNvPr id="3" name="Flèche : gauch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F400F-9B06-4D22-A06E-6DF095358E2B}"/>
            </a:ext>
          </a:extLst>
        </xdr:cNvPr>
        <xdr:cNvSpPr/>
      </xdr:nvSpPr>
      <xdr:spPr>
        <a:xfrm>
          <a:off x="104775" y="3810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1</xdr:row>
      <xdr:rowOff>28575</xdr:rowOff>
    </xdr:to>
    <xdr:sp macro="" textlink="">
      <xdr:nvSpPr>
        <xdr:cNvPr id="48129" name="CommandButton1" hidden="1">
          <a:extLst>
            <a:ext uri="{63B3BB69-23CF-44E3-9099-C40C66FF867C}">
              <a14:compatExt xmlns:a14="http://schemas.microsoft.com/office/drawing/2010/main" spid="_x0000_s48129"/>
            </a:ext>
            <a:ext uri="{FF2B5EF4-FFF2-40B4-BE49-F238E27FC236}">
              <a16:creationId xmlns:a16="http://schemas.microsoft.com/office/drawing/2014/main" id="{00000000-0008-0000-0A00-000001B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1</xdr:row>
      <xdr:rowOff>28575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43009"/>
            </a:ext>
            <a:ext uri="{FF2B5EF4-FFF2-40B4-BE49-F238E27FC236}">
              <a16:creationId xmlns:a16="http://schemas.microsoft.com/office/drawing/2014/main" id="{E999DB0F-F5D9-4A74-B11B-210E86965E68}"/>
            </a:ext>
          </a:extLst>
        </xdr:cNvPr>
        <xdr:cNvSpPr/>
      </xdr:nvSpPr>
      <xdr:spPr bwMode="auto">
        <a:xfrm>
          <a:off x="57150" y="66675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676275</xdr:colOff>
      <xdr:row>0</xdr:row>
      <xdr:rowOff>342900</xdr:rowOff>
    </xdr:to>
    <xdr:sp macro="" textlink="">
      <xdr:nvSpPr>
        <xdr:cNvPr id="3" name="Flèche : gauch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772518-A2AC-4C49-B4DA-D2667278FB53}"/>
            </a:ext>
          </a:extLst>
        </xdr:cNvPr>
        <xdr:cNvSpPr/>
      </xdr:nvSpPr>
      <xdr:spPr>
        <a:xfrm>
          <a:off x="104775" y="3810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49153" name="CommandButton1" hidden="1">
          <a:extLst>
            <a:ext uri="{63B3BB69-23CF-44E3-9099-C40C66FF867C}">
              <a14:compatExt xmlns:a14="http://schemas.microsoft.com/office/drawing/2010/main" spid="_x0000_s49153"/>
            </a:ext>
            <a:ext uri="{FF2B5EF4-FFF2-40B4-BE49-F238E27FC236}">
              <a16:creationId xmlns:a16="http://schemas.microsoft.com/office/drawing/2014/main" id="{00000000-0008-0000-0B00-000001C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43009"/>
            </a:ext>
            <a:ext uri="{FF2B5EF4-FFF2-40B4-BE49-F238E27FC236}">
              <a16:creationId xmlns:a16="http://schemas.microsoft.com/office/drawing/2014/main" id="{B43EF226-A9AC-4406-B966-626E865496C0}"/>
            </a:ext>
          </a:extLst>
        </xdr:cNvPr>
        <xdr:cNvSpPr/>
      </xdr:nvSpPr>
      <xdr:spPr bwMode="auto">
        <a:xfrm>
          <a:off x="57150" y="66675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676275</xdr:colOff>
      <xdr:row>0</xdr:row>
      <xdr:rowOff>342900</xdr:rowOff>
    </xdr:to>
    <xdr:sp macro="" textlink="">
      <xdr:nvSpPr>
        <xdr:cNvPr id="3" name="Flèche : gauch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F47696-5D62-430D-A04A-51FC23CC9A90}"/>
            </a:ext>
          </a:extLst>
        </xdr:cNvPr>
        <xdr:cNvSpPr/>
      </xdr:nvSpPr>
      <xdr:spPr>
        <a:xfrm>
          <a:off x="104775" y="3810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50177" name="CommandButton1" hidden="1">
          <a:extLst>
            <a:ext uri="{63B3BB69-23CF-44E3-9099-C40C66FF867C}">
              <a14:compatExt xmlns:a14="http://schemas.microsoft.com/office/drawing/2010/main" spid="_x0000_s50177"/>
            </a:ext>
            <a:ext uri="{FF2B5EF4-FFF2-40B4-BE49-F238E27FC236}">
              <a16:creationId xmlns:a16="http://schemas.microsoft.com/office/drawing/2014/main" id="{00000000-0008-0000-0C00-000001C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43009"/>
            </a:ext>
            <a:ext uri="{FF2B5EF4-FFF2-40B4-BE49-F238E27FC236}">
              <a16:creationId xmlns:a16="http://schemas.microsoft.com/office/drawing/2014/main" id="{0AB0557F-6072-4666-B488-A899F5D0D64C}"/>
            </a:ext>
          </a:extLst>
        </xdr:cNvPr>
        <xdr:cNvSpPr/>
      </xdr:nvSpPr>
      <xdr:spPr bwMode="auto">
        <a:xfrm>
          <a:off x="57150" y="66675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676275</xdr:colOff>
      <xdr:row>0</xdr:row>
      <xdr:rowOff>342900</xdr:rowOff>
    </xdr:to>
    <xdr:sp macro="" textlink="">
      <xdr:nvSpPr>
        <xdr:cNvPr id="3" name="Flèche : gauch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5B675E-057F-4165-BCEA-F8EB942B5EFB}"/>
            </a:ext>
          </a:extLst>
        </xdr:cNvPr>
        <xdr:cNvSpPr/>
      </xdr:nvSpPr>
      <xdr:spPr>
        <a:xfrm>
          <a:off x="104775" y="3810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51201" name="CommandButton1" hidden="1">
          <a:extLst>
            <a:ext uri="{63B3BB69-23CF-44E3-9099-C40C66FF867C}">
              <a14:compatExt xmlns:a14="http://schemas.microsoft.com/office/drawing/2010/main" spid="_x0000_s51201"/>
            </a:ext>
            <a:ext uri="{FF2B5EF4-FFF2-40B4-BE49-F238E27FC236}">
              <a16:creationId xmlns:a16="http://schemas.microsoft.com/office/drawing/2014/main" id="{00000000-0008-0000-0D00-000001C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43009"/>
            </a:ext>
            <a:ext uri="{FF2B5EF4-FFF2-40B4-BE49-F238E27FC236}">
              <a16:creationId xmlns:a16="http://schemas.microsoft.com/office/drawing/2014/main" id="{4E1B1438-63F6-45B3-8D11-9AA65F95E54C}"/>
            </a:ext>
          </a:extLst>
        </xdr:cNvPr>
        <xdr:cNvSpPr/>
      </xdr:nvSpPr>
      <xdr:spPr bwMode="auto">
        <a:xfrm>
          <a:off x="57150" y="66675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676275</xdr:colOff>
      <xdr:row>0</xdr:row>
      <xdr:rowOff>342900</xdr:rowOff>
    </xdr:to>
    <xdr:sp macro="" textlink="">
      <xdr:nvSpPr>
        <xdr:cNvPr id="3" name="Flèche : gauch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D738A4-4322-4D4C-9E77-C331C90F0DFA}"/>
            </a:ext>
          </a:extLst>
        </xdr:cNvPr>
        <xdr:cNvSpPr/>
      </xdr:nvSpPr>
      <xdr:spPr>
        <a:xfrm>
          <a:off x="104775" y="3810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55297" name="CommandButton1" hidden="1">
          <a:extLst>
            <a:ext uri="{63B3BB69-23CF-44E3-9099-C40C66FF867C}">
              <a14:compatExt xmlns:a14="http://schemas.microsoft.com/office/drawing/2010/main" spid="_x0000_s55297"/>
            </a:ext>
            <a:ext uri="{FF2B5EF4-FFF2-40B4-BE49-F238E27FC236}">
              <a16:creationId xmlns:a16="http://schemas.microsoft.com/office/drawing/2014/main" id="{00000000-0008-0000-0E00-000001D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6" name="CommandButton1" hidden="1">
          <a:extLst>
            <a:ext uri="{63B3BB69-23CF-44E3-9099-C40C66FF867C}">
              <a14:compatExt xmlns:a14="http://schemas.microsoft.com/office/drawing/2010/main" spid="_x0000_s43009"/>
            </a:ext>
            <a:ext uri="{FF2B5EF4-FFF2-40B4-BE49-F238E27FC236}">
              <a16:creationId xmlns:a16="http://schemas.microsoft.com/office/drawing/2014/main" id="{B1256B46-9E2F-44B8-A6DC-1A627215D64E}"/>
            </a:ext>
          </a:extLst>
        </xdr:cNvPr>
        <xdr:cNvSpPr/>
      </xdr:nvSpPr>
      <xdr:spPr bwMode="auto">
        <a:xfrm>
          <a:off x="57150" y="66675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676275</xdr:colOff>
      <xdr:row>0</xdr:row>
      <xdr:rowOff>342900</xdr:rowOff>
    </xdr:to>
    <xdr:sp macro="" textlink="">
      <xdr:nvSpPr>
        <xdr:cNvPr id="7" name="Flèche : gauch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DDBF76-594A-40C8-A3B7-7174280D76EF}"/>
            </a:ext>
          </a:extLst>
        </xdr:cNvPr>
        <xdr:cNvSpPr/>
      </xdr:nvSpPr>
      <xdr:spPr>
        <a:xfrm>
          <a:off x="104775" y="3810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136524</xdr:colOff>
      <xdr:row>0</xdr:row>
      <xdr:rowOff>21556</xdr:rowOff>
    </xdr:from>
    <xdr:to>
      <xdr:col>4</xdr:col>
      <xdr:colOff>1114425</xdr:colOff>
      <xdr:row>5</xdr:row>
      <xdr:rowOff>188640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3499" y="21556"/>
          <a:ext cx="1768476" cy="1262459"/>
        </a:xfrm>
        <a:prstGeom prst="rect">
          <a:avLst/>
        </a:prstGeom>
      </xdr:spPr>
    </xdr:pic>
    <xdr:clientData/>
  </xdr:twoCellAnchor>
  <xdr:twoCellAnchor editAs="oneCell">
    <xdr:from>
      <xdr:col>8</xdr:col>
      <xdr:colOff>174624</xdr:colOff>
      <xdr:row>0</xdr:row>
      <xdr:rowOff>12031</xdr:rowOff>
    </xdr:from>
    <xdr:to>
      <xdr:col>9</xdr:col>
      <xdr:colOff>1152525</xdr:colOff>
      <xdr:row>5</xdr:row>
      <xdr:rowOff>179115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1124" y="12031"/>
          <a:ext cx="1768476" cy="1262459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4</xdr:col>
      <xdr:colOff>625263</xdr:colOff>
      <xdr:row>8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863638" cy="1552575"/>
        </a:xfrm>
        <a:prstGeom prst="rect">
          <a:avLst/>
        </a:prstGeom>
      </xdr:spPr>
    </xdr:pic>
    <xdr:clientData/>
  </xdr:twoCellAnchor>
  <xdr:twoCellAnchor editAs="oneCell">
    <xdr:from>
      <xdr:col>3</xdr:col>
      <xdr:colOff>264320</xdr:colOff>
      <xdr:row>41</xdr:row>
      <xdr:rowOff>18184</xdr:rowOff>
    </xdr:from>
    <xdr:to>
      <xdr:col>6</xdr:col>
      <xdr:colOff>500496</xdr:colOff>
      <xdr:row>45</xdr:row>
      <xdr:rowOff>15817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045295">
          <a:off x="2035970" y="8219209"/>
          <a:ext cx="1979251" cy="79773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0</xdr:row>
      <xdr:rowOff>66674</xdr:rowOff>
    </xdr:from>
    <xdr:to>
      <xdr:col>6</xdr:col>
      <xdr:colOff>657225</xdr:colOff>
      <xdr:row>39</xdr:row>
      <xdr:rowOff>9525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66674" y="66674"/>
          <a:ext cx="5162551" cy="9277351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52225" name="CommandButton1" hidden="1">
          <a:extLst>
            <a:ext uri="{63B3BB69-23CF-44E3-9099-C40C66FF867C}">
              <a14:compatExt xmlns:a14="http://schemas.microsoft.com/office/drawing/2010/main" spid="_x0000_s52225"/>
            </a:ext>
            <a:ext uri="{FF2B5EF4-FFF2-40B4-BE49-F238E27FC236}">
              <a16:creationId xmlns:a16="http://schemas.microsoft.com/office/drawing/2014/main" id="{00000000-0008-0000-1800-000001C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685800</xdr:colOff>
      <xdr:row>0</xdr:row>
      <xdr:rowOff>381000</xdr:rowOff>
    </xdr:to>
    <xdr:sp macro="" textlink="">
      <xdr:nvSpPr>
        <xdr:cNvPr id="3" name="CommandButton1" hidden="1">
          <a:extLst>
            <a:ext uri="{63B3BB69-23CF-44E3-9099-C40C66FF867C}">
              <a14:compatExt xmlns:a14="http://schemas.microsoft.com/office/drawing/2010/main" spid="_x0000_s43009"/>
            </a:ext>
            <a:ext uri="{FF2B5EF4-FFF2-40B4-BE49-F238E27FC236}">
              <a16:creationId xmlns:a16="http://schemas.microsoft.com/office/drawing/2014/main" id="{115DF27E-8326-44C4-965C-0676E2BAABB0}"/>
            </a:ext>
          </a:extLst>
        </xdr:cNvPr>
        <xdr:cNvSpPr/>
      </xdr:nvSpPr>
      <xdr:spPr bwMode="auto">
        <a:xfrm>
          <a:off x="57150" y="66675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104775</xdr:colOff>
      <xdr:row>0</xdr:row>
      <xdr:rowOff>38100</xdr:rowOff>
    </xdr:from>
    <xdr:to>
      <xdr:col>0</xdr:col>
      <xdr:colOff>676275</xdr:colOff>
      <xdr:row>0</xdr:row>
      <xdr:rowOff>342900</xdr:rowOff>
    </xdr:to>
    <xdr:sp macro="" textlink="">
      <xdr:nvSpPr>
        <xdr:cNvPr id="4" name="Flèche : gauch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C1D0DA-4DCF-44CE-9071-081A69CD110D}"/>
            </a:ext>
          </a:extLst>
        </xdr:cNvPr>
        <xdr:cNvSpPr/>
      </xdr:nvSpPr>
      <xdr:spPr>
        <a:xfrm>
          <a:off x="104775" y="38100"/>
          <a:ext cx="571500" cy="304800"/>
        </a:xfrm>
        <a:prstGeom prst="lef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comptabilite_association_nvx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MCB_V4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Bilan ouverture"/>
      <sheetName val="Journal"/>
      <sheetName val="Résultat"/>
      <sheetName val="Caisse"/>
      <sheetName val="Bilan Clôture"/>
      <sheetName val="Budget"/>
      <sheetName val="Membres"/>
      <sheetName val="Imprimer"/>
      <sheetName val="comptabilite_association_nvx"/>
    </sheetNames>
    <sheetDataSet>
      <sheetData sheetId="0"/>
      <sheetData sheetId="1">
        <row r="18">
          <cell r="A18">
            <v>1000</v>
          </cell>
        </row>
        <row r="19">
          <cell r="A19">
            <v>1020</v>
          </cell>
        </row>
        <row r="20">
          <cell r="A20">
            <v>1300</v>
          </cell>
        </row>
        <row r="21">
          <cell r="A21">
            <v>1110</v>
          </cell>
        </row>
        <row r="22">
          <cell r="A22">
            <v>1208</v>
          </cell>
        </row>
        <row r="23">
          <cell r="A23">
            <v>1500</v>
          </cell>
        </row>
        <row r="24">
          <cell r="A24">
            <v>1530</v>
          </cell>
        </row>
        <row r="25">
          <cell r="A25">
            <v>2010</v>
          </cell>
        </row>
        <row r="26">
          <cell r="A26">
            <v>2400</v>
          </cell>
        </row>
        <row r="27">
          <cell r="A27">
            <v>2300</v>
          </cell>
        </row>
        <row r="28">
          <cell r="A28">
            <v>2950</v>
          </cell>
        </row>
        <row r="29">
          <cell r="A29">
            <v>9000</v>
          </cell>
        </row>
        <row r="30">
          <cell r="A30">
            <v>2800</v>
          </cell>
        </row>
        <row r="31">
          <cell r="A31">
            <v>5200</v>
          </cell>
        </row>
        <row r="32">
          <cell r="A32">
            <v>6100</v>
          </cell>
        </row>
        <row r="33">
          <cell r="A33">
            <v>6101</v>
          </cell>
        </row>
        <row r="34">
          <cell r="A34">
            <v>6102</v>
          </cell>
        </row>
        <row r="35">
          <cell r="A35">
            <v>6280</v>
          </cell>
        </row>
        <row r="36">
          <cell r="A36">
            <v>6300</v>
          </cell>
        </row>
        <row r="37">
          <cell r="A37">
            <v>6400</v>
          </cell>
        </row>
        <row r="38">
          <cell r="A38">
            <v>6500</v>
          </cell>
        </row>
        <row r="39">
          <cell r="A39">
            <v>6640</v>
          </cell>
        </row>
        <row r="40">
          <cell r="A40">
            <v>6700</v>
          </cell>
        </row>
        <row r="41">
          <cell r="A41">
            <v>6800</v>
          </cell>
        </row>
        <row r="42">
          <cell r="A42">
            <v>6900</v>
          </cell>
        </row>
        <row r="43">
          <cell r="A43">
            <v>9000</v>
          </cell>
        </row>
        <row r="44">
          <cell r="A44">
            <v>3201</v>
          </cell>
        </row>
        <row r="45">
          <cell r="A45">
            <v>3202</v>
          </cell>
        </row>
        <row r="46">
          <cell r="A46">
            <v>3203</v>
          </cell>
        </row>
        <row r="47">
          <cell r="A47">
            <v>3400</v>
          </cell>
        </row>
        <row r="48">
          <cell r="A48">
            <v>3600</v>
          </cell>
        </row>
        <row r="49">
          <cell r="A49">
            <v>3630</v>
          </cell>
        </row>
        <row r="50">
          <cell r="A50">
            <v>6950</v>
          </cell>
        </row>
      </sheetData>
      <sheetData sheetId="2">
        <row r="1">
          <cell r="O1">
            <v>43101</v>
          </cell>
        </row>
        <row r="2">
          <cell r="O2">
            <v>43102</v>
          </cell>
        </row>
        <row r="3">
          <cell r="O3">
            <v>43103</v>
          </cell>
        </row>
        <row r="4">
          <cell r="O4">
            <v>43104</v>
          </cell>
        </row>
        <row r="5">
          <cell r="O5">
            <v>43105</v>
          </cell>
        </row>
        <row r="6">
          <cell r="O6">
            <v>43106</v>
          </cell>
        </row>
        <row r="7">
          <cell r="O7">
            <v>43107</v>
          </cell>
        </row>
        <row r="8">
          <cell r="O8">
            <v>43108</v>
          </cell>
        </row>
        <row r="9">
          <cell r="O9">
            <v>43109</v>
          </cell>
        </row>
        <row r="10">
          <cell r="O10">
            <v>43110</v>
          </cell>
        </row>
        <row r="11">
          <cell r="O11">
            <v>43111</v>
          </cell>
        </row>
        <row r="12">
          <cell r="O12">
            <v>43112</v>
          </cell>
        </row>
        <row r="13">
          <cell r="O13">
            <v>43113</v>
          </cell>
        </row>
        <row r="14">
          <cell r="O14">
            <v>43114</v>
          </cell>
        </row>
        <row r="15">
          <cell r="O15">
            <v>43115</v>
          </cell>
        </row>
        <row r="16">
          <cell r="O16">
            <v>43116</v>
          </cell>
        </row>
        <row r="17">
          <cell r="O17">
            <v>43117</v>
          </cell>
        </row>
        <row r="18">
          <cell r="O18">
            <v>43118</v>
          </cell>
        </row>
        <row r="19">
          <cell r="O19">
            <v>43119</v>
          </cell>
        </row>
        <row r="20">
          <cell r="O20">
            <v>43120</v>
          </cell>
        </row>
        <row r="21">
          <cell r="O21">
            <v>43121</v>
          </cell>
        </row>
        <row r="22">
          <cell r="O22">
            <v>43122</v>
          </cell>
        </row>
        <row r="23">
          <cell r="O23">
            <v>43123</v>
          </cell>
        </row>
        <row r="24">
          <cell r="O24">
            <v>43124</v>
          </cell>
        </row>
        <row r="25">
          <cell r="O25">
            <v>43125</v>
          </cell>
        </row>
        <row r="26">
          <cell r="O26">
            <v>43126</v>
          </cell>
        </row>
        <row r="27">
          <cell r="O27">
            <v>43127</v>
          </cell>
        </row>
        <row r="28">
          <cell r="O28">
            <v>43128</v>
          </cell>
        </row>
        <row r="29">
          <cell r="O29">
            <v>43129</v>
          </cell>
        </row>
        <row r="30">
          <cell r="O30">
            <v>43130</v>
          </cell>
        </row>
        <row r="31">
          <cell r="O31">
            <v>43131</v>
          </cell>
        </row>
        <row r="32">
          <cell r="O32">
            <v>43132</v>
          </cell>
        </row>
        <row r="33">
          <cell r="O33">
            <v>43133</v>
          </cell>
        </row>
        <row r="34">
          <cell r="O34">
            <v>43134</v>
          </cell>
        </row>
        <row r="35">
          <cell r="O35">
            <v>43135</v>
          </cell>
        </row>
        <row r="36">
          <cell r="O36">
            <v>43136</v>
          </cell>
        </row>
        <row r="37">
          <cell r="O37">
            <v>43137</v>
          </cell>
        </row>
        <row r="38">
          <cell r="O38">
            <v>43138</v>
          </cell>
        </row>
        <row r="39">
          <cell r="O39">
            <v>43139</v>
          </cell>
        </row>
        <row r="40">
          <cell r="O40">
            <v>43140</v>
          </cell>
        </row>
        <row r="41">
          <cell r="O41">
            <v>43141</v>
          </cell>
        </row>
        <row r="42">
          <cell r="O42">
            <v>43142</v>
          </cell>
        </row>
        <row r="43">
          <cell r="O43">
            <v>43143</v>
          </cell>
        </row>
        <row r="44">
          <cell r="O44">
            <v>43144</v>
          </cell>
        </row>
        <row r="45">
          <cell r="O45">
            <v>43145</v>
          </cell>
        </row>
        <row r="46">
          <cell r="O46">
            <v>43146</v>
          </cell>
        </row>
        <row r="47">
          <cell r="O47">
            <v>43147</v>
          </cell>
        </row>
        <row r="48">
          <cell r="O48">
            <v>43148</v>
          </cell>
        </row>
        <row r="49">
          <cell r="O49">
            <v>43149</v>
          </cell>
        </row>
        <row r="50">
          <cell r="O50">
            <v>43150</v>
          </cell>
        </row>
        <row r="51">
          <cell r="O51">
            <v>43151</v>
          </cell>
        </row>
        <row r="52">
          <cell r="O52">
            <v>43152</v>
          </cell>
        </row>
        <row r="53">
          <cell r="O53">
            <v>43153</v>
          </cell>
        </row>
        <row r="54">
          <cell r="O54">
            <v>43154</v>
          </cell>
        </row>
        <row r="55">
          <cell r="O55">
            <v>43155</v>
          </cell>
        </row>
        <row r="56">
          <cell r="O56">
            <v>43156</v>
          </cell>
        </row>
        <row r="57">
          <cell r="O57">
            <v>43157</v>
          </cell>
        </row>
        <row r="58">
          <cell r="O58">
            <v>43158</v>
          </cell>
        </row>
        <row r="59">
          <cell r="O59">
            <v>43159</v>
          </cell>
        </row>
        <row r="60">
          <cell r="O60">
            <v>43160</v>
          </cell>
        </row>
        <row r="61">
          <cell r="O61">
            <v>43161</v>
          </cell>
        </row>
        <row r="62">
          <cell r="O62">
            <v>43162</v>
          </cell>
        </row>
        <row r="63">
          <cell r="O63">
            <v>43163</v>
          </cell>
        </row>
        <row r="64">
          <cell r="O64">
            <v>43164</v>
          </cell>
        </row>
        <row r="65">
          <cell r="O65">
            <v>43165</v>
          </cell>
        </row>
        <row r="66">
          <cell r="O66">
            <v>43166</v>
          </cell>
        </row>
        <row r="67">
          <cell r="O67">
            <v>43167</v>
          </cell>
        </row>
        <row r="68">
          <cell r="O68">
            <v>43168</v>
          </cell>
        </row>
        <row r="69">
          <cell r="O69">
            <v>43169</v>
          </cell>
        </row>
        <row r="70">
          <cell r="O70">
            <v>43170</v>
          </cell>
        </row>
        <row r="71">
          <cell r="O71">
            <v>43171</v>
          </cell>
        </row>
        <row r="72">
          <cell r="O72">
            <v>43172</v>
          </cell>
        </row>
        <row r="73">
          <cell r="O73">
            <v>43173</v>
          </cell>
        </row>
        <row r="74">
          <cell r="O74">
            <v>43174</v>
          </cell>
        </row>
        <row r="75">
          <cell r="O75">
            <v>43175</v>
          </cell>
        </row>
        <row r="76">
          <cell r="O76">
            <v>43176</v>
          </cell>
        </row>
        <row r="77">
          <cell r="O77">
            <v>43177</v>
          </cell>
        </row>
        <row r="78">
          <cell r="O78">
            <v>43178</v>
          </cell>
        </row>
        <row r="79">
          <cell r="O79">
            <v>43179</v>
          </cell>
        </row>
        <row r="80">
          <cell r="O80">
            <v>43180</v>
          </cell>
        </row>
        <row r="81">
          <cell r="O81">
            <v>43181</v>
          </cell>
        </row>
        <row r="82">
          <cell r="O82">
            <v>43182</v>
          </cell>
        </row>
        <row r="83">
          <cell r="O83">
            <v>43183</v>
          </cell>
        </row>
        <row r="84">
          <cell r="O84">
            <v>43184</v>
          </cell>
        </row>
        <row r="85">
          <cell r="O85">
            <v>43185</v>
          </cell>
        </row>
        <row r="86">
          <cell r="O86">
            <v>43186</v>
          </cell>
        </row>
        <row r="87">
          <cell r="O87">
            <v>43187</v>
          </cell>
        </row>
        <row r="88">
          <cell r="O88">
            <v>43188</v>
          </cell>
        </row>
        <row r="89">
          <cell r="O89">
            <v>43189</v>
          </cell>
        </row>
        <row r="90">
          <cell r="O90">
            <v>43190</v>
          </cell>
        </row>
        <row r="91">
          <cell r="O91">
            <v>43191</v>
          </cell>
        </row>
        <row r="92">
          <cell r="O92">
            <v>43192</v>
          </cell>
        </row>
        <row r="93">
          <cell r="O93">
            <v>43193</v>
          </cell>
        </row>
        <row r="94">
          <cell r="O94">
            <v>43194</v>
          </cell>
        </row>
        <row r="95">
          <cell r="O95">
            <v>43195</v>
          </cell>
        </row>
        <row r="96">
          <cell r="O96">
            <v>43196</v>
          </cell>
        </row>
        <row r="97">
          <cell r="O97">
            <v>43197</v>
          </cell>
        </row>
        <row r="98">
          <cell r="O98">
            <v>43198</v>
          </cell>
        </row>
        <row r="99">
          <cell r="O99">
            <v>43199</v>
          </cell>
        </row>
        <row r="100">
          <cell r="O100">
            <v>43200</v>
          </cell>
        </row>
        <row r="101">
          <cell r="O101">
            <v>43201</v>
          </cell>
        </row>
        <row r="102">
          <cell r="O102">
            <v>43202</v>
          </cell>
        </row>
        <row r="103">
          <cell r="O103">
            <v>43203</v>
          </cell>
        </row>
        <row r="104">
          <cell r="O104">
            <v>43204</v>
          </cell>
        </row>
        <row r="105">
          <cell r="O105">
            <v>43205</v>
          </cell>
        </row>
        <row r="106">
          <cell r="O106">
            <v>43206</v>
          </cell>
        </row>
        <row r="107">
          <cell r="O107">
            <v>43207</v>
          </cell>
        </row>
        <row r="108">
          <cell r="O108">
            <v>43208</v>
          </cell>
        </row>
        <row r="109">
          <cell r="O109">
            <v>43209</v>
          </cell>
        </row>
        <row r="110">
          <cell r="O110">
            <v>43210</v>
          </cell>
        </row>
        <row r="111">
          <cell r="O111">
            <v>43211</v>
          </cell>
        </row>
        <row r="112">
          <cell r="O112">
            <v>43212</v>
          </cell>
        </row>
        <row r="113">
          <cell r="O113">
            <v>43213</v>
          </cell>
        </row>
        <row r="114">
          <cell r="O114">
            <v>43214</v>
          </cell>
        </row>
        <row r="115">
          <cell r="O115">
            <v>43215</v>
          </cell>
        </row>
        <row r="116">
          <cell r="O116">
            <v>43216</v>
          </cell>
        </row>
        <row r="117">
          <cell r="O117">
            <v>43217</v>
          </cell>
        </row>
        <row r="118">
          <cell r="O118">
            <v>43218</v>
          </cell>
        </row>
        <row r="119">
          <cell r="O119">
            <v>43219</v>
          </cell>
        </row>
        <row r="120">
          <cell r="O120">
            <v>43220</v>
          </cell>
        </row>
        <row r="121">
          <cell r="O121">
            <v>43221</v>
          </cell>
        </row>
        <row r="122">
          <cell r="O122">
            <v>43222</v>
          </cell>
        </row>
        <row r="123">
          <cell r="O123">
            <v>43223</v>
          </cell>
        </row>
        <row r="124">
          <cell r="O124">
            <v>43224</v>
          </cell>
        </row>
        <row r="125">
          <cell r="O125">
            <v>43225</v>
          </cell>
        </row>
        <row r="126">
          <cell r="O126">
            <v>43226</v>
          </cell>
        </row>
        <row r="127">
          <cell r="O127">
            <v>43227</v>
          </cell>
        </row>
        <row r="128">
          <cell r="O128">
            <v>43228</v>
          </cell>
        </row>
        <row r="129">
          <cell r="O129">
            <v>43229</v>
          </cell>
        </row>
        <row r="130">
          <cell r="O130">
            <v>43230</v>
          </cell>
        </row>
        <row r="131">
          <cell r="O131">
            <v>43231</v>
          </cell>
        </row>
        <row r="132">
          <cell r="O132">
            <v>43232</v>
          </cell>
        </row>
        <row r="133">
          <cell r="O133">
            <v>43233</v>
          </cell>
        </row>
        <row r="134">
          <cell r="O134">
            <v>43234</v>
          </cell>
        </row>
        <row r="135">
          <cell r="O135">
            <v>43235</v>
          </cell>
        </row>
        <row r="136">
          <cell r="O136">
            <v>43236</v>
          </cell>
        </row>
        <row r="137">
          <cell r="O137">
            <v>43237</v>
          </cell>
        </row>
        <row r="138">
          <cell r="O138">
            <v>43238</v>
          </cell>
        </row>
        <row r="139">
          <cell r="O139">
            <v>43239</v>
          </cell>
        </row>
        <row r="140">
          <cell r="O140">
            <v>43240</v>
          </cell>
        </row>
        <row r="141">
          <cell r="O141">
            <v>43241</v>
          </cell>
        </row>
        <row r="142">
          <cell r="O142">
            <v>43242</v>
          </cell>
        </row>
        <row r="143">
          <cell r="O143">
            <v>43243</v>
          </cell>
        </row>
        <row r="144">
          <cell r="O144">
            <v>43244</v>
          </cell>
        </row>
        <row r="145">
          <cell r="O145">
            <v>43245</v>
          </cell>
        </row>
        <row r="146">
          <cell r="O146">
            <v>43246</v>
          </cell>
        </row>
        <row r="147">
          <cell r="O147">
            <v>43247</v>
          </cell>
        </row>
        <row r="148">
          <cell r="O148">
            <v>43248</v>
          </cell>
        </row>
        <row r="149">
          <cell r="O149">
            <v>43249</v>
          </cell>
        </row>
        <row r="150">
          <cell r="O150">
            <v>43250</v>
          </cell>
        </row>
        <row r="151">
          <cell r="O151">
            <v>43251</v>
          </cell>
        </row>
        <row r="152">
          <cell r="O152">
            <v>43252</v>
          </cell>
        </row>
        <row r="153">
          <cell r="O153">
            <v>43253</v>
          </cell>
        </row>
        <row r="154">
          <cell r="O154">
            <v>43254</v>
          </cell>
        </row>
        <row r="155">
          <cell r="O155">
            <v>43255</v>
          </cell>
        </row>
        <row r="156">
          <cell r="O156">
            <v>43256</v>
          </cell>
        </row>
        <row r="157">
          <cell r="O157">
            <v>43257</v>
          </cell>
        </row>
        <row r="158">
          <cell r="O158">
            <v>43258</v>
          </cell>
        </row>
        <row r="159">
          <cell r="O159">
            <v>43259</v>
          </cell>
        </row>
        <row r="160">
          <cell r="O160">
            <v>43260</v>
          </cell>
        </row>
        <row r="161">
          <cell r="O161">
            <v>43261</v>
          </cell>
        </row>
        <row r="162">
          <cell r="O162">
            <v>43262</v>
          </cell>
        </row>
        <row r="163">
          <cell r="O163">
            <v>43263</v>
          </cell>
        </row>
        <row r="164">
          <cell r="O164">
            <v>43264</v>
          </cell>
        </row>
        <row r="165">
          <cell r="O165">
            <v>43265</v>
          </cell>
        </row>
        <row r="166">
          <cell r="O166">
            <v>43266</v>
          </cell>
        </row>
        <row r="167">
          <cell r="O167">
            <v>43267</v>
          </cell>
        </row>
        <row r="168">
          <cell r="O168">
            <v>43268</v>
          </cell>
        </row>
        <row r="169">
          <cell r="O169">
            <v>43269</v>
          </cell>
        </row>
        <row r="170">
          <cell r="O170">
            <v>43270</v>
          </cell>
        </row>
        <row r="171">
          <cell r="O171">
            <v>43271</v>
          </cell>
        </row>
        <row r="172">
          <cell r="O172">
            <v>43272</v>
          </cell>
        </row>
        <row r="173">
          <cell r="O173">
            <v>43273</v>
          </cell>
        </row>
        <row r="174">
          <cell r="O174">
            <v>43274</v>
          </cell>
        </row>
        <row r="175">
          <cell r="O175">
            <v>43275</v>
          </cell>
        </row>
        <row r="176">
          <cell r="O176">
            <v>43276</v>
          </cell>
        </row>
        <row r="177">
          <cell r="O177">
            <v>43277</v>
          </cell>
        </row>
        <row r="178">
          <cell r="O178">
            <v>43278</v>
          </cell>
        </row>
        <row r="179">
          <cell r="O179">
            <v>43279</v>
          </cell>
        </row>
        <row r="180">
          <cell r="O180">
            <v>43280</v>
          </cell>
        </row>
        <row r="181">
          <cell r="O181">
            <v>43281</v>
          </cell>
        </row>
        <row r="182">
          <cell r="O182">
            <v>43282</v>
          </cell>
        </row>
        <row r="183">
          <cell r="O183">
            <v>43283</v>
          </cell>
        </row>
        <row r="184">
          <cell r="O184">
            <v>43284</v>
          </cell>
        </row>
        <row r="185">
          <cell r="O185">
            <v>43285</v>
          </cell>
        </row>
        <row r="186">
          <cell r="O186">
            <v>43286</v>
          </cell>
        </row>
        <row r="187">
          <cell r="O187">
            <v>43287</v>
          </cell>
        </row>
        <row r="188">
          <cell r="O188">
            <v>43288</v>
          </cell>
        </row>
        <row r="189">
          <cell r="O189">
            <v>43289</v>
          </cell>
        </row>
        <row r="190">
          <cell r="O190">
            <v>43290</v>
          </cell>
        </row>
        <row r="191">
          <cell r="O191">
            <v>43291</v>
          </cell>
        </row>
        <row r="192">
          <cell r="O192">
            <v>43292</v>
          </cell>
        </row>
        <row r="193">
          <cell r="O193">
            <v>43293</v>
          </cell>
        </row>
        <row r="194">
          <cell r="O194">
            <v>43294</v>
          </cell>
        </row>
        <row r="195">
          <cell r="O195">
            <v>43295</v>
          </cell>
        </row>
        <row r="196">
          <cell r="O196">
            <v>43296</v>
          </cell>
        </row>
        <row r="197">
          <cell r="O197">
            <v>43297</v>
          </cell>
        </row>
        <row r="198">
          <cell r="O198">
            <v>43298</v>
          </cell>
        </row>
        <row r="199">
          <cell r="O199">
            <v>43299</v>
          </cell>
        </row>
        <row r="200">
          <cell r="O200">
            <v>43300</v>
          </cell>
        </row>
        <row r="201">
          <cell r="O201">
            <v>43301</v>
          </cell>
        </row>
        <row r="202">
          <cell r="O202">
            <v>43302</v>
          </cell>
        </row>
        <row r="203">
          <cell r="O203">
            <v>43303</v>
          </cell>
        </row>
        <row r="204">
          <cell r="O204">
            <v>43304</v>
          </cell>
        </row>
        <row r="205">
          <cell r="O205">
            <v>43305</v>
          </cell>
        </row>
        <row r="206">
          <cell r="O206">
            <v>43306</v>
          </cell>
        </row>
        <row r="207">
          <cell r="O207">
            <v>43307</v>
          </cell>
        </row>
        <row r="208">
          <cell r="O208">
            <v>43308</v>
          </cell>
        </row>
        <row r="209">
          <cell r="O209">
            <v>43309</v>
          </cell>
        </row>
        <row r="210">
          <cell r="O210">
            <v>43310</v>
          </cell>
        </row>
        <row r="211">
          <cell r="O211">
            <v>43311</v>
          </cell>
        </row>
        <row r="212">
          <cell r="O212">
            <v>43312</v>
          </cell>
        </row>
        <row r="213">
          <cell r="O213">
            <v>43313</v>
          </cell>
        </row>
        <row r="214">
          <cell r="O214">
            <v>43314</v>
          </cell>
        </row>
        <row r="215">
          <cell r="O215">
            <v>43315</v>
          </cell>
        </row>
        <row r="216">
          <cell r="O216">
            <v>43316</v>
          </cell>
        </row>
        <row r="217">
          <cell r="O217">
            <v>43317</v>
          </cell>
        </row>
        <row r="218">
          <cell r="O218">
            <v>43318</v>
          </cell>
        </row>
        <row r="219">
          <cell r="O219">
            <v>43319</v>
          </cell>
        </row>
        <row r="220">
          <cell r="O220">
            <v>43320</v>
          </cell>
        </row>
        <row r="221">
          <cell r="O221">
            <v>43321</v>
          </cell>
        </row>
        <row r="222">
          <cell r="O222">
            <v>43322</v>
          </cell>
        </row>
        <row r="223">
          <cell r="O223">
            <v>43323</v>
          </cell>
        </row>
        <row r="224">
          <cell r="O224">
            <v>43324</v>
          </cell>
        </row>
        <row r="225">
          <cell r="O225">
            <v>43325</v>
          </cell>
        </row>
        <row r="226">
          <cell r="O226">
            <v>43326</v>
          </cell>
        </row>
        <row r="227">
          <cell r="O227">
            <v>43327</v>
          </cell>
        </row>
        <row r="228">
          <cell r="O228">
            <v>43328</v>
          </cell>
        </row>
        <row r="229">
          <cell r="O229">
            <v>43329</v>
          </cell>
        </row>
        <row r="230">
          <cell r="O230">
            <v>43330</v>
          </cell>
        </row>
        <row r="231">
          <cell r="O231">
            <v>43331</v>
          </cell>
        </row>
        <row r="232">
          <cell r="O232">
            <v>43332</v>
          </cell>
        </row>
        <row r="233">
          <cell r="O233">
            <v>43333</v>
          </cell>
        </row>
        <row r="234">
          <cell r="O234">
            <v>43334</v>
          </cell>
        </row>
        <row r="235">
          <cell r="O235">
            <v>43335</v>
          </cell>
        </row>
        <row r="236">
          <cell r="O236">
            <v>43336</v>
          </cell>
        </row>
        <row r="237">
          <cell r="O237">
            <v>43337</v>
          </cell>
        </row>
        <row r="238">
          <cell r="O238">
            <v>43338</v>
          </cell>
        </row>
        <row r="239">
          <cell r="O239">
            <v>43339</v>
          </cell>
        </row>
        <row r="240">
          <cell r="O240">
            <v>43340</v>
          </cell>
        </row>
        <row r="241">
          <cell r="O241">
            <v>43341</v>
          </cell>
        </row>
        <row r="242">
          <cell r="O242">
            <v>43342</v>
          </cell>
        </row>
        <row r="243">
          <cell r="O243">
            <v>43343</v>
          </cell>
        </row>
        <row r="244">
          <cell r="O244">
            <v>43344</v>
          </cell>
        </row>
        <row r="245">
          <cell r="O245">
            <v>43345</v>
          </cell>
        </row>
        <row r="246">
          <cell r="O246">
            <v>43346</v>
          </cell>
        </row>
        <row r="247">
          <cell r="O247">
            <v>43347</v>
          </cell>
        </row>
        <row r="248">
          <cell r="O248">
            <v>43348</v>
          </cell>
        </row>
        <row r="249">
          <cell r="O249">
            <v>43349</v>
          </cell>
        </row>
        <row r="250">
          <cell r="O250">
            <v>43350</v>
          </cell>
        </row>
        <row r="251">
          <cell r="O251">
            <v>43351</v>
          </cell>
        </row>
        <row r="252">
          <cell r="O252">
            <v>43352</v>
          </cell>
        </row>
        <row r="253">
          <cell r="O253">
            <v>43353</v>
          </cell>
        </row>
        <row r="254">
          <cell r="O254">
            <v>43354</v>
          </cell>
        </row>
        <row r="255">
          <cell r="O255">
            <v>43355</v>
          </cell>
        </row>
        <row r="256">
          <cell r="O256">
            <v>43356</v>
          </cell>
        </row>
        <row r="257">
          <cell r="O257">
            <v>43357</v>
          </cell>
        </row>
        <row r="258">
          <cell r="O258">
            <v>43358</v>
          </cell>
        </row>
        <row r="259">
          <cell r="O259">
            <v>43359</v>
          </cell>
        </row>
        <row r="260">
          <cell r="O260">
            <v>43360</v>
          </cell>
        </row>
        <row r="261">
          <cell r="O261">
            <v>43361</v>
          </cell>
        </row>
        <row r="262">
          <cell r="O262">
            <v>43362</v>
          </cell>
        </row>
        <row r="263">
          <cell r="O263">
            <v>43363</v>
          </cell>
        </row>
        <row r="264">
          <cell r="O264">
            <v>43364</v>
          </cell>
        </row>
        <row r="265">
          <cell r="O265">
            <v>43365</v>
          </cell>
        </row>
        <row r="266">
          <cell r="O266">
            <v>43366</v>
          </cell>
        </row>
        <row r="267">
          <cell r="O267">
            <v>43367</v>
          </cell>
        </row>
        <row r="268">
          <cell r="O268">
            <v>43368</v>
          </cell>
        </row>
        <row r="269">
          <cell r="O269">
            <v>43369</v>
          </cell>
        </row>
        <row r="270">
          <cell r="O270">
            <v>43370</v>
          </cell>
        </row>
        <row r="271">
          <cell r="O271">
            <v>43371</v>
          </cell>
        </row>
        <row r="272">
          <cell r="O272">
            <v>43372</v>
          </cell>
        </row>
        <row r="273">
          <cell r="O273">
            <v>43373</v>
          </cell>
        </row>
        <row r="274">
          <cell r="O274">
            <v>43374</v>
          </cell>
        </row>
        <row r="275">
          <cell r="O275">
            <v>43375</v>
          </cell>
        </row>
        <row r="276">
          <cell r="O276">
            <v>43376</v>
          </cell>
        </row>
        <row r="277">
          <cell r="O277">
            <v>43377</v>
          </cell>
        </row>
        <row r="278">
          <cell r="O278">
            <v>43378</v>
          </cell>
        </row>
        <row r="279">
          <cell r="O279">
            <v>43379</v>
          </cell>
        </row>
        <row r="280">
          <cell r="O280">
            <v>43380</v>
          </cell>
        </row>
        <row r="281">
          <cell r="O281">
            <v>43381</v>
          </cell>
        </row>
        <row r="282">
          <cell r="O282">
            <v>43382</v>
          </cell>
        </row>
        <row r="283">
          <cell r="O283">
            <v>43383</v>
          </cell>
        </row>
        <row r="284">
          <cell r="O284">
            <v>43384</v>
          </cell>
        </row>
        <row r="285">
          <cell r="O285">
            <v>43385</v>
          </cell>
        </row>
        <row r="286">
          <cell r="O286">
            <v>43386</v>
          </cell>
        </row>
        <row r="287">
          <cell r="O287">
            <v>43387</v>
          </cell>
        </row>
        <row r="288">
          <cell r="O288">
            <v>43388</v>
          </cell>
        </row>
        <row r="289">
          <cell r="O289">
            <v>43389</v>
          </cell>
        </row>
        <row r="290">
          <cell r="O290">
            <v>43390</v>
          </cell>
        </row>
        <row r="291">
          <cell r="O291">
            <v>43391</v>
          </cell>
        </row>
        <row r="292">
          <cell r="O292">
            <v>43392</v>
          </cell>
        </row>
        <row r="293">
          <cell r="O293">
            <v>43393</v>
          </cell>
        </row>
        <row r="294">
          <cell r="O294">
            <v>43394</v>
          </cell>
        </row>
        <row r="295">
          <cell r="O295">
            <v>43395</v>
          </cell>
        </row>
        <row r="296">
          <cell r="O296">
            <v>43396</v>
          </cell>
        </row>
        <row r="297">
          <cell r="O297">
            <v>43397</v>
          </cell>
        </row>
        <row r="298">
          <cell r="O298">
            <v>43398</v>
          </cell>
        </row>
        <row r="299">
          <cell r="O299">
            <v>43399</v>
          </cell>
        </row>
        <row r="300">
          <cell r="O300">
            <v>43400</v>
          </cell>
        </row>
        <row r="301">
          <cell r="O301">
            <v>43401</v>
          </cell>
        </row>
        <row r="302">
          <cell r="O302">
            <v>43402</v>
          </cell>
        </row>
        <row r="303">
          <cell r="O303">
            <v>43403</v>
          </cell>
        </row>
        <row r="304">
          <cell r="O304">
            <v>43404</v>
          </cell>
        </row>
        <row r="305">
          <cell r="O305">
            <v>43405</v>
          </cell>
        </row>
        <row r="306">
          <cell r="O306">
            <v>43406</v>
          </cell>
        </row>
        <row r="307">
          <cell r="O307">
            <v>43407</v>
          </cell>
        </row>
        <row r="308">
          <cell r="O308">
            <v>43408</v>
          </cell>
        </row>
        <row r="309">
          <cell r="O309">
            <v>43409</v>
          </cell>
        </row>
        <row r="310">
          <cell r="O310">
            <v>43410</v>
          </cell>
        </row>
        <row r="311">
          <cell r="O311">
            <v>43411</v>
          </cell>
        </row>
        <row r="312">
          <cell r="O312">
            <v>43412</v>
          </cell>
        </row>
        <row r="313">
          <cell r="O313">
            <v>43413</v>
          </cell>
        </row>
        <row r="314">
          <cell r="O314">
            <v>43414</v>
          </cell>
        </row>
        <row r="315">
          <cell r="O315">
            <v>43415</v>
          </cell>
        </row>
        <row r="316">
          <cell r="O316">
            <v>43416</v>
          </cell>
        </row>
        <row r="317">
          <cell r="O317">
            <v>43417</v>
          </cell>
        </row>
        <row r="318">
          <cell r="O318">
            <v>43418</v>
          </cell>
        </row>
        <row r="319">
          <cell r="O319">
            <v>43419</v>
          </cell>
        </row>
        <row r="320">
          <cell r="O320">
            <v>43420</v>
          </cell>
        </row>
        <row r="321">
          <cell r="O321">
            <v>43421</v>
          </cell>
        </row>
        <row r="322">
          <cell r="O322">
            <v>43422</v>
          </cell>
        </row>
        <row r="323">
          <cell r="O323">
            <v>43423</v>
          </cell>
        </row>
        <row r="324">
          <cell r="O324">
            <v>43424</v>
          </cell>
        </row>
        <row r="325">
          <cell r="O325">
            <v>43425</v>
          </cell>
        </row>
        <row r="326">
          <cell r="O326">
            <v>43426</v>
          </cell>
        </row>
        <row r="327">
          <cell r="O327">
            <v>43427</v>
          </cell>
        </row>
        <row r="328">
          <cell r="O328">
            <v>43428</v>
          </cell>
        </row>
        <row r="329">
          <cell r="O329">
            <v>43429</v>
          </cell>
        </row>
        <row r="330">
          <cell r="O330">
            <v>43430</v>
          </cell>
        </row>
        <row r="331">
          <cell r="O331">
            <v>43431</v>
          </cell>
        </row>
        <row r="332">
          <cell r="O332">
            <v>43432</v>
          </cell>
        </row>
        <row r="333">
          <cell r="O333">
            <v>43433</v>
          </cell>
        </row>
        <row r="334">
          <cell r="O334">
            <v>43434</v>
          </cell>
        </row>
        <row r="335">
          <cell r="O335">
            <v>43435</v>
          </cell>
        </row>
        <row r="336">
          <cell r="O336">
            <v>43436</v>
          </cell>
        </row>
        <row r="337">
          <cell r="O337">
            <v>43437</v>
          </cell>
        </row>
        <row r="338">
          <cell r="O338">
            <v>43438</v>
          </cell>
        </row>
        <row r="339">
          <cell r="O339">
            <v>43439</v>
          </cell>
        </row>
        <row r="340">
          <cell r="O340">
            <v>43440</v>
          </cell>
        </row>
        <row r="341">
          <cell r="O341">
            <v>43441</v>
          </cell>
        </row>
        <row r="342">
          <cell r="O342">
            <v>43442</v>
          </cell>
        </row>
        <row r="343">
          <cell r="O343">
            <v>43443</v>
          </cell>
        </row>
        <row r="344">
          <cell r="O344">
            <v>43444</v>
          </cell>
        </row>
        <row r="345">
          <cell r="O345">
            <v>43445</v>
          </cell>
        </row>
        <row r="346">
          <cell r="O346">
            <v>43446</v>
          </cell>
        </row>
        <row r="347">
          <cell r="O347">
            <v>43447</v>
          </cell>
        </row>
        <row r="348">
          <cell r="O348">
            <v>43448</v>
          </cell>
        </row>
        <row r="349">
          <cell r="O349">
            <v>43449</v>
          </cell>
        </row>
        <row r="350">
          <cell r="O350">
            <v>43450</v>
          </cell>
        </row>
        <row r="351">
          <cell r="O351">
            <v>43451</v>
          </cell>
        </row>
        <row r="352">
          <cell r="O352">
            <v>43452</v>
          </cell>
        </row>
        <row r="353">
          <cell r="O353">
            <v>43453</v>
          </cell>
        </row>
        <row r="354">
          <cell r="O354">
            <v>43454</v>
          </cell>
        </row>
        <row r="355">
          <cell r="O355">
            <v>43455</v>
          </cell>
        </row>
        <row r="356">
          <cell r="O356">
            <v>43456</v>
          </cell>
        </row>
        <row r="357">
          <cell r="O357">
            <v>43457</v>
          </cell>
        </row>
        <row r="358">
          <cell r="O358">
            <v>43458</v>
          </cell>
        </row>
        <row r="359">
          <cell r="O359">
            <v>43459</v>
          </cell>
        </row>
        <row r="360">
          <cell r="O360">
            <v>43460</v>
          </cell>
        </row>
        <row r="361">
          <cell r="O361">
            <v>43461</v>
          </cell>
        </row>
        <row r="362">
          <cell r="O362">
            <v>43462</v>
          </cell>
        </row>
        <row r="363">
          <cell r="O363">
            <v>43463</v>
          </cell>
        </row>
        <row r="364">
          <cell r="O364">
            <v>43464</v>
          </cell>
        </row>
        <row r="365">
          <cell r="O365">
            <v>43465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bre"/>
      <sheetName val="Membres"/>
      <sheetName val="Novembre 2021"/>
      <sheetName val="Décembre 2021"/>
      <sheetName val="Janvier 2022"/>
      <sheetName val="Février 2022"/>
      <sheetName val="Mars 2022"/>
      <sheetName val="Avril 2022"/>
      <sheetName val="Mai 2022"/>
      <sheetName val="Juin 2022"/>
      <sheetName val="Juillet 2022"/>
      <sheetName val="Août 2022"/>
      <sheetName val="Septembre 2022"/>
      <sheetName val="Octobre 2022"/>
      <sheetName val="Novembre 2022"/>
      <sheetName val="Bilan Financier 2022"/>
      <sheetName val="Bilan Financier"/>
      <sheetName val="Attestation"/>
      <sheetName val="Fiche membres"/>
      <sheetName val="Data"/>
      <sheetName val="Data2"/>
      <sheetName val="Feuil2"/>
      <sheetName val="Bilan Financier 2021_2022"/>
      <sheetName val="AMCB_V4.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Comptes" displayName="t_Comptes" ref="A1:B28" totalsRowShown="0" headerRowDxfId="12">
  <autoFilter ref="A1:B28" xr:uid="{00000000-0009-0000-0100-000001000000}"/>
  <sortState xmlns:xlrd2="http://schemas.microsoft.com/office/spreadsheetml/2017/richdata2" ref="A2:B28">
    <sortCondition ref="B2:B28"/>
  </sortState>
  <tableColumns count="2">
    <tableColumn id="1" xr3:uid="{00000000-0010-0000-0000-000001000000}" name="LIBELLES" dataDxfId="11"/>
    <tableColumn id="2" xr3:uid="{00000000-0010-0000-0000-000002000000}" name="CODES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ettre@biz" TargetMode="External"/><Relationship Id="rId2" Type="http://schemas.openxmlformats.org/officeDocument/2006/relationships/hyperlink" Target="mailto:email@fr" TargetMode="External"/><Relationship Id="rId1" Type="http://schemas.openxmlformats.org/officeDocument/2006/relationships/hyperlink" Target="mailto:courrier@com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2B842-097A-47D2-A54B-A25AD4097150}">
  <sheetPr codeName="Feuil1"/>
  <dimension ref="A1"/>
  <sheetViews>
    <sheetView tabSelected="1" workbookViewId="0">
      <pane ySplit="32" topLeftCell="A33" activePane="bottomLeft" state="frozen"/>
      <selection pane="bottomLeft"/>
    </sheetView>
  </sheetViews>
  <sheetFormatPr baseColWidth="10" defaultRowHeight="15" x14ac:dyDescent="0.25"/>
  <cols>
    <col min="5" max="5" width="11.42578125" customWidth="1"/>
    <col min="7" max="7" width="11.42578125" customWidth="1"/>
  </cols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1">
    <tabColor rgb="FF92D050"/>
  </sheetPr>
  <dimension ref="A1:X70"/>
  <sheetViews>
    <sheetView zoomScaleNormal="100" workbookViewId="0">
      <pane ySplit="3" topLeftCell="A4" activePane="bottomLeft" state="frozen"/>
      <selection activeCell="L15" activeCellId="1" sqref="G43 L15"/>
      <selection pane="bottomLeft" activeCell="F13" sqref="F13"/>
    </sheetView>
  </sheetViews>
  <sheetFormatPr baseColWidth="10" defaultRowHeight="15" x14ac:dyDescent="0.25"/>
  <cols>
    <col min="1" max="1" width="10.7109375" style="49" customWidth="1"/>
    <col min="2" max="2" width="26.5703125" style="340" bestFit="1" customWidth="1"/>
    <col min="3" max="3" width="30.42578125" style="49" bestFit="1" customWidth="1"/>
    <col min="4" max="4" width="24" style="49" bestFit="1" customWidth="1"/>
    <col min="5" max="5" width="7.42578125" style="49" customWidth="1"/>
    <col min="6" max="6" width="34.140625" style="49" bestFit="1" customWidth="1"/>
    <col min="7" max="7" width="9.42578125" style="49" bestFit="1" customWidth="1"/>
    <col min="8" max="8" width="20.28515625" style="49" bestFit="1" customWidth="1"/>
    <col min="9" max="9" width="5.140625" style="49" bestFit="1" customWidth="1"/>
    <col min="10" max="11" width="13.140625" style="49" bestFit="1" customWidth="1"/>
    <col min="12" max="12" width="10.7109375" style="49" bestFit="1" customWidth="1"/>
    <col min="13" max="13" width="4" style="49" bestFit="1" customWidth="1"/>
    <col min="14" max="14" width="6.7109375" style="49" bestFit="1" customWidth="1"/>
    <col min="15" max="15" width="9.7109375" style="49" bestFit="1" customWidth="1"/>
    <col min="16" max="16" width="10.7109375" style="49" bestFit="1" customWidth="1"/>
    <col min="17" max="17" width="9" style="49" bestFit="1" customWidth="1"/>
    <col min="18" max="18" width="9.5703125" style="49" customWidth="1"/>
    <col min="19" max="19" width="8.5703125" style="49" hidden="1" customWidth="1"/>
    <col min="20" max="20" width="10.7109375" style="49" hidden="1" customWidth="1"/>
    <col min="21" max="21" width="5" style="2" customWidth="1"/>
    <col min="22" max="22" width="4.85546875" style="2" customWidth="1"/>
    <col min="23" max="23" width="30.7109375" style="147" bestFit="1" customWidth="1"/>
    <col min="24" max="24" width="4" customWidth="1"/>
  </cols>
  <sheetData>
    <row r="1" spans="1:24" s="2" customFormat="1" ht="3.75" customHeight="1" x14ac:dyDescent="0.25">
      <c r="A1" s="1" t="s">
        <v>30</v>
      </c>
      <c r="B1" s="174" t="s">
        <v>31</v>
      </c>
      <c r="C1" s="1" t="s">
        <v>132</v>
      </c>
      <c r="D1" s="1" t="s">
        <v>147</v>
      </c>
      <c r="E1" s="1" t="s">
        <v>32</v>
      </c>
      <c r="F1" s="1" t="s">
        <v>146</v>
      </c>
      <c r="G1" s="649" t="s">
        <v>147</v>
      </c>
      <c r="H1" s="276">
        <f ca="1">TODAY()</f>
        <v>45359</v>
      </c>
      <c r="I1" s="1"/>
      <c r="J1" s="1"/>
      <c r="K1" s="1"/>
      <c r="L1" s="1"/>
      <c r="M1" s="277"/>
      <c r="N1" s="277"/>
      <c r="O1" s="1"/>
      <c r="P1" s="1">
        <v>45</v>
      </c>
      <c r="Q1" s="1">
        <v>20</v>
      </c>
      <c r="R1" s="1" t="s">
        <v>148</v>
      </c>
      <c r="S1" s="1"/>
      <c r="V1" s="409"/>
    </row>
    <row r="2" spans="1:24" s="2" customFormat="1" ht="30" customHeight="1" x14ac:dyDescent="0.25">
      <c r="A2" s="49"/>
      <c r="B2" s="252"/>
      <c r="C2" s="278" t="s">
        <v>44</v>
      </c>
      <c r="D2" s="658" t="s">
        <v>129</v>
      </c>
      <c r="E2" s="658"/>
      <c r="F2" s="658"/>
      <c r="G2" s="279" t="s">
        <v>44</v>
      </c>
      <c r="H2" s="279"/>
      <c r="I2" s="279" t="s">
        <v>44</v>
      </c>
      <c r="J2" s="279" t="s">
        <v>44</v>
      </c>
      <c r="K2" s="279" t="s">
        <v>44</v>
      </c>
      <c r="L2" s="333" t="s">
        <v>44</v>
      </c>
      <c r="M2" s="49"/>
      <c r="N2" s="49"/>
      <c r="O2" s="49" t="s">
        <v>44</v>
      </c>
      <c r="P2" s="49"/>
      <c r="Q2" s="49"/>
      <c r="R2" s="49"/>
      <c r="S2" s="49"/>
      <c r="T2" s="49"/>
      <c r="V2" s="267"/>
      <c r="W2" s="406"/>
    </row>
    <row r="3" spans="1:24" s="2" customFormat="1" ht="25.5" customHeight="1" x14ac:dyDescent="0.25">
      <c r="A3" s="3" t="s">
        <v>33</v>
      </c>
      <c r="B3" s="250" t="s">
        <v>123</v>
      </c>
      <c r="C3" s="3" t="s">
        <v>34</v>
      </c>
      <c r="D3" s="3" t="s">
        <v>35</v>
      </c>
      <c r="E3" s="3" t="s">
        <v>36</v>
      </c>
      <c r="F3" s="3" t="s">
        <v>37</v>
      </c>
      <c r="G3" s="4" t="s">
        <v>205</v>
      </c>
      <c r="H3" s="4" t="s">
        <v>206</v>
      </c>
      <c r="I3" s="5" t="s">
        <v>151</v>
      </c>
      <c r="J3" s="3" t="s">
        <v>38</v>
      </c>
      <c r="K3" s="3" t="s">
        <v>39</v>
      </c>
      <c r="L3" s="6" t="s">
        <v>40</v>
      </c>
      <c r="M3" s="6" t="s">
        <v>47</v>
      </c>
      <c r="N3" s="6" t="s">
        <v>99</v>
      </c>
      <c r="O3" s="6" t="s">
        <v>41</v>
      </c>
      <c r="P3" s="7" t="s">
        <v>42</v>
      </c>
      <c r="Q3" s="280" t="s">
        <v>43</v>
      </c>
      <c r="R3" s="3" t="s">
        <v>130</v>
      </c>
      <c r="S3" s="3" t="s">
        <v>130</v>
      </c>
      <c r="T3" s="3" t="s">
        <v>33</v>
      </c>
      <c r="U3" s="49"/>
      <c r="V3" s="312"/>
      <c r="W3" s="314"/>
    </row>
    <row r="4" spans="1:24" ht="15" customHeight="1" x14ac:dyDescent="0.25">
      <c r="A4" s="334" t="s">
        <v>131</v>
      </c>
      <c r="B4" s="335" t="s">
        <v>208</v>
      </c>
      <c r="C4" s="176" t="s">
        <v>197</v>
      </c>
      <c r="D4" s="176" t="s">
        <v>196</v>
      </c>
      <c r="E4" s="498">
        <v>11111</v>
      </c>
      <c r="F4" s="337" t="s">
        <v>202</v>
      </c>
      <c r="G4" s="336"/>
      <c r="H4" s="153"/>
      <c r="I4" s="176"/>
      <c r="J4" s="338"/>
      <c r="K4" s="338"/>
      <c r="L4" s="651">
        <v>22120</v>
      </c>
      <c r="M4" s="176">
        <f t="shared" ref="M4:M35" ca="1" si="0">IF(ISBLANK(L4),"",ROUNDDOWN(($H$1-L4)/365,0))</f>
        <v>63</v>
      </c>
      <c r="N4" s="176" t="str">
        <f ca="1">IF(ISBLANK(L4),"",IF(M4&gt;=18,"Majeur","mineur"))</f>
        <v>Majeur</v>
      </c>
      <c r="O4" s="133" t="s">
        <v>32</v>
      </c>
      <c r="P4" s="134">
        <v>45245</v>
      </c>
      <c r="Q4" s="135">
        <v>45</v>
      </c>
      <c r="R4" s="136" t="s">
        <v>132</v>
      </c>
      <c r="S4" s="176" t="str">
        <f t="shared" ref="S4:S59" si="1">IF(ISBLANK(R4),"",R4)</f>
        <v>Virement</v>
      </c>
      <c r="T4" s="144">
        <v>1</v>
      </c>
      <c r="U4" s="2">
        <f t="shared" ref="U4:U59" ca="1" si="2">IF(O4&lt;&gt;"Aéro","",IF(M4&gt;=18,45,IF(M4&lt;18,20,"")))</f>
        <v>45</v>
      </c>
      <c r="V4" s="312"/>
      <c r="W4" s="314"/>
      <c r="X4" s="312"/>
    </row>
    <row r="5" spans="1:24" ht="15" customHeight="1" x14ac:dyDescent="0.25">
      <c r="A5" s="275">
        <v>3</v>
      </c>
      <c r="B5" s="251" t="s">
        <v>209</v>
      </c>
      <c r="C5" s="130" t="s">
        <v>198</v>
      </c>
      <c r="D5" s="130" t="s">
        <v>200</v>
      </c>
      <c r="E5" s="499">
        <v>22222</v>
      </c>
      <c r="F5" s="512" t="s">
        <v>203</v>
      </c>
      <c r="G5" s="331"/>
      <c r="H5" s="628"/>
      <c r="I5" s="176"/>
      <c r="J5" s="131"/>
      <c r="K5" s="132"/>
      <c r="L5" s="652">
        <v>30961</v>
      </c>
      <c r="M5" s="129">
        <f t="shared" ca="1" si="0"/>
        <v>39</v>
      </c>
      <c r="N5" s="176" t="str">
        <f t="shared" ref="N5:N59" ca="1" si="3">IF(ISBLANK(L5),"",IF(M5&gt;=18,"Majeur","mineur"))</f>
        <v>Majeur</v>
      </c>
      <c r="O5" s="133" t="s">
        <v>32</v>
      </c>
      <c r="P5" s="134">
        <v>45242</v>
      </c>
      <c r="Q5" s="135">
        <v>45</v>
      </c>
      <c r="R5" s="136" t="s">
        <v>31</v>
      </c>
      <c r="S5" s="176" t="str">
        <f t="shared" si="1"/>
        <v>Espèces</v>
      </c>
      <c r="T5" s="144">
        <v>3</v>
      </c>
      <c r="U5" s="2">
        <f t="shared" ca="1" si="2"/>
        <v>45</v>
      </c>
      <c r="V5" s="312"/>
      <c r="W5" s="314"/>
      <c r="X5" s="312"/>
    </row>
    <row r="6" spans="1:24" ht="15" customHeight="1" x14ac:dyDescent="0.25">
      <c r="A6" s="275">
        <v>4</v>
      </c>
      <c r="B6" s="251" t="s">
        <v>210</v>
      </c>
      <c r="C6" s="137" t="s">
        <v>199</v>
      </c>
      <c r="D6" s="130" t="s">
        <v>201</v>
      </c>
      <c r="E6" s="499">
        <v>33333</v>
      </c>
      <c r="F6" s="512" t="s">
        <v>204</v>
      </c>
      <c r="G6" s="330"/>
      <c r="H6" s="629"/>
      <c r="I6" s="176"/>
      <c r="J6" s="138"/>
      <c r="K6" s="141"/>
      <c r="L6" s="653">
        <v>40447</v>
      </c>
      <c r="M6" s="145">
        <f t="shared" ca="1" si="0"/>
        <v>13</v>
      </c>
      <c r="N6" s="176" t="str">
        <f t="shared" ca="1" si="3"/>
        <v>mineur</v>
      </c>
      <c r="O6" s="133" t="s">
        <v>32</v>
      </c>
      <c r="P6" s="134">
        <v>45236</v>
      </c>
      <c r="Q6" s="135">
        <v>20</v>
      </c>
      <c r="R6" s="136" t="s">
        <v>31</v>
      </c>
      <c r="S6" s="176" t="str">
        <f t="shared" si="1"/>
        <v>Espèces</v>
      </c>
      <c r="T6" s="144">
        <v>4</v>
      </c>
      <c r="U6" s="2">
        <f t="shared" ca="1" si="2"/>
        <v>20</v>
      </c>
      <c r="V6" s="312"/>
      <c r="W6" s="314"/>
      <c r="X6" s="312"/>
    </row>
    <row r="7" spans="1:24" ht="15" customHeight="1" x14ac:dyDescent="0.25">
      <c r="A7" s="275">
        <v>6</v>
      </c>
      <c r="B7" s="251"/>
      <c r="C7" s="139"/>
      <c r="D7" s="139"/>
      <c r="E7" s="500"/>
      <c r="F7" s="511"/>
      <c r="G7" s="332"/>
      <c r="H7" s="630"/>
      <c r="I7" s="176"/>
      <c r="J7" s="140"/>
      <c r="K7" s="315"/>
      <c r="L7" s="653">
        <v>24195</v>
      </c>
      <c r="M7" s="145">
        <f t="shared" ca="1" si="0"/>
        <v>57</v>
      </c>
      <c r="N7" s="176" t="str">
        <f t="shared" ca="1" si="3"/>
        <v>Majeur</v>
      </c>
      <c r="O7" s="133" t="s">
        <v>146</v>
      </c>
      <c r="P7" s="134"/>
      <c r="Q7" s="135"/>
      <c r="R7" s="136"/>
      <c r="S7" s="176" t="str">
        <f t="shared" si="1"/>
        <v/>
      </c>
      <c r="T7" s="144">
        <v>6</v>
      </c>
      <c r="U7" s="2" t="str">
        <f t="shared" si="2"/>
        <v/>
      </c>
      <c r="V7" s="312"/>
      <c r="W7" s="314"/>
      <c r="X7" s="312"/>
    </row>
    <row r="8" spans="1:24" ht="15" customHeight="1" x14ac:dyDescent="0.25">
      <c r="A8" s="275">
        <v>7</v>
      </c>
      <c r="B8" s="251"/>
      <c r="C8" s="130"/>
      <c r="D8" s="136"/>
      <c r="E8" s="499"/>
      <c r="F8" s="510"/>
      <c r="G8" s="332"/>
      <c r="H8" s="630"/>
      <c r="I8" s="176"/>
      <c r="J8" s="131"/>
      <c r="K8" s="141"/>
      <c r="L8" s="653">
        <v>12509</v>
      </c>
      <c r="M8" s="145">
        <f t="shared" ca="1" si="0"/>
        <v>90</v>
      </c>
      <c r="N8" s="176" t="str">
        <f t="shared" ca="1" si="3"/>
        <v>Majeur</v>
      </c>
      <c r="O8" s="133" t="s">
        <v>32</v>
      </c>
      <c r="P8" s="134"/>
      <c r="Q8" s="135"/>
      <c r="R8" s="136"/>
      <c r="S8" s="176" t="str">
        <f t="shared" si="1"/>
        <v/>
      </c>
      <c r="T8" s="144">
        <v>7</v>
      </c>
      <c r="U8" s="2">
        <f t="shared" ca="1" si="2"/>
        <v>45</v>
      </c>
      <c r="V8" s="312"/>
      <c r="W8" s="314"/>
      <c r="X8" s="312"/>
    </row>
    <row r="9" spans="1:24" ht="15" customHeight="1" x14ac:dyDescent="0.25">
      <c r="A9" s="275">
        <v>8</v>
      </c>
      <c r="B9" s="251"/>
      <c r="C9" s="130"/>
      <c r="D9" s="136"/>
      <c r="E9" s="499"/>
      <c r="F9" s="512"/>
      <c r="G9" s="332"/>
      <c r="H9" s="630"/>
      <c r="I9" s="176"/>
      <c r="J9" s="131"/>
      <c r="K9" s="141"/>
      <c r="L9" s="653">
        <v>23822</v>
      </c>
      <c r="M9" s="145">
        <f t="shared" ca="1" si="0"/>
        <v>59</v>
      </c>
      <c r="N9" s="176" t="str">
        <f t="shared" ca="1" si="3"/>
        <v>Majeur</v>
      </c>
      <c r="O9" s="133" t="s">
        <v>32</v>
      </c>
      <c r="P9" s="134"/>
      <c r="Q9" s="135"/>
      <c r="R9" s="136"/>
      <c r="S9" s="176" t="str">
        <f t="shared" si="1"/>
        <v/>
      </c>
      <c r="T9" s="144">
        <v>8</v>
      </c>
      <c r="U9" s="2">
        <f t="shared" ca="1" si="2"/>
        <v>45</v>
      </c>
      <c r="V9" s="312"/>
      <c r="W9" s="314"/>
      <c r="X9" s="312"/>
    </row>
    <row r="10" spans="1:24" ht="15" customHeight="1" x14ac:dyDescent="0.25">
      <c r="A10" s="275">
        <v>9</v>
      </c>
      <c r="B10" s="251"/>
      <c r="C10" s="139"/>
      <c r="D10" s="139"/>
      <c r="E10" s="500"/>
      <c r="F10" s="513"/>
      <c r="G10" s="330"/>
      <c r="H10" s="629"/>
      <c r="I10" s="176"/>
      <c r="J10" s="140"/>
      <c r="K10" s="315"/>
      <c r="L10" s="653">
        <v>19929</v>
      </c>
      <c r="M10" s="145">
        <f t="shared" ca="1" si="0"/>
        <v>69</v>
      </c>
      <c r="N10" s="176" t="str">
        <f t="shared" ca="1" si="3"/>
        <v>Majeur</v>
      </c>
      <c r="O10" s="133" t="s">
        <v>32</v>
      </c>
      <c r="P10" s="624"/>
      <c r="Q10" s="625"/>
      <c r="R10" s="497"/>
      <c r="S10" s="176" t="str">
        <f t="shared" si="1"/>
        <v/>
      </c>
      <c r="T10" s="144">
        <v>9</v>
      </c>
      <c r="U10" s="2">
        <f t="shared" ca="1" si="2"/>
        <v>45</v>
      </c>
      <c r="V10" s="312"/>
      <c r="W10" s="314"/>
      <c r="X10" s="312"/>
    </row>
    <row r="11" spans="1:24" ht="15" customHeight="1" x14ac:dyDescent="0.25">
      <c r="A11" s="275">
        <v>10</v>
      </c>
      <c r="B11" s="251"/>
      <c r="C11" s="130"/>
      <c r="D11" s="130"/>
      <c r="E11" s="499"/>
      <c r="F11" s="510"/>
      <c r="G11" s="330"/>
      <c r="H11" s="629"/>
      <c r="I11" s="176"/>
      <c r="J11" s="131"/>
      <c r="K11" s="141"/>
      <c r="L11" s="653">
        <v>24463</v>
      </c>
      <c r="M11" s="145">
        <f t="shared" ca="1" si="0"/>
        <v>57</v>
      </c>
      <c r="N11" s="176" t="str">
        <f t="shared" ca="1" si="3"/>
        <v>Majeur</v>
      </c>
      <c r="O11" s="133" t="s">
        <v>32</v>
      </c>
      <c r="P11" s="134"/>
      <c r="Q11" s="135"/>
      <c r="R11" s="136"/>
      <c r="S11" s="176" t="str">
        <f t="shared" si="1"/>
        <v/>
      </c>
      <c r="T11" s="144">
        <v>10</v>
      </c>
      <c r="U11" s="2">
        <f t="shared" ca="1" si="2"/>
        <v>45</v>
      </c>
      <c r="V11" s="312"/>
      <c r="W11" s="314"/>
      <c r="X11" s="312"/>
    </row>
    <row r="12" spans="1:24" ht="15" customHeight="1" x14ac:dyDescent="0.25">
      <c r="A12" s="275">
        <v>11</v>
      </c>
      <c r="B12" s="251"/>
      <c r="C12" s="130"/>
      <c r="D12" s="130"/>
      <c r="E12" s="499"/>
      <c r="F12" s="510"/>
      <c r="G12" s="330"/>
      <c r="H12" s="629"/>
      <c r="I12" s="176"/>
      <c r="J12" s="131"/>
      <c r="K12" s="141"/>
      <c r="L12" s="653">
        <v>38750</v>
      </c>
      <c r="M12" s="145">
        <f t="shared" ca="1" si="0"/>
        <v>18</v>
      </c>
      <c r="N12" s="176" t="str">
        <f t="shared" ca="1" si="3"/>
        <v>Majeur</v>
      </c>
      <c r="O12" s="133" t="s">
        <v>32</v>
      </c>
      <c r="P12" s="134"/>
      <c r="Q12" s="135"/>
      <c r="R12" s="136"/>
      <c r="S12" s="176" t="str">
        <f t="shared" si="1"/>
        <v/>
      </c>
      <c r="T12" s="144">
        <v>11</v>
      </c>
      <c r="U12" s="2">
        <f t="shared" ca="1" si="2"/>
        <v>45</v>
      </c>
      <c r="V12" s="312"/>
      <c r="W12" s="314"/>
      <c r="X12" s="312"/>
    </row>
    <row r="13" spans="1:24" ht="15" customHeight="1" x14ac:dyDescent="0.25">
      <c r="A13" s="275">
        <v>12</v>
      </c>
      <c r="B13" s="251"/>
      <c r="C13" s="130"/>
      <c r="D13" s="130"/>
      <c r="E13" s="499"/>
      <c r="F13" s="510"/>
      <c r="G13" s="330"/>
      <c r="H13" s="629"/>
      <c r="I13" s="176"/>
      <c r="J13" s="131"/>
      <c r="K13" s="141"/>
      <c r="L13" s="653">
        <v>38551</v>
      </c>
      <c r="M13" s="145">
        <f t="shared" ca="1" si="0"/>
        <v>18</v>
      </c>
      <c r="N13" s="176" t="str">
        <f t="shared" ca="1" si="3"/>
        <v>Majeur</v>
      </c>
      <c r="O13" s="133" t="s">
        <v>32</v>
      </c>
      <c r="P13" s="134"/>
      <c r="Q13" s="135"/>
      <c r="R13" s="136"/>
      <c r="S13" s="176" t="str">
        <f t="shared" si="1"/>
        <v/>
      </c>
      <c r="T13" s="144">
        <v>12</v>
      </c>
      <c r="U13" s="2">
        <f t="shared" ca="1" si="2"/>
        <v>45</v>
      </c>
      <c r="V13" s="312"/>
      <c r="W13" s="314"/>
      <c r="X13" s="312"/>
    </row>
    <row r="14" spans="1:24" ht="15" customHeight="1" x14ac:dyDescent="0.25">
      <c r="A14" s="275">
        <v>13</v>
      </c>
      <c r="B14" s="251"/>
      <c r="C14" s="130"/>
      <c r="D14" s="130"/>
      <c r="E14" s="499"/>
      <c r="F14" s="510"/>
      <c r="G14" s="330"/>
      <c r="H14" s="2"/>
      <c r="I14" s="176"/>
      <c r="J14" s="131"/>
      <c r="K14" s="141"/>
      <c r="L14" s="653">
        <v>23878</v>
      </c>
      <c r="M14" s="145">
        <f t="shared" ca="1" si="0"/>
        <v>58</v>
      </c>
      <c r="N14" s="176" t="str">
        <f t="shared" ca="1" si="3"/>
        <v>Majeur</v>
      </c>
      <c r="O14" s="133" t="s">
        <v>32</v>
      </c>
      <c r="P14" s="134"/>
      <c r="Q14" s="135"/>
      <c r="R14" s="136"/>
      <c r="S14" s="176" t="str">
        <f t="shared" si="1"/>
        <v/>
      </c>
      <c r="T14" s="144">
        <v>13</v>
      </c>
      <c r="U14" s="2">
        <f t="shared" ca="1" si="2"/>
        <v>45</v>
      </c>
      <c r="V14" s="312"/>
      <c r="W14" s="314"/>
      <c r="X14" s="312"/>
    </row>
    <row r="15" spans="1:24" ht="15" customHeight="1" x14ac:dyDescent="0.25">
      <c r="A15" s="275">
        <v>15</v>
      </c>
      <c r="B15" s="251"/>
      <c r="C15" s="139"/>
      <c r="D15" s="139"/>
      <c r="E15" s="500"/>
      <c r="F15" s="513"/>
      <c r="G15" s="330"/>
      <c r="H15" s="629"/>
      <c r="I15" s="176"/>
      <c r="J15" s="140"/>
      <c r="K15" s="315"/>
      <c r="L15" s="653">
        <v>23916</v>
      </c>
      <c r="M15" s="145">
        <f t="shared" ca="1" si="0"/>
        <v>58</v>
      </c>
      <c r="N15" s="176" t="str">
        <f t="shared" ca="1" si="3"/>
        <v>Majeur</v>
      </c>
      <c r="O15" s="133" t="s">
        <v>32</v>
      </c>
      <c r="P15" s="134"/>
      <c r="Q15" s="135"/>
      <c r="R15" s="136"/>
      <c r="S15" s="176" t="str">
        <f t="shared" si="1"/>
        <v/>
      </c>
      <c r="T15" s="144">
        <v>15</v>
      </c>
      <c r="U15" s="2">
        <f t="shared" ca="1" si="2"/>
        <v>45</v>
      </c>
      <c r="V15" s="312"/>
      <c r="W15" s="314"/>
      <c r="X15" s="312"/>
    </row>
    <row r="16" spans="1:24" ht="15" customHeight="1" x14ac:dyDescent="0.25">
      <c r="A16" s="275">
        <v>16</v>
      </c>
      <c r="B16" s="251"/>
      <c r="C16" s="139"/>
      <c r="D16" s="139"/>
      <c r="E16" s="500"/>
      <c r="F16" s="511"/>
      <c r="G16" s="332"/>
      <c r="H16" s="630"/>
      <c r="I16" s="176"/>
      <c r="J16" s="140"/>
      <c r="K16" s="315"/>
      <c r="L16" s="653">
        <v>37057</v>
      </c>
      <c r="M16" s="145">
        <f t="shared" ca="1" si="0"/>
        <v>22</v>
      </c>
      <c r="N16" s="176" t="str">
        <f t="shared" ca="1" si="3"/>
        <v>Majeur</v>
      </c>
      <c r="O16" s="133" t="s">
        <v>32</v>
      </c>
      <c r="P16" s="134"/>
      <c r="Q16" s="135"/>
      <c r="R16" s="136"/>
      <c r="S16" s="176" t="str">
        <f t="shared" si="1"/>
        <v/>
      </c>
      <c r="T16" s="144">
        <v>16</v>
      </c>
      <c r="U16" s="2">
        <f t="shared" ca="1" si="2"/>
        <v>45</v>
      </c>
      <c r="V16" s="312"/>
      <c r="W16" s="314"/>
      <c r="X16" s="312"/>
    </row>
    <row r="17" spans="1:24" ht="15" customHeight="1" x14ac:dyDescent="0.25">
      <c r="A17" s="275">
        <v>17</v>
      </c>
      <c r="B17" s="251"/>
      <c r="C17" s="139"/>
      <c r="D17" s="139"/>
      <c r="E17" s="500"/>
      <c r="F17" s="513"/>
      <c r="G17" s="330"/>
      <c r="H17" s="629"/>
      <c r="I17" s="176"/>
      <c r="J17" s="140"/>
      <c r="K17" s="315"/>
      <c r="L17" s="653">
        <v>26232</v>
      </c>
      <c r="M17" s="145">
        <f t="shared" ca="1" si="0"/>
        <v>52</v>
      </c>
      <c r="N17" s="176" t="str">
        <f t="shared" ca="1" si="3"/>
        <v>Majeur</v>
      </c>
      <c r="O17" s="133" t="s">
        <v>32</v>
      </c>
      <c r="P17" s="134"/>
      <c r="Q17" s="135"/>
      <c r="R17" s="136"/>
      <c r="S17" s="176" t="str">
        <f t="shared" si="1"/>
        <v/>
      </c>
      <c r="T17" s="144">
        <v>17</v>
      </c>
      <c r="U17" s="2">
        <f t="shared" ca="1" si="2"/>
        <v>45</v>
      </c>
      <c r="V17" s="312"/>
      <c r="W17" s="314"/>
      <c r="X17" s="312"/>
    </row>
    <row r="18" spans="1:24" ht="15" customHeight="1" x14ac:dyDescent="0.25">
      <c r="A18" s="275">
        <v>19</v>
      </c>
      <c r="B18" s="251"/>
      <c r="C18" s="137"/>
      <c r="D18" s="130"/>
      <c r="E18" s="499"/>
      <c r="F18" s="510"/>
      <c r="G18" s="330"/>
      <c r="H18" s="629"/>
      <c r="I18" s="176"/>
      <c r="J18" s="131"/>
      <c r="K18" s="141"/>
      <c r="L18" s="653">
        <v>23940</v>
      </c>
      <c r="M18" s="145">
        <f t="shared" ca="1" si="0"/>
        <v>58</v>
      </c>
      <c r="N18" s="176" t="str">
        <f t="shared" ca="1" si="3"/>
        <v>Majeur</v>
      </c>
      <c r="O18" s="133" t="s">
        <v>32</v>
      </c>
      <c r="P18" s="134"/>
      <c r="Q18" s="135"/>
      <c r="R18" s="136"/>
      <c r="S18" s="176" t="str">
        <f t="shared" si="1"/>
        <v/>
      </c>
      <c r="T18" s="144">
        <v>19</v>
      </c>
      <c r="U18" s="2">
        <f t="shared" ca="1" si="2"/>
        <v>45</v>
      </c>
      <c r="V18" s="312"/>
      <c r="W18" s="314"/>
      <c r="X18" s="312"/>
    </row>
    <row r="19" spans="1:24" ht="15" customHeight="1" x14ac:dyDescent="0.25">
      <c r="A19" s="275">
        <v>20</v>
      </c>
      <c r="B19" s="251"/>
      <c r="C19" s="130"/>
      <c r="D19" s="130"/>
      <c r="E19" s="499"/>
      <c r="F19" s="512"/>
      <c r="G19" s="332"/>
      <c r="H19" s="630"/>
      <c r="I19" s="176"/>
      <c r="J19" s="131"/>
      <c r="K19" s="141"/>
      <c r="L19" s="653">
        <v>26361</v>
      </c>
      <c r="M19" s="145">
        <f t="shared" ca="1" si="0"/>
        <v>52</v>
      </c>
      <c r="N19" s="176" t="str">
        <f t="shared" ca="1" si="3"/>
        <v>Majeur</v>
      </c>
      <c r="O19" s="133" t="s">
        <v>32</v>
      </c>
      <c r="P19" s="134"/>
      <c r="Q19" s="135"/>
      <c r="R19" s="136"/>
      <c r="S19" s="176" t="str">
        <f t="shared" si="1"/>
        <v/>
      </c>
      <c r="T19" s="144">
        <v>20</v>
      </c>
      <c r="U19" s="2">
        <f t="shared" ca="1" si="2"/>
        <v>45</v>
      </c>
      <c r="V19" s="312"/>
      <c r="W19" s="314"/>
      <c r="X19" s="312"/>
    </row>
    <row r="20" spans="1:24" ht="15" customHeight="1" x14ac:dyDescent="0.25">
      <c r="A20" s="275">
        <v>21</v>
      </c>
      <c r="B20" s="251"/>
      <c r="C20" s="136"/>
      <c r="D20" s="130"/>
      <c r="E20" s="499"/>
      <c r="F20" s="510"/>
      <c r="G20" s="332"/>
      <c r="H20" s="630"/>
      <c r="I20" s="176"/>
      <c r="J20" s="131"/>
      <c r="K20" s="141"/>
      <c r="L20" s="653">
        <v>18589</v>
      </c>
      <c r="M20" s="145">
        <f t="shared" ca="1" si="0"/>
        <v>73</v>
      </c>
      <c r="N20" s="176" t="str">
        <f t="shared" ca="1" si="3"/>
        <v>Majeur</v>
      </c>
      <c r="O20" s="133" t="s">
        <v>147</v>
      </c>
      <c r="P20" s="134"/>
      <c r="Q20" s="135"/>
      <c r="R20" s="136"/>
      <c r="S20" s="176" t="str">
        <f t="shared" si="1"/>
        <v/>
      </c>
      <c r="T20" s="144">
        <v>21</v>
      </c>
      <c r="U20" s="2" t="str">
        <f t="shared" si="2"/>
        <v/>
      </c>
      <c r="V20" s="312"/>
      <c r="W20" s="314"/>
      <c r="X20" s="312"/>
    </row>
    <row r="21" spans="1:24" ht="15" customHeight="1" x14ac:dyDescent="0.25">
      <c r="A21" s="275">
        <v>22</v>
      </c>
      <c r="B21" s="251"/>
      <c r="C21" s="136"/>
      <c r="D21" s="136"/>
      <c r="E21" s="499"/>
      <c r="F21" s="514"/>
      <c r="G21" s="332"/>
      <c r="H21" s="630"/>
      <c r="I21" s="176"/>
      <c r="J21" s="131"/>
      <c r="K21" s="141"/>
      <c r="L21" s="653">
        <v>26471</v>
      </c>
      <c r="M21" s="145">
        <f t="shared" ca="1" si="0"/>
        <v>51</v>
      </c>
      <c r="N21" s="176" t="str">
        <f t="shared" ca="1" si="3"/>
        <v>Majeur</v>
      </c>
      <c r="O21" s="133" t="s">
        <v>32</v>
      </c>
      <c r="P21" s="134"/>
      <c r="Q21" s="135"/>
      <c r="R21" s="136"/>
      <c r="S21" s="176" t="str">
        <f t="shared" si="1"/>
        <v/>
      </c>
      <c r="T21" s="144">
        <v>22</v>
      </c>
      <c r="U21" s="2">
        <f t="shared" ca="1" si="2"/>
        <v>45</v>
      </c>
      <c r="V21" s="312"/>
      <c r="W21" s="314"/>
      <c r="X21" s="312"/>
    </row>
    <row r="22" spans="1:24" ht="15" customHeight="1" x14ac:dyDescent="0.25">
      <c r="A22" s="275">
        <v>23</v>
      </c>
      <c r="B22" s="251"/>
      <c r="C22" s="136"/>
      <c r="D22" s="136"/>
      <c r="E22" s="499"/>
      <c r="F22" s="515"/>
      <c r="G22" s="332"/>
      <c r="H22" s="630"/>
      <c r="I22" s="176"/>
      <c r="J22" s="131"/>
      <c r="K22" s="141"/>
      <c r="L22" s="653">
        <v>34843</v>
      </c>
      <c r="M22" s="145">
        <f t="shared" ca="1" si="0"/>
        <v>28</v>
      </c>
      <c r="N22" s="176" t="str">
        <f t="shared" ca="1" si="3"/>
        <v>Majeur</v>
      </c>
      <c r="O22" s="133" t="s">
        <v>32</v>
      </c>
      <c r="P22" s="134"/>
      <c r="Q22" s="135"/>
      <c r="R22" s="136"/>
      <c r="S22" s="176" t="str">
        <f t="shared" si="1"/>
        <v/>
      </c>
      <c r="T22" s="144">
        <v>23</v>
      </c>
      <c r="U22" s="2">
        <f t="shared" ca="1" si="2"/>
        <v>45</v>
      </c>
      <c r="V22" s="312"/>
      <c r="W22" s="314"/>
      <c r="X22" s="312"/>
    </row>
    <row r="23" spans="1:24" ht="15" customHeight="1" x14ac:dyDescent="0.25">
      <c r="A23" s="275">
        <v>24</v>
      </c>
      <c r="B23" s="251"/>
      <c r="C23" s="136"/>
      <c r="D23" s="136"/>
      <c r="E23" s="499"/>
      <c r="F23" s="516"/>
      <c r="G23" s="332"/>
      <c r="H23" s="630"/>
      <c r="I23" s="176"/>
      <c r="J23" s="131"/>
      <c r="K23" s="141"/>
      <c r="L23" s="653">
        <v>25313</v>
      </c>
      <c r="M23" s="145">
        <f t="shared" ca="1" si="0"/>
        <v>54</v>
      </c>
      <c r="N23" s="176" t="str">
        <f t="shared" ca="1" si="3"/>
        <v>Majeur</v>
      </c>
      <c r="O23" s="133" t="s">
        <v>32</v>
      </c>
      <c r="P23" s="134"/>
      <c r="Q23" s="135"/>
      <c r="R23" s="136"/>
      <c r="S23" s="176" t="str">
        <f t="shared" si="1"/>
        <v/>
      </c>
      <c r="T23" s="144">
        <v>24</v>
      </c>
      <c r="U23" s="2">
        <f t="shared" ca="1" si="2"/>
        <v>45</v>
      </c>
      <c r="V23" s="312"/>
      <c r="W23" s="314"/>
      <c r="X23" s="312"/>
    </row>
    <row r="24" spans="1:24" ht="15" customHeight="1" x14ac:dyDescent="0.25">
      <c r="A24" s="275">
        <v>25</v>
      </c>
      <c r="B24" s="251"/>
      <c r="C24" s="176"/>
      <c r="D24" s="176"/>
      <c r="E24" s="498"/>
      <c r="F24" s="516"/>
      <c r="G24" s="332"/>
      <c r="H24" s="630"/>
      <c r="I24" s="176"/>
      <c r="J24" s="131"/>
      <c r="K24" s="141"/>
      <c r="L24" s="653">
        <v>27494</v>
      </c>
      <c r="M24" s="145">
        <f t="shared" ca="1" si="0"/>
        <v>48</v>
      </c>
      <c r="N24" s="176" t="str">
        <f t="shared" ca="1" si="3"/>
        <v>Majeur</v>
      </c>
      <c r="O24" s="133" t="s">
        <v>32</v>
      </c>
      <c r="P24" s="134"/>
      <c r="Q24" s="135"/>
      <c r="R24" s="136"/>
      <c r="S24" s="176" t="str">
        <f t="shared" si="1"/>
        <v/>
      </c>
      <c r="T24" s="144">
        <v>25</v>
      </c>
      <c r="U24" s="2">
        <f t="shared" ca="1" si="2"/>
        <v>45</v>
      </c>
      <c r="V24" s="312"/>
      <c r="W24" s="314"/>
      <c r="X24" s="312"/>
    </row>
    <row r="25" spans="1:24" ht="15" customHeight="1" x14ac:dyDescent="0.25">
      <c r="A25" s="275">
        <v>26</v>
      </c>
      <c r="B25" s="251"/>
      <c r="C25" s="136"/>
      <c r="D25" s="136"/>
      <c r="E25" s="499"/>
      <c r="F25" s="515"/>
      <c r="G25" s="332"/>
      <c r="H25" s="630"/>
      <c r="I25" s="176"/>
      <c r="J25" s="131"/>
      <c r="K25" s="141"/>
      <c r="L25" s="653">
        <v>21615</v>
      </c>
      <c r="M25" s="145">
        <f t="shared" ca="1" si="0"/>
        <v>65</v>
      </c>
      <c r="N25" s="176" t="str">
        <f t="shared" ca="1" si="3"/>
        <v>Majeur</v>
      </c>
      <c r="O25" s="133" t="s">
        <v>32</v>
      </c>
      <c r="P25" s="134"/>
      <c r="Q25" s="135"/>
      <c r="R25" s="136"/>
      <c r="S25" s="176" t="str">
        <f t="shared" si="1"/>
        <v/>
      </c>
      <c r="T25" s="144">
        <v>26</v>
      </c>
      <c r="U25" s="2">
        <f t="shared" ca="1" si="2"/>
        <v>45</v>
      </c>
      <c r="V25" s="312"/>
      <c r="W25" s="314"/>
      <c r="X25" s="312"/>
    </row>
    <row r="26" spans="1:24" ht="15" customHeight="1" x14ac:dyDescent="0.25">
      <c r="A26" s="275">
        <v>27</v>
      </c>
      <c r="B26" s="251"/>
      <c r="C26" s="136"/>
      <c r="D26" s="136"/>
      <c r="E26" s="499"/>
      <c r="F26" s="515"/>
      <c r="G26" s="332"/>
      <c r="H26" s="630"/>
      <c r="I26" s="176"/>
      <c r="J26" s="131"/>
      <c r="K26" s="141"/>
      <c r="L26" s="653">
        <v>21963</v>
      </c>
      <c r="M26" s="145">
        <f t="shared" ca="1" si="0"/>
        <v>64</v>
      </c>
      <c r="N26" s="176" t="str">
        <f t="shared" ca="1" si="3"/>
        <v>Majeur</v>
      </c>
      <c r="O26" s="133" t="s">
        <v>32</v>
      </c>
      <c r="P26" s="134"/>
      <c r="Q26" s="135"/>
      <c r="R26" s="136"/>
      <c r="S26" s="176" t="str">
        <f t="shared" si="1"/>
        <v/>
      </c>
      <c r="T26" s="144">
        <v>27</v>
      </c>
      <c r="U26" s="2">
        <f t="shared" ca="1" si="2"/>
        <v>45</v>
      </c>
      <c r="V26" s="312"/>
      <c r="W26" s="314"/>
      <c r="X26" s="312"/>
    </row>
    <row r="27" spans="1:24" ht="15" customHeight="1" x14ac:dyDescent="0.25">
      <c r="A27" s="275">
        <v>28</v>
      </c>
      <c r="B27" s="251"/>
      <c r="C27" s="136"/>
      <c r="D27" s="136"/>
      <c r="E27" s="499"/>
      <c r="F27" s="515"/>
      <c r="G27" s="332"/>
      <c r="H27" s="630"/>
      <c r="I27" s="176"/>
      <c r="J27" s="131"/>
      <c r="K27" s="141"/>
      <c r="L27" s="653">
        <v>30130</v>
      </c>
      <c r="M27" s="145">
        <f t="shared" ca="1" si="0"/>
        <v>41</v>
      </c>
      <c r="N27" s="176" t="str">
        <f t="shared" ca="1" si="3"/>
        <v>Majeur</v>
      </c>
      <c r="O27" s="133" t="s">
        <v>32</v>
      </c>
      <c r="P27" s="134"/>
      <c r="Q27" s="432"/>
      <c r="R27" s="433"/>
      <c r="S27" s="176" t="str">
        <f t="shared" si="1"/>
        <v/>
      </c>
      <c r="T27" s="144">
        <v>28</v>
      </c>
      <c r="U27" s="2">
        <f t="shared" ca="1" si="2"/>
        <v>45</v>
      </c>
      <c r="V27" s="312"/>
      <c r="W27" s="314"/>
      <c r="X27" s="312"/>
    </row>
    <row r="28" spans="1:24" ht="15" customHeight="1" x14ac:dyDescent="0.25">
      <c r="A28" s="275">
        <v>30</v>
      </c>
      <c r="B28" s="251"/>
      <c r="C28" s="136"/>
      <c r="D28" s="136"/>
      <c r="E28" s="499"/>
      <c r="F28" s="516"/>
      <c r="G28" s="332"/>
      <c r="H28" s="630"/>
      <c r="I28" s="176"/>
      <c r="J28" s="131"/>
      <c r="K28" s="141"/>
      <c r="L28" s="653">
        <v>15665</v>
      </c>
      <c r="M28" s="145">
        <f t="shared" ca="1" si="0"/>
        <v>81</v>
      </c>
      <c r="N28" s="176" t="str">
        <f t="shared" ca="1" si="3"/>
        <v>Majeur</v>
      </c>
      <c r="O28" s="133" t="s">
        <v>32</v>
      </c>
      <c r="P28" s="134"/>
      <c r="Q28" s="135"/>
      <c r="R28" s="136"/>
      <c r="S28" s="176" t="str">
        <f t="shared" si="1"/>
        <v/>
      </c>
      <c r="T28" s="144">
        <v>30</v>
      </c>
      <c r="U28" s="2">
        <f t="shared" ca="1" si="2"/>
        <v>45</v>
      </c>
      <c r="V28" s="312"/>
      <c r="W28" s="314"/>
      <c r="X28" s="312"/>
    </row>
    <row r="29" spans="1:24" ht="15" customHeight="1" x14ac:dyDescent="0.25">
      <c r="A29" s="275">
        <v>31</v>
      </c>
      <c r="B29" s="251"/>
      <c r="C29" s="136"/>
      <c r="D29" s="136"/>
      <c r="E29" s="499"/>
      <c r="F29" s="515"/>
      <c r="G29" s="332"/>
      <c r="H29" s="632"/>
      <c r="I29" s="176"/>
      <c r="J29" s="131"/>
      <c r="K29" s="141"/>
      <c r="L29" s="653">
        <v>21512</v>
      </c>
      <c r="M29" s="145">
        <f t="shared" ca="1" si="0"/>
        <v>65</v>
      </c>
      <c r="N29" s="176" t="str">
        <f t="shared" ca="1" si="3"/>
        <v>Majeur</v>
      </c>
      <c r="O29" s="133" t="s">
        <v>32</v>
      </c>
      <c r="P29" s="134"/>
      <c r="Q29" s="135"/>
      <c r="R29" s="136"/>
      <c r="S29" s="176" t="str">
        <f t="shared" si="1"/>
        <v/>
      </c>
      <c r="T29" s="144">
        <v>31</v>
      </c>
      <c r="U29" s="2">
        <f t="shared" ca="1" si="2"/>
        <v>45</v>
      </c>
      <c r="V29" s="312"/>
      <c r="W29" s="314"/>
      <c r="X29" s="312"/>
    </row>
    <row r="30" spans="1:24" ht="15" customHeight="1" x14ac:dyDescent="0.25">
      <c r="A30" s="275">
        <v>32</v>
      </c>
      <c r="B30" s="251"/>
      <c r="C30" s="136"/>
      <c r="D30" s="136"/>
      <c r="E30" s="499"/>
      <c r="F30" s="516"/>
      <c r="G30" s="332"/>
      <c r="H30" s="630"/>
      <c r="I30" s="176"/>
      <c r="J30" s="131"/>
      <c r="K30" s="141"/>
      <c r="L30" s="653">
        <v>27899</v>
      </c>
      <c r="M30" s="145">
        <f t="shared" ca="1" si="0"/>
        <v>47</v>
      </c>
      <c r="N30" s="176" t="str">
        <f t="shared" ca="1" si="3"/>
        <v>Majeur</v>
      </c>
      <c r="O30" s="133" t="s">
        <v>32</v>
      </c>
      <c r="P30" s="134"/>
      <c r="Q30" s="135"/>
      <c r="R30" s="136"/>
      <c r="S30" s="176" t="str">
        <f t="shared" si="1"/>
        <v/>
      </c>
      <c r="T30" s="144">
        <v>32</v>
      </c>
      <c r="U30" s="2">
        <f t="shared" ca="1" si="2"/>
        <v>45</v>
      </c>
      <c r="V30" s="312"/>
      <c r="W30" s="314"/>
      <c r="X30" s="312"/>
    </row>
    <row r="31" spans="1:24" ht="15" customHeight="1" x14ac:dyDescent="0.25">
      <c r="A31" s="275">
        <v>33</v>
      </c>
      <c r="B31" s="251"/>
      <c r="C31" s="136"/>
      <c r="D31" s="136"/>
      <c r="E31" s="499"/>
      <c r="F31" s="516"/>
      <c r="G31" s="332"/>
      <c r="H31" s="630"/>
      <c r="I31" s="176"/>
      <c r="J31" s="131"/>
      <c r="K31" s="132"/>
      <c r="L31" s="654">
        <v>26140</v>
      </c>
      <c r="M31" s="129">
        <f t="shared" ca="1" si="0"/>
        <v>52</v>
      </c>
      <c r="N31" s="176" t="str">
        <f t="shared" ca="1" si="3"/>
        <v>Majeur</v>
      </c>
      <c r="O31" s="133" t="s">
        <v>32</v>
      </c>
      <c r="P31" s="134"/>
      <c r="Q31" s="135"/>
      <c r="R31" s="136"/>
      <c r="S31" s="176" t="str">
        <f t="shared" si="1"/>
        <v/>
      </c>
      <c r="T31" s="144">
        <v>33</v>
      </c>
      <c r="U31" s="2">
        <f t="shared" ca="1" si="2"/>
        <v>45</v>
      </c>
      <c r="V31" s="312"/>
      <c r="W31" s="314"/>
      <c r="X31" s="312"/>
    </row>
    <row r="32" spans="1:24" ht="15" customHeight="1" x14ac:dyDescent="0.25">
      <c r="A32" s="275">
        <v>34</v>
      </c>
      <c r="B32" s="251"/>
      <c r="C32" s="136"/>
      <c r="D32" s="136"/>
      <c r="E32" s="499"/>
      <c r="F32" s="516"/>
      <c r="G32" s="332"/>
      <c r="H32" s="630"/>
      <c r="I32" s="176"/>
      <c r="J32" s="131"/>
      <c r="K32" s="132"/>
      <c r="L32" s="652">
        <v>18128</v>
      </c>
      <c r="M32" s="129">
        <f t="shared" ca="1" si="0"/>
        <v>74</v>
      </c>
      <c r="N32" s="176" t="str">
        <f t="shared" ca="1" si="3"/>
        <v>Majeur</v>
      </c>
      <c r="O32" s="133" t="s">
        <v>32</v>
      </c>
      <c r="P32" s="134"/>
      <c r="Q32" s="135"/>
      <c r="R32" s="136"/>
      <c r="S32" s="176" t="str">
        <f t="shared" si="1"/>
        <v/>
      </c>
      <c r="T32" s="144">
        <v>34</v>
      </c>
      <c r="U32" s="2">
        <f t="shared" ca="1" si="2"/>
        <v>45</v>
      </c>
      <c r="V32" s="312"/>
      <c r="W32" s="314"/>
      <c r="X32" s="312"/>
    </row>
    <row r="33" spans="1:24" ht="15" customHeight="1" x14ac:dyDescent="0.25">
      <c r="A33" s="275">
        <v>35</v>
      </c>
      <c r="B33" s="251"/>
      <c r="C33" s="136"/>
      <c r="D33" s="136"/>
      <c r="E33" s="499"/>
      <c r="F33" s="515"/>
      <c r="G33" s="332"/>
      <c r="H33" s="630"/>
      <c r="I33" s="176"/>
      <c r="J33" s="131"/>
      <c r="K33" s="132"/>
      <c r="L33" s="652">
        <v>21617</v>
      </c>
      <c r="M33" s="129">
        <f t="shared" ca="1" si="0"/>
        <v>65</v>
      </c>
      <c r="N33" s="176" t="str">
        <f t="shared" ca="1" si="3"/>
        <v>Majeur</v>
      </c>
      <c r="O33" s="133" t="s">
        <v>32</v>
      </c>
      <c r="P33" s="134"/>
      <c r="Q33" s="135"/>
      <c r="R33" s="136"/>
      <c r="S33" s="176" t="str">
        <f t="shared" si="1"/>
        <v/>
      </c>
      <c r="T33" s="144">
        <v>35</v>
      </c>
      <c r="U33" s="2">
        <f t="shared" ca="1" si="2"/>
        <v>45</v>
      </c>
      <c r="V33" s="312"/>
      <c r="W33" s="314"/>
      <c r="X33" s="312"/>
    </row>
    <row r="34" spans="1:24" ht="15" customHeight="1" x14ac:dyDescent="0.25">
      <c r="A34" s="275">
        <v>36</v>
      </c>
      <c r="B34" s="251"/>
      <c r="C34" s="136"/>
      <c r="D34" s="136"/>
      <c r="E34" s="499"/>
      <c r="F34" s="515"/>
      <c r="G34" s="332"/>
      <c r="H34" s="630"/>
      <c r="I34" s="176"/>
      <c r="J34" s="131"/>
      <c r="K34" s="132"/>
      <c r="L34" s="652">
        <v>23463</v>
      </c>
      <c r="M34" s="129">
        <f t="shared" ca="1" si="0"/>
        <v>59</v>
      </c>
      <c r="N34" s="176" t="str">
        <f t="shared" ca="1" si="3"/>
        <v>Majeur</v>
      </c>
      <c r="O34" s="133" t="s">
        <v>32</v>
      </c>
      <c r="P34" s="134"/>
      <c r="Q34" s="135"/>
      <c r="R34" s="136"/>
      <c r="S34" s="176" t="str">
        <f t="shared" si="1"/>
        <v/>
      </c>
      <c r="T34" s="144">
        <v>36</v>
      </c>
      <c r="U34" s="2">
        <f t="shared" ca="1" si="2"/>
        <v>45</v>
      </c>
      <c r="V34" s="312"/>
      <c r="W34" s="314"/>
      <c r="X34" s="312"/>
    </row>
    <row r="35" spans="1:24" ht="15" customHeight="1" x14ac:dyDescent="0.25">
      <c r="A35" s="275">
        <v>37</v>
      </c>
      <c r="B35" s="251"/>
      <c r="C35" s="136"/>
      <c r="D35" s="136"/>
      <c r="E35" s="499"/>
      <c r="F35" s="514"/>
      <c r="G35" s="332"/>
      <c r="H35" s="630"/>
      <c r="I35" s="176"/>
      <c r="J35" s="131"/>
      <c r="K35" s="132"/>
      <c r="L35" s="655">
        <v>35171</v>
      </c>
      <c r="M35" s="129">
        <f t="shared" ca="1" si="0"/>
        <v>27</v>
      </c>
      <c r="N35" s="176" t="str">
        <f t="shared" ca="1" si="3"/>
        <v>Majeur</v>
      </c>
      <c r="O35" s="133" t="s">
        <v>32</v>
      </c>
      <c r="P35" s="134"/>
      <c r="Q35" s="135"/>
      <c r="R35" s="136"/>
      <c r="S35" s="176" t="str">
        <f t="shared" si="1"/>
        <v/>
      </c>
      <c r="T35" s="144">
        <v>37</v>
      </c>
      <c r="U35" s="2">
        <f t="shared" ca="1" si="2"/>
        <v>45</v>
      </c>
      <c r="V35" s="312"/>
      <c r="W35" s="314"/>
      <c r="X35" s="312"/>
    </row>
    <row r="36" spans="1:24" ht="15" customHeight="1" x14ac:dyDescent="0.25">
      <c r="A36" s="275">
        <v>38</v>
      </c>
      <c r="B36" s="251"/>
      <c r="C36" s="143"/>
      <c r="D36" s="136"/>
      <c r="E36" s="499"/>
      <c r="F36" s="516"/>
      <c r="G36" s="332"/>
      <c r="H36" s="630"/>
      <c r="I36" s="176"/>
      <c r="J36" s="131"/>
      <c r="K36" s="141"/>
      <c r="L36" s="653">
        <v>22938</v>
      </c>
      <c r="M36" s="145">
        <f t="shared" ref="M36:M56" ca="1" si="4">IF(ISBLANK(L36),"",ROUNDDOWN(($H$1-L36)/365,0))</f>
        <v>61</v>
      </c>
      <c r="N36" s="176" t="str">
        <f t="shared" ca="1" si="3"/>
        <v>Majeur</v>
      </c>
      <c r="O36" s="133" t="s">
        <v>32</v>
      </c>
      <c r="P36" s="134"/>
      <c r="Q36" s="135"/>
      <c r="R36" s="136"/>
      <c r="S36" s="176" t="str">
        <f t="shared" si="1"/>
        <v/>
      </c>
      <c r="T36" s="144">
        <v>38</v>
      </c>
      <c r="U36" s="2">
        <f t="shared" ca="1" si="2"/>
        <v>45</v>
      </c>
      <c r="V36" s="312"/>
      <c r="W36" s="314"/>
      <c r="X36" s="312"/>
    </row>
    <row r="37" spans="1:24" ht="15" customHeight="1" x14ac:dyDescent="0.25">
      <c r="A37" s="275">
        <v>40</v>
      </c>
      <c r="B37" s="251"/>
      <c r="C37" s="136"/>
      <c r="D37" s="136"/>
      <c r="E37" s="499"/>
      <c r="F37" s="515"/>
      <c r="G37" s="332"/>
      <c r="H37" s="630"/>
      <c r="I37" s="176"/>
      <c r="J37" s="131"/>
      <c r="K37" s="141"/>
      <c r="L37" s="653">
        <v>27162</v>
      </c>
      <c r="M37" s="145">
        <f t="shared" ca="1" si="4"/>
        <v>49</v>
      </c>
      <c r="N37" s="176" t="str">
        <f t="shared" ca="1" si="3"/>
        <v>Majeur</v>
      </c>
      <c r="O37" s="133" t="s">
        <v>32</v>
      </c>
      <c r="P37" s="134"/>
      <c r="Q37" s="135"/>
      <c r="R37" s="136"/>
      <c r="S37" s="176" t="str">
        <f t="shared" si="1"/>
        <v/>
      </c>
      <c r="T37" s="144">
        <v>40</v>
      </c>
      <c r="U37" s="2">
        <f t="shared" ca="1" si="2"/>
        <v>45</v>
      </c>
      <c r="V37" s="312"/>
      <c r="W37" s="314"/>
      <c r="X37" s="312"/>
    </row>
    <row r="38" spans="1:24" ht="15" customHeight="1" x14ac:dyDescent="0.25">
      <c r="A38" s="275">
        <v>41</v>
      </c>
      <c r="B38" s="251"/>
      <c r="C38" s="136"/>
      <c r="D38" s="136"/>
      <c r="E38" s="499"/>
      <c r="F38" s="517"/>
      <c r="G38" s="330"/>
      <c r="H38" s="629"/>
      <c r="I38" s="176"/>
      <c r="J38" s="131"/>
      <c r="K38" s="141"/>
      <c r="L38" s="656">
        <v>40179</v>
      </c>
      <c r="M38" s="419">
        <f t="shared" ca="1" si="4"/>
        <v>14</v>
      </c>
      <c r="N38" s="176" t="str">
        <f t="shared" ca="1" si="3"/>
        <v>mineur</v>
      </c>
      <c r="O38" s="133" t="s">
        <v>32</v>
      </c>
      <c r="P38" s="134"/>
      <c r="Q38" s="135"/>
      <c r="R38" s="136"/>
      <c r="S38" s="176" t="str">
        <f t="shared" si="1"/>
        <v/>
      </c>
      <c r="T38" s="144">
        <v>41</v>
      </c>
      <c r="U38" s="2">
        <f t="shared" ca="1" si="2"/>
        <v>20</v>
      </c>
      <c r="V38" s="312"/>
      <c r="W38" s="314"/>
      <c r="X38" s="312"/>
    </row>
    <row r="39" spans="1:24" ht="15" customHeight="1" x14ac:dyDescent="0.25">
      <c r="A39" s="275">
        <v>42</v>
      </c>
      <c r="B39" s="251"/>
      <c r="C39" s="139"/>
      <c r="D39" s="136"/>
      <c r="E39" s="499"/>
      <c r="F39" s="511"/>
      <c r="G39" s="330"/>
      <c r="H39" s="629"/>
      <c r="I39" s="176"/>
      <c r="J39" s="140"/>
      <c r="K39" s="315"/>
      <c r="L39" s="653">
        <v>26939</v>
      </c>
      <c r="M39" s="145">
        <f t="shared" ca="1" si="4"/>
        <v>50</v>
      </c>
      <c r="N39" s="176" t="str">
        <f t="shared" ca="1" si="3"/>
        <v>Majeur</v>
      </c>
      <c r="O39" s="133" t="s">
        <v>32</v>
      </c>
      <c r="P39" s="134"/>
      <c r="Q39" s="135"/>
      <c r="R39" s="136"/>
      <c r="S39" s="176" t="str">
        <f t="shared" si="1"/>
        <v/>
      </c>
      <c r="T39" s="144">
        <v>42</v>
      </c>
      <c r="U39" s="2">
        <f t="shared" ca="1" si="2"/>
        <v>45</v>
      </c>
      <c r="V39" s="312"/>
      <c r="W39" s="314"/>
      <c r="X39" s="312"/>
    </row>
    <row r="40" spans="1:24" ht="15" customHeight="1" x14ac:dyDescent="0.25">
      <c r="A40" s="275">
        <v>43</v>
      </c>
      <c r="B40" s="251"/>
      <c r="C40" s="139"/>
      <c r="D40" s="136"/>
      <c r="E40" s="499"/>
      <c r="F40" s="511"/>
      <c r="G40" s="330"/>
      <c r="H40" s="629"/>
      <c r="I40" s="176"/>
      <c r="J40" s="140"/>
      <c r="K40" s="315"/>
      <c r="L40" s="656">
        <v>24838</v>
      </c>
      <c r="M40" s="419">
        <f t="shared" ca="1" si="4"/>
        <v>56</v>
      </c>
      <c r="N40" s="176" t="str">
        <f t="shared" ca="1" si="3"/>
        <v>Majeur</v>
      </c>
      <c r="O40" s="133" t="s">
        <v>32</v>
      </c>
      <c r="P40" s="134"/>
      <c r="Q40" s="135"/>
      <c r="R40" s="136"/>
      <c r="S40" s="176" t="str">
        <f t="shared" si="1"/>
        <v/>
      </c>
      <c r="T40" s="144">
        <v>43</v>
      </c>
      <c r="U40" s="2">
        <f t="shared" ca="1" si="2"/>
        <v>45</v>
      </c>
      <c r="V40" s="312"/>
      <c r="W40" s="314"/>
      <c r="X40" s="312"/>
    </row>
    <row r="41" spans="1:24" ht="15" customHeight="1" x14ac:dyDescent="0.25">
      <c r="A41" s="275">
        <v>45</v>
      </c>
      <c r="B41" s="251"/>
      <c r="C41" s="130"/>
      <c r="D41" s="136"/>
      <c r="E41" s="499"/>
      <c r="F41" s="510"/>
      <c r="G41" s="330"/>
      <c r="H41" s="629"/>
      <c r="I41" s="176"/>
      <c r="J41" s="131"/>
      <c r="K41" s="141"/>
      <c r="L41" s="656">
        <v>24839</v>
      </c>
      <c r="M41" s="419">
        <f t="shared" ca="1" si="4"/>
        <v>56</v>
      </c>
      <c r="N41" s="176" t="str">
        <f t="shared" ca="1" si="3"/>
        <v>Majeur</v>
      </c>
      <c r="O41" s="133" t="s">
        <v>32</v>
      </c>
      <c r="P41" s="134"/>
      <c r="Q41" s="135"/>
      <c r="R41" s="136"/>
      <c r="S41" s="176" t="str">
        <f t="shared" si="1"/>
        <v/>
      </c>
      <c r="T41" s="144">
        <v>45</v>
      </c>
      <c r="U41" s="2">
        <f t="shared" ca="1" si="2"/>
        <v>45</v>
      </c>
      <c r="V41" s="312"/>
      <c r="W41" s="314"/>
      <c r="X41" s="312"/>
    </row>
    <row r="42" spans="1:24" ht="15" customHeight="1" x14ac:dyDescent="0.25">
      <c r="A42" s="275">
        <v>46</v>
      </c>
      <c r="B42" s="251"/>
      <c r="C42" s="136"/>
      <c r="D42" s="136"/>
      <c r="E42" s="499"/>
      <c r="F42" s="518"/>
      <c r="G42" s="332"/>
      <c r="H42" s="630"/>
      <c r="I42" s="176"/>
      <c r="J42" s="131"/>
      <c r="K42" s="316"/>
      <c r="L42" s="653">
        <v>34751</v>
      </c>
      <c r="M42" s="145">
        <f t="shared" ca="1" si="4"/>
        <v>29</v>
      </c>
      <c r="N42" s="176" t="str">
        <f t="shared" ca="1" si="3"/>
        <v>Majeur</v>
      </c>
      <c r="O42" s="133" t="s">
        <v>32</v>
      </c>
      <c r="P42" s="134"/>
      <c r="Q42" s="135"/>
      <c r="R42" s="136"/>
      <c r="S42" s="176" t="str">
        <f t="shared" si="1"/>
        <v/>
      </c>
      <c r="T42" s="144">
        <v>46</v>
      </c>
      <c r="U42" s="2">
        <f t="shared" ca="1" si="2"/>
        <v>45</v>
      </c>
      <c r="V42" s="312"/>
      <c r="W42" s="314"/>
      <c r="X42" s="312"/>
    </row>
    <row r="43" spans="1:24" x14ac:dyDescent="0.25">
      <c r="A43" s="275">
        <v>50</v>
      </c>
      <c r="B43" s="335"/>
      <c r="C43" s="136"/>
      <c r="D43" s="136"/>
      <c r="E43" s="499"/>
      <c r="F43" s="337"/>
      <c r="G43" s="336"/>
      <c r="H43" s="631"/>
      <c r="I43" s="176"/>
      <c r="J43" s="338"/>
      <c r="K43" s="338"/>
      <c r="L43" s="651">
        <v>34453</v>
      </c>
      <c r="M43" s="176">
        <f t="shared" ca="1" si="4"/>
        <v>29</v>
      </c>
      <c r="N43" s="176" t="str">
        <f t="shared" ca="1" si="3"/>
        <v>Majeur</v>
      </c>
      <c r="O43" s="133" t="s">
        <v>32</v>
      </c>
      <c r="P43" s="134"/>
      <c r="Q43" s="135"/>
      <c r="R43" s="136"/>
      <c r="S43" s="176" t="str">
        <f t="shared" si="1"/>
        <v/>
      </c>
      <c r="T43" s="144">
        <v>48</v>
      </c>
      <c r="U43" s="2">
        <f t="shared" ca="1" si="2"/>
        <v>45</v>
      </c>
      <c r="V43" s="312"/>
      <c r="W43" s="314"/>
      <c r="X43" s="312"/>
    </row>
    <row r="44" spans="1:24" x14ac:dyDescent="0.25">
      <c r="A44" s="275">
        <v>51</v>
      </c>
      <c r="B44" s="335"/>
      <c r="C44" s="176"/>
      <c r="D44" s="176"/>
      <c r="E44" s="498"/>
      <c r="F44" s="337"/>
      <c r="G44" s="336"/>
      <c r="H44" s="631"/>
      <c r="I44" s="176"/>
      <c r="J44" s="338"/>
      <c r="K44" s="338"/>
      <c r="L44" s="651">
        <v>21141</v>
      </c>
      <c r="M44" s="176">
        <f t="shared" ca="1" si="4"/>
        <v>66</v>
      </c>
      <c r="N44" s="176" t="str">
        <f t="shared" ca="1" si="3"/>
        <v>Majeur</v>
      </c>
      <c r="O44" s="133" t="s">
        <v>32</v>
      </c>
      <c r="P44" s="134"/>
      <c r="Q44" s="135"/>
      <c r="R44" s="136"/>
      <c r="S44" s="176" t="str">
        <f t="shared" si="1"/>
        <v/>
      </c>
      <c r="T44" s="144">
        <v>50</v>
      </c>
      <c r="U44" s="2">
        <f t="shared" ca="1" si="2"/>
        <v>45</v>
      </c>
      <c r="V44" s="312"/>
      <c r="W44" s="314"/>
      <c r="X44" s="312"/>
    </row>
    <row r="45" spans="1:24" x14ac:dyDescent="0.25">
      <c r="A45" s="275">
        <v>52</v>
      </c>
      <c r="B45" s="335"/>
      <c r="C45" s="176"/>
      <c r="D45" s="176"/>
      <c r="E45" s="498"/>
      <c r="F45" s="337"/>
      <c r="G45" s="336"/>
      <c r="H45" s="631"/>
      <c r="I45" s="176"/>
      <c r="J45" s="338"/>
      <c r="K45" s="338"/>
      <c r="L45" s="651">
        <v>24930</v>
      </c>
      <c r="M45" s="176">
        <f t="shared" ca="1" si="4"/>
        <v>55</v>
      </c>
      <c r="N45" s="176" t="str">
        <f t="shared" ca="1" si="3"/>
        <v>Majeur</v>
      </c>
      <c r="O45" s="133" t="s">
        <v>32</v>
      </c>
      <c r="P45" s="307"/>
      <c r="Q45" s="308"/>
      <c r="R45" s="309"/>
      <c r="S45" s="176" t="str">
        <f t="shared" si="1"/>
        <v/>
      </c>
      <c r="T45" s="144">
        <v>51</v>
      </c>
      <c r="U45" s="2">
        <f t="shared" ca="1" si="2"/>
        <v>45</v>
      </c>
      <c r="V45" s="312"/>
      <c r="W45" s="314"/>
      <c r="X45" s="312"/>
    </row>
    <row r="46" spans="1:24" x14ac:dyDescent="0.25">
      <c r="A46" s="275">
        <v>53</v>
      </c>
      <c r="B46" s="335"/>
      <c r="C46" s="176"/>
      <c r="D46" s="176"/>
      <c r="E46" s="498"/>
      <c r="F46" s="337"/>
      <c r="G46" s="336"/>
      <c r="H46" s="631"/>
      <c r="I46" s="176"/>
      <c r="J46" s="338"/>
      <c r="K46" s="338"/>
      <c r="L46" s="651">
        <v>24528</v>
      </c>
      <c r="M46" s="176">
        <f t="shared" ca="1" si="4"/>
        <v>57</v>
      </c>
      <c r="N46" s="176" t="str">
        <f t="shared" ca="1" si="3"/>
        <v>Majeur</v>
      </c>
      <c r="O46" s="133" t="s">
        <v>32</v>
      </c>
      <c r="P46" s="307"/>
      <c r="Q46" s="308"/>
      <c r="R46" s="309"/>
      <c r="S46" s="176" t="str">
        <f t="shared" si="1"/>
        <v/>
      </c>
      <c r="T46" s="144">
        <v>52</v>
      </c>
      <c r="U46" s="2">
        <f t="shared" ca="1" si="2"/>
        <v>45</v>
      </c>
      <c r="V46" s="312"/>
      <c r="W46" s="314"/>
      <c r="X46" s="312"/>
    </row>
    <row r="47" spans="1:24" x14ac:dyDescent="0.25">
      <c r="A47" s="275">
        <v>54</v>
      </c>
      <c r="B47" s="335"/>
      <c r="C47" s="176"/>
      <c r="D47" s="176"/>
      <c r="E47" s="498"/>
      <c r="F47" s="337"/>
      <c r="G47" s="336"/>
      <c r="H47" s="631"/>
      <c r="I47" s="176"/>
      <c r="J47" s="338"/>
      <c r="K47" s="338"/>
      <c r="L47" s="657">
        <v>26503</v>
      </c>
      <c r="M47" s="176">
        <f t="shared" ca="1" si="4"/>
        <v>51</v>
      </c>
      <c r="N47" s="176" t="str">
        <f t="shared" ca="1" si="3"/>
        <v>Majeur</v>
      </c>
      <c r="O47" s="133" t="s">
        <v>32</v>
      </c>
      <c r="P47" s="435"/>
      <c r="Q47" s="436"/>
      <c r="R47" s="437"/>
      <c r="S47" s="176" t="str">
        <f t="shared" si="1"/>
        <v/>
      </c>
      <c r="T47" s="418">
        <v>53</v>
      </c>
      <c r="U47" s="2">
        <f t="shared" ca="1" si="2"/>
        <v>45</v>
      </c>
      <c r="V47" s="312"/>
      <c r="W47" s="314"/>
      <c r="X47" s="312"/>
    </row>
    <row r="48" spans="1:24" x14ac:dyDescent="0.25">
      <c r="A48" s="275">
        <v>55</v>
      </c>
      <c r="B48" s="335"/>
      <c r="C48" s="130"/>
      <c r="D48" s="130"/>
      <c r="E48" s="499"/>
      <c r="F48" s="510"/>
      <c r="G48" s="330"/>
      <c r="H48" s="629"/>
      <c r="I48" s="176"/>
      <c r="J48" s="131"/>
      <c r="K48" s="141"/>
      <c r="L48" s="657">
        <v>41685</v>
      </c>
      <c r="M48" s="176">
        <f t="shared" ca="1" si="4"/>
        <v>10</v>
      </c>
      <c r="N48" s="176" t="str">
        <f t="shared" ca="1" si="3"/>
        <v>mineur</v>
      </c>
      <c r="O48" s="133" t="s">
        <v>32</v>
      </c>
      <c r="P48" s="307"/>
      <c r="Q48" s="308"/>
      <c r="R48" s="309"/>
      <c r="S48" s="176" t="str">
        <f t="shared" si="1"/>
        <v/>
      </c>
      <c r="T48" s="144">
        <v>54</v>
      </c>
      <c r="U48" s="2">
        <f t="shared" ca="1" si="2"/>
        <v>20</v>
      </c>
      <c r="V48" s="312"/>
      <c r="W48" s="314"/>
      <c r="X48" s="312"/>
    </row>
    <row r="49" spans="1:24" x14ac:dyDescent="0.25">
      <c r="A49" s="275">
        <v>56</v>
      </c>
      <c r="B49" s="335"/>
      <c r="C49" s="176"/>
      <c r="D49" s="176"/>
      <c r="E49" s="498"/>
      <c r="F49" s="337"/>
      <c r="G49" s="336"/>
      <c r="H49" s="631"/>
      <c r="I49" s="176"/>
      <c r="J49" s="338"/>
      <c r="K49" s="338"/>
      <c r="L49" s="656">
        <v>24838</v>
      </c>
      <c r="M49" s="420">
        <f t="shared" ca="1" si="4"/>
        <v>56</v>
      </c>
      <c r="N49" s="176" t="str">
        <f t="shared" ca="1" si="3"/>
        <v>Majeur</v>
      </c>
      <c r="O49" s="133" t="s">
        <v>32</v>
      </c>
      <c r="P49" s="307"/>
      <c r="Q49" s="308"/>
      <c r="R49" s="309"/>
      <c r="S49" s="176" t="str">
        <f t="shared" si="1"/>
        <v/>
      </c>
      <c r="T49" s="144">
        <v>55</v>
      </c>
      <c r="U49" s="2">
        <f t="shared" ca="1" si="2"/>
        <v>45</v>
      </c>
      <c r="W49" s="314"/>
      <c r="X49" s="312"/>
    </row>
    <row r="50" spans="1:24" s="8" customFormat="1" ht="15" customHeight="1" x14ac:dyDescent="0.2">
      <c r="A50" s="275">
        <v>57</v>
      </c>
      <c r="B50" s="340"/>
      <c r="C50" s="130"/>
      <c r="D50" s="130"/>
      <c r="E50" s="499"/>
      <c r="F50" s="519"/>
      <c r="G50" s="330"/>
      <c r="H50" s="629"/>
      <c r="I50" s="176"/>
      <c r="J50" s="131"/>
      <c r="K50" s="132"/>
      <c r="L50" s="656">
        <v>24839</v>
      </c>
      <c r="M50" s="420">
        <f t="shared" ca="1" si="4"/>
        <v>56</v>
      </c>
      <c r="N50" s="176" t="str">
        <f t="shared" ca="1" si="3"/>
        <v>Majeur</v>
      </c>
      <c r="O50" s="133" t="s">
        <v>32</v>
      </c>
      <c r="P50" s="134"/>
      <c r="Q50" s="135"/>
      <c r="R50" s="136"/>
      <c r="S50" s="176" t="str">
        <f t="shared" si="1"/>
        <v/>
      </c>
      <c r="T50" s="144">
        <v>56</v>
      </c>
      <c r="U50" s="2">
        <f t="shared" ca="1" si="2"/>
        <v>45</v>
      </c>
      <c r="V50" s="312"/>
      <c r="W50" s="314"/>
      <c r="X50" s="312"/>
    </row>
    <row r="51" spans="1:24" s="8" customFormat="1" ht="15" customHeight="1" x14ac:dyDescent="0.2">
      <c r="A51" s="275">
        <v>58</v>
      </c>
      <c r="B51" s="251"/>
      <c r="C51" s="136"/>
      <c r="D51" s="136"/>
      <c r="E51" s="499"/>
      <c r="F51" s="514"/>
      <c r="G51" s="332"/>
      <c r="H51" s="630"/>
      <c r="I51" s="176"/>
      <c r="J51" s="131"/>
      <c r="K51" s="141"/>
      <c r="L51" s="653">
        <v>22476</v>
      </c>
      <c r="M51" s="487">
        <f t="shared" ca="1" si="4"/>
        <v>62</v>
      </c>
      <c r="N51" s="176" t="str">
        <f t="shared" ca="1" si="3"/>
        <v>Majeur</v>
      </c>
      <c r="O51" s="133" t="s">
        <v>32</v>
      </c>
      <c r="P51" s="134"/>
      <c r="Q51" s="135"/>
      <c r="R51" s="136"/>
      <c r="S51" s="176" t="str">
        <f t="shared" si="1"/>
        <v/>
      </c>
      <c r="T51" s="144">
        <v>57</v>
      </c>
      <c r="U51" s="2">
        <f t="shared" ca="1" si="2"/>
        <v>45</v>
      </c>
      <c r="V51" s="312"/>
      <c r="W51" s="314"/>
      <c r="X51" s="312"/>
    </row>
    <row r="52" spans="1:24" s="8" customFormat="1" x14ac:dyDescent="0.2">
      <c r="A52" s="275">
        <v>59</v>
      </c>
      <c r="B52" s="335"/>
      <c r="C52" s="176"/>
      <c r="D52" s="176"/>
      <c r="E52" s="498"/>
      <c r="F52" s="337"/>
      <c r="G52" s="336"/>
      <c r="H52" s="631"/>
      <c r="I52" s="176"/>
      <c r="J52" s="338"/>
      <c r="K52" s="338"/>
      <c r="L52" s="653">
        <v>24262</v>
      </c>
      <c r="M52" s="487">
        <f t="shared" ca="1" si="4"/>
        <v>57</v>
      </c>
      <c r="N52" s="176" t="str">
        <f t="shared" ca="1" si="3"/>
        <v>Majeur</v>
      </c>
      <c r="O52" s="133" t="s">
        <v>32</v>
      </c>
      <c r="P52" s="134"/>
      <c r="Q52" s="135"/>
      <c r="R52" s="136"/>
      <c r="S52" s="176" t="str">
        <f t="shared" si="1"/>
        <v/>
      </c>
      <c r="T52" s="144">
        <v>58</v>
      </c>
      <c r="U52" s="2">
        <f t="shared" ca="1" si="2"/>
        <v>45</v>
      </c>
      <c r="V52" s="312"/>
      <c r="W52" s="314"/>
      <c r="X52" s="312"/>
    </row>
    <row r="53" spans="1:24" s="8" customFormat="1" ht="15" customHeight="1" x14ac:dyDescent="0.2">
      <c r="A53" s="275">
        <v>60</v>
      </c>
      <c r="B53" s="251"/>
      <c r="C53" s="142"/>
      <c r="D53" s="139"/>
      <c r="E53" s="500"/>
      <c r="F53" s="511"/>
      <c r="G53" s="330"/>
      <c r="H53" s="629"/>
      <c r="I53" s="176"/>
      <c r="J53" s="140"/>
      <c r="K53" s="315"/>
      <c r="L53" s="653">
        <v>27181</v>
      </c>
      <c r="M53" s="145">
        <f t="shared" ca="1" si="4"/>
        <v>49</v>
      </c>
      <c r="N53" s="176" t="str">
        <f t="shared" ca="1" si="3"/>
        <v>Majeur</v>
      </c>
      <c r="O53" s="133" t="s">
        <v>32</v>
      </c>
      <c r="P53" s="134"/>
      <c r="Q53" s="135"/>
      <c r="R53" s="136"/>
      <c r="S53" s="176" t="str">
        <f t="shared" si="1"/>
        <v/>
      </c>
      <c r="T53" s="144">
        <v>59</v>
      </c>
      <c r="U53" s="2">
        <f t="shared" ca="1" si="2"/>
        <v>45</v>
      </c>
      <c r="V53" s="312"/>
      <c r="W53" s="314"/>
      <c r="X53" s="312"/>
    </row>
    <row r="54" spans="1:24" s="8" customFormat="1" ht="15" customHeight="1" x14ac:dyDescent="0.2">
      <c r="A54" s="275">
        <v>61</v>
      </c>
      <c r="B54" s="251"/>
      <c r="C54" s="130"/>
      <c r="D54" s="136"/>
      <c r="E54" s="499"/>
      <c r="F54" s="518"/>
      <c r="G54" s="330"/>
      <c r="H54" s="629"/>
      <c r="I54" s="176"/>
      <c r="J54" s="131"/>
      <c r="K54" s="141"/>
      <c r="L54" s="653">
        <v>26299</v>
      </c>
      <c r="M54" s="145">
        <f t="shared" ca="1" si="4"/>
        <v>52</v>
      </c>
      <c r="N54" s="176" t="str">
        <f t="shared" ca="1" si="3"/>
        <v>Majeur</v>
      </c>
      <c r="O54" s="133" t="s">
        <v>32</v>
      </c>
      <c r="P54" s="134"/>
      <c r="Q54" s="135"/>
      <c r="R54" s="136"/>
      <c r="S54" s="176" t="str">
        <f t="shared" si="1"/>
        <v/>
      </c>
      <c r="T54" s="144">
        <v>60</v>
      </c>
      <c r="U54" s="2">
        <f t="shared" ca="1" si="2"/>
        <v>45</v>
      </c>
      <c r="V54" s="312"/>
      <c r="W54" s="314"/>
      <c r="X54" s="312"/>
    </row>
    <row r="55" spans="1:24" s="8" customFormat="1" ht="15" customHeight="1" x14ac:dyDescent="0.2">
      <c r="A55" s="275">
        <v>62</v>
      </c>
      <c r="B55" s="251"/>
      <c r="C55" s="130"/>
      <c r="D55" s="136"/>
      <c r="E55" s="499"/>
      <c r="F55" s="518"/>
      <c r="G55" s="330"/>
      <c r="H55" s="629"/>
      <c r="I55" s="176"/>
      <c r="J55" s="131"/>
      <c r="K55" s="523"/>
      <c r="L55" s="653">
        <v>21228</v>
      </c>
      <c r="M55" s="145">
        <f t="shared" ca="1" si="4"/>
        <v>66</v>
      </c>
      <c r="N55" s="176" t="str">
        <f t="shared" ca="1" si="3"/>
        <v>Majeur</v>
      </c>
      <c r="O55" s="133" t="s">
        <v>32</v>
      </c>
      <c r="P55" s="134"/>
      <c r="Q55" s="524"/>
      <c r="R55" s="136"/>
      <c r="S55" s="176" t="str">
        <f t="shared" si="1"/>
        <v/>
      </c>
      <c r="T55" s="144">
        <v>61</v>
      </c>
      <c r="U55" s="2">
        <f t="shared" ca="1" si="2"/>
        <v>45</v>
      </c>
      <c r="V55" s="312"/>
      <c r="W55" s="314"/>
      <c r="X55" s="312"/>
    </row>
    <row r="56" spans="1:24" s="8" customFormat="1" ht="15" customHeight="1" x14ac:dyDescent="0.2">
      <c r="A56" s="275">
        <v>63</v>
      </c>
      <c r="B56" s="251"/>
      <c r="C56" s="130"/>
      <c r="D56" s="136"/>
      <c r="E56" s="499"/>
      <c r="F56" s="518"/>
      <c r="G56" s="330"/>
      <c r="H56" s="629"/>
      <c r="I56" s="176"/>
      <c r="J56" s="131"/>
      <c r="K56" s="523"/>
      <c r="L56" s="653">
        <v>38471</v>
      </c>
      <c r="M56" s="145">
        <f t="shared" ca="1" si="4"/>
        <v>18</v>
      </c>
      <c r="N56" s="176" t="str">
        <f t="shared" ca="1" si="3"/>
        <v>Majeur</v>
      </c>
      <c r="O56" s="133" t="s">
        <v>32</v>
      </c>
      <c r="P56" s="134"/>
      <c r="Q56" s="135"/>
      <c r="R56" s="136"/>
      <c r="S56" s="176" t="str">
        <f t="shared" si="1"/>
        <v/>
      </c>
      <c r="T56" s="144">
        <v>62</v>
      </c>
      <c r="U56" s="2">
        <f t="shared" ca="1" si="2"/>
        <v>45</v>
      </c>
      <c r="V56" s="312"/>
      <c r="W56" s="314"/>
      <c r="X56" s="312"/>
    </row>
    <row r="57" spans="1:24" s="8" customFormat="1" ht="15" customHeight="1" x14ac:dyDescent="0.2">
      <c r="A57" s="275">
        <v>64</v>
      </c>
      <c r="B57" s="251"/>
      <c r="C57" s="130"/>
      <c r="D57" s="136"/>
      <c r="E57" s="499"/>
      <c r="F57" s="518"/>
      <c r="G57" s="330"/>
      <c r="H57" s="629"/>
      <c r="I57" s="176"/>
      <c r="J57" s="131"/>
      <c r="K57" s="523"/>
      <c r="L57" s="653"/>
      <c r="M57" s="145"/>
      <c r="N57" s="176" t="str">
        <f t="shared" si="3"/>
        <v/>
      </c>
      <c r="O57" s="133"/>
      <c r="P57" s="134"/>
      <c r="Q57" s="135"/>
      <c r="R57" s="136"/>
      <c r="S57" s="176" t="str">
        <f t="shared" si="1"/>
        <v/>
      </c>
      <c r="T57" s="144">
        <v>63</v>
      </c>
      <c r="U57" s="2" t="str">
        <f t="shared" si="2"/>
        <v/>
      </c>
      <c r="V57" s="312"/>
      <c r="W57" s="314"/>
      <c r="X57" s="312"/>
    </row>
    <row r="58" spans="1:24" s="8" customFormat="1" ht="15" customHeight="1" x14ac:dyDescent="0.2">
      <c r="A58" s="275">
        <v>65</v>
      </c>
      <c r="B58" s="251"/>
      <c r="C58" s="130"/>
      <c r="D58" s="136"/>
      <c r="E58" s="499"/>
      <c r="F58" s="518"/>
      <c r="G58" s="330"/>
      <c r="H58" s="629"/>
      <c r="I58" s="176"/>
      <c r="J58" s="131"/>
      <c r="K58" s="523"/>
      <c r="L58" s="653"/>
      <c r="M58" s="145"/>
      <c r="N58" s="176" t="str">
        <f t="shared" si="3"/>
        <v/>
      </c>
      <c r="O58" s="133"/>
      <c r="P58" s="134"/>
      <c r="Q58" s="135"/>
      <c r="R58" s="136"/>
      <c r="S58" s="176" t="str">
        <f t="shared" si="1"/>
        <v/>
      </c>
      <c r="T58" s="144">
        <v>64</v>
      </c>
      <c r="U58" s="2" t="str">
        <f t="shared" si="2"/>
        <v/>
      </c>
      <c r="V58" s="312"/>
      <c r="W58" s="314"/>
      <c r="X58" s="312"/>
    </row>
    <row r="59" spans="1:24" s="8" customFormat="1" ht="15" customHeight="1" thickBot="1" x14ac:dyDescent="0.25">
      <c r="A59" s="275">
        <v>66</v>
      </c>
      <c r="B59" s="251"/>
      <c r="C59" s="130"/>
      <c r="D59" s="136"/>
      <c r="E59" s="499"/>
      <c r="F59" s="518"/>
      <c r="G59" s="330"/>
      <c r="H59" s="629"/>
      <c r="I59" s="176"/>
      <c r="J59" s="131"/>
      <c r="K59" s="523"/>
      <c r="L59" s="653"/>
      <c r="M59" s="145"/>
      <c r="N59" s="176" t="str">
        <f t="shared" si="3"/>
        <v/>
      </c>
      <c r="O59" s="133"/>
      <c r="P59" s="307"/>
      <c r="Q59" s="308"/>
      <c r="R59" s="309"/>
      <c r="S59" s="176" t="str">
        <f t="shared" si="1"/>
        <v/>
      </c>
      <c r="T59" s="144">
        <v>65</v>
      </c>
      <c r="U59" s="2" t="str">
        <f t="shared" si="2"/>
        <v/>
      </c>
      <c r="V59" s="312"/>
      <c r="W59" s="314"/>
      <c r="X59" s="312"/>
    </row>
    <row r="60" spans="1:24" ht="23.25" customHeight="1" thickBot="1" x14ac:dyDescent="0.3">
      <c r="A60" s="339"/>
      <c r="B60" s="339"/>
      <c r="C60" s="339"/>
      <c r="D60" s="339"/>
      <c r="E60" s="339"/>
      <c r="F60" s="339"/>
      <c r="G60" s="339"/>
      <c r="H60" s="339"/>
      <c r="I60" s="339"/>
      <c r="J60" s="339"/>
      <c r="K60" s="410"/>
      <c r="L60" s="641" t="s">
        <v>190</v>
      </c>
      <c r="M60" s="255">
        <f ca="1">AVERAGE(M4:M59)</f>
        <v>50.490566037735846</v>
      </c>
      <c r="N60" s="339"/>
      <c r="O60" s="255">
        <f>SUBTOTAL(103,O4:O59)</f>
        <v>53</v>
      </c>
      <c r="P60" s="565" t="s">
        <v>45</v>
      </c>
      <c r="Q60" s="659">
        <f>SUM(Q4:Q56)</f>
        <v>110</v>
      </c>
      <c r="R60" s="660"/>
      <c r="S60" s="313"/>
      <c r="U60" s="340">
        <f ca="1">SUM(U4:U59)</f>
        <v>2220</v>
      </c>
      <c r="V60" s="421"/>
      <c r="W60" s="2"/>
    </row>
    <row r="61" spans="1:24" x14ac:dyDescent="0.25">
      <c r="B61" s="147"/>
      <c r="H61" s="640">
        <f>COUNTIF(I4:I59,"M")</f>
        <v>0</v>
      </c>
      <c r="I61" s="274" t="s">
        <v>154</v>
      </c>
      <c r="J61" s="525">
        <f>COUNTIF(I4:I59,"F")</f>
        <v>0</v>
      </c>
      <c r="K61" s="411"/>
      <c r="P61" s="359" t="s">
        <v>31</v>
      </c>
      <c r="Q61" s="360">
        <f>COUNTIF(R4:R59,"Espèces")</f>
        <v>2</v>
      </c>
      <c r="R61" s="407">
        <f>SUMIF(R4:R59,"Espèces",Q4:Q59)</f>
        <v>65</v>
      </c>
    </row>
    <row r="62" spans="1:24" ht="15" customHeight="1" x14ac:dyDescent="0.25">
      <c r="C62" s="310"/>
      <c r="P62" s="176" t="s">
        <v>138</v>
      </c>
      <c r="Q62" s="273">
        <f>COUNTIF(R4:R59,"Chèque")</f>
        <v>0</v>
      </c>
      <c r="R62" s="408">
        <f>SUMIF(R4:R59,"Chèque",Q4:Q59)</f>
        <v>0</v>
      </c>
      <c r="W62" s="2"/>
    </row>
    <row r="63" spans="1:24" ht="15" customHeight="1" x14ac:dyDescent="0.25">
      <c r="D63" s="311"/>
      <c r="E63" s="311"/>
      <c r="F63" s="311"/>
      <c r="P63" s="176" t="s">
        <v>139</v>
      </c>
      <c r="Q63" s="273">
        <f>COUNTIF(R5:R59,"Virement")</f>
        <v>0</v>
      </c>
      <c r="R63" s="408">
        <f>SUMIF(R4:R59,"Virement",Q4:Q59)</f>
        <v>45</v>
      </c>
    </row>
    <row r="64" spans="1:24" ht="15.75" x14ac:dyDescent="0.25">
      <c r="B64" s="457"/>
      <c r="Q64" s="49">
        <f>SUM(Q61:Q63)</f>
        <v>2</v>
      </c>
      <c r="R64" s="486">
        <f>SUM(R61:R63)</f>
        <v>110</v>
      </c>
    </row>
    <row r="68" spans="15:18" x14ac:dyDescent="0.25">
      <c r="P68" s="333"/>
    </row>
    <row r="69" spans="15:18" x14ac:dyDescent="0.25">
      <c r="O69" s="650"/>
      <c r="P69" s="340"/>
      <c r="Q69" s="340"/>
      <c r="R69" s="340"/>
    </row>
    <row r="70" spans="15:18" x14ac:dyDescent="0.25">
      <c r="O70" s="650"/>
      <c r="P70" s="340"/>
      <c r="Q70" s="340"/>
      <c r="R70" s="340"/>
    </row>
  </sheetData>
  <mergeCells count="2">
    <mergeCell ref="D2:F2"/>
    <mergeCell ref="Q60:R60"/>
  </mergeCells>
  <phoneticPr fontId="60" type="noConversion"/>
  <conditionalFormatting sqref="A50 A14:G14 A4:G4 I4:R4 I14:M14 A51:M59 A5:M13 C50:M50 A15:M49 N5:R59">
    <cfRule type="expression" dxfId="165" priority="6">
      <formula>MOD(ROW(),2)</formula>
    </cfRule>
  </conditionalFormatting>
  <conditionalFormatting sqref="L4:L59">
    <cfRule type="expression" dxfId="164" priority="1">
      <formula>IF($L4="","",(MONTH(TODAY())=MONTH($L4)))</formula>
    </cfRule>
  </conditionalFormatting>
  <dataValidations count="3">
    <dataValidation type="list" allowBlank="1" showInputMessage="1" showErrorMessage="1" sqref="Q4:Q59" xr:uid="{00000000-0002-0000-0000-000001000000}">
      <formula1>$P$1:$R$1</formula1>
    </dataValidation>
    <dataValidation type="list" allowBlank="1" showInputMessage="1" showErrorMessage="1" sqref="R4:R59" xr:uid="{00000000-0002-0000-0000-000004000000}">
      <formula1>$A$1:$D$1</formula1>
    </dataValidation>
    <dataValidation type="list" allowBlank="1" showInputMessage="1" showErrorMessage="1" sqref="O4:O59" xr:uid="{C30BE0EA-D36E-494C-875B-F2A86E10CFF3}">
      <formula1>$E$1:$G$1</formula1>
    </dataValidation>
  </dataValidations>
  <hyperlinks>
    <hyperlink ref="F4" r:id="rId1" xr:uid="{5826631E-15B4-492C-A45D-62502F16294C}"/>
    <hyperlink ref="F5" r:id="rId2" xr:uid="{742E43B4-9F26-4F58-802F-1EE962027370}"/>
    <hyperlink ref="F6" r:id="rId3" xr:uid="{BFD107D2-A770-40AC-8944-A58BE36135FA}"/>
  </hyperlinks>
  <pageMargins left="0.37" right="0.21" top="0.44" bottom="0.43" header="0.3" footer="0.3"/>
  <pageSetup paperSize="9" orientation="landscape" r:id="rId4"/>
  <ignoredErrors>
    <ignoredError sqref="A4" numberStoredAsText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T42"/>
  <sheetViews>
    <sheetView showGridLines="0" zoomScaleNormal="100" workbookViewId="0">
      <pane ySplit="6" topLeftCell="A7" activePane="bottomLeft" state="frozen"/>
      <selection activeCell="G33" sqref="G33"/>
      <selection pane="bottomLeft" activeCell="C10" sqref="C10"/>
    </sheetView>
  </sheetViews>
  <sheetFormatPr baseColWidth="10" defaultColWidth="11.42578125" defaultRowHeight="15.75" x14ac:dyDescent="0.25"/>
  <cols>
    <col min="1" max="1" width="11.85546875" style="182" bestFit="1" customWidth="1"/>
    <col min="2" max="2" width="10.140625" style="183" bestFit="1" customWidth="1"/>
    <col min="3" max="3" width="19.7109375" style="158" bestFit="1" customWidth="1"/>
    <col min="4" max="4" width="45.5703125" style="158" bestFit="1" customWidth="1"/>
    <col min="5" max="5" width="3.5703125" style="158" customWidth="1"/>
    <col min="6" max="9" width="10.7109375" style="183" customWidth="1"/>
    <col min="10" max="11" width="11.85546875" style="183" customWidth="1"/>
    <col min="12" max="13" width="9.28515625" style="183" bestFit="1" customWidth="1"/>
    <col min="14" max="14" width="13.28515625" style="183" bestFit="1" customWidth="1"/>
    <col min="15" max="15" width="12.5703125" style="183" bestFit="1" customWidth="1"/>
    <col min="16" max="16" width="14.140625" style="183" customWidth="1"/>
    <col min="17" max="17" width="10.85546875" style="183" bestFit="1" customWidth="1"/>
    <col min="18" max="18" width="9.42578125" style="183" bestFit="1" customWidth="1"/>
    <col min="19" max="19" width="9.28515625" style="183" bestFit="1" customWidth="1"/>
    <col min="20" max="20" width="11" style="183" bestFit="1" customWidth="1"/>
    <col min="21" max="16384" width="11.42578125" style="156"/>
  </cols>
  <sheetData>
    <row r="1" spans="1:20" ht="30" customHeight="1" x14ac:dyDescent="0.25">
      <c r="A1" s="218"/>
      <c r="B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</row>
    <row r="2" spans="1:20" ht="18.75" x14ac:dyDescent="0.25">
      <c r="A2" s="218"/>
      <c r="B2" s="219" t="s">
        <v>15</v>
      </c>
      <c r="C2" s="220" t="str">
        <f ca="1">MID(CELL("filename",A1),FIND("]",CELL("filename",A1))+1,32)</f>
        <v>Novembre 2023</v>
      </c>
      <c r="D2" s="222"/>
      <c r="E2" s="221"/>
      <c r="F2" s="221"/>
      <c r="G2" s="221"/>
      <c r="H2" s="222"/>
      <c r="I2" s="222"/>
      <c r="J2" s="222"/>
      <c r="K2" s="222"/>
      <c r="L2" s="222"/>
      <c r="M2" s="222"/>
      <c r="N2" s="222"/>
      <c r="O2" s="222"/>
      <c r="P2" s="158"/>
      <c r="Q2" s="158"/>
      <c r="R2" s="158"/>
      <c r="S2" s="158"/>
      <c r="T2" s="158"/>
    </row>
    <row r="3" spans="1:20" ht="16.5" thickBot="1" x14ac:dyDescent="0.3">
      <c r="A3" s="218"/>
      <c r="B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</row>
    <row r="4" spans="1:20" ht="17.25" customHeight="1" thickBot="1" x14ac:dyDescent="0.3">
      <c r="A4" s="672" t="s">
        <v>19</v>
      </c>
      <c r="B4" s="672" t="s">
        <v>0</v>
      </c>
      <c r="C4" s="670" t="s">
        <v>20</v>
      </c>
      <c r="D4" s="670" t="s">
        <v>98</v>
      </c>
      <c r="E4" s="670" t="s">
        <v>167</v>
      </c>
      <c r="F4" s="682" t="s">
        <v>16</v>
      </c>
      <c r="G4" s="683"/>
      <c r="H4" s="683"/>
      <c r="I4" s="684"/>
      <c r="J4" s="223"/>
      <c r="K4" s="224" t="s">
        <v>17</v>
      </c>
      <c r="L4" s="680"/>
      <c r="M4" s="681"/>
      <c r="N4" s="661" t="s">
        <v>18</v>
      </c>
      <c r="O4" s="662"/>
      <c r="P4" s="662"/>
      <c r="Q4" s="662"/>
      <c r="R4" s="662"/>
      <c r="S4" s="662"/>
      <c r="T4" s="663"/>
    </row>
    <row r="5" spans="1:20" s="165" customFormat="1" ht="30.75" thickBot="1" x14ac:dyDescent="0.3">
      <c r="A5" s="673"/>
      <c r="B5" s="673"/>
      <c r="C5" s="671"/>
      <c r="D5" s="671"/>
      <c r="E5" s="671"/>
      <c r="F5" s="674" t="s">
        <v>21</v>
      </c>
      <c r="G5" s="675"/>
      <c r="H5" s="674" t="s">
        <v>22</v>
      </c>
      <c r="I5" s="678"/>
      <c r="J5" s="225" t="s">
        <v>23</v>
      </c>
      <c r="K5" s="226" t="s">
        <v>24</v>
      </c>
      <c r="L5" s="227" t="s">
        <v>25</v>
      </c>
      <c r="M5" s="228" t="s">
        <v>82</v>
      </c>
      <c r="N5" s="229" t="s">
        <v>26</v>
      </c>
      <c r="O5" s="230" t="s">
        <v>9</v>
      </c>
      <c r="P5" s="231" t="s">
        <v>100</v>
      </c>
      <c r="Q5" s="232" t="s">
        <v>8</v>
      </c>
      <c r="R5" s="233" t="s">
        <v>4</v>
      </c>
      <c r="S5" s="234" t="s">
        <v>6</v>
      </c>
      <c r="T5" s="230" t="s">
        <v>13</v>
      </c>
    </row>
    <row r="6" spans="1:20" ht="15.95" customHeight="1" thickBot="1" x14ac:dyDescent="0.3">
      <c r="A6" s="281"/>
      <c r="B6" s="301"/>
      <c r="C6" s="211"/>
      <c r="D6" s="509"/>
      <c r="E6" s="211"/>
      <c r="F6" s="676">
        <v>380.44</v>
      </c>
      <c r="G6" s="677"/>
      <c r="H6" s="679">
        <v>470.39</v>
      </c>
      <c r="I6" s="677"/>
      <c r="J6" s="540"/>
      <c r="K6" s="541"/>
      <c r="L6" s="542"/>
      <c r="M6" s="558"/>
      <c r="N6" s="540"/>
      <c r="O6" s="541"/>
      <c r="P6" s="542"/>
      <c r="Q6" s="541"/>
      <c r="R6" s="542"/>
      <c r="S6" s="541"/>
      <c r="T6" s="544"/>
    </row>
    <row r="7" spans="1:20" ht="15.95" customHeight="1" x14ac:dyDescent="0.25">
      <c r="A7" s="269">
        <v>45245</v>
      </c>
      <c r="B7" s="213">
        <f>IFERROR(INDEX(t_Comptes[CODES],MATCH(C7,t_Comptes[LIBELLES],0)),"")</f>
        <v>7560</v>
      </c>
      <c r="C7" s="302" t="s">
        <v>177</v>
      </c>
      <c r="D7" s="490" t="s">
        <v>207</v>
      </c>
      <c r="E7" s="494"/>
      <c r="F7" s="479">
        <v>45</v>
      </c>
      <c r="G7" s="321"/>
      <c r="H7" s="559"/>
      <c r="I7" s="566"/>
      <c r="J7" s="295"/>
      <c r="K7" s="546"/>
      <c r="L7" s="303"/>
      <c r="M7" s="412"/>
      <c r="N7" s="291"/>
      <c r="O7" s="292"/>
      <c r="P7" s="293"/>
      <c r="Q7" s="292"/>
      <c r="R7" s="293"/>
      <c r="S7" s="292"/>
      <c r="T7" s="404"/>
    </row>
    <row r="8" spans="1:20" ht="15.95" customHeight="1" x14ac:dyDescent="0.25">
      <c r="A8" s="269">
        <v>45242</v>
      </c>
      <c r="B8" s="213">
        <f>IFERROR(INDEX(t_Comptes[CODES],MATCH(C8,t_Comptes[LIBELLES],0)),"")</f>
        <v>7560</v>
      </c>
      <c r="C8" s="302" t="s">
        <v>177</v>
      </c>
      <c r="D8" s="490" t="s">
        <v>191</v>
      </c>
      <c r="E8" s="494"/>
      <c r="F8" s="479"/>
      <c r="G8" s="193"/>
      <c r="H8" s="197">
        <v>45</v>
      </c>
      <c r="I8" s="567"/>
      <c r="J8" s="295"/>
      <c r="K8" s="546"/>
      <c r="L8" s="303"/>
      <c r="M8" s="412"/>
      <c r="N8" s="291"/>
      <c r="O8" s="292"/>
      <c r="P8" s="293"/>
      <c r="Q8" s="292"/>
      <c r="R8" s="293"/>
      <c r="S8" s="292"/>
      <c r="T8" s="404"/>
    </row>
    <row r="9" spans="1:20" ht="15.95" customHeight="1" x14ac:dyDescent="0.25">
      <c r="A9" s="317">
        <v>45236</v>
      </c>
      <c r="B9" s="213">
        <f>IFERROR(INDEX(t_Comptes[CODES],MATCH(C9,t_Comptes[LIBELLES],0)),"")</f>
        <v>7560</v>
      </c>
      <c r="C9" s="302" t="s">
        <v>177</v>
      </c>
      <c r="D9" s="490" t="s">
        <v>191</v>
      </c>
      <c r="E9" s="493"/>
      <c r="F9" s="303"/>
      <c r="G9" s="569"/>
      <c r="H9" s="295">
        <v>20</v>
      </c>
      <c r="I9" s="562"/>
      <c r="J9" s="295"/>
      <c r="K9" s="546"/>
      <c r="L9" s="303"/>
      <c r="M9" s="412"/>
      <c r="N9" s="291"/>
      <c r="O9" s="292"/>
      <c r="P9" s="293"/>
      <c r="Q9" s="292"/>
      <c r="R9" s="293"/>
      <c r="S9" s="292"/>
      <c r="T9" s="404"/>
    </row>
    <row r="10" spans="1:20" ht="15.95" customHeight="1" x14ac:dyDescent="0.25">
      <c r="A10" s="317"/>
      <c r="B10" s="213" t="str">
        <f>IFERROR(INDEX(t_Comptes[CODES],MATCH(C10,t_Comptes[LIBELLES],0)),"")</f>
        <v/>
      </c>
      <c r="C10" s="302"/>
      <c r="D10" s="490"/>
      <c r="E10" s="493"/>
      <c r="F10" s="303"/>
      <c r="G10" s="287"/>
      <c r="H10" s="295"/>
      <c r="I10" s="562"/>
      <c r="J10" s="295"/>
      <c r="K10" s="546"/>
      <c r="L10" s="303"/>
      <c r="M10" s="412"/>
      <c r="N10" s="291"/>
      <c r="O10" s="292"/>
      <c r="P10" s="293"/>
      <c r="Q10" s="292"/>
      <c r="R10" s="293"/>
      <c r="S10" s="292"/>
      <c r="T10" s="404"/>
    </row>
    <row r="11" spans="1:20" ht="15.95" customHeight="1" x14ac:dyDescent="0.25">
      <c r="A11" s="317"/>
      <c r="B11" s="213" t="str">
        <f>IFERROR(INDEX(t_Comptes[CODES],MATCH(C11,t_Comptes[LIBELLES],0)),"")</f>
        <v/>
      </c>
      <c r="C11" s="302"/>
      <c r="D11" s="489"/>
      <c r="E11" s="493"/>
      <c r="F11" s="303"/>
      <c r="G11" s="569"/>
      <c r="H11" s="295"/>
      <c r="I11" s="562"/>
      <c r="J11" s="545"/>
      <c r="K11" s="546"/>
      <c r="L11" s="303"/>
      <c r="M11" s="412"/>
      <c r="N11" s="291"/>
      <c r="O11" s="292"/>
      <c r="P11" s="293"/>
      <c r="Q11" s="292"/>
      <c r="R11" s="293"/>
      <c r="S11" s="292"/>
      <c r="T11" s="404"/>
    </row>
    <row r="12" spans="1:20" ht="15.95" customHeight="1" x14ac:dyDescent="0.25">
      <c r="A12" s="317"/>
      <c r="B12" s="213" t="str">
        <f>IFERROR(INDEX(t_Comptes[CODES],MATCH(C12,t_Comptes[LIBELLES],0)),"")</f>
        <v/>
      </c>
      <c r="C12" s="302"/>
      <c r="D12" s="489"/>
      <c r="E12" s="493"/>
      <c r="F12" s="547"/>
      <c r="G12" s="570"/>
      <c r="H12" s="545"/>
      <c r="I12" s="562"/>
      <c r="J12" s="295"/>
      <c r="K12" s="546"/>
      <c r="L12" s="303"/>
      <c r="M12" s="412"/>
      <c r="N12" s="291"/>
      <c r="O12" s="292"/>
      <c r="P12" s="293"/>
      <c r="Q12" s="292"/>
      <c r="R12" s="293"/>
      <c r="S12" s="292"/>
      <c r="T12" s="404"/>
    </row>
    <row r="13" spans="1:20" ht="15.95" customHeight="1" x14ac:dyDescent="0.25">
      <c r="A13" s="317"/>
      <c r="B13" s="213" t="str">
        <f>IFERROR(INDEX(t_Comptes[CODES],MATCH(C13,t_Comptes[LIBELLES],0)),"")</f>
        <v/>
      </c>
      <c r="C13" s="302"/>
      <c r="D13" s="489"/>
      <c r="E13" s="493"/>
      <c r="F13" s="547"/>
      <c r="G13" s="570"/>
      <c r="H13" s="545"/>
      <c r="I13" s="562"/>
      <c r="J13" s="295"/>
      <c r="K13" s="546"/>
      <c r="L13" s="303"/>
      <c r="M13" s="412"/>
      <c r="N13" s="291"/>
      <c r="O13" s="292"/>
      <c r="P13" s="293"/>
      <c r="Q13" s="292"/>
      <c r="R13" s="293"/>
      <c r="S13" s="292"/>
      <c r="T13" s="404"/>
    </row>
    <row r="14" spans="1:20" ht="15.95" customHeight="1" x14ac:dyDescent="0.25">
      <c r="A14" s="317"/>
      <c r="B14" s="213" t="str">
        <f>IFERROR(INDEX(t_Comptes[CODES],MATCH(C14,t_Comptes[LIBELLES],0)),"")</f>
        <v/>
      </c>
      <c r="C14" s="302"/>
      <c r="D14" s="302"/>
      <c r="E14" s="495"/>
      <c r="F14" s="295"/>
      <c r="G14" s="571"/>
      <c r="H14" s="545"/>
      <c r="I14" s="562"/>
      <c r="J14" s="295"/>
      <c r="K14" s="546"/>
      <c r="L14" s="303"/>
      <c r="M14" s="412"/>
      <c r="N14" s="291"/>
      <c r="O14" s="292"/>
      <c r="P14" s="293"/>
      <c r="Q14" s="292"/>
      <c r="R14" s="293"/>
      <c r="S14" s="292"/>
      <c r="T14" s="404"/>
    </row>
    <row r="15" spans="1:20" ht="15.95" customHeight="1" x14ac:dyDescent="0.25">
      <c r="A15" s="317"/>
      <c r="B15" s="213" t="str">
        <f>IFERROR(INDEX(t_Comptes[CODES],MATCH(C15,t_Comptes[LIBELLES],0)),"")</f>
        <v/>
      </c>
      <c r="C15" s="302"/>
      <c r="D15" s="302"/>
      <c r="E15" s="495"/>
      <c r="F15" s="295"/>
      <c r="G15" s="296"/>
      <c r="H15" s="545"/>
      <c r="I15" s="562"/>
      <c r="J15" s="295"/>
      <c r="K15" s="546"/>
      <c r="L15" s="303"/>
      <c r="M15" s="412"/>
      <c r="N15" s="291"/>
      <c r="O15" s="292"/>
      <c r="P15" s="293"/>
      <c r="Q15" s="292"/>
      <c r="R15" s="293"/>
      <c r="S15" s="292"/>
      <c r="T15" s="404"/>
    </row>
    <row r="16" spans="1:20" ht="15.95" customHeight="1" x14ac:dyDescent="0.25">
      <c r="A16" s="317"/>
      <c r="B16" s="213" t="str">
        <f>IFERROR(INDEX(t_Comptes[CODES],MATCH(C16,t_Comptes[LIBELLES],0)),"")</f>
        <v/>
      </c>
      <c r="C16" s="302"/>
      <c r="D16" s="489"/>
      <c r="E16" s="495"/>
      <c r="F16" s="295"/>
      <c r="G16" s="296"/>
      <c r="H16" s="545"/>
      <c r="I16" s="562"/>
      <c r="J16" s="295"/>
      <c r="K16" s="546"/>
      <c r="L16" s="303"/>
      <c r="M16" s="412"/>
      <c r="N16" s="291"/>
      <c r="O16" s="292"/>
      <c r="P16" s="293"/>
      <c r="Q16" s="292"/>
      <c r="R16" s="293"/>
      <c r="S16" s="292"/>
      <c r="T16" s="404"/>
    </row>
    <row r="17" spans="1:20" ht="15.95" customHeight="1" x14ac:dyDescent="0.25">
      <c r="A17" s="317"/>
      <c r="B17" s="213" t="str">
        <f>IFERROR(INDEX(t_Comptes[CODES],MATCH(C17,t_Comptes[LIBELLES],0)),"")</f>
        <v/>
      </c>
      <c r="C17" s="302"/>
      <c r="D17" s="302"/>
      <c r="E17" s="495"/>
      <c r="F17" s="295"/>
      <c r="G17" s="296"/>
      <c r="H17" s="545"/>
      <c r="I17" s="562"/>
      <c r="J17" s="295"/>
      <c r="K17" s="546"/>
      <c r="L17" s="303"/>
      <c r="M17" s="412"/>
      <c r="N17" s="291"/>
      <c r="O17" s="292"/>
      <c r="P17" s="293"/>
      <c r="Q17" s="292"/>
      <c r="R17" s="293"/>
      <c r="S17" s="292"/>
      <c r="T17" s="404"/>
    </row>
    <row r="18" spans="1:20" ht="15.95" customHeight="1" x14ac:dyDescent="0.25">
      <c r="A18" s="317"/>
      <c r="B18" s="213" t="str">
        <f>IFERROR(INDEX(t_Comptes[CODES],MATCH(C18,t_Comptes[LIBELLES],0)),"")</f>
        <v/>
      </c>
      <c r="C18" s="302"/>
      <c r="D18" s="302"/>
      <c r="E18" s="495"/>
      <c r="F18" s="295"/>
      <c r="G18" s="296"/>
      <c r="H18" s="545"/>
      <c r="I18" s="562"/>
      <c r="J18" s="295"/>
      <c r="K18" s="546"/>
      <c r="L18" s="303"/>
      <c r="M18" s="412"/>
      <c r="N18" s="291"/>
      <c r="O18" s="292"/>
      <c r="P18" s="293"/>
      <c r="Q18" s="292"/>
      <c r="R18" s="293"/>
      <c r="S18" s="292"/>
      <c r="T18" s="404"/>
    </row>
    <row r="19" spans="1:20" ht="15.95" customHeight="1" x14ac:dyDescent="0.25">
      <c r="A19" s="317"/>
      <c r="B19" s="213" t="str">
        <f>IFERROR(INDEX(t_Comptes[CODES],MATCH(C19,t_Comptes[LIBELLES],0)),"")</f>
        <v/>
      </c>
      <c r="C19" s="302"/>
      <c r="D19" s="302"/>
      <c r="E19" s="495"/>
      <c r="F19" s="295"/>
      <c r="G19" s="296"/>
      <c r="H19" s="545"/>
      <c r="I19" s="562"/>
      <c r="J19" s="295"/>
      <c r="K19" s="546"/>
      <c r="L19" s="303"/>
      <c r="M19" s="412"/>
      <c r="N19" s="291"/>
      <c r="O19" s="292"/>
      <c r="P19" s="293"/>
      <c r="Q19" s="292"/>
      <c r="R19" s="293"/>
      <c r="S19" s="292"/>
      <c r="T19" s="404"/>
    </row>
    <row r="20" spans="1:20" ht="15.95" customHeight="1" x14ac:dyDescent="0.25">
      <c r="A20" s="317"/>
      <c r="B20" s="213" t="str">
        <f>IFERROR(INDEX(t_Comptes[CODES],MATCH(C20,t_Comptes[LIBELLES],0)),"")</f>
        <v/>
      </c>
      <c r="C20" s="302"/>
      <c r="D20" s="302"/>
      <c r="E20" s="495"/>
      <c r="F20" s="295"/>
      <c r="G20" s="296"/>
      <c r="H20" s="545"/>
      <c r="I20" s="562"/>
      <c r="J20" s="295"/>
      <c r="K20" s="546"/>
      <c r="L20" s="303"/>
      <c r="M20" s="412"/>
      <c r="N20" s="291"/>
      <c r="O20" s="292"/>
      <c r="P20" s="293"/>
      <c r="Q20" s="292"/>
      <c r="R20" s="293"/>
      <c r="S20" s="292"/>
      <c r="T20" s="404"/>
    </row>
    <row r="21" spans="1:20" ht="15.95" customHeight="1" x14ac:dyDescent="0.25">
      <c r="A21" s="317"/>
      <c r="B21" s="213" t="str">
        <f>IFERROR(INDEX(t_Comptes[CODES],MATCH(C21,t_Comptes[LIBELLES],0)),"")</f>
        <v/>
      </c>
      <c r="C21" s="302"/>
      <c r="D21" s="302"/>
      <c r="E21" s="495"/>
      <c r="F21" s="295"/>
      <c r="G21" s="296"/>
      <c r="H21" s="545"/>
      <c r="I21" s="562"/>
      <c r="J21" s="295"/>
      <c r="K21" s="546"/>
      <c r="L21" s="303"/>
      <c r="M21" s="412"/>
      <c r="N21" s="291"/>
      <c r="O21" s="292"/>
      <c r="P21" s="293"/>
      <c r="Q21" s="292"/>
      <c r="R21" s="293"/>
      <c r="S21" s="292"/>
      <c r="T21" s="404"/>
    </row>
    <row r="22" spans="1:20" ht="15.95" customHeight="1" x14ac:dyDescent="0.25">
      <c r="A22" s="317"/>
      <c r="B22" s="213" t="str">
        <f>IFERROR(INDEX(t_Comptes[CODES],MATCH(C22,t_Comptes[LIBELLES],0)),"")</f>
        <v/>
      </c>
      <c r="C22" s="302"/>
      <c r="D22" s="302"/>
      <c r="E22" s="495"/>
      <c r="F22" s="295"/>
      <c r="G22" s="287"/>
      <c r="H22" s="545"/>
      <c r="I22" s="562"/>
      <c r="J22" s="295"/>
      <c r="K22" s="546"/>
      <c r="L22" s="303"/>
      <c r="M22" s="412"/>
      <c r="N22" s="291"/>
      <c r="O22" s="292"/>
      <c r="P22" s="293"/>
      <c r="Q22" s="292"/>
      <c r="R22" s="296"/>
      <c r="S22" s="292"/>
      <c r="T22" s="404"/>
    </row>
    <row r="23" spans="1:20" ht="15.95" customHeight="1" x14ac:dyDescent="0.25">
      <c r="A23" s="317"/>
      <c r="B23" s="213" t="str">
        <f>IFERROR(INDEX(t_Comptes[CODES],MATCH(C23,t_Comptes[LIBELLES],0)),"")</f>
        <v/>
      </c>
      <c r="C23" s="302"/>
      <c r="D23" s="302"/>
      <c r="E23" s="495"/>
      <c r="F23" s="295"/>
      <c r="G23" s="296"/>
      <c r="H23" s="545"/>
      <c r="I23" s="562"/>
      <c r="J23" s="295"/>
      <c r="K23" s="546"/>
      <c r="L23" s="303"/>
      <c r="M23" s="412"/>
      <c r="N23" s="291"/>
      <c r="O23" s="292"/>
      <c r="P23" s="293"/>
      <c r="Q23" s="292"/>
      <c r="R23" s="293"/>
      <c r="S23" s="292"/>
      <c r="T23" s="404"/>
    </row>
    <row r="24" spans="1:20" ht="15.95" customHeight="1" x14ac:dyDescent="0.25">
      <c r="A24" s="317"/>
      <c r="B24" s="213" t="str">
        <f>IFERROR(INDEX(t_Comptes[CODES],MATCH(C24,t_Comptes[LIBELLES],0)),"")</f>
        <v/>
      </c>
      <c r="C24" s="302"/>
      <c r="D24" s="302"/>
      <c r="E24" s="495"/>
      <c r="F24" s="295"/>
      <c r="G24" s="296"/>
      <c r="H24" s="545"/>
      <c r="I24" s="562"/>
      <c r="J24" s="295"/>
      <c r="K24" s="546"/>
      <c r="L24" s="303"/>
      <c r="M24" s="412"/>
      <c r="N24" s="291"/>
      <c r="O24" s="292"/>
      <c r="P24" s="293"/>
      <c r="Q24" s="292"/>
      <c r="R24" s="293"/>
      <c r="S24" s="292"/>
      <c r="T24" s="404"/>
    </row>
    <row r="25" spans="1:20" ht="15.95" customHeight="1" x14ac:dyDescent="0.25">
      <c r="A25" s="317"/>
      <c r="B25" s="213" t="str">
        <f>IFERROR(INDEX(t_Comptes[CODES],MATCH(C25,t_Comptes[LIBELLES],0)),"")</f>
        <v/>
      </c>
      <c r="C25" s="302"/>
      <c r="D25" s="302"/>
      <c r="E25" s="495"/>
      <c r="F25" s="295"/>
      <c r="G25" s="296"/>
      <c r="H25" s="545"/>
      <c r="I25" s="562"/>
      <c r="J25" s="295"/>
      <c r="K25" s="546"/>
      <c r="L25" s="303"/>
      <c r="M25" s="412"/>
      <c r="N25" s="291"/>
      <c r="O25" s="292"/>
      <c r="P25" s="293"/>
      <c r="Q25" s="292"/>
      <c r="R25" s="293"/>
      <c r="S25" s="292"/>
      <c r="T25" s="404"/>
    </row>
    <row r="26" spans="1:20" ht="15.95" customHeight="1" x14ac:dyDescent="0.25">
      <c r="A26" s="317"/>
      <c r="B26" s="213" t="str">
        <f>IFERROR(INDEX(t_Comptes[CODES],MATCH(C26,t_Comptes[LIBELLES],0)),"")</f>
        <v/>
      </c>
      <c r="C26" s="302"/>
      <c r="D26" s="302"/>
      <c r="E26" s="495"/>
      <c r="F26" s="295"/>
      <c r="G26" s="296"/>
      <c r="H26" s="545"/>
      <c r="I26" s="562"/>
      <c r="J26" s="295"/>
      <c r="K26" s="546"/>
      <c r="L26" s="303"/>
      <c r="M26" s="412"/>
      <c r="N26" s="291"/>
      <c r="O26" s="292"/>
      <c r="P26" s="293"/>
      <c r="Q26" s="292"/>
      <c r="R26" s="293"/>
      <c r="S26" s="292"/>
      <c r="T26" s="404"/>
    </row>
    <row r="27" spans="1:20" ht="15.95" customHeight="1" x14ac:dyDescent="0.25">
      <c r="A27" s="317"/>
      <c r="B27" s="213" t="str">
        <f>IFERROR(INDEX(t_Comptes[CODES],MATCH(C27,t_Comptes[LIBELLES],0)),"")</f>
        <v/>
      </c>
      <c r="C27" s="302"/>
      <c r="D27" s="302"/>
      <c r="E27" s="495"/>
      <c r="F27" s="295"/>
      <c r="G27" s="296"/>
      <c r="H27" s="545"/>
      <c r="I27" s="562"/>
      <c r="J27" s="295"/>
      <c r="K27" s="546"/>
      <c r="L27" s="303"/>
      <c r="M27" s="412"/>
      <c r="N27" s="291"/>
      <c r="O27" s="292"/>
      <c r="P27" s="293"/>
      <c r="Q27" s="292"/>
      <c r="R27" s="293"/>
      <c r="S27" s="292"/>
      <c r="T27" s="404"/>
    </row>
    <row r="28" spans="1:20" ht="15.95" customHeight="1" x14ac:dyDescent="0.25">
      <c r="A28" s="317"/>
      <c r="B28" s="213" t="str">
        <f>IFERROR(INDEX(t_Comptes[CODES],MATCH(C28,t_Comptes[LIBELLES],0)),"")</f>
        <v/>
      </c>
      <c r="C28" s="302"/>
      <c r="D28" s="302"/>
      <c r="E28" s="495"/>
      <c r="F28" s="295"/>
      <c r="G28" s="296"/>
      <c r="H28" s="545"/>
      <c r="I28" s="562"/>
      <c r="J28" s="295"/>
      <c r="K28" s="546"/>
      <c r="L28" s="303"/>
      <c r="M28" s="412"/>
      <c r="N28" s="291"/>
      <c r="O28" s="292"/>
      <c r="P28" s="293"/>
      <c r="Q28" s="292"/>
      <c r="R28" s="293"/>
      <c r="S28" s="292"/>
      <c r="T28" s="404"/>
    </row>
    <row r="29" spans="1:20" ht="15.95" customHeight="1" x14ac:dyDescent="0.25">
      <c r="A29" s="317"/>
      <c r="B29" s="213"/>
      <c r="C29" s="302"/>
      <c r="D29" s="302"/>
      <c r="E29" s="495"/>
      <c r="F29" s="295"/>
      <c r="G29" s="296"/>
      <c r="H29" s="545"/>
      <c r="I29" s="562"/>
      <c r="J29" s="295"/>
      <c r="K29" s="546"/>
      <c r="L29" s="303"/>
      <c r="M29" s="412"/>
      <c r="N29" s="291"/>
      <c r="O29" s="292"/>
      <c r="P29" s="293"/>
      <c r="Q29" s="292"/>
      <c r="R29" s="293"/>
      <c r="S29" s="292"/>
      <c r="T29" s="404"/>
    </row>
    <row r="30" spans="1:20" ht="15.95" customHeight="1" x14ac:dyDescent="0.25">
      <c r="A30" s="317"/>
      <c r="B30" s="213"/>
      <c r="C30" s="302"/>
      <c r="D30" s="302"/>
      <c r="E30" s="495"/>
      <c r="F30" s="295"/>
      <c r="G30" s="296"/>
      <c r="H30" s="545"/>
      <c r="I30" s="562"/>
      <c r="J30" s="295"/>
      <c r="K30" s="546"/>
      <c r="L30" s="303"/>
      <c r="M30" s="412"/>
      <c r="N30" s="291"/>
      <c r="O30" s="292"/>
      <c r="P30" s="293"/>
      <c r="Q30" s="292"/>
      <c r="R30" s="293"/>
      <c r="S30" s="292"/>
      <c r="T30" s="404"/>
    </row>
    <row r="31" spans="1:20" ht="15.95" customHeight="1" x14ac:dyDescent="0.25">
      <c r="A31" s="317"/>
      <c r="B31" s="213"/>
      <c r="C31" s="302"/>
      <c r="D31" s="302"/>
      <c r="E31" s="495"/>
      <c r="F31" s="295"/>
      <c r="G31" s="296"/>
      <c r="H31" s="545"/>
      <c r="I31" s="562"/>
      <c r="J31" s="295"/>
      <c r="K31" s="546"/>
      <c r="L31" s="303"/>
      <c r="M31" s="412"/>
      <c r="N31" s="291"/>
      <c r="O31" s="292"/>
      <c r="P31" s="293"/>
      <c r="Q31" s="292"/>
      <c r="R31" s="293"/>
      <c r="S31" s="292"/>
      <c r="T31" s="404"/>
    </row>
    <row r="32" spans="1:20" ht="15.95" customHeight="1" x14ac:dyDescent="0.25">
      <c r="A32" s="317"/>
      <c r="B32" s="213" t="str">
        <f>IFERROR(INDEX(t_Comptes[CODES],MATCH(C32,t_Comptes[LIBELLES],0)),"")</f>
        <v/>
      </c>
      <c r="C32" s="302"/>
      <c r="D32" s="302"/>
      <c r="E32" s="495"/>
      <c r="F32" s="295"/>
      <c r="G32" s="296"/>
      <c r="H32" s="545"/>
      <c r="I32" s="562"/>
      <c r="J32" s="295"/>
      <c r="K32" s="546"/>
      <c r="L32" s="303"/>
      <c r="M32" s="412"/>
      <c r="N32" s="291"/>
      <c r="O32" s="292"/>
      <c r="P32" s="293"/>
      <c r="Q32" s="292"/>
      <c r="R32" s="293"/>
      <c r="S32" s="292"/>
      <c r="T32" s="404"/>
    </row>
    <row r="33" spans="1:20" ht="15.95" customHeight="1" x14ac:dyDescent="0.25">
      <c r="A33" s="317"/>
      <c r="B33" s="213" t="str">
        <f>IFERROR(INDEX(t_Comptes[CODES],MATCH(C33,t_Comptes[LIBELLES],0)),"")</f>
        <v/>
      </c>
      <c r="C33" s="302"/>
      <c r="D33" s="302"/>
      <c r="E33" s="495"/>
      <c r="F33" s="295"/>
      <c r="G33" s="296"/>
      <c r="H33" s="545"/>
      <c r="I33" s="562"/>
      <c r="J33" s="295"/>
      <c r="K33" s="546"/>
      <c r="L33" s="303"/>
      <c r="M33" s="412"/>
      <c r="N33" s="291"/>
      <c r="O33" s="292"/>
      <c r="P33" s="293"/>
      <c r="Q33" s="292"/>
      <c r="R33" s="293"/>
      <c r="S33" s="292"/>
      <c r="T33" s="404"/>
    </row>
    <row r="34" spans="1:20" ht="15.95" customHeight="1" x14ac:dyDescent="0.25">
      <c r="A34" s="317"/>
      <c r="B34" s="213"/>
      <c r="C34" s="302"/>
      <c r="D34" s="302"/>
      <c r="E34" s="495"/>
      <c r="F34" s="295"/>
      <c r="G34" s="296"/>
      <c r="H34" s="545"/>
      <c r="I34" s="562"/>
      <c r="J34" s="295"/>
      <c r="K34" s="546"/>
      <c r="L34" s="303"/>
      <c r="M34" s="412"/>
      <c r="N34" s="291"/>
      <c r="O34" s="292"/>
      <c r="P34" s="293"/>
      <c r="Q34" s="292"/>
      <c r="R34" s="293"/>
      <c r="S34" s="292"/>
      <c r="T34" s="404"/>
    </row>
    <row r="35" spans="1:20" ht="15.95" customHeight="1" x14ac:dyDescent="0.25">
      <c r="A35" s="317"/>
      <c r="B35" s="213"/>
      <c r="C35" s="302"/>
      <c r="D35" s="302"/>
      <c r="E35" s="495"/>
      <c r="F35" s="295"/>
      <c r="G35" s="296"/>
      <c r="H35" s="545"/>
      <c r="I35" s="562"/>
      <c r="J35" s="295"/>
      <c r="K35" s="546"/>
      <c r="L35" s="303"/>
      <c r="M35" s="412"/>
      <c r="N35" s="291"/>
      <c r="O35" s="292"/>
      <c r="P35" s="293"/>
      <c r="Q35" s="292"/>
      <c r="R35" s="293"/>
      <c r="S35" s="292"/>
      <c r="T35" s="404"/>
    </row>
    <row r="36" spans="1:20" ht="15.95" customHeight="1" x14ac:dyDescent="0.25">
      <c r="A36" s="317"/>
      <c r="B36" s="213"/>
      <c r="C36" s="302"/>
      <c r="D36" s="302"/>
      <c r="E36" s="495"/>
      <c r="F36" s="295"/>
      <c r="G36" s="296"/>
      <c r="H36" s="545"/>
      <c r="I36" s="562"/>
      <c r="J36" s="295"/>
      <c r="K36" s="546"/>
      <c r="L36" s="303"/>
      <c r="M36" s="412"/>
      <c r="N36" s="291"/>
      <c r="O36" s="292"/>
      <c r="P36" s="293"/>
      <c r="Q36" s="292"/>
      <c r="R36" s="293"/>
      <c r="S36" s="292"/>
      <c r="T36" s="404"/>
    </row>
    <row r="37" spans="1:20" ht="15.95" customHeight="1" x14ac:dyDescent="0.25">
      <c r="A37" s="318"/>
      <c r="B37" s="214" t="str">
        <f>IFERROR(INDEX(t_Comptes[CODES],MATCH(C37,t_Comptes[LIBELLES],0)),"")</f>
        <v/>
      </c>
      <c r="C37" s="304"/>
      <c r="D37" s="304"/>
      <c r="E37" s="495"/>
      <c r="F37" s="295"/>
      <c r="G37" s="296"/>
      <c r="H37" s="545"/>
      <c r="I37" s="568"/>
      <c r="J37" s="295"/>
      <c r="K37" s="546"/>
      <c r="L37" s="303"/>
      <c r="M37" s="412"/>
      <c r="N37" s="291"/>
      <c r="O37" s="292"/>
      <c r="P37" s="293"/>
      <c r="Q37" s="292"/>
      <c r="R37" s="293"/>
      <c r="S37" s="292"/>
      <c r="T37" s="404"/>
    </row>
    <row r="38" spans="1:20" ht="15.95" customHeight="1" thickBot="1" x14ac:dyDescent="0.3">
      <c r="A38" s="667"/>
      <c r="B38" s="668"/>
      <c r="C38" s="669"/>
      <c r="D38" s="488" t="s">
        <v>27</v>
      </c>
      <c r="E38" s="491"/>
      <c r="F38" s="552">
        <f>SUM(F7:F37)</f>
        <v>45</v>
      </c>
      <c r="G38" s="201">
        <f>SUM(G7:G37)</f>
        <v>0</v>
      </c>
      <c r="H38" s="552">
        <f>SUM(H7:H37)</f>
        <v>65</v>
      </c>
      <c r="I38" s="563">
        <f>SUM(I7:I37)</f>
        <v>0</v>
      </c>
      <c r="J38" s="553"/>
      <c r="K38" s="554"/>
      <c r="L38" s="555"/>
      <c r="M38" s="556"/>
      <c r="N38" s="426"/>
      <c r="O38" s="427"/>
      <c r="P38" s="427"/>
      <c r="Q38" s="427"/>
      <c r="R38" s="427"/>
      <c r="S38" s="427"/>
      <c r="T38" s="427"/>
    </row>
    <row r="39" spans="1:20" ht="15.95" customHeight="1" thickBot="1" x14ac:dyDescent="0.3">
      <c r="A39" s="664"/>
      <c r="B39" s="665"/>
      <c r="C39" s="666"/>
      <c r="D39" s="492" t="s">
        <v>28</v>
      </c>
      <c r="E39" s="401"/>
      <c r="F39" s="685">
        <f>SUM(F6+F38-G38)</f>
        <v>425.44</v>
      </c>
      <c r="G39" s="686"/>
      <c r="H39" s="685">
        <f>SUM(H6+H38-I38)</f>
        <v>535.39</v>
      </c>
      <c r="I39" s="687"/>
      <c r="J39" s="235">
        <f>SUM(J7:J37)</f>
        <v>0</v>
      </c>
      <c r="K39" s="235">
        <f t="shared" ref="K39:T39" si="0">SUM(K7:K37)</f>
        <v>0</v>
      </c>
      <c r="L39" s="235">
        <f t="shared" si="0"/>
        <v>0</v>
      </c>
      <c r="M39" s="235">
        <f t="shared" si="0"/>
        <v>0</v>
      </c>
      <c r="N39" s="572">
        <f t="shared" si="0"/>
        <v>0</v>
      </c>
      <c r="O39" s="572">
        <f t="shared" si="0"/>
        <v>0</v>
      </c>
      <c r="P39" s="572">
        <f t="shared" si="0"/>
        <v>0</v>
      </c>
      <c r="Q39" s="572">
        <f t="shared" si="0"/>
        <v>0</v>
      </c>
      <c r="R39" s="572">
        <f t="shared" si="0"/>
        <v>0</v>
      </c>
      <c r="S39" s="572">
        <f t="shared" si="0"/>
        <v>0</v>
      </c>
      <c r="T39" s="572">
        <f t="shared" si="0"/>
        <v>0</v>
      </c>
    </row>
    <row r="40" spans="1:20" ht="15.95" customHeight="1" x14ac:dyDescent="0.25">
      <c r="F40" s="158"/>
      <c r="G40" s="158"/>
      <c r="H40" s="158"/>
      <c r="I40" s="158"/>
      <c r="J40" s="208"/>
    </row>
    <row r="41" spans="1:20" ht="15.95" customHeight="1" x14ac:dyDescent="0.25">
      <c r="G41" s="465"/>
    </row>
    <row r="42" spans="1:20" ht="15.95" customHeight="1" x14ac:dyDescent="0.25"/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7:T15">
    <sortCondition ref="A7:A15"/>
  </sortState>
  <mergeCells count="16">
    <mergeCell ref="N4:T4"/>
    <mergeCell ref="A39:C39"/>
    <mergeCell ref="A38:C38"/>
    <mergeCell ref="C4:C5"/>
    <mergeCell ref="B4:B5"/>
    <mergeCell ref="A4:A5"/>
    <mergeCell ref="D4:D5"/>
    <mergeCell ref="F5:G5"/>
    <mergeCell ref="F6:G6"/>
    <mergeCell ref="H5:I5"/>
    <mergeCell ref="H6:I6"/>
    <mergeCell ref="L4:M4"/>
    <mergeCell ref="F4:I4"/>
    <mergeCell ref="F39:G39"/>
    <mergeCell ref="H39:I39"/>
    <mergeCell ref="E4:E5"/>
  </mergeCells>
  <conditionalFormatting sqref="A12:C12 F12:J12 J7:J11 A15:T15 A33:T37 A13:J14 K7:T14 A17:T28 K16:T16 A16 B7:C11">
    <cfRule type="expression" dxfId="163" priority="13">
      <formula>MOD(ROW(),2)</formula>
    </cfRule>
  </conditionalFormatting>
  <conditionalFormatting sqref="D12:E12">
    <cfRule type="expression" dxfId="162" priority="12">
      <formula>MOD(ROW(),2)</formula>
    </cfRule>
  </conditionalFormatting>
  <conditionalFormatting sqref="I11 A7:A11 F7:I10 D11:G11">
    <cfRule type="expression" dxfId="161" priority="8">
      <formula>MOD(ROW(),2)</formula>
    </cfRule>
  </conditionalFormatting>
  <conditionalFormatting sqref="D7:E10">
    <cfRule type="expression" dxfId="160" priority="7">
      <formula>MOD(ROW(),2)</formula>
    </cfRule>
  </conditionalFormatting>
  <conditionalFormatting sqref="H11">
    <cfRule type="expression" dxfId="159" priority="6">
      <formula>MOD(ROW(),2)</formula>
    </cfRule>
  </conditionalFormatting>
  <conditionalFormatting sqref="A29:T32">
    <cfRule type="expression" dxfId="158" priority="5">
      <formula>MOD(ROW(),2)</formula>
    </cfRule>
  </conditionalFormatting>
  <conditionalFormatting sqref="G16:J16">
    <cfRule type="expression" dxfId="157" priority="3">
      <formula>MOD(ROW(),2)</formula>
    </cfRule>
  </conditionalFormatting>
  <conditionalFormatting sqref="B16:C16 E16:F16">
    <cfRule type="expression" dxfId="156" priority="2">
      <formula>MOD(ROW(),2)</formula>
    </cfRule>
  </conditionalFormatting>
  <conditionalFormatting sqref="D16">
    <cfRule type="expression" dxfId="155" priority="1">
      <formula>MOD(ROW(),2)</formula>
    </cfRule>
  </conditionalFormatting>
  <dataValidations count="1">
    <dataValidation type="list" allowBlank="1" showInputMessage="1" showErrorMessage="1" sqref="C7:C37" xr:uid="{00000000-0002-0000-0100-000000000000}">
      <formula1>d.comptes</formula1>
    </dataValidation>
  </dataValidations>
  <pageMargins left="0.7" right="0.7" top="0.75" bottom="0.75" header="0.3" footer="0.3"/>
  <pageSetup paperSize="9" scale="40" fitToHeight="0" orientation="landscape" r:id="rId1"/>
  <ignoredErrors>
    <ignoredError sqref="G38 I38" unlockedFormula="1"/>
    <ignoredError sqref="H38 F38" formulaRange="1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V43"/>
  <sheetViews>
    <sheetView topLeftCell="C1" zoomScaleNormal="100" workbookViewId="0">
      <pane ySplit="6" topLeftCell="A7" activePane="bottomLeft" state="frozen"/>
      <selection activeCell="G33" sqref="G33"/>
      <selection pane="bottomLeft" activeCell="G33" sqref="G33"/>
    </sheetView>
  </sheetViews>
  <sheetFormatPr baseColWidth="10" defaultColWidth="11.42578125" defaultRowHeight="15.75" x14ac:dyDescent="0.25"/>
  <cols>
    <col min="1" max="1" width="11.85546875" style="218" bestFit="1" customWidth="1"/>
    <col min="2" max="2" width="10.140625" style="158" bestFit="1" customWidth="1"/>
    <col min="3" max="3" width="26.7109375" style="158" bestFit="1" customWidth="1"/>
    <col min="4" max="4" width="53.28515625" style="158" bestFit="1" customWidth="1"/>
    <col min="5" max="5" width="3.5703125" style="158" customWidth="1"/>
    <col min="6" max="9" width="10.7109375" style="158" customWidth="1"/>
    <col min="10" max="11" width="11.7109375" style="158" bestFit="1" customWidth="1"/>
    <col min="12" max="12" width="10.42578125" style="158" bestFit="1" customWidth="1"/>
    <col min="13" max="13" width="11.7109375" style="158" customWidth="1"/>
    <col min="14" max="14" width="11.7109375" style="158" bestFit="1" customWidth="1"/>
    <col min="15" max="16" width="10.7109375" style="158" customWidth="1"/>
    <col min="17" max="17" width="14.28515625" style="158" bestFit="1" customWidth="1"/>
    <col min="18" max="18" width="11.5703125" style="158" bestFit="1" customWidth="1"/>
    <col min="19" max="19" width="10.7109375" style="158" customWidth="1"/>
    <col min="20" max="20" width="9.7109375" style="158" customWidth="1"/>
    <col min="21" max="21" width="10.28515625" style="158" bestFit="1" customWidth="1"/>
    <col min="22" max="16384" width="11.42578125" style="217"/>
  </cols>
  <sheetData>
    <row r="1" spans="1:22" ht="30" customHeight="1" x14ac:dyDescent="0.25"/>
    <row r="2" spans="1:22" ht="18.75" x14ac:dyDescent="0.25">
      <c r="B2" s="219" t="s">
        <v>15</v>
      </c>
      <c r="C2" s="220" t="str">
        <f ca="1">MID(CELL("filename",A1),FIND("]",CELL("filename",A1))+1,32)</f>
        <v>Décembre 2023</v>
      </c>
      <c r="D2" s="238"/>
      <c r="E2" s="221"/>
      <c r="F2" s="238"/>
      <c r="G2" s="238"/>
      <c r="H2" s="239"/>
      <c r="I2" s="239"/>
      <c r="J2" s="239"/>
      <c r="K2" s="239"/>
      <c r="L2" s="239"/>
      <c r="M2" s="239"/>
      <c r="N2" s="239"/>
      <c r="O2" s="239"/>
      <c r="P2" s="239"/>
    </row>
    <row r="3" spans="1:22" ht="16.5" thickBot="1" x14ac:dyDescent="0.3"/>
    <row r="4" spans="1:22" ht="17.25" customHeight="1" thickBot="1" x14ac:dyDescent="0.3">
      <c r="A4" s="672" t="s">
        <v>19</v>
      </c>
      <c r="B4" s="672" t="s">
        <v>0</v>
      </c>
      <c r="C4" s="670" t="s">
        <v>20</v>
      </c>
      <c r="D4" s="670" t="s">
        <v>98</v>
      </c>
      <c r="E4" s="670" t="s">
        <v>161</v>
      </c>
      <c r="F4" s="683" t="s">
        <v>16</v>
      </c>
      <c r="G4" s="683"/>
      <c r="H4" s="683"/>
      <c r="I4" s="684"/>
      <c r="J4" s="682" t="s">
        <v>17</v>
      </c>
      <c r="K4" s="683"/>
      <c r="L4" s="683"/>
      <c r="M4" s="683"/>
      <c r="N4" s="684"/>
      <c r="O4" s="682" t="s">
        <v>18</v>
      </c>
      <c r="P4" s="683"/>
      <c r="Q4" s="683"/>
      <c r="R4" s="683"/>
      <c r="S4" s="683"/>
      <c r="T4" s="683"/>
      <c r="U4" s="683"/>
      <c r="V4" s="684"/>
    </row>
    <row r="5" spans="1:22" s="158" customFormat="1" ht="32.25" thickBot="1" x14ac:dyDescent="0.3">
      <c r="A5" s="673"/>
      <c r="B5" s="673"/>
      <c r="C5" s="671"/>
      <c r="D5" s="671"/>
      <c r="E5" s="671"/>
      <c r="F5" s="675" t="s">
        <v>21</v>
      </c>
      <c r="G5" s="675"/>
      <c r="H5" s="674" t="s">
        <v>22</v>
      </c>
      <c r="I5" s="678"/>
      <c r="J5" s="240" t="s">
        <v>121</v>
      </c>
      <c r="K5" s="241" t="s">
        <v>122</v>
      </c>
      <c r="L5" s="242" t="s">
        <v>2</v>
      </c>
      <c r="M5" s="417" t="s">
        <v>153</v>
      </c>
      <c r="N5" s="243" t="s">
        <v>82</v>
      </c>
      <c r="O5" s="244" t="s">
        <v>26</v>
      </c>
      <c r="P5" s="245" t="s">
        <v>9</v>
      </c>
      <c r="Q5" s="246" t="s">
        <v>100</v>
      </c>
      <c r="R5" s="247" t="s">
        <v>8</v>
      </c>
      <c r="S5" s="248" t="s">
        <v>4</v>
      </c>
      <c r="T5" s="249" t="s">
        <v>6</v>
      </c>
      <c r="U5" s="245" t="s">
        <v>13</v>
      </c>
      <c r="V5" s="245" t="s">
        <v>152</v>
      </c>
    </row>
    <row r="6" spans="1:22" ht="15.95" customHeight="1" thickBot="1" x14ac:dyDescent="0.3">
      <c r="A6" s="281"/>
      <c r="B6" s="301"/>
      <c r="C6" s="211"/>
      <c r="D6" s="211"/>
      <c r="E6" s="211"/>
      <c r="F6" s="686">
        <f>'Novembre 2023'!F39:G39</f>
        <v>425.44</v>
      </c>
      <c r="G6" s="687"/>
      <c r="H6" s="689">
        <f>'Novembre 2023'!H39:I39</f>
        <v>535.39</v>
      </c>
      <c r="I6" s="690"/>
      <c r="J6" s="540"/>
      <c r="K6" s="541"/>
      <c r="L6" s="542"/>
      <c r="M6" s="541"/>
      <c r="N6" s="543"/>
      <c r="O6" s="540"/>
      <c r="P6" s="541"/>
      <c r="Q6" s="542"/>
      <c r="R6" s="541"/>
      <c r="S6" s="542"/>
      <c r="T6" s="541"/>
      <c r="U6" s="544"/>
      <c r="V6" s="544"/>
    </row>
    <row r="7" spans="1:22" ht="15.95" customHeight="1" x14ac:dyDescent="0.25">
      <c r="A7" s="285"/>
      <c r="B7" s="213" t="str">
        <f>IFERROR(INDEX(t_Comptes[CODES],MATCH(C7,t_Comptes[LIBELLES],0)),"")</f>
        <v/>
      </c>
      <c r="C7" s="413"/>
      <c r="D7" s="413"/>
      <c r="E7" s="494"/>
      <c r="F7" s="303"/>
      <c r="G7" s="296"/>
      <c r="H7" s="545"/>
      <c r="I7" s="287"/>
      <c r="J7" s="295"/>
      <c r="K7" s="546"/>
      <c r="L7" s="303"/>
      <c r="M7" s="546"/>
      <c r="N7" s="412"/>
      <c r="O7" s="291"/>
      <c r="P7" s="292"/>
      <c r="Q7" s="293"/>
      <c r="R7" s="292"/>
      <c r="S7" s="293"/>
      <c r="T7" s="292"/>
      <c r="U7" s="404"/>
      <c r="V7" s="404"/>
    </row>
    <row r="8" spans="1:22" ht="15.95" customHeight="1" x14ac:dyDescent="0.25">
      <c r="A8" s="415"/>
      <c r="B8" s="213" t="str">
        <f>IFERROR(INDEX(t_Comptes[CODES],MATCH(C8,t_Comptes[LIBELLES],0)),"")</f>
        <v/>
      </c>
      <c r="C8" s="413"/>
      <c r="D8" s="414"/>
      <c r="E8" s="494"/>
      <c r="F8" s="303"/>
      <c r="G8" s="296"/>
      <c r="H8" s="545"/>
      <c r="I8" s="287"/>
      <c r="J8" s="295"/>
      <c r="K8" s="546"/>
      <c r="L8" s="303"/>
      <c r="M8" s="546"/>
      <c r="N8" s="412"/>
      <c r="O8" s="291"/>
      <c r="P8" s="292"/>
      <c r="Q8" s="293"/>
      <c r="R8" s="292"/>
      <c r="S8" s="576"/>
      <c r="T8" s="292"/>
      <c r="U8" s="404"/>
      <c r="V8" s="404"/>
    </row>
    <row r="9" spans="1:22" ht="15.95" customHeight="1" x14ac:dyDescent="0.25">
      <c r="A9" s="285"/>
      <c r="B9" s="213" t="str">
        <f>IFERROR(INDEX(t_Comptes[CODES],MATCH(C9,t_Comptes[LIBELLES],0)),"")</f>
        <v/>
      </c>
      <c r="C9" s="302"/>
      <c r="D9" s="489"/>
      <c r="E9" s="493"/>
      <c r="F9" s="303"/>
      <c r="G9" s="296"/>
      <c r="H9" s="545"/>
      <c r="I9" s="287"/>
      <c r="J9" s="295"/>
      <c r="K9" s="546"/>
      <c r="L9" s="303"/>
      <c r="M9" s="546"/>
      <c r="N9" s="412"/>
      <c r="O9" s="291"/>
      <c r="P9" s="292"/>
      <c r="Q9" s="293"/>
      <c r="R9" s="292"/>
      <c r="S9" s="293"/>
      <c r="T9" s="292"/>
      <c r="U9" s="292"/>
      <c r="V9" s="404"/>
    </row>
    <row r="10" spans="1:22" ht="15.95" customHeight="1" x14ac:dyDescent="0.25">
      <c r="A10" s="285"/>
      <c r="B10" s="213" t="str">
        <f>IFERROR(INDEX(t_Comptes[CODES],MATCH(C10,t_Comptes[LIBELLES],0)),"")</f>
        <v/>
      </c>
      <c r="C10" s="302"/>
      <c r="D10" s="489"/>
      <c r="E10" s="493"/>
      <c r="F10" s="303"/>
      <c r="G10" s="287"/>
      <c r="H10" s="545"/>
      <c r="I10" s="287"/>
      <c r="J10" s="546"/>
      <c r="K10" s="546"/>
      <c r="L10" s="303"/>
      <c r="M10" s="546"/>
      <c r="N10" s="412"/>
      <c r="O10" s="291"/>
      <c r="P10" s="292"/>
      <c r="Q10" s="293"/>
      <c r="R10" s="292"/>
      <c r="S10" s="293"/>
      <c r="T10" s="292"/>
      <c r="U10" s="404"/>
      <c r="V10" s="404"/>
    </row>
    <row r="11" spans="1:22" ht="15.95" customHeight="1" x14ac:dyDescent="0.25">
      <c r="A11" s="285"/>
      <c r="B11" s="213" t="str">
        <f>IFERROR(INDEX(t_Comptes[CODES],MATCH(C11,t_Comptes[LIBELLES],0)),"")</f>
        <v/>
      </c>
      <c r="C11" s="302"/>
      <c r="D11" s="302"/>
      <c r="E11" s="493"/>
      <c r="F11" s="303"/>
      <c r="G11" s="296"/>
      <c r="H11" s="545"/>
      <c r="I11" s="287"/>
      <c r="J11" s="295"/>
      <c r="K11" s="546"/>
      <c r="L11" s="303"/>
      <c r="M11" s="546"/>
      <c r="N11" s="412"/>
      <c r="O11" s="291"/>
      <c r="P11" s="292"/>
      <c r="Q11" s="293"/>
      <c r="R11" s="292"/>
      <c r="S11" s="293"/>
      <c r="T11" s="292"/>
      <c r="U11" s="404"/>
      <c r="V11" s="404"/>
    </row>
    <row r="12" spans="1:22" ht="15.95" customHeight="1" x14ac:dyDescent="0.25">
      <c r="A12" s="285"/>
      <c r="B12" s="213" t="str">
        <f>IFERROR(INDEX(t_Comptes[CODES],MATCH(C12,t_Comptes[LIBELLES],0)),"")</f>
        <v/>
      </c>
      <c r="C12" s="302"/>
      <c r="D12" s="302"/>
      <c r="E12" s="493"/>
      <c r="F12" s="303"/>
      <c r="G12" s="296"/>
      <c r="H12" s="545"/>
      <c r="I12" s="287"/>
      <c r="J12" s="295"/>
      <c r="K12" s="546"/>
      <c r="L12" s="303"/>
      <c r="M12" s="546"/>
      <c r="N12" s="412"/>
      <c r="O12" s="291"/>
      <c r="P12" s="292"/>
      <c r="Q12" s="293"/>
      <c r="R12" s="292"/>
      <c r="S12" s="293"/>
      <c r="T12" s="292"/>
      <c r="U12" s="404"/>
      <c r="V12" s="404"/>
    </row>
    <row r="13" spans="1:22" ht="15.95" customHeight="1" x14ac:dyDescent="0.25">
      <c r="A13" s="285"/>
      <c r="B13" s="213" t="str">
        <f>IFERROR(INDEX(t_Comptes[CODES],MATCH(C13,t_Comptes[LIBELLES],0)),"")</f>
        <v/>
      </c>
      <c r="C13" s="302"/>
      <c r="D13" s="302"/>
      <c r="E13" s="493"/>
      <c r="F13" s="303"/>
      <c r="G13" s="296"/>
      <c r="H13" s="545"/>
      <c r="I13" s="287"/>
      <c r="J13" s="295"/>
      <c r="K13" s="546"/>
      <c r="L13" s="303"/>
      <c r="M13" s="546"/>
      <c r="N13" s="412"/>
      <c r="O13" s="291"/>
      <c r="P13" s="292"/>
      <c r="Q13" s="293"/>
      <c r="R13" s="292"/>
      <c r="S13" s="293"/>
      <c r="T13" s="292"/>
      <c r="U13" s="404"/>
      <c r="V13" s="404"/>
    </row>
    <row r="14" spans="1:22" ht="15.95" customHeight="1" x14ac:dyDescent="0.25">
      <c r="A14" s="285"/>
      <c r="B14" s="213" t="str">
        <f>IFERROR(INDEX(t_Comptes[CODES],MATCH(C14,t_Comptes[LIBELLES],0)),"")</f>
        <v/>
      </c>
      <c r="C14" s="302"/>
      <c r="D14" s="270"/>
      <c r="E14" s="493"/>
      <c r="F14" s="303"/>
      <c r="G14" s="296"/>
      <c r="H14" s="545"/>
      <c r="I14" s="287"/>
      <c r="J14" s="295"/>
      <c r="K14" s="546"/>
      <c r="L14" s="303"/>
      <c r="M14" s="546"/>
      <c r="N14" s="412"/>
      <c r="O14" s="291"/>
      <c r="P14" s="292"/>
      <c r="Q14" s="293"/>
      <c r="R14" s="292"/>
      <c r="S14" s="293"/>
      <c r="T14" s="292"/>
      <c r="U14" s="404"/>
      <c r="V14" s="404"/>
    </row>
    <row r="15" spans="1:22" ht="15.95" customHeight="1" x14ac:dyDescent="0.25">
      <c r="A15" s="285"/>
      <c r="B15" s="213" t="str">
        <f>IFERROR(INDEX(t_Comptes[CODES],MATCH(C15,t_Comptes[LIBELLES],0)),"")</f>
        <v/>
      </c>
      <c r="C15" s="302"/>
      <c r="D15" s="490"/>
      <c r="E15" s="493"/>
      <c r="F15" s="303"/>
      <c r="G15" s="296"/>
      <c r="H15" s="545"/>
      <c r="I15" s="287"/>
      <c r="J15" s="295"/>
      <c r="K15" s="546"/>
      <c r="L15" s="303"/>
      <c r="M15" s="546"/>
      <c r="N15" s="412"/>
      <c r="O15" s="291"/>
      <c r="P15" s="292"/>
      <c r="Q15" s="293"/>
      <c r="R15" s="292"/>
      <c r="S15" s="293"/>
      <c r="T15" s="292"/>
      <c r="U15" s="404"/>
      <c r="V15" s="404"/>
    </row>
    <row r="16" spans="1:22" ht="15.95" customHeight="1" x14ac:dyDescent="0.25">
      <c r="A16" s="285"/>
      <c r="B16" s="422" t="str">
        <f>IFERROR(INDEX(t_Comptes[CODES],MATCH(C16,t_Comptes[LIBELLES],0)),"")</f>
        <v/>
      </c>
      <c r="C16" s="413"/>
      <c r="D16" s="526"/>
      <c r="E16" s="493"/>
      <c r="F16" s="423"/>
      <c r="G16" s="573"/>
      <c r="H16" s="548"/>
      <c r="I16" s="574"/>
      <c r="J16" s="549"/>
      <c r="K16" s="550"/>
      <c r="L16" s="423"/>
      <c r="M16" s="546"/>
      <c r="N16" s="412"/>
      <c r="O16" s="291"/>
      <c r="P16" s="292"/>
      <c r="Q16" s="293"/>
      <c r="R16" s="292"/>
      <c r="S16" s="293"/>
      <c r="T16" s="292"/>
      <c r="U16" s="404"/>
      <c r="V16" s="404"/>
    </row>
    <row r="17" spans="1:22" ht="15.95" customHeight="1" x14ac:dyDescent="0.25">
      <c r="A17" s="285"/>
      <c r="B17" s="213" t="str">
        <f>IFERROR(INDEX(t_Comptes[CODES],MATCH(C17,t_Comptes[LIBELLES],0)),"")</f>
        <v/>
      </c>
      <c r="C17" s="302"/>
      <c r="D17" s="490"/>
      <c r="E17" s="493"/>
      <c r="F17" s="303"/>
      <c r="G17" s="296"/>
      <c r="H17" s="545"/>
      <c r="I17" s="287"/>
      <c r="J17" s="295"/>
      <c r="K17" s="546"/>
      <c r="L17" s="303"/>
      <c r="M17" s="546"/>
      <c r="N17" s="412"/>
      <c r="O17" s="291"/>
      <c r="P17" s="292"/>
      <c r="Q17" s="293"/>
      <c r="R17" s="292"/>
      <c r="S17" s="293"/>
      <c r="T17" s="292"/>
      <c r="U17" s="404"/>
      <c r="V17" s="404"/>
    </row>
    <row r="18" spans="1:22" ht="15.95" customHeight="1" x14ac:dyDescent="0.25">
      <c r="A18" s="285"/>
      <c r="B18" s="213" t="str">
        <f>IFERROR(INDEX(t_Comptes[CODES],MATCH(C18,t_Comptes[LIBELLES],0)),"")</f>
        <v/>
      </c>
      <c r="C18" s="302"/>
      <c r="D18" s="302"/>
      <c r="E18" s="493"/>
      <c r="F18" s="303"/>
      <c r="G18" s="296"/>
      <c r="H18" s="545"/>
      <c r="I18" s="287"/>
      <c r="J18" s="295"/>
      <c r="K18" s="546"/>
      <c r="L18" s="303"/>
      <c r="M18" s="546"/>
      <c r="N18" s="412"/>
      <c r="O18" s="291"/>
      <c r="P18" s="292"/>
      <c r="Q18" s="293"/>
      <c r="R18" s="292"/>
      <c r="S18" s="293"/>
      <c r="T18" s="292"/>
      <c r="U18" s="404"/>
      <c r="V18" s="404"/>
    </row>
    <row r="19" spans="1:22" ht="15.95" customHeight="1" x14ac:dyDescent="0.25">
      <c r="A19" s="285"/>
      <c r="B19" s="213" t="str">
        <f>IFERROR(INDEX(t_Comptes[CODES],MATCH(C19,t_Comptes[LIBELLES],0)),"")</f>
        <v/>
      </c>
      <c r="C19" s="302"/>
      <c r="D19" s="490"/>
      <c r="E19" s="493"/>
      <c r="F19" s="303"/>
      <c r="G19" s="296"/>
      <c r="H19" s="545"/>
      <c r="I19" s="287"/>
      <c r="J19" s="295"/>
      <c r="K19" s="546"/>
      <c r="L19" s="303"/>
      <c r="M19" s="546"/>
      <c r="N19" s="412"/>
      <c r="O19" s="291"/>
      <c r="P19" s="292"/>
      <c r="Q19" s="293"/>
      <c r="R19" s="292"/>
      <c r="S19" s="293"/>
      <c r="T19" s="292"/>
      <c r="U19" s="404"/>
      <c r="V19" s="404"/>
    </row>
    <row r="20" spans="1:22" ht="15.95" customHeight="1" x14ac:dyDescent="0.25">
      <c r="A20" s="285"/>
      <c r="B20" s="213" t="str">
        <f>IFERROR(INDEX(t_Comptes[CODES],MATCH(C20,t_Comptes[LIBELLES],0)),"")</f>
        <v/>
      </c>
      <c r="C20" s="302"/>
      <c r="D20" s="302"/>
      <c r="E20" s="493"/>
      <c r="F20" s="303"/>
      <c r="G20" s="296"/>
      <c r="H20" s="545"/>
      <c r="I20" s="287"/>
      <c r="J20" s="295"/>
      <c r="K20" s="546"/>
      <c r="L20" s="303"/>
      <c r="M20" s="546"/>
      <c r="N20" s="412"/>
      <c r="O20" s="291"/>
      <c r="P20" s="292"/>
      <c r="Q20" s="293"/>
      <c r="R20" s="292"/>
      <c r="S20" s="293"/>
      <c r="T20" s="292"/>
      <c r="U20" s="404"/>
      <c r="V20" s="404"/>
    </row>
    <row r="21" spans="1:22" ht="15.95" customHeight="1" x14ac:dyDescent="0.25">
      <c r="A21" s="285"/>
      <c r="B21" s="213" t="str">
        <f>IFERROR(INDEX(t_Comptes[CODES],MATCH(C21,t_Comptes[LIBELLES],0)),"")</f>
        <v/>
      </c>
      <c r="C21" s="302"/>
      <c r="D21" s="302"/>
      <c r="E21" s="493"/>
      <c r="F21" s="303"/>
      <c r="G21" s="296"/>
      <c r="H21" s="545"/>
      <c r="I21" s="287"/>
      <c r="J21" s="295"/>
      <c r="K21" s="546"/>
      <c r="L21" s="303"/>
      <c r="M21" s="546"/>
      <c r="N21" s="412"/>
      <c r="O21" s="291"/>
      <c r="P21" s="292"/>
      <c r="Q21" s="293"/>
      <c r="R21" s="292"/>
      <c r="S21" s="293"/>
      <c r="T21" s="292"/>
      <c r="U21" s="404"/>
      <c r="V21" s="404"/>
    </row>
    <row r="22" spans="1:22" ht="15.95" customHeight="1" x14ac:dyDescent="0.25">
      <c r="A22" s="285"/>
      <c r="B22" s="213" t="str">
        <f>IFERROR(INDEX(t_Comptes[CODES],MATCH(C22,t_Comptes[LIBELLES],0)),"")</f>
        <v/>
      </c>
      <c r="C22" s="302"/>
      <c r="D22" s="302"/>
      <c r="E22" s="493"/>
      <c r="F22" s="303"/>
      <c r="G22" s="296"/>
      <c r="H22" s="545"/>
      <c r="I22" s="287"/>
      <c r="J22" s="295"/>
      <c r="K22" s="546"/>
      <c r="L22" s="303"/>
      <c r="M22" s="546"/>
      <c r="N22" s="412"/>
      <c r="O22" s="291"/>
      <c r="P22" s="292"/>
      <c r="Q22" s="293"/>
      <c r="R22" s="292"/>
      <c r="S22" s="293"/>
      <c r="T22" s="292"/>
      <c r="U22" s="404"/>
      <c r="V22" s="404"/>
    </row>
    <row r="23" spans="1:22" ht="15.95" customHeight="1" x14ac:dyDescent="0.25">
      <c r="A23" s="285"/>
      <c r="B23" s="213" t="str">
        <f>IFERROR(INDEX(t_Comptes[CODES],MATCH(C23,t_Comptes[LIBELLES],0)),"")</f>
        <v/>
      </c>
      <c r="C23" s="302"/>
      <c r="D23" s="302"/>
      <c r="E23" s="493"/>
      <c r="F23" s="303"/>
      <c r="G23" s="296"/>
      <c r="H23" s="545"/>
      <c r="I23" s="287"/>
      <c r="J23" s="295"/>
      <c r="K23" s="546"/>
      <c r="L23" s="303"/>
      <c r="M23" s="546"/>
      <c r="N23" s="412"/>
      <c r="O23" s="291"/>
      <c r="P23" s="292"/>
      <c r="Q23" s="293"/>
      <c r="R23" s="292"/>
      <c r="S23" s="293"/>
      <c r="T23" s="292"/>
      <c r="U23" s="404"/>
      <c r="V23" s="404"/>
    </row>
    <row r="24" spans="1:22" ht="15.95" customHeight="1" x14ac:dyDescent="0.25">
      <c r="A24" s="285"/>
      <c r="B24" s="213" t="str">
        <f>IFERROR(INDEX(t_Comptes[CODES],MATCH(C24,t_Comptes[LIBELLES],0)),"")</f>
        <v/>
      </c>
      <c r="C24" s="302"/>
      <c r="D24" s="302"/>
      <c r="E24" s="493"/>
      <c r="F24" s="303"/>
      <c r="G24" s="296"/>
      <c r="H24" s="545"/>
      <c r="I24" s="287"/>
      <c r="J24" s="295"/>
      <c r="K24" s="546"/>
      <c r="L24" s="303"/>
      <c r="M24" s="546"/>
      <c r="N24" s="412"/>
      <c r="O24" s="291"/>
      <c r="P24" s="292"/>
      <c r="Q24" s="293"/>
      <c r="R24" s="292"/>
      <c r="S24" s="293"/>
      <c r="T24" s="292"/>
      <c r="U24" s="404"/>
      <c r="V24" s="404"/>
    </row>
    <row r="25" spans="1:22" ht="15.95" customHeight="1" x14ac:dyDescent="0.25">
      <c r="A25" s="285"/>
      <c r="B25" s="213" t="str">
        <f>IFERROR(INDEX(t_Comptes[CODES],MATCH(C25,t_Comptes[LIBELLES],0)),"")</f>
        <v/>
      </c>
      <c r="C25" s="302"/>
      <c r="D25" s="302"/>
      <c r="E25" s="493"/>
      <c r="F25" s="303"/>
      <c r="G25" s="296"/>
      <c r="H25" s="545"/>
      <c r="I25" s="287"/>
      <c r="J25" s="295"/>
      <c r="K25" s="546"/>
      <c r="L25" s="303"/>
      <c r="M25" s="546"/>
      <c r="N25" s="412"/>
      <c r="O25" s="291"/>
      <c r="P25" s="292"/>
      <c r="Q25" s="293"/>
      <c r="R25" s="292"/>
      <c r="S25" s="293"/>
      <c r="T25" s="292"/>
      <c r="U25" s="404"/>
      <c r="V25" s="404"/>
    </row>
    <row r="26" spans="1:22" ht="15.95" customHeight="1" x14ac:dyDescent="0.25">
      <c r="A26" s="285"/>
      <c r="B26" s="213" t="str">
        <f>IFERROR(INDEX(t_Comptes[CODES],MATCH(C26,t_Comptes[LIBELLES],0)),"")</f>
        <v/>
      </c>
      <c r="C26" s="302"/>
      <c r="D26" s="302"/>
      <c r="E26" s="493"/>
      <c r="F26" s="303"/>
      <c r="G26" s="296"/>
      <c r="H26" s="545"/>
      <c r="I26" s="287"/>
      <c r="J26" s="295"/>
      <c r="K26" s="546"/>
      <c r="L26" s="303"/>
      <c r="M26" s="546"/>
      <c r="N26" s="412"/>
      <c r="O26" s="291"/>
      <c r="P26" s="292"/>
      <c r="Q26" s="293"/>
      <c r="R26" s="292"/>
      <c r="S26" s="293"/>
      <c r="T26" s="292"/>
      <c r="U26" s="404"/>
      <c r="V26" s="404"/>
    </row>
    <row r="27" spans="1:22" ht="15.95" customHeight="1" x14ac:dyDescent="0.25">
      <c r="A27" s="285"/>
      <c r="B27" s="213" t="str">
        <f>IFERROR(INDEX(t_Comptes[CODES],MATCH(C27,t_Comptes[LIBELLES],0)),"")</f>
        <v/>
      </c>
      <c r="C27" s="302"/>
      <c r="D27" s="302"/>
      <c r="E27" s="493"/>
      <c r="F27" s="303"/>
      <c r="G27" s="296"/>
      <c r="H27" s="545"/>
      <c r="I27" s="287"/>
      <c r="J27" s="295"/>
      <c r="K27" s="546"/>
      <c r="L27" s="303"/>
      <c r="M27" s="546"/>
      <c r="N27" s="412"/>
      <c r="O27" s="291"/>
      <c r="P27" s="292"/>
      <c r="Q27" s="293"/>
      <c r="R27" s="292"/>
      <c r="S27" s="293"/>
      <c r="T27" s="292"/>
      <c r="U27" s="404"/>
      <c r="V27" s="404"/>
    </row>
    <row r="28" spans="1:22" ht="15.95" customHeight="1" x14ac:dyDescent="0.25">
      <c r="A28" s="285"/>
      <c r="B28" s="213" t="str">
        <f>IFERROR(INDEX(t_Comptes[CODES],MATCH(C28,t_Comptes[LIBELLES],0)),"")</f>
        <v/>
      </c>
      <c r="C28" s="302"/>
      <c r="D28" s="302"/>
      <c r="E28" s="493"/>
      <c r="F28" s="303"/>
      <c r="G28" s="296"/>
      <c r="H28" s="545"/>
      <c r="I28" s="287"/>
      <c r="J28" s="295"/>
      <c r="K28" s="546"/>
      <c r="L28" s="303"/>
      <c r="M28" s="546"/>
      <c r="N28" s="412"/>
      <c r="O28" s="291"/>
      <c r="P28" s="292"/>
      <c r="Q28" s="293"/>
      <c r="R28" s="292"/>
      <c r="S28" s="293"/>
      <c r="T28" s="292"/>
      <c r="U28" s="404"/>
      <c r="V28" s="404"/>
    </row>
    <row r="29" spans="1:22" ht="15.95" customHeight="1" x14ac:dyDescent="0.25">
      <c r="A29" s="285"/>
      <c r="B29" s="213" t="str">
        <f>IFERROR(INDEX(t_Comptes[CODES],MATCH(C29,t_Comptes[LIBELLES],0)),"")</f>
        <v/>
      </c>
      <c r="C29" s="302"/>
      <c r="D29" s="302"/>
      <c r="E29" s="493"/>
      <c r="F29" s="303"/>
      <c r="G29" s="296"/>
      <c r="H29" s="545"/>
      <c r="I29" s="287"/>
      <c r="J29" s="295"/>
      <c r="K29" s="546"/>
      <c r="L29" s="303"/>
      <c r="M29" s="546"/>
      <c r="N29" s="412"/>
      <c r="O29" s="291"/>
      <c r="P29" s="292"/>
      <c r="Q29" s="293"/>
      <c r="R29" s="292"/>
      <c r="S29" s="293"/>
      <c r="T29" s="292"/>
      <c r="U29" s="404"/>
      <c r="V29" s="404"/>
    </row>
    <row r="30" spans="1:22" ht="15.95" customHeight="1" x14ac:dyDescent="0.25">
      <c r="A30" s="285"/>
      <c r="B30" s="213" t="str">
        <f>IFERROR(INDEX(t_Comptes[CODES],MATCH(C30,t_Comptes[LIBELLES],0)),"")</f>
        <v/>
      </c>
      <c r="C30" s="302"/>
      <c r="D30" s="302"/>
      <c r="E30" s="493"/>
      <c r="F30" s="303"/>
      <c r="G30" s="296"/>
      <c r="H30" s="545"/>
      <c r="I30" s="287"/>
      <c r="J30" s="295"/>
      <c r="K30" s="546"/>
      <c r="L30" s="303"/>
      <c r="M30" s="546"/>
      <c r="N30" s="412"/>
      <c r="O30" s="291"/>
      <c r="P30" s="292"/>
      <c r="Q30" s="293"/>
      <c r="R30" s="292"/>
      <c r="S30" s="293"/>
      <c r="T30" s="292"/>
      <c r="U30" s="404"/>
      <c r="V30" s="404"/>
    </row>
    <row r="31" spans="1:22" ht="15.95" customHeight="1" x14ac:dyDescent="0.25">
      <c r="A31" s="285"/>
      <c r="B31" s="213" t="str">
        <f>IFERROR(INDEX(t_Comptes[CODES],MATCH(C31,t_Comptes[LIBELLES],0)),"")</f>
        <v/>
      </c>
      <c r="C31" s="302"/>
      <c r="D31" s="302"/>
      <c r="E31" s="493"/>
      <c r="F31" s="303"/>
      <c r="G31" s="296"/>
      <c r="H31" s="545"/>
      <c r="I31" s="287"/>
      <c r="J31" s="295"/>
      <c r="K31" s="546"/>
      <c r="L31" s="303"/>
      <c r="M31" s="546"/>
      <c r="N31" s="412"/>
      <c r="O31" s="291"/>
      <c r="P31" s="292"/>
      <c r="Q31" s="293"/>
      <c r="R31" s="292"/>
      <c r="S31" s="293"/>
      <c r="T31" s="292"/>
      <c r="U31" s="404"/>
      <c r="V31" s="404"/>
    </row>
    <row r="32" spans="1:22" ht="15.95" customHeight="1" x14ac:dyDescent="0.25">
      <c r="A32" s="285"/>
      <c r="B32" s="213"/>
      <c r="C32" s="302"/>
      <c r="D32" s="302"/>
      <c r="E32" s="493"/>
      <c r="F32" s="303"/>
      <c r="G32" s="296"/>
      <c r="H32" s="545"/>
      <c r="I32" s="287"/>
      <c r="J32" s="295"/>
      <c r="K32" s="546"/>
      <c r="L32" s="303"/>
      <c r="M32" s="546"/>
      <c r="N32" s="412"/>
      <c r="O32" s="291"/>
      <c r="P32" s="292"/>
      <c r="Q32" s="293"/>
      <c r="R32" s="292"/>
      <c r="S32" s="293"/>
      <c r="T32" s="292"/>
      <c r="U32" s="404"/>
      <c r="V32" s="404"/>
    </row>
    <row r="33" spans="1:22" ht="15.95" customHeight="1" x14ac:dyDescent="0.25">
      <c r="A33" s="285"/>
      <c r="B33" s="213"/>
      <c r="C33" s="302"/>
      <c r="D33" s="302"/>
      <c r="E33" s="493"/>
      <c r="F33" s="303"/>
      <c r="G33" s="296"/>
      <c r="H33" s="545"/>
      <c r="I33" s="287"/>
      <c r="J33" s="295"/>
      <c r="K33" s="546"/>
      <c r="L33" s="303"/>
      <c r="M33" s="546"/>
      <c r="N33" s="412"/>
      <c r="O33" s="291"/>
      <c r="P33" s="292"/>
      <c r="Q33" s="293"/>
      <c r="R33" s="292"/>
      <c r="S33" s="293"/>
      <c r="T33" s="292"/>
      <c r="U33" s="404"/>
      <c r="V33" s="404"/>
    </row>
    <row r="34" spans="1:22" ht="15.95" customHeight="1" x14ac:dyDescent="0.25">
      <c r="A34" s="285"/>
      <c r="B34" s="213"/>
      <c r="C34" s="302"/>
      <c r="D34" s="302"/>
      <c r="E34" s="493"/>
      <c r="F34" s="303"/>
      <c r="G34" s="296"/>
      <c r="H34" s="545"/>
      <c r="I34" s="287"/>
      <c r="J34" s="295"/>
      <c r="K34" s="546"/>
      <c r="L34" s="303"/>
      <c r="M34" s="546"/>
      <c r="N34" s="412"/>
      <c r="O34" s="291"/>
      <c r="P34" s="292"/>
      <c r="Q34" s="293"/>
      <c r="R34" s="292"/>
      <c r="S34" s="293"/>
      <c r="T34" s="292"/>
      <c r="U34" s="404"/>
      <c r="V34" s="404"/>
    </row>
    <row r="35" spans="1:22" ht="15.95" customHeight="1" x14ac:dyDescent="0.25">
      <c r="A35" s="285"/>
      <c r="B35" s="213"/>
      <c r="C35" s="302"/>
      <c r="D35" s="302"/>
      <c r="E35" s="493"/>
      <c r="F35" s="303"/>
      <c r="G35" s="296"/>
      <c r="H35" s="545"/>
      <c r="I35" s="287"/>
      <c r="J35" s="295"/>
      <c r="K35" s="546"/>
      <c r="L35" s="303"/>
      <c r="M35" s="546"/>
      <c r="N35" s="412"/>
      <c r="O35" s="291"/>
      <c r="P35" s="292"/>
      <c r="Q35" s="293"/>
      <c r="R35" s="292"/>
      <c r="S35" s="293"/>
      <c r="T35" s="292"/>
      <c r="U35" s="404"/>
      <c r="V35" s="404"/>
    </row>
    <row r="36" spans="1:22" ht="15.95" customHeight="1" x14ac:dyDescent="0.25">
      <c r="A36" s="285"/>
      <c r="B36" s="214" t="str">
        <f>IFERROR(INDEX(t_Comptes[CODES],MATCH(C36,t_Comptes[LIBELLES],0)),"")</f>
        <v/>
      </c>
      <c r="C36" s="304"/>
      <c r="D36" s="416"/>
      <c r="E36" s="496"/>
      <c r="F36" s="303"/>
      <c r="G36" s="296"/>
      <c r="H36" s="545"/>
      <c r="I36" s="575"/>
      <c r="J36" s="295"/>
      <c r="K36" s="546"/>
      <c r="L36" s="303"/>
      <c r="M36" s="546"/>
      <c r="N36" s="412"/>
      <c r="O36" s="291"/>
      <c r="P36" s="292"/>
      <c r="Q36" s="293"/>
      <c r="R36" s="292"/>
      <c r="S36" s="293"/>
      <c r="T36" s="292"/>
      <c r="U36" s="404"/>
      <c r="V36" s="404"/>
    </row>
    <row r="37" spans="1:22" ht="15.95" customHeight="1" thickBot="1" x14ac:dyDescent="0.3">
      <c r="A37" s="667"/>
      <c r="B37" s="668"/>
      <c r="C37" s="669"/>
      <c r="D37" s="688" t="s">
        <v>27</v>
      </c>
      <c r="E37" s="669"/>
      <c r="F37" s="551">
        <f>SUM(F7:F36)</f>
        <v>0</v>
      </c>
      <c r="G37" s="201">
        <f>SUM(G7:G36)</f>
        <v>0</v>
      </c>
      <c r="H37" s="552">
        <f>SUM(H7:H36)</f>
        <v>0</v>
      </c>
      <c r="I37" s="202">
        <f>SUM(I7:I36)</f>
        <v>0</v>
      </c>
      <c r="J37" s="553"/>
      <c r="K37" s="554"/>
      <c r="L37" s="555"/>
      <c r="M37" s="555"/>
      <c r="N37" s="556"/>
      <c r="O37" s="305"/>
      <c r="P37" s="306"/>
      <c r="Q37" s="306"/>
      <c r="R37" s="306"/>
      <c r="S37" s="306"/>
      <c r="T37" s="306"/>
      <c r="U37" s="306"/>
      <c r="V37" s="306"/>
    </row>
    <row r="38" spans="1:22" ht="15.95" customHeight="1" thickBot="1" x14ac:dyDescent="0.3">
      <c r="A38" s="664"/>
      <c r="B38" s="665"/>
      <c r="C38" s="666"/>
      <c r="D38" s="492" t="s">
        <v>28</v>
      </c>
      <c r="E38" s="401"/>
      <c r="F38" s="685">
        <f>SUM(F6+F37-G37)</f>
        <v>425.44</v>
      </c>
      <c r="G38" s="686"/>
      <c r="H38" s="685">
        <f>SUM(H6+H37-I37)</f>
        <v>535.39</v>
      </c>
      <c r="I38" s="687"/>
      <c r="J38" s="235">
        <f t="shared" ref="J38:V38" si="0">SUM(J7:J36)</f>
        <v>0</v>
      </c>
      <c r="K38" s="236">
        <f t="shared" si="0"/>
        <v>0</v>
      </c>
      <c r="L38" s="236">
        <f t="shared" si="0"/>
        <v>0</v>
      </c>
      <c r="M38" s="236">
        <f t="shared" si="0"/>
        <v>0</v>
      </c>
      <c r="N38" s="236">
        <f t="shared" si="0"/>
        <v>0</v>
      </c>
      <c r="O38" s="237">
        <f t="shared" si="0"/>
        <v>0</v>
      </c>
      <c r="P38" s="237">
        <f t="shared" si="0"/>
        <v>0</v>
      </c>
      <c r="Q38" s="237">
        <f t="shared" si="0"/>
        <v>0</v>
      </c>
      <c r="R38" s="237">
        <f t="shared" si="0"/>
        <v>0</v>
      </c>
      <c r="S38" s="237">
        <f t="shared" si="0"/>
        <v>0</v>
      </c>
      <c r="T38" s="237">
        <f t="shared" si="0"/>
        <v>0</v>
      </c>
      <c r="U38" s="405">
        <f t="shared" si="0"/>
        <v>0</v>
      </c>
      <c r="V38" s="405">
        <f t="shared" si="0"/>
        <v>0</v>
      </c>
    </row>
    <row r="39" spans="1:22" ht="15.95" customHeight="1" x14ac:dyDescent="0.25">
      <c r="F39" s="266"/>
      <c r="G39" s="266"/>
      <c r="H39" s="303"/>
      <c r="I39" s="293"/>
      <c r="O39" s="293"/>
      <c r="P39" s="293"/>
      <c r="Q39" s="293"/>
      <c r="R39" s="293"/>
      <c r="S39" s="293"/>
      <c r="T39" s="293"/>
      <c r="U39" s="293"/>
      <c r="V39" s="570"/>
    </row>
    <row r="40" spans="1:22" ht="15.95" customHeight="1" x14ac:dyDescent="0.25">
      <c r="F40" s="303"/>
    </row>
    <row r="41" spans="1:22" ht="15.95" customHeight="1" x14ac:dyDescent="0.25">
      <c r="D41" s="266"/>
    </row>
    <row r="42" spans="1:22" ht="15.95" customHeight="1" x14ac:dyDescent="0.25"/>
    <row r="43" spans="1:22" ht="15.95" customHeight="1" x14ac:dyDescent="0.25"/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7:V17">
    <sortCondition ref="A7:A17"/>
  </sortState>
  <mergeCells count="17">
    <mergeCell ref="A38:C38"/>
    <mergeCell ref="F5:G5"/>
    <mergeCell ref="H5:I5"/>
    <mergeCell ref="F6:G6"/>
    <mergeCell ref="H6:I6"/>
    <mergeCell ref="C4:C5"/>
    <mergeCell ref="B4:B5"/>
    <mergeCell ref="A4:A5"/>
    <mergeCell ref="D4:D5"/>
    <mergeCell ref="F4:I4"/>
    <mergeCell ref="F38:G38"/>
    <mergeCell ref="H38:I38"/>
    <mergeCell ref="E4:E5"/>
    <mergeCell ref="D37:E37"/>
    <mergeCell ref="J4:N4"/>
    <mergeCell ref="O4:V4"/>
    <mergeCell ref="A37:C37"/>
  </mergeCells>
  <conditionalFormatting sqref="A7:C9 A11:D14 F11:V36 F7:V9 A18:D18 A15:C17 A20:D36 A19:C19 L10:V10 F10:J10">
    <cfRule type="expression" dxfId="154" priority="22">
      <formula>MOD(ROW(),2)</formula>
    </cfRule>
  </conditionalFormatting>
  <conditionalFormatting sqref="D7">
    <cfRule type="expression" dxfId="153" priority="21">
      <formula>MOD(ROW(),2)</formula>
    </cfRule>
  </conditionalFormatting>
  <conditionalFormatting sqref="D8">
    <cfRule type="expression" dxfId="152" priority="19">
      <formula>MOD(ROW(),2)</formula>
    </cfRule>
  </conditionalFormatting>
  <conditionalFormatting sqref="A10:C10">
    <cfRule type="expression" dxfId="151" priority="18">
      <formula>MOD(ROW(),2)</formula>
    </cfRule>
  </conditionalFormatting>
  <conditionalFormatting sqref="E9:E25 E30:E36">
    <cfRule type="expression" dxfId="150" priority="12">
      <formula>MOD(ROW(),2)</formula>
    </cfRule>
  </conditionalFormatting>
  <conditionalFormatting sqref="E8">
    <cfRule type="expression" dxfId="149" priority="11">
      <formula>MOD(ROW(),2)</formula>
    </cfRule>
  </conditionalFormatting>
  <conditionalFormatting sqref="E7">
    <cfRule type="expression" dxfId="148" priority="10">
      <formula>MOD(ROW(),2)</formula>
    </cfRule>
  </conditionalFormatting>
  <conditionalFormatting sqref="E26:E29">
    <cfRule type="expression" dxfId="147" priority="8">
      <formula>MOD(ROW(),2)</formula>
    </cfRule>
  </conditionalFormatting>
  <conditionalFormatting sqref="D9:D10">
    <cfRule type="expression" dxfId="146" priority="5">
      <formula>MOD(ROW(),2)</formula>
    </cfRule>
  </conditionalFormatting>
  <conditionalFormatting sqref="D15">
    <cfRule type="expression" dxfId="145" priority="4">
      <formula>MOD(ROW(),2)</formula>
    </cfRule>
  </conditionalFormatting>
  <conditionalFormatting sqref="D16">
    <cfRule type="expression" dxfId="144" priority="3">
      <formula>MOD(ROW(),2)</formula>
    </cfRule>
  </conditionalFormatting>
  <conditionalFormatting sqref="D17">
    <cfRule type="expression" dxfId="143" priority="2">
      <formula>MOD(ROW(),2)</formula>
    </cfRule>
  </conditionalFormatting>
  <conditionalFormatting sqref="D19">
    <cfRule type="expression" dxfId="142" priority="1">
      <formula>MOD(ROW(),2)</formula>
    </cfRule>
  </conditionalFormatting>
  <dataValidations count="1">
    <dataValidation type="list" allowBlank="1" showInputMessage="1" showErrorMessage="1" sqref="C7:C36" xr:uid="{00000000-0002-0000-0200-000000000000}">
      <formula1>d.comptes</formula1>
    </dataValidation>
  </dataValidations>
  <pageMargins left="0.7" right="0.7" top="0.75" bottom="0.75" header="0.3" footer="0.3"/>
  <pageSetup paperSize="9" scale="4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Y43"/>
  <sheetViews>
    <sheetView topLeftCell="D1" zoomScaleNormal="100" workbookViewId="0">
      <pane ySplit="6" topLeftCell="A7" activePane="bottomLeft" state="frozen"/>
      <selection activeCell="G33" sqref="G33"/>
      <selection pane="bottomLeft" activeCell="G33" sqref="G33"/>
    </sheetView>
  </sheetViews>
  <sheetFormatPr baseColWidth="10" defaultColWidth="11.42578125" defaultRowHeight="15.75" x14ac:dyDescent="0.25"/>
  <cols>
    <col min="1" max="1" width="11.85546875" style="216" bestFit="1" customWidth="1"/>
    <col min="2" max="2" width="11.85546875" style="156" bestFit="1" customWidth="1"/>
    <col min="3" max="3" width="50.42578125" style="217" bestFit="1" customWidth="1"/>
    <col min="4" max="4" width="50.42578125" style="156" bestFit="1" customWidth="1"/>
    <col min="5" max="5" width="3.5703125" style="158" customWidth="1"/>
    <col min="6" max="9" width="10.7109375" style="156" customWidth="1"/>
    <col min="10" max="10" width="11.42578125" style="156"/>
    <col min="11" max="11" width="12.140625" style="156" bestFit="1" customWidth="1"/>
    <col min="12" max="12" width="8.85546875" style="156" customWidth="1"/>
    <col min="13" max="13" width="11.42578125" style="156"/>
    <col min="14" max="15" width="10.7109375" style="158" customWidth="1"/>
    <col min="16" max="16" width="14.28515625" style="158" bestFit="1" customWidth="1"/>
    <col min="17" max="17" width="11.5703125" style="158" bestFit="1" customWidth="1"/>
    <col min="18" max="18" width="10.7109375" style="158" customWidth="1"/>
    <col min="19" max="19" width="9.7109375" style="158" customWidth="1"/>
    <col min="20" max="20" width="10.28515625" style="158" bestFit="1" customWidth="1"/>
    <col min="21" max="25" width="11.42578125" style="217"/>
    <col min="26" max="16384" width="11.42578125" style="156"/>
  </cols>
  <sheetData>
    <row r="1" spans="1:25" ht="30" customHeight="1" x14ac:dyDescent="0.25">
      <c r="A1" s="182"/>
      <c r="B1" s="183"/>
      <c r="C1" s="158"/>
      <c r="D1" s="158"/>
      <c r="F1" s="183"/>
      <c r="G1" s="183"/>
      <c r="H1" s="183"/>
      <c r="I1" s="183"/>
      <c r="J1" s="183"/>
      <c r="K1" s="183"/>
      <c r="L1" s="183"/>
      <c r="M1" s="183"/>
    </row>
    <row r="2" spans="1:25" ht="18.75" x14ac:dyDescent="0.25">
      <c r="A2" s="182"/>
      <c r="B2" s="184" t="s">
        <v>15</v>
      </c>
      <c r="C2" s="181" t="str">
        <f ca="1">MID(CELL("filename",A1),FIND("]",CELL("filename",A1))+1,32)</f>
        <v>Janvier 2024</v>
      </c>
      <c r="D2" s="155"/>
      <c r="E2" s="221"/>
      <c r="F2" s="155"/>
      <c r="G2" s="155"/>
      <c r="H2" s="209"/>
      <c r="I2" s="209"/>
      <c r="J2" s="209"/>
      <c r="K2" s="209"/>
      <c r="L2" s="209"/>
      <c r="M2" s="209"/>
      <c r="N2" s="239"/>
      <c r="O2" s="239"/>
    </row>
    <row r="3" spans="1:25" ht="16.5" thickBot="1" x14ac:dyDescent="0.3">
      <c r="A3" s="182"/>
      <c r="B3" s="183"/>
      <c r="C3" s="158"/>
      <c r="D3" s="158"/>
      <c r="F3" s="183"/>
      <c r="G3" s="183"/>
      <c r="H3" s="183"/>
      <c r="I3" s="183"/>
      <c r="J3" s="183"/>
      <c r="K3" s="183"/>
      <c r="L3" s="183"/>
      <c r="M3" s="183"/>
    </row>
    <row r="4" spans="1:25" ht="16.5" thickBot="1" x14ac:dyDescent="0.3">
      <c r="A4" s="694" t="s">
        <v>19</v>
      </c>
      <c r="B4" s="694" t="s">
        <v>0</v>
      </c>
      <c r="C4" s="670" t="s">
        <v>20</v>
      </c>
      <c r="D4" s="670" t="s">
        <v>98</v>
      </c>
      <c r="E4" s="670" t="s">
        <v>161</v>
      </c>
      <c r="F4" s="696" t="s">
        <v>16</v>
      </c>
      <c r="G4" s="697"/>
      <c r="H4" s="697"/>
      <c r="I4" s="698"/>
      <c r="J4" s="431"/>
      <c r="K4" s="693" t="s">
        <v>17</v>
      </c>
      <c r="L4" s="693"/>
      <c r="M4" s="693"/>
      <c r="N4" s="661" t="s">
        <v>18</v>
      </c>
      <c r="O4" s="662"/>
      <c r="P4" s="662"/>
      <c r="Q4" s="662"/>
      <c r="R4" s="662"/>
      <c r="S4" s="662"/>
      <c r="T4" s="662"/>
      <c r="U4" s="692"/>
    </row>
    <row r="5" spans="1:25" s="165" customFormat="1" ht="32.25" thickBot="1" x14ac:dyDescent="0.3">
      <c r="A5" s="695"/>
      <c r="B5" s="695"/>
      <c r="C5" s="671"/>
      <c r="D5" s="671"/>
      <c r="E5" s="671"/>
      <c r="F5" s="699" t="s">
        <v>21</v>
      </c>
      <c r="G5" s="700"/>
      <c r="H5" s="699" t="s">
        <v>22</v>
      </c>
      <c r="I5" s="701"/>
      <c r="J5" s="185" t="s">
        <v>121</v>
      </c>
      <c r="K5" s="186" t="s">
        <v>122</v>
      </c>
      <c r="L5" s="187" t="s">
        <v>2</v>
      </c>
      <c r="M5" s="429" t="s">
        <v>156</v>
      </c>
      <c r="N5" s="430" t="s">
        <v>26</v>
      </c>
      <c r="O5" s="245" t="s">
        <v>9</v>
      </c>
      <c r="P5" s="246" t="s">
        <v>100</v>
      </c>
      <c r="Q5" s="247" t="s">
        <v>8</v>
      </c>
      <c r="R5" s="248" t="s">
        <v>4</v>
      </c>
      <c r="S5" s="249" t="s">
        <v>6</v>
      </c>
      <c r="T5" s="245" t="s">
        <v>13</v>
      </c>
      <c r="U5" s="424" t="s">
        <v>152</v>
      </c>
      <c r="V5" s="158"/>
      <c r="W5" s="158"/>
      <c r="X5" s="158"/>
      <c r="Y5" s="158"/>
    </row>
    <row r="6" spans="1:25" ht="15.95" customHeight="1" thickBot="1" x14ac:dyDescent="0.3">
      <c r="A6" s="328"/>
      <c r="B6" s="301"/>
      <c r="C6" s="211"/>
      <c r="D6" s="211"/>
      <c r="E6" s="211"/>
      <c r="F6" s="702">
        <f>'Décembre 2023'!F38:G38</f>
        <v>425.44</v>
      </c>
      <c r="G6" s="703"/>
      <c r="H6" s="704">
        <f>'Décembre 2023'!H38:I38</f>
        <v>535.39</v>
      </c>
      <c r="I6" s="705"/>
      <c r="J6" s="540"/>
      <c r="K6" s="541"/>
      <c r="L6" s="542"/>
      <c r="M6" s="541"/>
      <c r="N6" s="540"/>
      <c r="O6" s="541"/>
      <c r="P6" s="542"/>
      <c r="Q6" s="541"/>
      <c r="R6" s="542"/>
      <c r="S6" s="541"/>
      <c r="T6" s="544"/>
      <c r="U6" s="557"/>
    </row>
    <row r="7" spans="1:25" s="217" customFormat="1" ht="15.95" customHeight="1" x14ac:dyDescent="0.25">
      <c r="A7" s="285"/>
      <c r="B7" s="213" t="str">
        <f>IFERROR(INDEX(t_Comptes[CODES],MATCH(C7,t_Comptes[LIBELLES],0)),"")</f>
        <v/>
      </c>
      <c r="C7" s="329"/>
      <c r="D7" s="270"/>
      <c r="E7" s="494"/>
      <c r="F7" s="303"/>
      <c r="G7" s="296"/>
      <c r="H7" s="561"/>
      <c r="I7" s="287"/>
      <c r="J7" s="295"/>
      <c r="K7" s="546"/>
      <c r="L7" s="303"/>
      <c r="M7" s="546"/>
      <c r="N7" s="291"/>
      <c r="O7" s="292"/>
      <c r="P7" s="293"/>
      <c r="Q7" s="577"/>
      <c r="R7" s="293"/>
      <c r="S7" s="292"/>
      <c r="T7" s="404"/>
      <c r="U7" s="425"/>
    </row>
    <row r="8" spans="1:25" ht="15.95" customHeight="1" x14ac:dyDescent="0.25">
      <c r="A8" s="317"/>
      <c r="B8" s="422" t="str">
        <f>IFERROR(INDEX(t_Comptes[CODES],MATCH(C8,t_Comptes[LIBELLES],0)),"")</f>
        <v/>
      </c>
      <c r="C8" s="413"/>
      <c r="D8" s="526"/>
      <c r="E8" s="494"/>
      <c r="F8" s="423"/>
      <c r="G8" s="296"/>
      <c r="H8" s="548"/>
      <c r="I8" s="287"/>
      <c r="J8" s="295"/>
      <c r="K8" s="546"/>
      <c r="L8" s="303"/>
      <c r="M8" s="546"/>
      <c r="N8" s="291"/>
      <c r="O8" s="292"/>
      <c r="P8" s="293"/>
      <c r="Q8" s="578"/>
      <c r="R8" s="293"/>
      <c r="S8" s="292"/>
      <c r="T8" s="404"/>
      <c r="U8" s="425"/>
    </row>
    <row r="9" spans="1:25" ht="15.95" customHeight="1" x14ac:dyDescent="0.25">
      <c r="A9" s="317"/>
      <c r="B9" s="213" t="str">
        <f>IFERROR(INDEX(t_Comptes[CODES],MATCH(C9,t_Comptes[LIBELLES],0)),"")</f>
        <v/>
      </c>
      <c r="C9" s="329"/>
      <c r="D9" s="489"/>
      <c r="E9" s="494"/>
      <c r="F9" s="303"/>
      <c r="G9" s="296"/>
      <c r="H9" s="545"/>
      <c r="I9" s="287"/>
      <c r="J9" s="295"/>
      <c r="K9" s="546"/>
      <c r="L9" s="303"/>
      <c r="M9" s="546"/>
      <c r="N9" s="291"/>
      <c r="O9" s="292"/>
      <c r="P9" s="293"/>
      <c r="Q9" s="292"/>
      <c r="R9" s="293"/>
      <c r="S9" s="292"/>
      <c r="T9" s="404"/>
      <c r="U9" s="425"/>
    </row>
    <row r="10" spans="1:25" ht="15.95" customHeight="1" x14ac:dyDescent="0.25">
      <c r="A10" s="317"/>
      <c r="B10" s="213" t="str">
        <f>IFERROR(INDEX(t_Comptes[CODES],MATCH(C10,t_Comptes[LIBELLES],0)),"")</f>
        <v/>
      </c>
      <c r="C10" s="329"/>
      <c r="D10" s="302"/>
      <c r="E10" s="493"/>
      <c r="F10" s="303"/>
      <c r="G10" s="296"/>
      <c r="H10" s="545"/>
      <c r="I10" s="287"/>
      <c r="J10" s="295"/>
      <c r="K10" s="546"/>
      <c r="L10" s="303"/>
      <c r="M10" s="546"/>
      <c r="N10" s="291"/>
      <c r="O10" s="292"/>
      <c r="P10" s="293"/>
      <c r="Q10" s="292"/>
      <c r="R10" s="293"/>
      <c r="S10" s="292"/>
      <c r="T10" s="404"/>
      <c r="U10" s="425"/>
    </row>
    <row r="11" spans="1:25" ht="15.95" customHeight="1" x14ac:dyDescent="0.25">
      <c r="A11" s="317"/>
      <c r="B11" s="213" t="str">
        <f>IFERROR(INDEX(t_Comptes[CODES],MATCH(C11,t_Comptes[LIBELLES],0)),"")</f>
        <v/>
      </c>
      <c r="C11" s="329"/>
      <c r="D11" s="302"/>
      <c r="E11" s="493"/>
      <c r="F11" s="303"/>
      <c r="G11" s="296"/>
      <c r="H11" s="545"/>
      <c r="I11" s="296"/>
      <c r="J11" s="295"/>
      <c r="K11" s="546"/>
      <c r="L11" s="303"/>
      <c r="M11" s="546"/>
      <c r="N11" s="291"/>
      <c r="O11" s="292"/>
      <c r="P11" s="293"/>
      <c r="Q11" s="292"/>
      <c r="R11" s="293"/>
      <c r="S11" s="292"/>
      <c r="T11" s="404"/>
      <c r="U11" s="425"/>
    </row>
    <row r="12" spans="1:25" ht="15.95" customHeight="1" x14ac:dyDescent="0.25">
      <c r="A12" s="317"/>
      <c r="B12" s="213" t="str">
        <f>IFERROR(INDEX(t_Comptes[CODES],MATCH(C12,t_Comptes[LIBELLES],0)),"")</f>
        <v/>
      </c>
      <c r="C12" s="329"/>
      <c r="D12" s="302"/>
      <c r="E12" s="493"/>
      <c r="F12" s="303"/>
      <c r="G12" s="296"/>
      <c r="H12" s="545"/>
      <c r="I12" s="287"/>
      <c r="J12" s="295"/>
      <c r="K12" s="546"/>
      <c r="L12" s="303"/>
      <c r="M12" s="546"/>
      <c r="N12" s="291"/>
      <c r="O12" s="292"/>
      <c r="P12" s="293"/>
      <c r="Q12" s="292"/>
      <c r="R12" s="293"/>
      <c r="S12" s="292"/>
      <c r="T12" s="404"/>
      <c r="U12" s="425"/>
    </row>
    <row r="13" spans="1:25" ht="15.95" customHeight="1" x14ac:dyDescent="0.25">
      <c r="A13" s="317"/>
      <c r="B13" s="213" t="str">
        <f>IFERROR(INDEX(t_Comptes[CODES],MATCH(C13,t_Comptes[LIBELLES],0)),"")</f>
        <v/>
      </c>
      <c r="C13" s="329"/>
      <c r="D13" s="302"/>
      <c r="E13" s="493"/>
      <c r="F13" s="303"/>
      <c r="G13" s="296"/>
      <c r="H13" s="545"/>
      <c r="I13" s="287"/>
      <c r="J13" s="295"/>
      <c r="K13" s="546"/>
      <c r="L13" s="303"/>
      <c r="M13" s="546"/>
      <c r="N13" s="291"/>
      <c r="O13" s="292"/>
      <c r="P13" s="293"/>
      <c r="Q13" s="292"/>
      <c r="R13" s="293"/>
      <c r="S13" s="292"/>
      <c r="T13" s="404"/>
      <c r="U13" s="425"/>
    </row>
    <row r="14" spans="1:25" ht="15.95" customHeight="1" x14ac:dyDescent="0.25">
      <c r="A14" s="317"/>
      <c r="B14" s="213" t="str">
        <f>IFERROR(INDEX(t_Comptes[CODES],MATCH(C14,t_Comptes[LIBELLES],0)),"")</f>
        <v/>
      </c>
      <c r="C14" s="329"/>
      <c r="D14" s="329"/>
      <c r="E14" s="493"/>
      <c r="F14" s="303"/>
      <c r="G14" s="296"/>
      <c r="H14" s="545"/>
      <c r="I14" s="287"/>
      <c r="J14" s="295"/>
      <c r="K14" s="546"/>
      <c r="L14" s="303"/>
      <c r="M14" s="546"/>
      <c r="N14" s="291"/>
      <c r="O14" s="292"/>
      <c r="P14" s="293"/>
      <c r="Q14" s="292"/>
      <c r="R14" s="293"/>
      <c r="S14" s="292"/>
      <c r="T14" s="404"/>
      <c r="U14" s="425"/>
    </row>
    <row r="15" spans="1:25" ht="15.95" customHeight="1" x14ac:dyDescent="0.25">
      <c r="A15" s="317"/>
      <c r="B15" s="213" t="str">
        <f>IFERROR(INDEX(t_Comptes[CODES],MATCH(C15,t_Comptes[LIBELLES],0)),"")</f>
        <v/>
      </c>
      <c r="C15" s="329"/>
      <c r="D15" s="329"/>
      <c r="E15" s="493"/>
      <c r="F15" s="303"/>
      <c r="G15" s="296"/>
      <c r="H15" s="545"/>
      <c r="I15" s="287"/>
      <c r="J15" s="295"/>
      <c r="K15" s="546"/>
      <c r="L15" s="303"/>
      <c r="M15" s="546"/>
      <c r="N15" s="291"/>
      <c r="O15" s="292"/>
      <c r="P15" s="293"/>
      <c r="Q15" s="292"/>
      <c r="R15" s="293"/>
      <c r="S15" s="292"/>
      <c r="T15" s="404"/>
      <c r="U15" s="425"/>
    </row>
    <row r="16" spans="1:25" ht="15.95" customHeight="1" x14ac:dyDescent="0.25">
      <c r="A16" s="317"/>
      <c r="B16" s="213" t="str">
        <f>IFERROR(INDEX(t_Comptes[CODES],MATCH(C16,t_Comptes[LIBELLES],0)),"")</f>
        <v/>
      </c>
      <c r="C16" s="329"/>
      <c r="D16" s="329"/>
      <c r="E16" s="493"/>
      <c r="F16" s="303"/>
      <c r="G16" s="296"/>
      <c r="H16" s="545"/>
      <c r="I16" s="287"/>
      <c r="J16" s="295"/>
      <c r="K16" s="546"/>
      <c r="L16" s="303"/>
      <c r="M16" s="546"/>
      <c r="N16" s="291"/>
      <c r="O16" s="292"/>
      <c r="P16" s="293"/>
      <c r="Q16" s="292"/>
      <c r="R16" s="293"/>
      <c r="S16" s="292"/>
      <c r="T16" s="404"/>
      <c r="U16" s="425"/>
    </row>
    <row r="17" spans="1:21" ht="15.95" customHeight="1" x14ac:dyDescent="0.25">
      <c r="A17" s="317"/>
      <c r="B17" s="213" t="str">
        <f>IFERROR(INDEX(t_Comptes[CODES],MATCH(C17,t_Comptes[LIBELLES],0)),"")</f>
        <v/>
      </c>
      <c r="C17" s="329"/>
      <c r="D17" s="329"/>
      <c r="E17" s="493"/>
      <c r="F17" s="303"/>
      <c r="G17" s="296"/>
      <c r="H17" s="545"/>
      <c r="I17" s="287"/>
      <c r="J17" s="295"/>
      <c r="K17" s="546"/>
      <c r="L17" s="303"/>
      <c r="M17" s="546"/>
      <c r="N17" s="291"/>
      <c r="O17" s="292"/>
      <c r="P17" s="293"/>
      <c r="Q17" s="292"/>
      <c r="R17" s="293"/>
      <c r="S17" s="292"/>
      <c r="T17" s="404"/>
      <c r="U17" s="425"/>
    </row>
    <row r="18" spans="1:21" ht="15.95" customHeight="1" x14ac:dyDescent="0.25">
      <c r="A18" s="317"/>
      <c r="B18" s="213" t="str">
        <f>IFERROR(INDEX(t_Comptes[CODES],MATCH(C18,t_Comptes[LIBELLES],0)),"")</f>
        <v/>
      </c>
      <c r="C18" s="329"/>
      <c r="D18" s="329"/>
      <c r="E18" s="493"/>
      <c r="F18" s="303"/>
      <c r="G18" s="296"/>
      <c r="H18" s="545"/>
      <c r="I18" s="287"/>
      <c r="J18" s="295"/>
      <c r="K18" s="546"/>
      <c r="L18" s="303"/>
      <c r="M18" s="546"/>
      <c r="N18" s="291"/>
      <c r="O18" s="292"/>
      <c r="P18" s="293"/>
      <c r="Q18" s="292"/>
      <c r="R18" s="293"/>
      <c r="S18" s="292"/>
      <c r="T18" s="404"/>
      <c r="U18" s="425"/>
    </row>
    <row r="19" spans="1:21" ht="15.95" customHeight="1" x14ac:dyDescent="0.25">
      <c r="A19" s="317"/>
      <c r="B19" s="213" t="str">
        <f>IFERROR(INDEX(t_Comptes[CODES],MATCH(C19,t_Comptes[LIBELLES],0)),"")</f>
        <v/>
      </c>
      <c r="C19" s="329"/>
      <c r="D19" s="329"/>
      <c r="E19" s="493"/>
      <c r="F19" s="303"/>
      <c r="G19" s="296"/>
      <c r="H19" s="545"/>
      <c r="I19" s="287"/>
      <c r="J19" s="295"/>
      <c r="K19" s="546"/>
      <c r="L19" s="303"/>
      <c r="M19" s="546"/>
      <c r="N19" s="291"/>
      <c r="O19" s="292"/>
      <c r="P19" s="293"/>
      <c r="Q19" s="292"/>
      <c r="R19" s="293"/>
      <c r="S19" s="292"/>
      <c r="T19" s="404"/>
      <c r="U19" s="425"/>
    </row>
    <row r="20" spans="1:21" ht="15.95" customHeight="1" x14ac:dyDescent="0.25">
      <c r="A20" s="317"/>
      <c r="B20" s="213" t="str">
        <f>IFERROR(INDEX(t_Comptes[CODES],MATCH(C20,t_Comptes[LIBELLES],0)),"")</f>
        <v/>
      </c>
      <c r="C20" s="329"/>
      <c r="D20" s="329"/>
      <c r="E20" s="493"/>
      <c r="F20" s="303"/>
      <c r="G20" s="296"/>
      <c r="H20" s="545"/>
      <c r="I20" s="287"/>
      <c r="J20" s="295"/>
      <c r="K20" s="546"/>
      <c r="L20" s="303"/>
      <c r="M20" s="546"/>
      <c r="N20" s="291"/>
      <c r="O20" s="292"/>
      <c r="P20" s="293"/>
      <c r="Q20" s="292"/>
      <c r="R20" s="293"/>
      <c r="S20" s="292"/>
      <c r="T20" s="404"/>
      <c r="U20" s="425"/>
    </row>
    <row r="21" spans="1:21" ht="15.95" customHeight="1" x14ac:dyDescent="0.25">
      <c r="A21" s="317"/>
      <c r="B21" s="213" t="str">
        <f>IFERROR(INDEX(t_Comptes[CODES],MATCH(C21,t_Comptes[LIBELLES],0)),"")</f>
        <v/>
      </c>
      <c r="C21" s="329"/>
      <c r="D21" s="329"/>
      <c r="E21" s="493"/>
      <c r="F21" s="303"/>
      <c r="G21" s="296"/>
      <c r="H21" s="545"/>
      <c r="I21" s="287"/>
      <c r="J21" s="295"/>
      <c r="K21" s="546"/>
      <c r="L21" s="303"/>
      <c r="M21" s="546"/>
      <c r="N21" s="291"/>
      <c r="O21" s="292"/>
      <c r="P21" s="293"/>
      <c r="Q21" s="292"/>
      <c r="R21" s="293"/>
      <c r="S21" s="292"/>
      <c r="T21" s="404"/>
      <c r="U21" s="425"/>
    </row>
    <row r="22" spans="1:21" ht="15.95" customHeight="1" x14ac:dyDescent="0.25">
      <c r="A22" s="317"/>
      <c r="B22" s="213" t="str">
        <f>IFERROR(INDEX(t_Comptes[CODES],MATCH(C22,t_Comptes[LIBELLES],0)),"")</f>
        <v/>
      </c>
      <c r="C22" s="329"/>
      <c r="D22" s="329"/>
      <c r="E22" s="493"/>
      <c r="F22" s="303"/>
      <c r="G22" s="296"/>
      <c r="H22" s="545"/>
      <c r="I22" s="287"/>
      <c r="J22" s="295"/>
      <c r="K22" s="546"/>
      <c r="L22" s="303"/>
      <c r="M22" s="546"/>
      <c r="N22" s="291"/>
      <c r="O22" s="292"/>
      <c r="P22" s="293"/>
      <c r="Q22" s="292"/>
      <c r="R22" s="293"/>
      <c r="S22" s="292"/>
      <c r="T22" s="404"/>
      <c r="U22" s="425"/>
    </row>
    <row r="23" spans="1:21" ht="15.95" customHeight="1" x14ac:dyDescent="0.25">
      <c r="A23" s="317"/>
      <c r="B23" s="213" t="str">
        <f>IFERROR(INDEX(t_Comptes[CODES],MATCH(C23,t_Comptes[LIBELLES],0)),"")</f>
        <v/>
      </c>
      <c r="C23" s="329"/>
      <c r="D23" s="329"/>
      <c r="E23" s="493"/>
      <c r="F23" s="303"/>
      <c r="G23" s="296"/>
      <c r="H23" s="545"/>
      <c r="I23" s="287"/>
      <c r="J23" s="295"/>
      <c r="K23" s="546"/>
      <c r="L23" s="303"/>
      <c r="M23" s="546"/>
      <c r="N23" s="291"/>
      <c r="O23" s="292"/>
      <c r="P23" s="293"/>
      <c r="Q23" s="292"/>
      <c r="R23" s="293"/>
      <c r="S23" s="292"/>
      <c r="T23" s="404"/>
      <c r="U23" s="425"/>
    </row>
    <row r="24" spans="1:21" ht="15.95" customHeight="1" x14ac:dyDescent="0.25">
      <c r="A24" s="317"/>
      <c r="B24" s="213" t="str">
        <f>IFERROR(INDEX(t_Comptes[CODES],MATCH(C24,t_Comptes[LIBELLES],0)),"")</f>
        <v/>
      </c>
      <c r="C24" s="329"/>
      <c r="D24" s="329"/>
      <c r="E24" s="493"/>
      <c r="F24" s="303"/>
      <c r="G24" s="296"/>
      <c r="H24" s="545"/>
      <c r="I24" s="287"/>
      <c r="J24" s="295"/>
      <c r="K24" s="546"/>
      <c r="L24" s="303"/>
      <c r="M24" s="546"/>
      <c r="N24" s="291"/>
      <c r="O24" s="292"/>
      <c r="P24" s="293"/>
      <c r="Q24" s="292"/>
      <c r="R24" s="293"/>
      <c r="S24" s="292"/>
      <c r="T24" s="404"/>
      <c r="U24" s="425"/>
    </row>
    <row r="25" spans="1:21" ht="15.95" customHeight="1" x14ac:dyDescent="0.25">
      <c r="A25" s="317"/>
      <c r="B25" s="213" t="str">
        <f>IFERROR(INDEX(t_Comptes[CODES],MATCH(C25,t_Comptes[LIBELLES],0)),"")</f>
        <v/>
      </c>
      <c r="C25" s="329"/>
      <c r="D25" s="329"/>
      <c r="E25" s="493"/>
      <c r="F25" s="303"/>
      <c r="G25" s="296"/>
      <c r="H25" s="545"/>
      <c r="I25" s="287"/>
      <c r="J25" s="295"/>
      <c r="K25" s="546"/>
      <c r="L25" s="303"/>
      <c r="M25" s="546"/>
      <c r="N25" s="291"/>
      <c r="O25" s="292"/>
      <c r="P25" s="293"/>
      <c r="Q25" s="292"/>
      <c r="R25" s="293"/>
      <c r="S25" s="292"/>
      <c r="T25" s="404"/>
      <c r="U25" s="425"/>
    </row>
    <row r="26" spans="1:21" ht="15.95" customHeight="1" x14ac:dyDescent="0.25">
      <c r="A26" s="317"/>
      <c r="B26" s="213" t="str">
        <f>IFERROR(INDEX(t_Comptes[CODES],MATCH(C26,t_Comptes[LIBELLES],0)),"")</f>
        <v/>
      </c>
      <c r="C26" s="329"/>
      <c r="D26" s="329"/>
      <c r="E26" s="493"/>
      <c r="F26" s="303"/>
      <c r="G26" s="296"/>
      <c r="H26" s="545"/>
      <c r="I26" s="287"/>
      <c r="J26" s="295"/>
      <c r="K26" s="546"/>
      <c r="L26" s="303"/>
      <c r="M26" s="546"/>
      <c r="N26" s="291"/>
      <c r="O26" s="292"/>
      <c r="P26" s="293"/>
      <c r="Q26" s="292"/>
      <c r="R26" s="293"/>
      <c r="S26" s="292"/>
      <c r="T26" s="404"/>
      <c r="U26" s="425"/>
    </row>
    <row r="27" spans="1:21" ht="15.95" customHeight="1" x14ac:dyDescent="0.25">
      <c r="A27" s="317"/>
      <c r="B27" s="213" t="str">
        <f>IFERROR(INDEX(t_Comptes[CODES],MATCH(C27,t_Comptes[LIBELLES],0)),"")</f>
        <v/>
      </c>
      <c r="C27" s="329"/>
      <c r="D27" s="329"/>
      <c r="E27" s="493"/>
      <c r="F27" s="303"/>
      <c r="G27" s="296"/>
      <c r="H27" s="545"/>
      <c r="I27" s="287"/>
      <c r="J27" s="295"/>
      <c r="K27" s="546"/>
      <c r="L27" s="303"/>
      <c r="M27" s="546"/>
      <c r="N27" s="291"/>
      <c r="O27" s="292"/>
      <c r="P27" s="293"/>
      <c r="Q27" s="292"/>
      <c r="R27" s="293"/>
      <c r="S27" s="292"/>
      <c r="T27" s="404"/>
      <c r="U27" s="425"/>
    </row>
    <row r="28" spans="1:21" ht="15.95" customHeight="1" x14ac:dyDescent="0.25">
      <c r="A28" s="317"/>
      <c r="B28" s="213" t="str">
        <f>IFERROR(INDEX(t_Comptes[CODES],MATCH(C28,t_Comptes[LIBELLES],0)),"")</f>
        <v/>
      </c>
      <c r="C28" s="329"/>
      <c r="D28" s="329"/>
      <c r="E28" s="493"/>
      <c r="F28" s="303"/>
      <c r="G28" s="296"/>
      <c r="H28" s="545"/>
      <c r="I28" s="287"/>
      <c r="J28" s="295"/>
      <c r="K28" s="546"/>
      <c r="L28" s="303"/>
      <c r="M28" s="546"/>
      <c r="N28" s="291"/>
      <c r="O28" s="292"/>
      <c r="P28" s="293"/>
      <c r="Q28" s="292"/>
      <c r="R28" s="293"/>
      <c r="S28" s="292"/>
      <c r="T28" s="404"/>
      <c r="U28" s="425"/>
    </row>
    <row r="29" spans="1:21" ht="15.95" customHeight="1" x14ac:dyDescent="0.25">
      <c r="A29" s="317"/>
      <c r="B29" s="213" t="str">
        <f>IFERROR(INDEX(t_Comptes[CODES],MATCH(C29,t_Comptes[LIBELLES],0)),"")</f>
        <v/>
      </c>
      <c r="C29" s="329"/>
      <c r="D29" s="329"/>
      <c r="E29" s="493"/>
      <c r="F29" s="303"/>
      <c r="G29" s="296"/>
      <c r="H29" s="545"/>
      <c r="I29" s="287"/>
      <c r="J29" s="295"/>
      <c r="K29" s="546"/>
      <c r="L29" s="303"/>
      <c r="M29" s="546"/>
      <c r="N29" s="291"/>
      <c r="O29" s="292"/>
      <c r="P29" s="293"/>
      <c r="Q29" s="292"/>
      <c r="R29" s="293"/>
      <c r="S29" s="292"/>
      <c r="T29" s="404"/>
      <c r="U29" s="425"/>
    </row>
    <row r="30" spans="1:21" ht="15.95" customHeight="1" x14ac:dyDescent="0.25">
      <c r="A30" s="317"/>
      <c r="B30" s="213" t="str">
        <f>IFERROR(INDEX(t_Comptes[CODES],MATCH(C30,t_Comptes[LIBELLES],0)),"")</f>
        <v/>
      </c>
      <c r="C30" s="329"/>
      <c r="D30" s="329"/>
      <c r="E30" s="493"/>
      <c r="F30" s="303"/>
      <c r="G30" s="296"/>
      <c r="H30" s="545"/>
      <c r="I30" s="287"/>
      <c r="J30" s="295"/>
      <c r="K30" s="546"/>
      <c r="L30" s="303"/>
      <c r="M30" s="546"/>
      <c r="N30" s="291"/>
      <c r="O30" s="292"/>
      <c r="P30" s="293"/>
      <c r="Q30" s="292"/>
      <c r="R30" s="293"/>
      <c r="S30" s="292"/>
      <c r="T30" s="404"/>
      <c r="U30" s="425"/>
    </row>
    <row r="31" spans="1:21" ht="15.95" customHeight="1" x14ac:dyDescent="0.25">
      <c r="A31" s="317"/>
      <c r="B31" s="213" t="str">
        <f>IFERROR(INDEX(t_Comptes[CODES],MATCH(C31,t_Comptes[LIBELLES],0)),"")</f>
        <v/>
      </c>
      <c r="C31" s="329"/>
      <c r="D31" s="329"/>
      <c r="E31" s="493"/>
      <c r="F31" s="303"/>
      <c r="G31" s="296"/>
      <c r="H31" s="545"/>
      <c r="I31" s="287"/>
      <c r="J31" s="295"/>
      <c r="K31" s="546"/>
      <c r="L31" s="303"/>
      <c r="M31" s="546"/>
      <c r="N31" s="291"/>
      <c r="O31" s="292"/>
      <c r="P31" s="293"/>
      <c r="Q31" s="292"/>
      <c r="R31" s="293"/>
      <c r="S31" s="292"/>
      <c r="T31" s="404"/>
      <c r="U31" s="425"/>
    </row>
    <row r="32" spans="1:21" ht="15.95" customHeight="1" x14ac:dyDescent="0.25">
      <c r="A32" s="317"/>
      <c r="B32" s="213" t="str">
        <f>IFERROR(INDEX(t_Comptes[CODES],MATCH(C32,t_Comptes[LIBELLES],0)),"")</f>
        <v/>
      </c>
      <c r="C32" s="329"/>
      <c r="D32" s="329"/>
      <c r="E32" s="493"/>
      <c r="F32" s="303"/>
      <c r="G32" s="296"/>
      <c r="H32" s="545"/>
      <c r="I32" s="287"/>
      <c r="J32" s="295"/>
      <c r="K32" s="546"/>
      <c r="L32" s="303"/>
      <c r="M32" s="546"/>
      <c r="N32" s="291"/>
      <c r="O32" s="292"/>
      <c r="P32" s="293"/>
      <c r="Q32" s="292"/>
      <c r="R32" s="293"/>
      <c r="S32" s="292"/>
      <c r="T32" s="404"/>
      <c r="U32" s="425"/>
    </row>
    <row r="33" spans="1:21" ht="15.95" customHeight="1" x14ac:dyDescent="0.25">
      <c r="A33" s="317"/>
      <c r="B33" s="213" t="str">
        <f>IFERROR(INDEX(t_Comptes[CODES],MATCH(C33,t_Comptes[LIBELLES],0)),"")</f>
        <v/>
      </c>
      <c r="C33" s="329"/>
      <c r="D33" s="329"/>
      <c r="E33" s="493"/>
      <c r="F33" s="303"/>
      <c r="G33" s="296"/>
      <c r="H33" s="545"/>
      <c r="I33" s="287"/>
      <c r="J33" s="295"/>
      <c r="K33" s="546"/>
      <c r="L33" s="303"/>
      <c r="M33" s="546"/>
      <c r="N33" s="291"/>
      <c r="O33" s="292"/>
      <c r="P33" s="293"/>
      <c r="Q33" s="292"/>
      <c r="R33" s="293"/>
      <c r="S33" s="292"/>
      <c r="T33" s="404"/>
      <c r="U33" s="425"/>
    </row>
    <row r="34" spans="1:21" ht="15.95" customHeight="1" x14ac:dyDescent="0.25">
      <c r="A34" s="317"/>
      <c r="B34" s="213"/>
      <c r="C34" s="329"/>
      <c r="D34" s="329"/>
      <c r="E34" s="493"/>
      <c r="F34" s="303"/>
      <c r="G34" s="296"/>
      <c r="H34" s="545"/>
      <c r="I34" s="287"/>
      <c r="J34" s="295"/>
      <c r="K34" s="546"/>
      <c r="L34" s="303"/>
      <c r="M34" s="546"/>
      <c r="N34" s="291"/>
      <c r="O34" s="292"/>
      <c r="P34" s="293"/>
      <c r="Q34" s="292"/>
      <c r="R34" s="293"/>
      <c r="S34" s="292"/>
      <c r="T34" s="404"/>
      <c r="U34" s="425"/>
    </row>
    <row r="35" spans="1:21" ht="15.95" customHeight="1" x14ac:dyDescent="0.25">
      <c r="A35" s="317"/>
      <c r="B35" s="213"/>
      <c r="C35" s="329"/>
      <c r="D35" s="329"/>
      <c r="E35" s="493"/>
      <c r="F35" s="303"/>
      <c r="G35" s="296"/>
      <c r="H35" s="545"/>
      <c r="I35" s="287"/>
      <c r="J35" s="295"/>
      <c r="K35" s="546"/>
      <c r="L35" s="303"/>
      <c r="M35" s="546"/>
      <c r="N35" s="291"/>
      <c r="O35" s="292"/>
      <c r="P35" s="293"/>
      <c r="Q35" s="292"/>
      <c r="R35" s="293"/>
      <c r="S35" s="292"/>
      <c r="T35" s="404"/>
      <c r="U35" s="425"/>
    </row>
    <row r="36" spans="1:21" ht="15.95" customHeight="1" x14ac:dyDescent="0.25">
      <c r="A36" s="317"/>
      <c r="B36" s="213" t="str">
        <f>IFERROR(INDEX(t_Comptes[CODES],MATCH(C36,t_Comptes[LIBELLES],0)),"")</f>
        <v/>
      </c>
      <c r="C36" s="329"/>
      <c r="D36" s="329"/>
      <c r="E36" s="493"/>
      <c r="F36" s="303"/>
      <c r="G36" s="296"/>
      <c r="H36" s="545"/>
      <c r="I36" s="287"/>
      <c r="J36" s="295"/>
      <c r="K36" s="546"/>
      <c r="L36" s="303"/>
      <c r="M36" s="546"/>
      <c r="N36" s="291"/>
      <c r="O36" s="292"/>
      <c r="P36" s="293"/>
      <c r="Q36" s="292"/>
      <c r="R36" s="293"/>
      <c r="S36" s="292"/>
      <c r="T36" s="404"/>
      <c r="U36" s="425"/>
    </row>
    <row r="37" spans="1:21" ht="15.95" customHeight="1" x14ac:dyDescent="0.25">
      <c r="A37" s="317"/>
      <c r="B37" s="213" t="str">
        <f>IFERROR(INDEX(t_Comptes[CODES],MATCH(C37,t_Comptes[LIBELLES],0)),"")</f>
        <v/>
      </c>
      <c r="C37" s="329"/>
      <c r="D37" s="329"/>
      <c r="E37" s="493"/>
      <c r="F37" s="303"/>
      <c r="G37" s="296"/>
      <c r="H37" s="545"/>
      <c r="I37" s="287"/>
      <c r="J37" s="295"/>
      <c r="K37" s="546"/>
      <c r="L37" s="303"/>
      <c r="M37" s="546"/>
      <c r="N37" s="291"/>
      <c r="O37" s="292"/>
      <c r="P37" s="293"/>
      <c r="Q37" s="292"/>
      <c r="R37" s="293"/>
      <c r="S37" s="292"/>
      <c r="T37" s="404"/>
      <c r="U37" s="425"/>
    </row>
    <row r="38" spans="1:21" ht="15.95" customHeight="1" thickBot="1" x14ac:dyDescent="0.3">
      <c r="A38" s="667"/>
      <c r="B38" s="668"/>
      <c r="C38" s="669"/>
      <c r="D38" s="688" t="s">
        <v>27</v>
      </c>
      <c r="E38" s="669"/>
      <c r="F38" s="551">
        <f>SUM(F7:F37)</f>
        <v>0</v>
      </c>
      <c r="G38" s="201">
        <f>SUM(G7:G37)</f>
        <v>0</v>
      </c>
      <c r="H38" s="552">
        <f>SUM(H7:H37)</f>
        <v>0</v>
      </c>
      <c r="I38" s="202">
        <f>SUM(I8:I37)</f>
        <v>0</v>
      </c>
      <c r="J38" s="553"/>
      <c r="K38" s="554"/>
      <c r="L38" s="555"/>
      <c r="M38" s="555"/>
      <c r="N38" s="426"/>
      <c r="O38" s="427"/>
      <c r="P38" s="427"/>
      <c r="Q38" s="427"/>
      <c r="R38" s="427"/>
      <c r="S38" s="427"/>
      <c r="T38" s="427"/>
      <c r="U38" s="428"/>
    </row>
    <row r="39" spans="1:21" ht="15.95" customHeight="1" thickBot="1" x14ac:dyDescent="0.3">
      <c r="A39" s="400"/>
      <c r="B39" s="401"/>
      <c r="C39" s="402"/>
      <c r="D39" s="691" t="s">
        <v>28</v>
      </c>
      <c r="E39" s="666"/>
      <c r="F39" s="686">
        <f>SUM(F6+F38-G38)</f>
        <v>425.44</v>
      </c>
      <c r="G39" s="687"/>
      <c r="H39" s="685">
        <f>SUM(H6+H38-I38)</f>
        <v>535.39</v>
      </c>
      <c r="I39" s="687"/>
      <c r="J39" s="207">
        <f>SUM(J8:J37)</f>
        <v>0</v>
      </c>
      <c r="K39" s="207">
        <f>SUM(K8:K37)</f>
        <v>0</v>
      </c>
      <c r="L39" s="207">
        <f>SUM(L8:L37)</f>
        <v>0</v>
      </c>
      <c r="M39" s="207">
        <f>SUM(M7:M37)</f>
        <v>0</v>
      </c>
      <c r="N39" s="237">
        <f t="shared" ref="N39:T39" si="0">SUM(N8:N37)</f>
        <v>0</v>
      </c>
      <c r="O39" s="237">
        <f t="shared" si="0"/>
        <v>0</v>
      </c>
      <c r="P39" s="237">
        <f t="shared" si="0"/>
        <v>0</v>
      </c>
      <c r="Q39" s="237">
        <f t="shared" si="0"/>
        <v>0</v>
      </c>
      <c r="R39" s="237">
        <f t="shared" si="0"/>
        <v>0</v>
      </c>
      <c r="S39" s="237">
        <f t="shared" si="0"/>
        <v>0</v>
      </c>
      <c r="T39" s="405">
        <f t="shared" si="0"/>
        <v>0</v>
      </c>
      <c r="U39" s="405">
        <f>SUM(U7:U36)</f>
        <v>0</v>
      </c>
    </row>
    <row r="40" spans="1:21" ht="15.95" customHeight="1" x14ac:dyDescent="0.25"/>
    <row r="41" spans="1:21" ht="15.95" customHeight="1" x14ac:dyDescent="0.25"/>
    <row r="42" spans="1:21" ht="15.95" customHeight="1" x14ac:dyDescent="0.25"/>
    <row r="43" spans="1:21" ht="15.95" customHeight="1" x14ac:dyDescent="0.25"/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7:Y11">
    <sortCondition ref="A7:A11"/>
  </sortState>
  <mergeCells count="17">
    <mergeCell ref="D38:E38"/>
    <mergeCell ref="D39:E39"/>
    <mergeCell ref="N4:U4"/>
    <mergeCell ref="H39:I39"/>
    <mergeCell ref="F39:G39"/>
    <mergeCell ref="A38:C38"/>
    <mergeCell ref="K4:M4"/>
    <mergeCell ref="A4:A5"/>
    <mergeCell ref="B4:B5"/>
    <mergeCell ref="C4:C5"/>
    <mergeCell ref="D4:D5"/>
    <mergeCell ref="F4:I4"/>
    <mergeCell ref="F5:G5"/>
    <mergeCell ref="H5:I5"/>
    <mergeCell ref="F6:G6"/>
    <mergeCell ref="H6:I6"/>
    <mergeCell ref="E4:E5"/>
  </mergeCells>
  <conditionalFormatting sqref="A8:C9 A14:D37 A10:D10 Q7 F7:M37 A11:C13">
    <cfRule type="expression" dxfId="141" priority="27">
      <formula>MOD(ROW(),2)</formula>
    </cfRule>
  </conditionalFormatting>
  <conditionalFormatting sqref="D12:D13">
    <cfRule type="expression" dxfId="140" priority="24">
      <formula>MOD(ROW(),2)</formula>
    </cfRule>
  </conditionalFormatting>
  <conditionalFormatting sqref="N14:T37 N7:T12">
    <cfRule type="expression" dxfId="139" priority="21">
      <formula>MOD(ROW(),2)</formula>
    </cfRule>
  </conditionalFormatting>
  <conditionalFormatting sqref="N13:T13">
    <cfRule type="expression" dxfId="138" priority="20">
      <formula>MOD(ROW(),2)</formula>
    </cfRule>
  </conditionalFormatting>
  <conditionalFormatting sqref="A7:D7">
    <cfRule type="expression" dxfId="137" priority="18">
      <formula>MOD(ROW(),2)</formula>
    </cfRule>
  </conditionalFormatting>
  <conditionalFormatting sqref="U12:U37 U7:U10">
    <cfRule type="expression" dxfId="136" priority="17">
      <formula>MOD(ROW(),2)</formula>
    </cfRule>
  </conditionalFormatting>
  <conditionalFormatting sqref="U11">
    <cfRule type="expression" dxfId="135" priority="16">
      <formula>MOD(ROW(),2)</formula>
    </cfRule>
  </conditionalFormatting>
  <conditionalFormatting sqref="D11">
    <cfRule type="expression" dxfId="134" priority="15">
      <formula>MOD(ROW(),2)</formula>
    </cfRule>
  </conditionalFormatting>
  <conditionalFormatting sqref="E32:E37 E11:E27">
    <cfRule type="expression" dxfId="133" priority="9">
      <formula>MOD(ROW(),2)</formula>
    </cfRule>
  </conditionalFormatting>
  <conditionalFormatting sqref="E10">
    <cfRule type="expression" dxfId="132" priority="8">
      <formula>MOD(ROW(),2)</formula>
    </cfRule>
  </conditionalFormatting>
  <conditionalFormatting sqref="E9">
    <cfRule type="expression" dxfId="131" priority="7">
      <formula>MOD(ROW(),2)</formula>
    </cfRule>
  </conditionalFormatting>
  <conditionalFormatting sqref="E8">
    <cfRule type="expression" dxfId="130" priority="6">
      <formula>MOD(ROW(),2)</formula>
    </cfRule>
  </conditionalFormatting>
  <conditionalFormatting sqref="E28:E31">
    <cfRule type="expression" dxfId="129" priority="5">
      <formula>MOD(ROW(),2)</formula>
    </cfRule>
  </conditionalFormatting>
  <conditionalFormatting sqref="E7">
    <cfRule type="expression" dxfId="128" priority="4">
      <formula>MOD(ROW(),2)</formula>
    </cfRule>
  </conditionalFormatting>
  <conditionalFormatting sqref="D8">
    <cfRule type="expression" dxfId="127" priority="3">
      <formula>MOD(ROW(),2)</formula>
    </cfRule>
  </conditionalFormatting>
  <conditionalFormatting sqref="D9">
    <cfRule type="expression" dxfId="126" priority="2">
      <formula>MOD(ROW(),2)</formula>
    </cfRule>
  </conditionalFormatting>
  <dataValidations count="1">
    <dataValidation type="list" allowBlank="1" showInputMessage="1" showErrorMessage="1" sqref="C7:C37" xr:uid="{00000000-0002-0000-0300-000000000000}">
      <formula1>d.comptes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Y43"/>
  <sheetViews>
    <sheetView topLeftCell="C1" workbookViewId="0">
      <pane ySplit="6" topLeftCell="A7" activePane="bottomLeft" state="frozen"/>
      <selection activeCell="U8" sqref="U8:U12"/>
      <selection pane="bottomLeft" activeCell="G33" sqref="G33"/>
    </sheetView>
  </sheetViews>
  <sheetFormatPr baseColWidth="10" defaultColWidth="11.42578125" defaultRowHeight="15.75" x14ac:dyDescent="0.25"/>
  <cols>
    <col min="1" max="1" width="11.85546875" style="216" customWidth="1"/>
    <col min="2" max="2" width="11.85546875" style="156" bestFit="1" customWidth="1"/>
    <col min="3" max="3" width="39.140625" style="217" bestFit="1" customWidth="1"/>
    <col min="4" max="4" width="45.5703125" style="156" bestFit="1" customWidth="1"/>
    <col min="5" max="5" width="3.5703125" style="158" customWidth="1"/>
    <col min="6" max="9" width="10.7109375" style="156" customWidth="1"/>
    <col min="10" max="10" width="11.42578125" style="156"/>
    <col min="11" max="11" width="12.140625" style="156" bestFit="1" customWidth="1"/>
    <col min="12" max="13" width="11.42578125" style="156"/>
    <col min="14" max="15" width="10.7109375" style="158" customWidth="1"/>
    <col min="16" max="16" width="14.28515625" style="158" bestFit="1" customWidth="1"/>
    <col min="17" max="17" width="11.5703125" style="158" bestFit="1" customWidth="1"/>
    <col min="18" max="18" width="10.7109375" style="158" customWidth="1"/>
    <col min="19" max="19" width="9.7109375" style="158" customWidth="1"/>
    <col min="20" max="20" width="10.28515625" style="158" bestFit="1" customWidth="1"/>
    <col min="21" max="25" width="11.42578125" style="217"/>
    <col min="26" max="16384" width="11.42578125" style="156"/>
  </cols>
  <sheetData>
    <row r="1" spans="1:25" ht="30" customHeight="1" x14ac:dyDescent="0.25">
      <c r="A1" s="182"/>
      <c r="B1" s="183"/>
      <c r="C1" s="158"/>
      <c r="D1" s="158"/>
      <c r="F1" s="183"/>
      <c r="G1" s="183"/>
      <c r="H1" s="183"/>
      <c r="I1" s="183"/>
      <c r="J1" s="183"/>
      <c r="K1" s="183"/>
      <c r="L1" s="183"/>
      <c r="M1" s="183"/>
    </row>
    <row r="2" spans="1:25" ht="18.75" x14ac:dyDescent="0.25">
      <c r="A2" s="182"/>
      <c r="B2" s="184" t="s">
        <v>15</v>
      </c>
      <c r="C2" s="181" t="str">
        <f ca="1">MID(CELL("filename",A1),FIND("]",CELL("filename",A1))+1,32)</f>
        <v>Février 2024</v>
      </c>
      <c r="D2" s="155"/>
      <c r="E2" s="221"/>
      <c r="F2" s="155"/>
      <c r="G2" s="155"/>
      <c r="H2" s="209"/>
      <c r="I2" s="209"/>
      <c r="J2" s="209"/>
      <c r="K2" s="209"/>
      <c r="L2" s="209"/>
      <c r="M2" s="209"/>
      <c r="N2" s="239"/>
      <c r="O2" s="239"/>
    </row>
    <row r="3" spans="1:25" ht="16.5" thickBot="1" x14ac:dyDescent="0.3">
      <c r="A3" s="182"/>
      <c r="B3" s="183"/>
      <c r="C3" s="158"/>
      <c r="D3" s="158"/>
      <c r="F3" s="183"/>
      <c r="G3" s="183"/>
      <c r="H3" s="183"/>
      <c r="I3" s="183"/>
      <c r="J3" s="183"/>
      <c r="K3" s="183"/>
      <c r="L3" s="183"/>
      <c r="M3" s="183"/>
    </row>
    <row r="4" spans="1:25" ht="16.5" thickBot="1" x14ac:dyDescent="0.3">
      <c r="A4" s="694" t="s">
        <v>19</v>
      </c>
      <c r="B4" s="694" t="s">
        <v>0</v>
      </c>
      <c r="C4" s="670" t="s">
        <v>20</v>
      </c>
      <c r="D4" s="670" t="s">
        <v>98</v>
      </c>
      <c r="E4" s="670" t="s">
        <v>161</v>
      </c>
      <c r="F4" s="696" t="s">
        <v>16</v>
      </c>
      <c r="G4" s="697"/>
      <c r="H4" s="697"/>
      <c r="I4" s="698"/>
      <c r="J4" s="215"/>
      <c r="K4" s="707" t="s">
        <v>17</v>
      </c>
      <c r="L4" s="707"/>
      <c r="M4" s="708"/>
      <c r="N4" s="682" t="s">
        <v>18</v>
      </c>
      <c r="O4" s="683"/>
      <c r="P4" s="683"/>
      <c r="Q4" s="683"/>
      <c r="R4" s="683"/>
      <c r="S4" s="683"/>
      <c r="T4" s="706"/>
    </row>
    <row r="5" spans="1:25" s="165" customFormat="1" ht="32.25" thickBot="1" x14ac:dyDescent="0.3">
      <c r="A5" s="695"/>
      <c r="B5" s="695"/>
      <c r="C5" s="671"/>
      <c r="D5" s="671"/>
      <c r="E5" s="671"/>
      <c r="F5" s="699" t="s">
        <v>21</v>
      </c>
      <c r="G5" s="700"/>
      <c r="H5" s="699" t="s">
        <v>22</v>
      </c>
      <c r="I5" s="701"/>
      <c r="J5" s="185" t="s">
        <v>121</v>
      </c>
      <c r="K5" s="186" t="s">
        <v>122</v>
      </c>
      <c r="L5" s="187" t="s">
        <v>2</v>
      </c>
      <c r="M5" s="188" t="s">
        <v>82</v>
      </c>
      <c r="N5" s="244" t="s">
        <v>26</v>
      </c>
      <c r="O5" s="245" t="s">
        <v>9</v>
      </c>
      <c r="P5" s="246" t="s">
        <v>100</v>
      </c>
      <c r="Q5" s="247" t="s">
        <v>8</v>
      </c>
      <c r="R5" s="248" t="s">
        <v>4</v>
      </c>
      <c r="S5" s="249" t="s">
        <v>6</v>
      </c>
      <c r="T5" s="245" t="s">
        <v>13</v>
      </c>
      <c r="U5" s="158"/>
      <c r="V5" s="158"/>
      <c r="W5" s="158"/>
      <c r="X5" s="158"/>
      <c r="Y5" s="158"/>
    </row>
    <row r="6" spans="1:25" ht="15.95" customHeight="1" thickBot="1" x14ac:dyDescent="0.3">
      <c r="A6" s="268"/>
      <c r="B6" s="210"/>
      <c r="C6" s="211"/>
      <c r="D6" s="211"/>
      <c r="E6" s="211"/>
      <c r="F6" s="709">
        <f>'Janvier 2024'!F39:G39</f>
        <v>425.44</v>
      </c>
      <c r="G6" s="703"/>
      <c r="H6" s="704">
        <f>'Janvier 2024'!H39:I39</f>
        <v>535.39</v>
      </c>
      <c r="I6" s="705"/>
      <c r="J6" s="189"/>
      <c r="K6" s="190"/>
      <c r="L6" s="191"/>
      <c r="M6" s="212"/>
      <c r="N6" s="282"/>
      <c r="O6" s="283"/>
      <c r="P6" s="284"/>
      <c r="Q6" s="283"/>
      <c r="R6" s="284"/>
      <c r="S6" s="283"/>
      <c r="T6" s="403"/>
    </row>
    <row r="7" spans="1:25" ht="15.95" customHeight="1" x14ac:dyDescent="0.25">
      <c r="A7" s="269"/>
      <c r="B7" s="213" t="str">
        <f>IFERROR(INDEX(t_Comptes[CODES],MATCH(C7,t_Comptes[LIBELLES],0)),"")</f>
        <v/>
      </c>
      <c r="C7" s="270"/>
      <c r="D7" s="489"/>
      <c r="E7" s="494"/>
      <c r="F7" s="320"/>
      <c r="G7" s="323"/>
      <c r="H7" s="620"/>
      <c r="I7" s="321"/>
      <c r="J7" s="600"/>
      <c r="K7" s="601"/>
      <c r="L7" s="602"/>
      <c r="M7" s="603"/>
      <c r="N7" s="291"/>
      <c r="O7" s="292"/>
      <c r="P7" s="293"/>
      <c r="Q7" s="292"/>
      <c r="R7" s="293"/>
      <c r="S7" s="292"/>
      <c r="T7" s="404"/>
    </row>
    <row r="8" spans="1:25" ht="15.95" customHeight="1" x14ac:dyDescent="0.25">
      <c r="A8" s="269"/>
      <c r="B8" s="213" t="str">
        <f>IFERROR(INDEX(t_Comptes[CODES],MATCH(C8,t_Comptes[LIBELLES],0)),"")</f>
        <v/>
      </c>
      <c r="C8" s="270"/>
      <c r="D8" s="270"/>
      <c r="E8" s="494"/>
      <c r="F8" s="479"/>
      <c r="G8" s="198"/>
      <c r="H8" s="622"/>
      <c r="I8" s="193"/>
      <c r="J8" s="600"/>
      <c r="K8" s="601"/>
      <c r="L8" s="602"/>
      <c r="M8" s="603"/>
      <c r="N8" s="291"/>
      <c r="O8" s="292"/>
      <c r="P8" s="293"/>
      <c r="Q8" s="292"/>
      <c r="R8" s="293"/>
      <c r="S8" s="292"/>
      <c r="T8" s="404"/>
    </row>
    <row r="9" spans="1:25" ht="15.95" customHeight="1" x14ac:dyDescent="0.25">
      <c r="A9" s="269"/>
      <c r="B9" s="213" t="str">
        <f>IFERROR(INDEX(t_Comptes[CODES],MATCH(C9,t_Comptes[LIBELLES],0)),"")</f>
        <v/>
      </c>
      <c r="C9" s="302"/>
      <c r="D9" s="302"/>
      <c r="E9" s="494"/>
      <c r="F9" s="322"/>
      <c r="G9" s="198"/>
      <c r="H9" s="622"/>
      <c r="I9" s="193"/>
      <c r="J9" s="600"/>
      <c r="K9" s="601"/>
      <c r="L9" s="602"/>
      <c r="M9" s="603"/>
      <c r="N9" s="291"/>
      <c r="O9" s="292"/>
      <c r="P9" s="293"/>
      <c r="Q9" s="292"/>
      <c r="R9" s="293"/>
      <c r="S9" s="292"/>
      <c r="T9" s="404"/>
    </row>
    <row r="10" spans="1:25" ht="15.95" customHeight="1" x14ac:dyDescent="0.25">
      <c r="A10" s="269"/>
      <c r="B10" s="213" t="str">
        <f>IFERROR(INDEX(t_Comptes[CODES],MATCH(C10,t_Comptes[LIBELLES],0)),"")</f>
        <v/>
      </c>
      <c r="C10" s="329"/>
      <c r="D10" s="270"/>
      <c r="E10" s="493"/>
      <c r="F10" s="545"/>
      <c r="G10" s="296"/>
      <c r="H10" s="621"/>
      <c r="I10" s="287"/>
      <c r="J10" s="604"/>
      <c r="K10" s="601"/>
      <c r="L10" s="602"/>
      <c r="M10" s="603"/>
      <c r="N10" s="291"/>
      <c r="O10" s="292"/>
      <c r="P10" s="293"/>
      <c r="Q10" s="292"/>
      <c r="R10" s="293"/>
      <c r="S10" s="292"/>
      <c r="T10" s="404"/>
    </row>
    <row r="11" spans="1:25" ht="15.95" customHeight="1" x14ac:dyDescent="0.25">
      <c r="A11" s="269"/>
      <c r="B11" s="213" t="str">
        <f>IFERROR(INDEX(t_Comptes[CODES],MATCH(C11,t_Comptes[LIBELLES],0)),"")</f>
        <v/>
      </c>
      <c r="C11" s="270"/>
      <c r="D11" s="302"/>
      <c r="E11" s="493"/>
      <c r="F11" s="322"/>
      <c r="G11" s="198"/>
      <c r="H11" s="622"/>
      <c r="I11" s="193"/>
      <c r="J11" s="605"/>
      <c r="K11" s="601"/>
      <c r="L11" s="602"/>
      <c r="M11" s="603"/>
      <c r="N11" s="291"/>
      <c r="O11" s="292"/>
      <c r="P11" s="293"/>
      <c r="Q11" s="292"/>
      <c r="R11" s="293"/>
      <c r="S11" s="292"/>
      <c r="T11" s="404"/>
    </row>
    <row r="12" spans="1:25" ht="15.95" customHeight="1" x14ac:dyDescent="0.25">
      <c r="A12" s="269"/>
      <c r="B12" s="213" t="str">
        <f>IFERROR(INDEX(t_Comptes[CODES],MATCH(C12,t_Comptes[LIBELLES],0)),"")</f>
        <v/>
      </c>
      <c r="C12" s="270"/>
      <c r="D12" s="270"/>
      <c r="E12" s="493"/>
      <c r="F12" s="322"/>
      <c r="H12" s="622"/>
      <c r="I12" s="198"/>
      <c r="J12" s="600"/>
      <c r="K12" s="601"/>
      <c r="L12" s="602"/>
      <c r="M12" s="603"/>
      <c r="N12" s="291"/>
      <c r="O12" s="292"/>
      <c r="P12" s="293"/>
      <c r="Q12" s="292"/>
      <c r="R12" s="293"/>
      <c r="S12" s="292"/>
      <c r="T12" s="404"/>
    </row>
    <row r="13" spans="1:25" ht="15.95" customHeight="1" x14ac:dyDescent="0.25">
      <c r="A13" s="269"/>
      <c r="B13" s="213" t="str">
        <f>IFERROR(INDEX(t_Comptes[CODES],MATCH(C13,t_Comptes[LIBELLES],0)),"")</f>
        <v/>
      </c>
      <c r="C13" s="270"/>
      <c r="D13" s="489"/>
      <c r="E13" s="493"/>
      <c r="F13" s="322"/>
      <c r="G13" s="198"/>
      <c r="H13" s="622"/>
      <c r="I13" s="193"/>
      <c r="J13" s="600"/>
      <c r="K13" s="601"/>
      <c r="L13" s="602"/>
      <c r="M13" s="603"/>
      <c r="N13" s="291"/>
      <c r="O13" s="292"/>
      <c r="P13" s="293"/>
      <c r="Q13" s="292"/>
      <c r="R13" s="293"/>
      <c r="S13" s="292"/>
      <c r="T13" s="404"/>
    </row>
    <row r="14" spans="1:25" ht="15.95" customHeight="1" x14ac:dyDescent="0.25">
      <c r="A14" s="269"/>
      <c r="B14" s="213" t="str">
        <f>IFERROR(INDEX(t_Comptes[CODES],MATCH(C14,t_Comptes[LIBELLES],0)),"")</f>
        <v/>
      </c>
      <c r="C14" s="270"/>
      <c r="D14" s="302"/>
      <c r="E14" s="493"/>
      <c r="F14" s="322"/>
      <c r="G14" s="198"/>
      <c r="H14" s="622"/>
      <c r="I14" s="193"/>
      <c r="J14" s="600"/>
      <c r="K14" s="601"/>
      <c r="L14" s="602"/>
      <c r="M14" s="603"/>
      <c r="N14" s="291"/>
      <c r="O14" s="292"/>
      <c r="P14" s="293"/>
      <c r="Q14" s="292"/>
      <c r="R14" s="293"/>
      <c r="S14" s="292"/>
      <c r="T14" s="404"/>
    </row>
    <row r="15" spans="1:25" ht="15.95" customHeight="1" x14ac:dyDescent="0.25">
      <c r="A15" s="269"/>
      <c r="B15" s="213" t="str">
        <f>IFERROR(INDEX(t_Comptes[CODES],MATCH(C15,t_Comptes[LIBELLES],0)),"")</f>
        <v/>
      </c>
      <c r="C15" s="270"/>
      <c r="D15" s="270"/>
      <c r="E15" s="493"/>
      <c r="F15" s="322"/>
      <c r="G15" s="198"/>
      <c r="H15" s="622"/>
      <c r="I15" s="193"/>
      <c r="J15" s="600"/>
      <c r="K15" s="601"/>
      <c r="L15" s="602"/>
      <c r="M15" s="603"/>
      <c r="N15" s="291"/>
      <c r="O15" s="292"/>
      <c r="P15" s="293"/>
      <c r="Q15" s="292"/>
      <c r="R15" s="293"/>
      <c r="S15" s="292"/>
      <c r="T15" s="404"/>
    </row>
    <row r="16" spans="1:25" ht="15.95" customHeight="1" x14ac:dyDescent="0.25">
      <c r="A16" s="269"/>
      <c r="B16" s="213" t="str">
        <f>IFERROR(INDEX(t_Comptes[CODES],MATCH(C16,t_Comptes[LIBELLES],0)),"")</f>
        <v/>
      </c>
      <c r="C16" s="270"/>
      <c r="D16" s="270"/>
      <c r="E16" s="493"/>
      <c r="F16" s="322"/>
      <c r="G16" s="198"/>
      <c r="H16" s="622"/>
      <c r="I16" s="193"/>
      <c r="J16" s="600"/>
      <c r="K16" s="601"/>
      <c r="L16" s="602"/>
      <c r="M16" s="603"/>
      <c r="N16" s="291"/>
      <c r="O16" s="292"/>
      <c r="P16" s="293"/>
      <c r="Q16" s="292"/>
      <c r="R16" s="293"/>
      <c r="S16" s="292"/>
      <c r="T16" s="404"/>
    </row>
    <row r="17" spans="1:20" ht="15.95" customHeight="1" x14ac:dyDescent="0.25">
      <c r="A17" s="269"/>
      <c r="B17" s="213" t="str">
        <f>IFERROR(INDEX(t_Comptes[CODES],MATCH(C17,t_Comptes[LIBELLES],0)),"")</f>
        <v/>
      </c>
      <c r="C17" s="270"/>
      <c r="D17" s="270"/>
      <c r="E17" s="493"/>
      <c r="F17" s="322"/>
      <c r="G17" s="198"/>
      <c r="H17" s="622"/>
      <c r="I17" s="193"/>
      <c r="J17" s="600"/>
      <c r="K17" s="601"/>
      <c r="L17" s="602"/>
      <c r="M17" s="603"/>
      <c r="N17" s="291"/>
      <c r="O17" s="292"/>
      <c r="P17" s="293"/>
      <c r="Q17" s="292"/>
      <c r="R17" s="293"/>
      <c r="S17" s="292"/>
      <c r="T17" s="404"/>
    </row>
    <row r="18" spans="1:20" ht="15.95" customHeight="1" x14ac:dyDescent="0.25">
      <c r="A18" s="269"/>
      <c r="B18" s="213" t="str">
        <f>IFERROR(INDEX(t_Comptes[CODES],MATCH(C18,t_Comptes[LIBELLES],0)),"")</f>
        <v/>
      </c>
      <c r="C18" s="270"/>
      <c r="D18" s="270"/>
      <c r="E18" s="493"/>
      <c r="F18" s="322"/>
      <c r="G18" s="198"/>
      <c r="H18" s="622"/>
      <c r="I18" s="193"/>
      <c r="J18" s="600"/>
      <c r="K18" s="601"/>
      <c r="L18" s="602"/>
      <c r="M18" s="603"/>
      <c r="N18" s="291"/>
      <c r="O18" s="292"/>
      <c r="P18" s="293"/>
      <c r="Q18" s="292"/>
      <c r="R18" s="293"/>
      <c r="S18" s="292"/>
      <c r="T18" s="404"/>
    </row>
    <row r="19" spans="1:20" ht="15.95" customHeight="1" x14ac:dyDescent="0.25">
      <c r="A19" s="269"/>
      <c r="B19" s="213" t="str">
        <f>IFERROR(INDEX(t_Comptes[CODES],MATCH(C19,t_Comptes[LIBELLES],0)),"")</f>
        <v/>
      </c>
      <c r="C19" s="270"/>
      <c r="D19" s="270"/>
      <c r="E19" s="493"/>
      <c r="F19" s="322"/>
      <c r="G19" s="198"/>
      <c r="H19" s="622"/>
      <c r="I19" s="193"/>
      <c r="J19" s="600"/>
      <c r="K19" s="601"/>
      <c r="L19" s="602"/>
      <c r="M19" s="603"/>
      <c r="N19" s="291"/>
      <c r="O19" s="292"/>
      <c r="P19" s="293"/>
      <c r="Q19" s="292"/>
      <c r="R19" s="293"/>
      <c r="S19" s="292"/>
      <c r="T19" s="404"/>
    </row>
    <row r="20" spans="1:20" ht="15.95" customHeight="1" x14ac:dyDescent="0.25">
      <c r="A20" s="269"/>
      <c r="B20" s="213" t="str">
        <f>IFERROR(INDEX(t_Comptes[CODES],MATCH(C20,t_Comptes[LIBELLES],0)),"")</f>
        <v/>
      </c>
      <c r="C20" s="270"/>
      <c r="D20" s="270"/>
      <c r="E20" s="493"/>
      <c r="F20" s="322"/>
      <c r="G20" s="198"/>
      <c r="H20" s="622"/>
      <c r="I20" s="193"/>
      <c r="J20" s="600"/>
      <c r="K20" s="601"/>
      <c r="L20" s="602"/>
      <c r="M20" s="603"/>
      <c r="N20" s="291"/>
      <c r="O20" s="292"/>
      <c r="P20" s="293"/>
      <c r="Q20" s="292"/>
      <c r="R20" s="293"/>
      <c r="S20" s="292"/>
      <c r="T20" s="404"/>
    </row>
    <row r="21" spans="1:20" ht="15.95" customHeight="1" x14ac:dyDescent="0.25">
      <c r="A21" s="269"/>
      <c r="B21" s="213" t="str">
        <f>IFERROR(INDEX(t_Comptes[CODES],MATCH(C21,t_Comptes[LIBELLES],0)),"")</f>
        <v/>
      </c>
      <c r="C21" s="270"/>
      <c r="D21" s="270"/>
      <c r="E21" s="493"/>
      <c r="F21" s="322"/>
      <c r="G21" s="198"/>
      <c r="H21" s="622"/>
      <c r="I21" s="193"/>
      <c r="J21" s="600"/>
      <c r="K21" s="601"/>
      <c r="L21" s="602"/>
      <c r="M21" s="603"/>
      <c r="N21" s="291"/>
      <c r="O21" s="292"/>
      <c r="P21" s="293"/>
      <c r="Q21" s="292"/>
      <c r="R21" s="293"/>
      <c r="S21" s="292"/>
      <c r="T21" s="404"/>
    </row>
    <row r="22" spans="1:20" ht="15.95" customHeight="1" x14ac:dyDescent="0.25">
      <c r="A22" s="269"/>
      <c r="B22" s="213" t="str">
        <f>IFERROR(INDEX(t_Comptes[CODES],MATCH(C22,t_Comptes[LIBELLES],0)),"")</f>
        <v/>
      </c>
      <c r="C22" s="270"/>
      <c r="D22" s="270"/>
      <c r="E22" s="493"/>
      <c r="F22" s="322"/>
      <c r="G22" s="198"/>
      <c r="H22" s="622"/>
      <c r="I22" s="193"/>
      <c r="J22" s="600"/>
      <c r="K22" s="601"/>
      <c r="L22" s="602"/>
      <c r="M22" s="603"/>
      <c r="N22" s="291"/>
      <c r="O22" s="292"/>
      <c r="P22" s="293"/>
      <c r="Q22" s="292"/>
      <c r="R22" s="293"/>
      <c r="S22" s="292"/>
      <c r="T22" s="404"/>
    </row>
    <row r="23" spans="1:20" ht="15.95" customHeight="1" x14ac:dyDescent="0.25">
      <c r="A23" s="269"/>
      <c r="B23" s="213" t="str">
        <f>IFERROR(INDEX(t_Comptes[CODES],MATCH(C23,t_Comptes[LIBELLES],0)),"")</f>
        <v/>
      </c>
      <c r="C23" s="270"/>
      <c r="D23" s="270"/>
      <c r="E23" s="493"/>
      <c r="F23" s="322"/>
      <c r="G23" s="198"/>
      <c r="H23" s="622"/>
      <c r="I23" s="193"/>
      <c r="J23" s="600"/>
      <c r="K23" s="601"/>
      <c r="L23" s="602"/>
      <c r="M23" s="603"/>
      <c r="N23" s="291"/>
      <c r="O23" s="292"/>
      <c r="P23" s="293"/>
      <c r="Q23" s="292"/>
      <c r="R23" s="293"/>
      <c r="S23" s="292"/>
      <c r="T23" s="404"/>
    </row>
    <row r="24" spans="1:20" ht="15.95" customHeight="1" x14ac:dyDescent="0.25">
      <c r="A24" s="269"/>
      <c r="B24" s="213" t="str">
        <f>IFERROR(INDEX(t_Comptes[CODES],MATCH(C24,t_Comptes[LIBELLES],0)),"")</f>
        <v/>
      </c>
      <c r="C24" s="270"/>
      <c r="D24" s="270"/>
      <c r="E24" s="493"/>
      <c r="F24" s="322"/>
      <c r="G24" s="198"/>
      <c r="H24" s="622"/>
      <c r="I24" s="193"/>
      <c r="J24" s="600"/>
      <c r="K24" s="601"/>
      <c r="L24" s="602"/>
      <c r="M24" s="603"/>
      <c r="N24" s="291"/>
      <c r="O24" s="292"/>
      <c r="P24" s="293"/>
      <c r="Q24" s="292"/>
      <c r="R24" s="293"/>
      <c r="S24" s="292"/>
      <c r="T24" s="404"/>
    </row>
    <row r="25" spans="1:20" ht="15.95" customHeight="1" x14ac:dyDescent="0.25">
      <c r="A25" s="269"/>
      <c r="B25" s="213" t="str">
        <f>IFERROR(INDEX(t_Comptes[CODES],MATCH(C25,t_Comptes[LIBELLES],0)),"")</f>
        <v/>
      </c>
      <c r="C25" s="270"/>
      <c r="D25" s="270"/>
      <c r="E25" s="493"/>
      <c r="F25" s="322"/>
      <c r="G25" s="198"/>
      <c r="H25" s="622"/>
      <c r="I25" s="193"/>
      <c r="J25" s="600"/>
      <c r="K25" s="601"/>
      <c r="L25" s="602"/>
      <c r="M25" s="603"/>
      <c r="N25" s="291"/>
      <c r="O25" s="292"/>
      <c r="P25" s="293"/>
      <c r="Q25" s="292"/>
      <c r="R25" s="293"/>
      <c r="S25" s="292"/>
      <c r="T25" s="404"/>
    </row>
    <row r="26" spans="1:20" ht="15.95" customHeight="1" x14ac:dyDescent="0.25">
      <c r="A26" s="269"/>
      <c r="B26" s="213" t="str">
        <f>IFERROR(INDEX(t_Comptes[CODES],MATCH(C26,t_Comptes[LIBELLES],0)),"")</f>
        <v/>
      </c>
      <c r="C26" s="270"/>
      <c r="D26" s="270"/>
      <c r="E26" s="493"/>
      <c r="F26" s="322"/>
      <c r="G26" s="198"/>
      <c r="H26" s="622"/>
      <c r="I26" s="193"/>
      <c r="J26" s="600"/>
      <c r="K26" s="601"/>
      <c r="L26" s="602"/>
      <c r="M26" s="603"/>
      <c r="N26" s="291"/>
      <c r="O26" s="292"/>
      <c r="P26" s="293"/>
      <c r="Q26" s="292"/>
      <c r="R26" s="293"/>
      <c r="S26" s="292"/>
      <c r="T26" s="404"/>
    </row>
    <row r="27" spans="1:20" ht="15.95" customHeight="1" x14ac:dyDescent="0.25">
      <c r="A27" s="269"/>
      <c r="B27" s="213" t="str">
        <f>IFERROR(INDEX(t_Comptes[CODES],MATCH(C27,t_Comptes[LIBELLES],0)),"")</f>
        <v/>
      </c>
      <c r="C27" s="270"/>
      <c r="D27" s="270"/>
      <c r="E27" s="493"/>
      <c r="F27" s="322"/>
      <c r="G27" s="198"/>
      <c r="H27" s="622"/>
      <c r="I27" s="193"/>
      <c r="J27" s="600"/>
      <c r="K27" s="601"/>
      <c r="L27" s="602"/>
      <c r="M27" s="603"/>
      <c r="N27" s="291"/>
      <c r="O27" s="292"/>
      <c r="P27" s="293"/>
      <c r="Q27" s="292"/>
      <c r="R27" s="293"/>
      <c r="S27" s="292"/>
      <c r="T27" s="404"/>
    </row>
    <row r="28" spans="1:20" ht="15.95" customHeight="1" x14ac:dyDescent="0.25">
      <c r="A28" s="269"/>
      <c r="B28" s="213" t="str">
        <f>IFERROR(INDEX(t_Comptes[CODES],MATCH(C28,t_Comptes[LIBELLES],0)),"")</f>
        <v/>
      </c>
      <c r="C28" s="270"/>
      <c r="D28" s="270"/>
      <c r="E28" s="493"/>
      <c r="F28" s="322"/>
      <c r="G28" s="198"/>
      <c r="H28" s="622"/>
      <c r="I28" s="193"/>
      <c r="J28" s="600"/>
      <c r="K28" s="601"/>
      <c r="L28" s="602"/>
      <c r="M28" s="603"/>
      <c r="N28" s="291"/>
      <c r="O28" s="292"/>
      <c r="P28" s="293"/>
      <c r="Q28" s="292"/>
      <c r="R28" s="293"/>
      <c r="S28" s="292"/>
      <c r="T28" s="404"/>
    </row>
    <row r="29" spans="1:20" ht="15.95" customHeight="1" x14ac:dyDescent="0.25">
      <c r="A29" s="269"/>
      <c r="B29" s="213" t="str">
        <f>IFERROR(INDEX(t_Comptes[CODES],MATCH(C29,t_Comptes[LIBELLES],0)),"")</f>
        <v/>
      </c>
      <c r="C29" s="270"/>
      <c r="D29" s="270"/>
      <c r="E29" s="493"/>
      <c r="F29" s="322"/>
      <c r="G29" s="198"/>
      <c r="H29" s="622"/>
      <c r="I29" s="193"/>
      <c r="J29" s="600"/>
      <c r="K29" s="601"/>
      <c r="L29" s="602"/>
      <c r="M29" s="603"/>
      <c r="N29" s="291"/>
      <c r="O29" s="292"/>
      <c r="P29" s="293"/>
      <c r="Q29" s="292"/>
      <c r="R29" s="293"/>
      <c r="S29" s="292"/>
      <c r="T29" s="404"/>
    </row>
    <row r="30" spans="1:20" ht="15.95" customHeight="1" x14ac:dyDescent="0.25">
      <c r="A30" s="269"/>
      <c r="B30" s="213" t="str">
        <f>IFERROR(INDEX(t_Comptes[CODES],MATCH(C30,t_Comptes[LIBELLES],0)),"")</f>
        <v/>
      </c>
      <c r="C30" s="270"/>
      <c r="D30" s="270"/>
      <c r="E30" s="493"/>
      <c r="F30" s="322"/>
      <c r="G30" s="198"/>
      <c r="H30" s="622"/>
      <c r="I30" s="193"/>
      <c r="J30" s="600"/>
      <c r="K30" s="601"/>
      <c r="L30" s="602"/>
      <c r="M30" s="603"/>
      <c r="N30" s="291"/>
      <c r="O30" s="292"/>
      <c r="P30" s="293"/>
      <c r="Q30" s="292"/>
      <c r="R30" s="293"/>
      <c r="S30" s="292"/>
      <c r="T30" s="404"/>
    </row>
    <row r="31" spans="1:20" ht="15.95" customHeight="1" x14ac:dyDescent="0.25">
      <c r="A31" s="269"/>
      <c r="B31" s="213" t="str">
        <f>IFERROR(INDEX(t_Comptes[CODES],MATCH(C31,t_Comptes[LIBELLES],0)),"")</f>
        <v/>
      </c>
      <c r="C31" s="270"/>
      <c r="D31" s="270"/>
      <c r="E31" s="493"/>
      <c r="F31" s="322"/>
      <c r="G31" s="198"/>
      <c r="H31" s="622"/>
      <c r="I31" s="193"/>
      <c r="J31" s="600"/>
      <c r="K31" s="601"/>
      <c r="L31" s="602"/>
      <c r="M31" s="603"/>
      <c r="N31" s="291"/>
      <c r="O31" s="292"/>
      <c r="P31" s="293"/>
      <c r="Q31" s="292"/>
      <c r="R31" s="293"/>
      <c r="S31" s="292"/>
      <c r="T31" s="404"/>
    </row>
    <row r="32" spans="1:20" ht="15.95" customHeight="1" x14ac:dyDescent="0.25">
      <c r="A32" s="269"/>
      <c r="B32" s="213" t="str">
        <f>IFERROR(INDEX(t_Comptes[CODES],MATCH(C32,t_Comptes[LIBELLES],0)),"")</f>
        <v/>
      </c>
      <c r="C32" s="270"/>
      <c r="D32" s="270"/>
      <c r="E32" s="493"/>
      <c r="F32" s="322"/>
      <c r="G32" s="198"/>
      <c r="H32" s="622"/>
      <c r="I32" s="193"/>
      <c r="J32" s="600"/>
      <c r="K32" s="601"/>
      <c r="L32" s="602"/>
      <c r="M32" s="603"/>
      <c r="N32" s="291"/>
      <c r="O32" s="292"/>
      <c r="P32" s="293"/>
      <c r="Q32" s="292"/>
      <c r="R32" s="293"/>
      <c r="S32" s="292"/>
      <c r="T32" s="404"/>
    </row>
    <row r="33" spans="1:20" ht="15.95" customHeight="1" x14ac:dyDescent="0.25">
      <c r="A33" s="269"/>
      <c r="B33" s="213" t="str">
        <f>IFERROR(INDEX(t_Comptes[CODES],MATCH(C33,t_Comptes[LIBELLES],0)),"")</f>
        <v/>
      </c>
      <c r="C33" s="270"/>
      <c r="D33" s="270"/>
      <c r="E33" s="493"/>
      <c r="F33" s="322"/>
      <c r="G33" s="198"/>
      <c r="H33" s="622"/>
      <c r="I33" s="193"/>
      <c r="J33" s="600"/>
      <c r="K33" s="601"/>
      <c r="L33" s="602"/>
      <c r="M33" s="603"/>
      <c r="N33" s="291"/>
      <c r="O33" s="292"/>
      <c r="P33" s="293"/>
      <c r="Q33" s="292"/>
      <c r="R33" s="293"/>
      <c r="S33" s="292"/>
      <c r="T33" s="404"/>
    </row>
    <row r="34" spans="1:20" ht="15.95" customHeight="1" x14ac:dyDescent="0.25">
      <c r="A34" s="269"/>
      <c r="B34" s="213"/>
      <c r="C34" s="270"/>
      <c r="D34" s="270"/>
      <c r="E34" s="493"/>
      <c r="F34" s="197"/>
      <c r="G34" s="198"/>
      <c r="H34" s="622"/>
      <c r="I34" s="193"/>
      <c r="J34" s="600"/>
      <c r="K34" s="601"/>
      <c r="L34" s="602"/>
      <c r="M34" s="603"/>
      <c r="N34" s="291"/>
      <c r="O34" s="292"/>
      <c r="P34" s="293"/>
      <c r="Q34" s="292"/>
      <c r="R34" s="293"/>
      <c r="S34" s="292"/>
      <c r="T34" s="404"/>
    </row>
    <row r="35" spans="1:20" ht="15.95" customHeight="1" x14ac:dyDescent="0.25">
      <c r="A35" s="269"/>
      <c r="B35" s="213"/>
      <c r="C35" s="270"/>
      <c r="D35" s="270"/>
      <c r="E35" s="493"/>
      <c r="F35" s="197"/>
      <c r="G35" s="198"/>
      <c r="H35" s="622"/>
      <c r="I35" s="193"/>
      <c r="J35" s="600"/>
      <c r="K35" s="601"/>
      <c r="L35" s="602"/>
      <c r="M35" s="603"/>
      <c r="N35" s="291"/>
      <c r="O35" s="292"/>
      <c r="P35" s="293"/>
      <c r="Q35" s="292"/>
      <c r="R35" s="293"/>
      <c r="S35" s="292"/>
      <c r="T35" s="404"/>
    </row>
    <row r="36" spans="1:20" ht="15.95" customHeight="1" x14ac:dyDescent="0.25">
      <c r="A36" s="317"/>
      <c r="B36" s="213" t="str">
        <f>IFERROR(INDEX(t_Comptes[CODES],MATCH(C36,t_Comptes[LIBELLES],0)),"")</f>
        <v/>
      </c>
      <c r="C36" s="329"/>
      <c r="D36" s="329"/>
      <c r="E36" s="493"/>
      <c r="F36" s="295"/>
      <c r="G36" s="296"/>
      <c r="H36" s="621"/>
      <c r="I36" s="287"/>
      <c r="J36" s="604"/>
      <c r="K36" s="606"/>
      <c r="L36" s="607"/>
      <c r="M36" s="608"/>
      <c r="N36" s="291"/>
      <c r="O36" s="292"/>
      <c r="P36" s="293"/>
      <c r="Q36" s="292"/>
      <c r="R36" s="293"/>
      <c r="S36" s="292"/>
      <c r="T36" s="404"/>
    </row>
    <row r="37" spans="1:20" ht="15.95" customHeight="1" x14ac:dyDescent="0.25">
      <c r="A37" s="317"/>
      <c r="B37" s="213" t="str">
        <f>IFERROR(INDEX(t_Comptes[CODES],MATCH(C37,t_Comptes[LIBELLES],0)),"")</f>
        <v/>
      </c>
      <c r="C37" s="329"/>
      <c r="D37" s="329"/>
      <c r="E37" s="493"/>
      <c r="F37" s="295"/>
      <c r="G37" s="296"/>
      <c r="H37" s="621"/>
      <c r="I37" s="287"/>
      <c r="J37" s="604"/>
      <c r="K37" s="606"/>
      <c r="L37" s="607"/>
      <c r="M37" s="608"/>
      <c r="N37" s="291"/>
      <c r="O37" s="292"/>
      <c r="P37" s="293"/>
      <c r="Q37" s="292"/>
      <c r="R37" s="293"/>
      <c r="S37" s="292"/>
      <c r="T37" s="404"/>
    </row>
    <row r="38" spans="1:20" ht="15.95" customHeight="1" thickBot="1" x14ac:dyDescent="0.3">
      <c r="A38" s="667"/>
      <c r="B38" s="668"/>
      <c r="C38" s="669"/>
      <c r="D38" s="688" t="s">
        <v>27</v>
      </c>
      <c r="E38" s="669"/>
      <c r="F38" s="200">
        <f>SUM(F7:F36)</f>
        <v>0</v>
      </c>
      <c r="G38" s="201">
        <f>SUM(G7:G36)</f>
        <v>0</v>
      </c>
      <c r="H38" s="623">
        <f>SUM(H7:H36)</f>
        <v>0</v>
      </c>
      <c r="I38" s="202">
        <f>SUM(I7:I36)</f>
        <v>0</v>
      </c>
      <c r="J38" s="609"/>
      <c r="K38" s="610"/>
      <c r="L38" s="611"/>
      <c r="M38" s="612"/>
      <c r="N38" s="305"/>
      <c r="O38" s="306"/>
      <c r="P38" s="306"/>
      <c r="Q38" s="306"/>
      <c r="R38" s="306"/>
      <c r="S38" s="306"/>
      <c r="T38" s="306"/>
    </row>
    <row r="39" spans="1:20" ht="15.95" customHeight="1" thickBot="1" x14ac:dyDescent="0.3">
      <c r="A39" s="400"/>
      <c r="B39" s="401"/>
      <c r="C39" s="402"/>
      <c r="D39" s="691" t="s">
        <v>28</v>
      </c>
      <c r="E39" s="666"/>
      <c r="F39" s="685">
        <f>SUM(F6+F38-G38)</f>
        <v>425.44</v>
      </c>
      <c r="G39" s="687"/>
      <c r="H39" s="685">
        <f>SUM(H6+H38-I38)</f>
        <v>535.39</v>
      </c>
      <c r="I39" s="687"/>
      <c r="J39" s="207">
        <f>SUM(J7:J36)</f>
        <v>0</v>
      </c>
      <c r="K39" s="207">
        <f>SUM(K7:K36)</f>
        <v>0</v>
      </c>
      <c r="L39" s="207">
        <f>SUM(L7:L36)</f>
        <v>0</v>
      </c>
      <c r="M39" s="207">
        <f>SUM(M7:M36)</f>
        <v>0</v>
      </c>
      <c r="N39" s="237">
        <f t="shared" ref="N39:T39" si="0">SUM(N7:N37)</f>
        <v>0</v>
      </c>
      <c r="O39" s="237">
        <f t="shared" si="0"/>
        <v>0</v>
      </c>
      <c r="P39" s="237">
        <f t="shared" si="0"/>
        <v>0</v>
      </c>
      <c r="Q39" s="237">
        <f t="shared" si="0"/>
        <v>0</v>
      </c>
      <c r="R39" s="237">
        <f t="shared" si="0"/>
        <v>0</v>
      </c>
      <c r="S39" s="237">
        <f t="shared" si="0"/>
        <v>0</v>
      </c>
      <c r="T39" s="405">
        <f t="shared" si="0"/>
        <v>0</v>
      </c>
    </row>
    <row r="40" spans="1:20" ht="15.95" customHeight="1" x14ac:dyDescent="0.25"/>
    <row r="41" spans="1:20" ht="15.95" customHeight="1" x14ac:dyDescent="0.25"/>
    <row r="42" spans="1:20" ht="15.95" customHeight="1" x14ac:dyDescent="0.25"/>
    <row r="43" spans="1:20" ht="15.95" customHeight="1" x14ac:dyDescent="0.25"/>
  </sheetData>
  <sortState xmlns:xlrd2="http://schemas.microsoft.com/office/spreadsheetml/2017/richdata2" ref="A7:T9">
    <sortCondition ref="A7:A9"/>
  </sortState>
  <mergeCells count="17">
    <mergeCell ref="D38:E38"/>
    <mergeCell ref="D39:E39"/>
    <mergeCell ref="N4:T4"/>
    <mergeCell ref="H39:I39"/>
    <mergeCell ref="F39:G39"/>
    <mergeCell ref="A38:C38"/>
    <mergeCell ref="K4:M4"/>
    <mergeCell ref="A4:A5"/>
    <mergeCell ref="B4:B5"/>
    <mergeCell ref="C4:C5"/>
    <mergeCell ref="D4:D5"/>
    <mergeCell ref="F5:G5"/>
    <mergeCell ref="H5:I5"/>
    <mergeCell ref="F6:G6"/>
    <mergeCell ref="H6:I6"/>
    <mergeCell ref="F4:I4"/>
    <mergeCell ref="E4:E5"/>
  </mergeCells>
  <conditionalFormatting sqref="A10:D10 A9:C9 A11:C11 A15:D35 A12:D12 A7:B7 F12 F13:G35 F7:M7 F9:G11 H9:M35 K8:M8 A8 A13:C14">
    <cfRule type="expression" dxfId="125" priority="37">
      <formula>MOD(ROW(),2)</formula>
    </cfRule>
  </conditionalFormatting>
  <conditionalFormatting sqref="D9">
    <cfRule type="expression" dxfId="124" priority="32">
      <formula>MOD(ROW(),2)</formula>
    </cfRule>
  </conditionalFormatting>
  <conditionalFormatting sqref="D11">
    <cfRule type="expression" dxfId="123" priority="31">
      <formula>MOD(ROW(),2)</formula>
    </cfRule>
  </conditionalFormatting>
  <conditionalFormatting sqref="D14">
    <cfRule type="expression" dxfId="122" priority="25">
      <formula>MOD(ROW(),2)</formula>
    </cfRule>
  </conditionalFormatting>
  <conditionalFormatting sqref="N7:T11 N13:T35">
    <cfRule type="expression" dxfId="121" priority="24">
      <formula>MOD(ROW(),2)</formula>
    </cfRule>
  </conditionalFormatting>
  <conditionalFormatting sqref="N12:T12">
    <cfRule type="expression" dxfId="120" priority="23">
      <formula>MOD(ROW(),2)</formula>
    </cfRule>
  </conditionalFormatting>
  <conditionalFormatting sqref="A36:D37 F36:M37">
    <cfRule type="expression" dxfId="119" priority="22">
      <formula>MOD(ROW(),2)</formula>
    </cfRule>
  </conditionalFormatting>
  <conditionalFormatting sqref="N36:T37">
    <cfRule type="expression" dxfId="118" priority="21">
      <formula>MOD(ROW(),2)</formula>
    </cfRule>
  </conditionalFormatting>
  <conditionalFormatting sqref="C7">
    <cfRule type="expression" dxfId="117" priority="18">
      <formula>MOD(ROW(),2)</formula>
    </cfRule>
  </conditionalFormatting>
  <conditionalFormatting sqref="E11:E27 E32:E37">
    <cfRule type="expression" dxfId="116" priority="11">
      <formula>MOD(ROW(),2)</formula>
    </cfRule>
  </conditionalFormatting>
  <conditionalFormatting sqref="E10">
    <cfRule type="expression" dxfId="115" priority="10">
      <formula>MOD(ROW(),2)</formula>
    </cfRule>
  </conditionalFormatting>
  <conditionalFormatting sqref="E9">
    <cfRule type="expression" dxfId="114" priority="9">
      <formula>MOD(ROW(),2)</formula>
    </cfRule>
  </conditionalFormatting>
  <conditionalFormatting sqref="E28:E31">
    <cfRule type="expression" dxfId="113" priority="7">
      <formula>MOD(ROW(),2)</formula>
    </cfRule>
  </conditionalFormatting>
  <conditionalFormatting sqref="E7">
    <cfRule type="expression" dxfId="112" priority="6">
      <formula>MOD(ROW(),2)</formula>
    </cfRule>
  </conditionalFormatting>
  <conditionalFormatting sqref="D7">
    <cfRule type="expression" dxfId="111" priority="5">
      <formula>MOD(ROW(),2)</formula>
    </cfRule>
  </conditionalFormatting>
  <conditionalFormatting sqref="B8:C8 F8:J8">
    <cfRule type="expression" dxfId="110" priority="4">
      <formula>MOD(ROW(),2)</formula>
    </cfRule>
  </conditionalFormatting>
  <conditionalFormatting sqref="E8">
    <cfRule type="expression" dxfId="109" priority="3">
      <formula>MOD(ROW(),2)</formula>
    </cfRule>
  </conditionalFormatting>
  <conditionalFormatting sqref="D8">
    <cfRule type="expression" dxfId="108" priority="2">
      <formula>MOD(ROW(),2)</formula>
    </cfRule>
  </conditionalFormatting>
  <conditionalFormatting sqref="D13">
    <cfRule type="expression" dxfId="107" priority="1">
      <formula>MOD(ROW(),2)</formula>
    </cfRule>
  </conditionalFormatting>
  <dataValidations count="1">
    <dataValidation type="list" allowBlank="1" showInputMessage="1" showErrorMessage="1" sqref="C7:C37" xr:uid="{00000000-0002-0000-0400-000000000000}">
      <formula1>d.comptes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Y43"/>
  <sheetViews>
    <sheetView workbookViewId="0">
      <pane ySplit="6" topLeftCell="A19" activePane="bottomLeft" state="frozen"/>
      <selection pane="bottomLeft" activeCell="M7" sqref="M7"/>
    </sheetView>
  </sheetViews>
  <sheetFormatPr baseColWidth="10" defaultColWidth="11.42578125" defaultRowHeight="15.75" x14ac:dyDescent="0.25"/>
  <cols>
    <col min="1" max="1" width="11.85546875" style="216" bestFit="1" customWidth="1"/>
    <col min="2" max="2" width="10.140625" style="156" bestFit="1" customWidth="1"/>
    <col min="3" max="3" width="50.42578125" style="217" bestFit="1" customWidth="1"/>
    <col min="4" max="4" width="40" style="156" bestFit="1" customWidth="1"/>
    <col min="5" max="5" width="3.5703125" style="158" customWidth="1"/>
    <col min="6" max="9" width="10.7109375" style="156" customWidth="1"/>
    <col min="10" max="10" width="11.42578125" style="156"/>
    <col min="11" max="11" width="11.85546875" style="156" customWidth="1"/>
    <col min="12" max="12" width="9.85546875" style="156" customWidth="1"/>
    <col min="13" max="13" width="10.42578125" style="156" bestFit="1" customWidth="1"/>
    <col min="14" max="15" width="10.7109375" style="158" customWidth="1"/>
    <col min="16" max="16" width="14.28515625" style="158" bestFit="1" customWidth="1"/>
    <col min="17" max="17" width="11.5703125" style="158" bestFit="1" customWidth="1"/>
    <col min="18" max="18" width="10.7109375" style="158" customWidth="1"/>
    <col min="19" max="19" width="9.7109375" style="158" customWidth="1"/>
    <col min="20" max="20" width="10.28515625" style="158" bestFit="1" customWidth="1"/>
    <col min="21" max="25" width="11.42578125" style="217"/>
    <col min="26" max="16384" width="11.42578125" style="156"/>
  </cols>
  <sheetData>
    <row r="1" spans="1:25" ht="30" customHeight="1" x14ac:dyDescent="0.25">
      <c r="A1" s="182"/>
      <c r="B1" s="183"/>
      <c r="C1" s="158"/>
      <c r="D1" s="158"/>
      <c r="F1" s="183"/>
      <c r="G1" s="183"/>
      <c r="H1" s="183"/>
      <c r="I1" s="183"/>
      <c r="J1" s="183"/>
      <c r="K1" s="183"/>
      <c r="L1" s="183"/>
      <c r="M1" s="183"/>
    </row>
    <row r="2" spans="1:25" ht="18.75" x14ac:dyDescent="0.25">
      <c r="A2" s="182"/>
      <c r="B2" s="184" t="s">
        <v>15</v>
      </c>
      <c r="C2" s="181" t="str">
        <f ca="1">MID(CELL("filename",A1),FIND("]",CELL("filename",A1))+1,32)</f>
        <v>Mars 2024</v>
      </c>
      <c r="D2" s="155"/>
      <c r="E2" s="221"/>
      <c r="F2" s="155"/>
      <c r="G2" s="155"/>
      <c r="H2" s="209"/>
      <c r="I2" s="209"/>
      <c r="J2" s="209"/>
      <c r="K2" s="209"/>
      <c r="L2" s="209"/>
      <c r="M2" s="209"/>
      <c r="N2" s="239"/>
      <c r="O2" s="239"/>
    </row>
    <row r="3" spans="1:25" ht="16.5" thickBot="1" x14ac:dyDescent="0.3">
      <c r="A3" s="182"/>
      <c r="B3" s="183"/>
      <c r="C3" s="158"/>
      <c r="D3" s="158"/>
      <c r="F3" s="183"/>
      <c r="G3" s="183"/>
      <c r="H3" s="183"/>
      <c r="I3" s="183"/>
      <c r="J3" s="183"/>
      <c r="K3" s="183"/>
      <c r="L3" s="183"/>
      <c r="M3" s="183"/>
    </row>
    <row r="4" spans="1:25" ht="16.5" thickBot="1" x14ac:dyDescent="0.3">
      <c r="A4" s="694" t="s">
        <v>19</v>
      </c>
      <c r="B4" s="694" t="s">
        <v>0</v>
      </c>
      <c r="C4" s="670" t="s">
        <v>20</v>
      </c>
      <c r="D4" s="670" t="s">
        <v>98</v>
      </c>
      <c r="E4" s="670" t="s">
        <v>161</v>
      </c>
      <c r="F4" s="696" t="s">
        <v>16</v>
      </c>
      <c r="G4" s="697"/>
      <c r="H4" s="697"/>
      <c r="I4" s="698"/>
      <c r="J4" s="215"/>
      <c r="K4" s="707" t="s">
        <v>17</v>
      </c>
      <c r="L4" s="707"/>
      <c r="M4" s="708"/>
      <c r="N4" s="682" t="s">
        <v>18</v>
      </c>
      <c r="O4" s="683"/>
      <c r="P4" s="683"/>
      <c r="Q4" s="683"/>
      <c r="R4" s="683"/>
      <c r="S4" s="683"/>
      <c r="T4" s="706"/>
    </row>
    <row r="5" spans="1:25" s="165" customFormat="1" ht="32.25" customHeight="1" thickBot="1" x14ac:dyDescent="0.3">
      <c r="A5" s="695"/>
      <c r="B5" s="695"/>
      <c r="C5" s="671"/>
      <c r="D5" s="671"/>
      <c r="E5" s="671"/>
      <c r="F5" s="699" t="s">
        <v>21</v>
      </c>
      <c r="G5" s="700"/>
      <c r="H5" s="710" t="s">
        <v>22</v>
      </c>
      <c r="I5" s="701"/>
      <c r="J5" s="187" t="s">
        <v>121</v>
      </c>
      <c r="K5" s="186" t="s">
        <v>122</v>
      </c>
      <c r="L5" s="187" t="s">
        <v>2</v>
      </c>
      <c r="M5" s="188" t="s">
        <v>82</v>
      </c>
      <c r="N5" s="244" t="s">
        <v>26</v>
      </c>
      <c r="O5" s="245" t="s">
        <v>9</v>
      </c>
      <c r="P5" s="246" t="s">
        <v>100</v>
      </c>
      <c r="Q5" s="247" t="s">
        <v>8</v>
      </c>
      <c r="R5" s="248" t="s">
        <v>4</v>
      </c>
      <c r="S5" s="249" t="s">
        <v>6</v>
      </c>
      <c r="T5" s="245" t="s">
        <v>13</v>
      </c>
      <c r="U5" s="158"/>
      <c r="V5" s="158"/>
      <c r="W5" s="158"/>
      <c r="X5" s="158"/>
      <c r="Y5" s="158"/>
    </row>
    <row r="6" spans="1:25" ht="15.95" customHeight="1" thickBot="1" x14ac:dyDescent="0.3">
      <c r="A6" s="481"/>
      <c r="B6" s="210"/>
      <c r="C6" s="211"/>
      <c r="D6" s="211"/>
      <c r="E6" s="211"/>
      <c r="F6" s="702">
        <f>'Février 2024'!F39:G39</f>
        <v>425.44</v>
      </c>
      <c r="G6" s="702"/>
      <c r="H6" s="704">
        <f>'Février 2024'!H39:I39</f>
        <v>535.39</v>
      </c>
      <c r="I6" s="705"/>
      <c r="J6" s="191"/>
      <c r="K6" s="190"/>
      <c r="L6" s="191"/>
      <c r="M6" s="466"/>
      <c r="N6" s="470"/>
      <c r="O6" s="471"/>
      <c r="P6" s="472"/>
      <c r="Q6" s="471"/>
      <c r="R6" s="472"/>
      <c r="S6" s="471"/>
      <c r="T6" s="473"/>
    </row>
    <row r="7" spans="1:25" ht="15.95" customHeight="1" x14ac:dyDescent="0.25">
      <c r="A7" s="482"/>
      <c r="B7" s="213" t="str">
        <f>IFERROR(INDEX(t_Comptes[CODES],MATCH(C7,t_Comptes[LIBELLES],0)),"")</f>
        <v/>
      </c>
      <c r="C7" s="270"/>
      <c r="D7" s="302"/>
      <c r="E7" s="494"/>
      <c r="F7" s="479"/>
      <c r="G7" s="198"/>
      <c r="H7" s="325"/>
      <c r="I7" s="321"/>
      <c r="J7" s="195"/>
      <c r="K7" s="192"/>
      <c r="L7" s="195"/>
      <c r="M7" s="467"/>
      <c r="N7" s="291"/>
      <c r="O7" s="292"/>
      <c r="P7" s="293"/>
      <c r="Q7" s="292"/>
      <c r="R7" s="293"/>
      <c r="S7" s="292"/>
      <c r="T7" s="425"/>
    </row>
    <row r="8" spans="1:25" ht="15.95" customHeight="1" x14ac:dyDescent="0.25">
      <c r="A8" s="482"/>
      <c r="B8" s="213" t="str">
        <f>IFERROR(INDEX(t_Comptes[CODES],MATCH(C8,t_Comptes[LIBELLES],0)),"")</f>
        <v/>
      </c>
      <c r="C8" s="270"/>
      <c r="D8" s="270"/>
      <c r="E8" s="493"/>
      <c r="F8" s="479"/>
      <c r="G8" s="198"/>
      <c r="H8" s="194"/>
      <c r="I8" s="193"/>
      <c r="J8" s="195"/>
      <c r="K8" s="192"/>
      <c r="L8" s="195"/>
      <c r="M8" s="467"/>
      <c r="N8" s="291"/>
      <c r="O8" s="292"/>
      <c r="P8" s="293"/>
      <c r="Q8" s="292"/>
      <c r="R8" s="293"/>
      <c r="S8" s="292"/>
      <c r="T8" s="425"/>
    </row>
    <row r="9" spans="1:25" ht="15.95" customHeight="1" x14ac:dyDescent="0.25">
      <c r="A9" s="482"/>
      <c r="B9" s="213" t="str">
        <f>IFERROR(INDEX(t_Comptes[CODES],MATCH(C9,t_Comptes[LIBELLES],0)),"")</f>
        <v/>
      </c>
      <c r="C9" s="270"/>
      <c r="D9" s="270"/>
      <c r="E9" s="494"/>
      <c r="F9" s="479"/>
      <c r="G9" s="198"/>
      <c r="H9" s="194"/>
      <c r="I9" s="193"/>
      <c r="J9" s="195"/>
      <c r="K9" s="192"/>
      <c r="L9" s="195"/>
      <c r="M9" s="467"/>
      <c r="N9" s="291"/>
      <c r="O9" s="292"/>
      <c r="P9" s="293"/>
      <c r="Q9" s="292"/>
      <c r="R9" s="293"/>
      <c r="S9" s="292"/>
      <c r="T9" s="425"/>
    </row>
    <row r="10" spans="1:25" x14ac:dyDescent="0.25">
      <c r="A10" s="482"/>
      <c r="B10" s="213" t="str">
        <f>IFERROR(INDEX(t_Comptes[CODES],MATCH(C10,t_Comptes[LIBELLES],0)),"")</f>
        <v/>
      </c>
      <c r="C10" s="270"/>
      <c r="D10" s="270"/>
      <c r="E10" s="494"/>
      <c r="F10" s="458"/>
      <c r="G10" s="459"/>
      <c r="H10" s="461"/>
      <c r="I10" s="462"/>
      <c r="J10" s="458"/>
      <c r="K10" s="459"/>
      <c r="L10" s="475"/>
      <c r="N10" s="474"/>
      <c r="O10" s="476"/>
      <c r="P10" s="476"/>
      <c r="Q10" s="476"/>
      <c r="R10" s="476"/>
      <c r="S10" s="476"/>
      <c r="T10" s="477"/>
    </row>
    <row r="11" spans="1:25" ht="15.95" customHeight="1" x14ac:dyDescent="0.25">
      <c r="A11" s="482"/>
      <c r="B11" s="213" t="str">
        <f>IFERROR(INDEX(t_Comptes[CODES],MATCH(C11,t_Comptes[LIBELLES],0)),"")</f>
        <v/>
      </c>
      <c r="C11" s="270"/>
      <c r="D11" s="270"/>
      <c r="E11" s="493"/>
      <c r="F11" s="479"/>
      <c r="G11" s="198"/>
      <c r="H11" s="194"/>
      <c r="I11" s="193"/>
      <c r="J11" s="195"/>
      <c r="K11" s="192"/>
      <c r="L11" s="195"/>
      <c r="M11" s="467"/>
      <c r="N11" s="291"/>
      <c r="O11" s="292"/>
      <c r="P11" s="293"/>
      <c r="Q11" s="292"/>
      <c r="R11" s="293"/>
      <c r="S11" s="292"/>
      <c r="T11" s="425"/>
    </row>
    <row r="12" spans="1:25" ht="15.95" customHeight="1" x14ac:dyDescent="0.25">
      <c r="A12" s="482"/>
      <c r="B12" s="213" t="str">
        <f>IFERROR(INDEX(t_Comptes[CODES],MATCH(C12,t_Comptes[LIBELLES],0)),"")</f>
        <v/>
      </c>
      <c r="C12" s="270"/>
      <c r="D12" s="270"/>
      <c r="E12" s="493"/>
      <c r="F12" s="479"/>
      <c r="G12" s="198"/>
      <c r="H12" s="194"/>
      <c r="I12" s="193"/>
      <c r="J12" s="195"/>
      <c r="K12" s="192"/>
      <c r="L12" s="195"/>
      <c r="M12" s="467"/>
      <c r="N12" s="291"/>
      <c r="O12" s="292"/>
      <c r="P12" s="293"/>
      <c r="Q12" s="292"/>
      <c r="R12" s="293"/>
      <c r="S12" s="292"/>
      <c r="T12" s="425"/>
    </row>
    <row r="13" spans="1:25" ht="15.95" customHeight="1" x14ac:dyDescent="0.25">
      <c r="A13" s="482"/>
      <c r="B13" s="213" t="str">
        <f>IFERROR(INDEX(t_Comptes[CODES],MATCH(C13,t_Comptes[LIBELLES],0)),"")</f>
        <v/>
      </c>
      <c r="C13" s="270"/>
      <c r="D13" s="270"/>
      <c r="E13" s="493"/>
      <c r="F13" s="479"/>
      <c r="G13" s="198"/>
      <c r="H13" s="194"/>
      <c r="I13" s="193"/>
      <c r="J13" s="195"/>
      <c r="K13" s="192"/>
      <c r="L13" s="195"/>
      <c r="M13" s="467"/>
      <c r="N13" s="291"/>
      <c r="O13" s="292"/>
      <c r="P13" s="293"/>
      <c r="Q13" s="292"/>
      <c r="R13" s="293"/>
      <c r="S13" s="292"/>
      <c r="T13" s="425"/>
    </row>
    <row r="14" spans="1:25" ht="15.95" customHeight="1" x14ac:dyDescent="0.25">
      <c r="A14" s="482"/>
      <c r="B14" s="213" t="str">
        <f>IFERROR(INDEX(t_Comptes[CODES],MATCH(C14,t_Comptes[LIBELLES],0)),"")</f>
        <v/>
      </c>
      <c r="C14" s="270"/>
      <c r="D14" s="270"/>
      <c r="E14" s="493"/>
      <c r="F14" s="479"/>
      <c r="G14" s="198"/>
      <c r="H14" s="194"/>
      <c r="I14" s="193"/>
      <c r="J14" s="195"/>
      <c r="K14" s="192"/>
      <c r="L14" s="195"/>
      <c r="M14" s="467"/>
      <c r="N14" s="291"/>
      <c r="O14" s="292"/>
      <c r="P14" s="293"/>
      <c r="Q14" s="292"/>
      <c r="R14" s="293"/>
      <c r="S14" s="292"/>
      <c r="T14" s="425"/>
    </row>
    <row r="15" spans="1:25" ht="15.95" customHeight="1" x14ac:dyDescent="0.25">
      <c r="A15" s="482"/>
      <c r="B15" s="213" t="str">
        <f>IFERROR(INDEX(t_Comptes[CODES],MATCH(C15,t_Comptes[LIBELLES],0)),"")</f>
        <v/>
      </c>
      <c r="C15" s="270"/>
      <c r="D15" s="270"/>
      <c r="E15" s="493"/>
      <c r="F15" s="479"/>
      <c r="G15" s="198"/>
      <c r="H15" s="194"/>
      <c r="I15" s="193"/>
      <c r="J15" s="195"/>
      <c r="K15" s="192"/>
      <c r="L15" s="195"/>
      <c r="M15" s="467"/>
      <c r="N15" s="291"/>
      <c r="O15" s="292"/>
      <c r="P15" s="293"/>
      <c r="Q15" s="292"/>
      <c r="R15" s="293"/>
      <c r="S15" s="292"/>
      <c r="T15" s="425"/>
    </row>
    <row r="16" spans="1:25" ht="15.95" customHeight="1" x14ac:dyDescent="0.25">
      <c r="A16" s="482"/>
      <c r="B16" s="213" t="str">
        <f>IFERROR(INDEX(t_Comptes[CODES],MATCH(C16,t_Comptes[LIBELLES],0)),"")</f>
        <v/>
      </c>
      <c r="C16" s="270"/>
      <c r="D16" s="270"/>
      <c r="E16" s="493"/>
      <c r="F16" s="479"/>
      <c r="G16" s="198"/>
      <c r="H16" s="194"/>
      <c r="I16" s="193"/>
      <c r="J16" s="195"/>
      <c r="K16" s="192"/>
      <c r="L16" s="195"/>
      <c r="M16" s="467"/>
      <c r="N16" s="291"/>
      <c r="O16" s="292"/>
      <c r="P16" s="293"/>
      <c r="Q16" s="292"/>
      <c r="R16" s="293"/>
      <c r="S16" s="292"/>
      <c r="T16" s="425"/>
    </row>
    <row r="17" spans="1:20" ht="15.95" customHeight="1" x14ac:dyDescent="0.25">
      <c r="A17" s="482"/>
      <c r="B17" s="213" t="str">
        <f>IFERROR(INDEX(t_Comptes[CODES],MATCH(C17,t_Comptes[LIBELLES],0)),"")</f>
        <v/>
      </c>
      <c r="C17" s="270"/>
      <c r="D17" s="270"/>
      <c r="E17" s="493"/>
      <c r="F17" s="479"/>
      <c r="G17" s="198"/>
      <c r="H17" s="194"/>
      <c r="I17" s="193"/>
      <c r="J17" s="195"/>
      <c r="K17" s="192"/>
      <c r="L17" s="195"/>
      <c r="M17" s="467"/>
      <c r="N17" s="291"/>
      <c r="O17" s="292"/>
      <c r="P17" s="293"/>
      <c r="Q17" s="292"/>
      <c r="R17" s="293"/>
      <c r="S17" s="292"/>
      <c r="T17" s="425"/>
    </row>
    <row r="18" spans="1:20" ht="15.95" customHeight="1" x14ac:dyDescent="0.25">
      <c r="A18" s="482"/>
      <c r="B18" s="213" t="str">
        <f>IFERROR(INDEX(t_Comptes[CODES],MATCH(C18,t_Comptes[LIBELLES],0)),"")</f>
        <v/>
      </c>
      <c r="C18" s="270"/>
      <c r="D18" s="270"/>
      <c r="E18" s="493"/>
      <c r="F18" s="479"/>
      <c r="G18" s="198"/>
      <c r="H18" s="194"/>
      <c r="I18" s="193"/>
      <c r="J18" s="195"/>
      <c r="K18" s="192"/>
      <c r="L18" s="195"/>
      <c r="M18" s="467"/>
      <c r="N18" s="291"/>
      <c r="O18" s="292"/>
      <c r="P18" s="293"/>
      <c r="Q18" s="292"/>
      <c r="R18" s="293"/>
      <c r="S18" s="292"/>
      <c r="T18" s="425"/>
    </row>
    <row r="19" spans="1:20" ht="15.95" customHeight="1" x14ac:dyDescent="0.25">
      <c r="A19" s="482"/>
      <c r="B19" s="213" t="str">
        <f>IFERROR(INDEX(t_Comptes[CODES],MATCH(C19,t_Comptes[LIBELLES],0)),"")</f>
        <v/>
      </c>
      <c r="C19" s="270"/>
      <c r="D19" s="270"/>
      <c r="E19" s="493"/>
      <c r="F19" s="479"/>
      <c r="G19" s="198"/>
      <c r="H19" s="194"/>
      <c r="I19" s="193"/>
      <c r="J19" s="195"/>
      <c r="K19" s="192"/>
      <c r="L19" s="195"/>
      <c r="M19" s="467"/>
      <c r="N19" s="291"/>
      <c r="O19" s="292"/>
      <c r="P19" s="293"/>
      <c r="Q19" s="292"/>
      <c r="R19" s="293"/>
      <c r="S19" s="292"/>
      <c r="T19" s="425"/>
    </row>
    <row r="20" spans="1:20" ht="15.95" customHeight="1" x14ac:dyDescent="0.25">
      <c r="A20" s="482"/>
      <c r="B20" s="213" t="str">
        <f>IFERROR(INDEX(t_Comptes[CODES],MATCH(C20,t_Comptes[LIBELLES],0)),"")</f>
        <v/>
      </c>
      <c r="C20" s="270"/>
      <c r="D20" s="270"/>
      <c r="E20" s="493"/>
      <c r="F20" s="479"/>
      <c r="G20" s="198"/>
      <c r="H20" s="194"/>
      <c r="I20" s="193"/>
      <c r="J20" s="195"/>
      <c r="K20" s="192"/>
      <c r="L20" s="195"/>
      <c r="M20" s="467"/>
      <c r="N20" s="291"/>
      <c r="O20" s="292"/>
      <c r="P20" s="293"/>
      <c r="Q20" s="292"/>
      <c r="R20" s="293"/>
      <c r="S20" s="292"/>
      <c r="T20" s="425"/>
    </row>
    <row r="21" spans="1:20" ht="15.95" customHeight="1" x14ac:dyDescent="0.25">
      <c r="A21" s="482"/>
      <c r="B21" s="213" t="str">
        <f>IFERROR(INDEX(t_Comptes[CODES],MATCH(C21,t_Comptes[LIBELLES],0)),"")</f>
        <v/>
      </c>
      <c r="C21" s="270"/>
      <c r="D21" s="270"/>
      <c r="E21" s="493"/>
      <c r="F21" s="479"/>
      <c r="G21" s="198"/>
      <c r="H21" s="194"/>
      <c r="I21" s="193"/>
      <c r="J21" s="195"/>
      <c r="K21" s="192"/>
      <c r="L21" s="195"/>
      <c r="M21" s="467"/>
      <c r="N21" s="291"/>
      <c r="O21" s="292"/>
      <c r="P21" s="293"/>
      <c r="Q21" s="292"/>
      <c r="R21" s="293"/>
      <c r="S21" s="292"/>
      <c r="T21" s="425"/>
    </row>
    <row r="22" spans="1:20" ht="15.95" customHeight="1" x14ac:dyDescent="0.25">
      <c r="A22" s="482"/>
      <c r="B22" s="213" t="str">
        <f>IFERROR(INDEX(t_Comptes[CODES],MATCH(C22,t_Comptes[LIBELLES],0)),"")</f>
        <v/>
      </c>
      <c r="C22" s="270"/>
      <c r="D22" s="270"/>
      <c r="E22" s="493"/>
      <c r="F22" s="479"/>
      <c r="G22" s="198"/>
      <c r="H22" s="194"/>
      <c r="I22" s="193"/>
      <c r="J22" s="195"/>
      <c r="K22" s="192"/>
      <c r="L22" s="195"/>
      <c r="M22" s="467"/>
      <c r="N22" s="291"/>
      <c r="O22" s="292"/>
      <c r="P22" s="293"/>
      <c r="Q22" s="292"/>
      <c r="R22" s="293"/>
      <c r="S22" s="292"/>
      <c r="T22" s="425"/>
    </row>
    <row r="23" spans="1:20" ht="15.95" customHeight="1" x14ac:dyDescent="0.25">
      <c r="A23" s="482"/>
      <c r="B23" s="213" t="str">
        <f>IFERROR(INDEX(t_Comptes[CODES],MATCH(C23,t_Comptes[LIBELLES],0)),"")</f>
        <v/>
      </c>
      <c r="C23" s="270"/>
      <c r="D23" s="270"/>
      <c r="E23" s="493"/>
      <c r="F23" s="479"/>
      <c r="G23" s="198"/>
      <c r="H23" s="194"/>
      <c r="I23" s="193"/>
      <c r="J23" s="195"/>
      <c r="K23" s="192"/>
      <c r="L23" s="195"/>
      <c r="M23" s="467"/>
      <c r="N23" s="291"/>
      <c r="O23" s="292"/>
      <c r="P23" s="293"/>
      <c r="Q23" s="292"/>
      <c r="R23" s="293"/>
      <c r="S23" s="292"/>
      <c r="T23" s="425"/>
    </row>
    <row r="24" spans="1:20" ht="15.95" customHeight="1" x14ac:dyDescent="0.25">
      <c r="A24" s="482"/>
      <c r="B24" s="213" t="str">
        <f>IFERROR(INDEX(t_Comptes[CODES],MATCH(C24,t_Comptes[LIBELLES],0)),"")</f>
        <v/>
      </c>
      <c r="C24" s="270"/>
      <c r="D24" s="270"/>
      <c r="E24" s="493"/>
      <c r="F24" s="479"/>
      <c r="G24" s="198"/>
      <c r="H24" s="194"/>
      <c r="I24" s="193"/>
      <c r="J24" s="195"/>
      <c r="K24" s="192"/>
      <c r="L24" s="195"/>
      <c r="M24" s="467"/>
      <c r="N24" s="291"/>
      <c r="O24" s="292"/>
      <c r="P24" s="293"/>
      <c r="Q24" s="292"/>
      <c r="R24" s="293"/>
      <c r="S24" s="292"/>
      <c r="T24" s="425"/>
    </row>
    <row r="25" spans="1:20" ht="15.95" customHeight="1" x14ac:dyDescent="0.25">
      <c r="A25" s="482"/>
      <c r="B25" s="213" t="str">
        <f>IFERROR(INDEX(t_Comptes[CODES],MATCH(C25,t_Comptes[LIBELLES],0)),"")</f>
        <v/>
      </c>
      <c r="C25" s="270"/>
      <c r="D25" s="270"/>
      <c r="E25" s="493"/>
      <c r="F25" s="479"/>
      <c r="G25" s="198"/>
      <c r="H25" s="194"/>
      <c r="I25" s="193"/>
      <c r="J25" s="195"/>
      <c r="K25" s="192"/>
      <c r="L25" s="195"/>
      <c r="M25" s="467"/>
      <c r="N25" s="291"/>
      <c r="O25" s="292"/>
      <c r="P25" s="293"/>
      <c r="Q25" s="292"/>
      <c r="R25" s="293"/>
      <c r="S25" s="292"/>
      <c r="T25" s="425"/>
    </row>
    <row r="26" spans="1:20" ht="15.95" customHeight="1" x14ac:dyDescent="0.25">
      <c r="A26" s="482"/>
      <c r="B26" s="213" t="str">
        <f>IFERROR(INDEX(t_Comptes[CODES],MATCH(C26,t_Comptes[LIBELLES],0)),"")</f>
        <v/>
      </c>
      <c r="C26" s="270"/>
      <c r="D26" s="270"/>
      <c r="E26" s="493"/>
      <c r="F26" s="479"/>
      <c r="G26" s="198"/>
      <c r="H26" s="194"/>
      <c r="I26" s="193"/>
      <c r="J26" s="195"/>
      <c r="K26" s="192"/>
      <c r="L26" s="195"/>
      <c r="M26" s="467"/>
      <c r="N26" s="291"/>
      <c r="O26" s="292"/>
      <c r="P26" s="293"/>
      <c r="Q26" s="292"/>
      <c r="R26" s="293"/>
      <c r="S26" s="292"/>
      <c r="T26" s="425"/>
    </row>
    <row r="27" spans="1:20" ht="15.95" customHeight="1" x14ac:dyDescent="0.25">
      <c r="A27" s="482"/>
      <c r="B27" s="213" t="str">
        <f>IFERROR(INDEX(t_Comptes[CODES],MATCH(C27,t_Comptes[LIBELLES],0)),"")</f>
        <v/>
      </c>
      <c r="C27" s="270"/>
      <c r="D27" s="270"/>
      <c r="E27" s="493"/>
      <c r="F27" s="479"/>
      <c r="G27" s="198"/>
      <c r="H27" s="194"/>
      <c r="I27" s="193"/>
      <c r="J27" s="195"/>
      <c r="K27" s="192"/>
      <c r="L27" s="195"/>
      <c r="M27" s="467"/>
      <c r="N27" s="291"/>
      <c r="O27" s="292"/>
      <c r="P27" s="293"/>
      <c r="Q27" s="292"/>
      <c r="R27" s="293"/>
      <c r="S27" s="292"/>
      <c r="T27" s="425"/>
    </row>
    <row r="28" spans="1:20" ht="15.95" customHeight="1" x14ac:dyDescent="0.25">
      <c r="A28" s="482"/>
      <c r="B28" s="213" t="str">
        <f>IFERROR(INDEX(t_Comptes[CODES],MATCH(C28,t_Comptes[LIBELLES],0)),"")</f>
        <v/>
      </c>
      <c r="C28" s="270"/>
      <c r="D28" s="270"/>
      <c r="E28" s="493"/>
      <c r="F28" s="479"/>
      <c r="G28" s="198"/>
      <c r="H28" s="194"/>
      <c r="I28" s="193"/>
      <c r="J28" s="195"/>
      <c r="K28" s="192"/>
      <c r="L28" s="195"/>
      <c r="M28" s="467"/>
      <c r="N28" s="291"/>
      <c r="O28" s="292"/>
      <c r="P28" s="293"/>
      <c r="Q28" s="292"/>
      <c r="R28" s="293"/>
      <c r="S28" s="292"/>
      <c r="T28" s="425"/>
    </row>
    <row r="29" spans="1:20" ht="15.95" customHeight="1" x14ac:dyDescent="0.25">
      <c r="A29" s="482"/>
      <c r="B29" s="213" t="str">
        <f>IFERROR(INDEX(t_Comptes[CODES],MATCH(C29,t_Comptes[LIBELLES],0)),"")</f>
        <v/>
      </c>
      <c r="C29" s="270"/>
      <c r="D29" s="270"/>
      <c r="E29" s="493"/>
      <c r="F29" s="479"/>
      <c r="G29" s="198"/>
      <c r="H29" s="194"/>
      <c r="I29" s="193"/>
      <c r="J29" s="195"/>
      <c r="K29" s="192"/>
      <c r="L29" s="195"/>
      <c r="M29" s="467"/>
      <c r="N29" s="291"/>
      <c r="O29" s="292"/>
      <c r="P29" s="293"/>
      <c r="Q29" s="292"/>
      <c r="R29" s="293"/>
      <c r="S29" s="292"/>
      <c r="T29" s="425"/>
    </row>
    <row r="30" spans="1:20" ht="15.95" customHeight="1" x14ac:dyDescent="0.25">
      <c r="A30" s="482"/>
      <c r="B30" s="213" t="str">
        <f>IFERROR(INDEX(t_Comptes[CODES],MATCH(C30,t_Comptes[LIBELLES],0)),"")</f>
        <v/>
      </c>
      <c r="C30" s="270"/>
      <c r="D30" s="270"/>
      <c r="E30" s="493"/>
      <c r="F30" s="479"/>
      <c r="G30" s="198"/>
      <c r="H30" s="194"/>
      <c r="I30" s="193"/>
      <c r="J30" s="195"/>
      <c r="K30" s="192"/>
      <c r="L30" s="195"/>
      <c r="M30" s="467"/>
      <c r="N30" s="291"/>
      <c r="O30" s="292"/>
      <c r="P30" s="293"/>
      <c r="Q30" s="292"/>
      <c r="R30" s="293"/>
      <c r="S30" s="292"/>
      <c r="T30" s="425"/>
    </row>
    <row r="31" spans="1:20" ht="15.95" customHeight="1" x14ac:dyDescent="0.25">
      <c r="A31" s="482"/>
      <c r="B31" s="213" t="str">
        <f>IFERROR(INDEX(t_Comptes[CODES],MATCH(C31,t_Comptes[LIBELLES],0)),"")</f>
        <v/>
      </c>
      <c r="C31" s="270"/>
      <c r="D31" s="270"/>
      <c r="E31" s="493"/>
      <c r="F31" s="479"/>
      <c r="G31" s="198"/>
      <c r="H31" s="194"/>
      <c r="I31" s="193"/>
      <c r="J31" s="195"/>
      <c r="K31" s="192"/>
      <c r="L31" s="195"/>
      <c r="M31" s="467"/>
      <c r="N31" s="291"/>
      <c r="O31" s="292"/>
      <c r="P31" s="293"/>
      <c r="Q31" s="292"/>
      <c r="R31" s="293"/>
      <c r="S31" s="292"/>
      <c r="T31" s="425"/>
    </row>
    <row r="32" spans="1:20" ht="15.95" customHeight="1" x14ac:dyDescent="0.25">
      <c r="A32" s="482"/>
      <c r="B32" s="213" t="str">
        <f>IFERROR(INDEX(t_Comptes[CODES],MATCH(C32,t_Comptes[LIBELLES],0)),"")</f>
        <v/>
      </c>
      <c r="C32" s="270"/>
      <c r="D32" s="270"/>
      <c r="E32" s="493"/>
      <c r="F32" s="479"/>
      <c r="G32" s="198"/>
      <c r="H32" s="194"/>
      <c r="I32" s="193"/>
      <c r="J32" s="195"/>
      <c r="K32" s="192"/>
      <c r="L32" s="195"/>
      <c r="M32" s="467"/>
      <c r="N32" s="291"/>
      <c r="O32" s="292"/>
      <c r="P32" s="293"/>
      <c r="Q32" s="292"/>
      <c r="R32" s="293"/>
      <c r="S32" s="292"/>
      <c r="T32" s="425"/>
    </row>
    <row r="33" spans="1:20" ht="15.95" customHeight="1" x14ac:dyDescent="0.25">
      <c r="A33" s="483"/>
      <c r="B33" s="213" t="str">
        <f>IFERROR(INDEX(t_Comptes[CODES],MATCH(C33,t_Comptes[LIBELLES],0)),"")</f>
        <v/>
      </c>
      <c r="C33" s="484"/>
      <c r="D33" s="270"/>
      <c r="E33" s="493"/>
      <c r="F33" s="479"/>
      <c r="G33" s="193"/>
      <c r="H33" s="194"/>
      <c r="I33" s="193"/>
      <c r="J33" s="195"/>
      <c r="K33" s="192"/>
      <c r="L33" s="195"/>
      <c r="M33" s="467"/>
      <c r="N33" s="291"/>
      <c r="O33" s="292"/>
      <c r="P33" s="293"/>
      <c r="Q33" s="292"/>
      <c r="R33" s="293"/>
      <c r="S33" s="292"/>
      <c r="T33" s="425"/>
    </row>
    <row r="34" spans="1:20" ht="15.95" customHeight="1" x14ac:dyDescent="0.25">
      <c r="A34" s="483"/>
      <c r="B34" s="213"/>
      <c r="C34" s="484"/>
      <c r="D34" s="270"/>
      <c r="E34" s="493"/>
      <c r="F34" s="479"/>
      <c r="G34" s="198"/>
      <c r="H34" s="194"/>
      <c r="I34" s="193"/>
      <c r="J34" s="195"/>
      <c r="K34" s="192"/>
      <c r="L34" s="195"/>
      <c r="M34" s="467"/>
      <c r="N34" s="291"/>
      <c r="O34" s="292"/>
      <c r="P34" s="293"/>
      <c r="Q34" s="292"/>
      <c r="R34" s="293"/>
      <c r="S34" s="292"/>
      <c r="T34" s="425"/>
    </row>
    <row r="35" spans="1:20" ht="15.95" customHeight="1" x14ac:dyDescent="0.25">
      <c r="A35" s="483"/>
      <c r="B35" s="213"/>
      <c r="C35" s="484"/>
      <c r="D35" s="270"/>
      <c r="E35" s="493"/>
      <c r="F35" s="479"/>
      <c r="G35" s="198"/>
      <c r="H35" s="194"/>
      <c r="I35" s="193"/>
      <c r="J35" s="195"/>
      <c r="K35" s="192"/>
      <c r="L35" s="195"/>
      <c r="M35" s="467"/>
      <c r="N35" s="291"/>
      <c r="O35" s="292"/>
      <c r="P35" s="293"/>
      <c r="Q35" s="292"/>
      <c r="R35" s="293"/>
      <c r="S35" s="292"/>
      <c r="T35" s="425"/>
    </row>
    <row r="36" spans="1:20" ht="15.95" customHeight="1" x14ac:dyDescent="0.25">
      <c r="A36" s="485"/>
      <c r="B36" s="213" t="str">
        <f>IFERROR(INDEX(t_Comptes[CODES],MATCH(C36,t_Comptes[LIBELLES],0)),"")</f>
        <v/>
      </c>
      <c r="C36" s="329"/>
      <c r="D36" s="329"/>
      <c r="E36" s="493"/>
      <c r="F36" s="303"/>
      <c r="G36" s="296"/>
      <c r="H36" s="294"/>
      <c r="I36" s="287"/>
      <c r="J36" s="289"/>
      <c r="K36" s="286"/>
      <c r="L36" s="289"/>
      <c r="M36" s="468"/>
      <c r="N36" s="291"/>
      <c r="O36" s="292"/>
      <c r="P36" s="293"/>
      <c r="Q36" s="292"/>
      <c r="R36" s="293"/>
      <c r="S36" s="292"/>
      <c r="T36" s="425"/>
    </row>
    <row r="37" spans="1:20" ht="15.95" customHeight="1" x14ac:dyDescent="0.25">
      <c r="A37" s="485"/>
      <c r="B37" s="213" t="str">
        <f>IFERROR(INDEX(t_Comptes[CODES],MATCH(C37,t_Comptes[LIBELLES],0)),"")</f>
        <v/>
      </c>
      <c r="C37" s="329"/>
      <c r="D37" s="329"/>
      <c r="E37" s="493"/>
      <c r="F37" s="303"/>
      <c r="G37" s="296"/>
      <c r="H37" s="294"/>
      <c r="I37" s="287"/>
      <c r="J37" s="289"/>
      <c r="K37" s="286"/>
      <c r="L37" s="289"/>
      <c r="M37" s="468"/>
      <c r="N37" s="291"/>
      <c r="O37" s="292"/>
      <c r="P37" s="293"/>
      <c r="Q37" s="292"/>
      <c r="R37" s="293"/>
      <c r="S37" s="292"/>
      <c r="T37" s="425"/>
    </row>
    <row r="38" spans="1:20" ht="15.95" customHeight="1" thickBot="1" x14ac:dyDescent="0.3">
      <c r="A38" s="688"/>
      <c r="B38" s="668"/>
      <c r="C38" s="669"/>
      <c r="D38" s="688" t="s">
        <v>27</v>
      </c>
      <c r="E38" s="669"/>
      <c r="F38" s="480">
        <f>SUM(F7:F36)</f>
        <v>0</v>
      </c>
      <c r="G38" s="201">
        <f>SUM(G7:G36)</f>
        <v>0</v>
      </c>
      <c r="H38" s="463">
        <f>SUM(H7:H36)</f>
        <v>0</v>
      </c>
      <c r="I38" s="464">
        <f>SUM(I7:I36)</f>
        <v>0</v>
      </c>
      <c r="J38" s="460"/>
      <c r="K38" s="298"/>
      <c r="L38" s="299"/>
      <c r="M38" s="469"/>
      <c r="N38" s="426"/>
      <c r="O38" s="427"/>
      <c r="P38" s="427"/>
      <c r="Q38" s="427"/>
      <c r="R38" s="427"/>
      <c r="S38" s="427"/>
      <c r="T38" s="428"/>
    </row>
    <row r="39" spans="1:20" ht="15.95" customHeight="1" thickBot="1" x14ac:dyDescent="0.3">
      <c r="A39" s="400"/>
      <c r="B39" s="401"/>
      <c r="C39" s="402"/>
      <c r="D39" s="691" t="s">
        <v>28</v>
      </c>
      <c r="E39" s="666"/>
      <c r="F39" s="685">
        <f>SUM(F6+F38-G38)</f>
        <v>425.44</v>
      </c>
      <c r="G39" s="687"/>
      <c r="H39" s="685">
        <f>SUM(H6+H38-I38)</f>
        <v>535.39</v>
      </c>
      <c r="I39" s="687"/>
      <c r="J39" s="207">
        <f>SUM(J7:J36)</f>
        <v>0</v>
      </c>
      <c r="K39" s="207">
        <f>SUM(K7:K36)</f>
        <v>0</v>
      </c>
      <c r="L39" s="207">
        <f>SUM(L7:L36)</f>
        <v>0</v>
      </c>
      <c r="M39" s="207">
        <f>SUM(M7:M36)</f>
        <v>0</v>
      </c>
      <c r="N39" s="237">
        <f t="shared" ref="N39:T39" si="0">SUM(N7:N37)</f>
        <v>0</v>
      </c>
      <c r="O39" s="237">
        <f t="shared" si="0"/>
        <v>0</v>
      </c>
      <c r="P39" s="237">
        <f t="shared" si="0"/>
        <v>0</v>
      </c>
      <c r="Q39" s="237">
        <f t="shared" si="0"/>
        <v>0</v>
      </c>
      <c r="R39" s="237">
        <f t="shared" si="0"/>
        <v>0</v>
      </c>
      <c r="S39" s="237">
        <f t="shared" si="0"/>
        <v>0</v>
      </c>
      <c r="T39" s="405">
        <f t="shared" si="0"/>
        <v>0</v>
      </c>
    </row>
    <row r="40" spans="1:20" ht="15.95" customHeight="1" x14ac:dyDescent="0.25"/>
    <row r="41" spans="1:20" ht="15.95" customHeight="1" x14ac:dyDescent="0.25"/>
    <row r="42" spans="1:20" ht="15.95" customHeight="1" x14ac:dyDescent="0.25">
      <c r="G42" s="458"/>
    </row>
    <row r="43" spans="1:20" x14ac:dyDescent="0.25">
      <c r="G43" s="458"/>
    </row>
  </sheetData>
  <mergeCells count="17">
    <mergeCell ref="A38:C38"/>
    <mergeCell ref="H39:I39"/>
    <mergeCell ref="F39:G39"/>
    <mergeCell ref="K4:M4"/>
    <mergeCell ref="A4:A5"/>
    <mergeCell ref="B4:B5"/>
    <mergeCell ref="C4:C5"/>
    <mergeCell ref="D4:D5"/>
    <mergeCell ref="F5:G5"/>
    <mergeCell ref="H5:I5"/>
    <mergeCell ref="F6:G6"/>
    <mergeCell ref="H6:I6"/>
    <mergeCell ref="F4:I4"/>
    <mergeCell ref="E4:E5"/>
    <mergeCell ref="D38:E38"/>
    <mergeCell ref="D39:E39"/>
    <mergeCell ref="N4:T4"/>
  </mergeCells>
  <conditionalFormatting sqref="A8:D8 A7:C7 A12:D35 F11:T11 A9:C11 F12:M35 F7:T9">
    <cfRule type="expression" dxfId="106" priority="23">
      <formula>MOD(ROW(),2)</formula>
    </cfRule>
  </conditionalFormatting>
  <conditionalFormatting sqref="N13:T35">
    <cfRule type="expression" dxfId="105" priority="18">
      <formula>MOD(ROW(),2)</formula>
    </cfRule>
  </conditionalFormatting>
  <conditionalFormatting sqref="N12:T12">
    <cfRule type="expression" dxfId="104" priority="17">
      <formula>MOD(ROW(),2)</formula>
    </cfRule>
  </conditionalFormatting>
  <conditionalFormatting sqref="A36:D37 F36:M37">
    <cfRule type="expression" dxfId="103" priority="16">
      <formula>MOD(ROW(),2)</formula>
    </cfRule>
  </conditionalFormatting>
  <conditionalFormatting sqref="N36:T37">
    <cfRule type="expression" dxfId="102" priority="15">
      <formula>MOD(ROW(),2)</formula>
    </cfRule>
  </conditionalFormatting>
  <conditionalFormatting sqref="D7">
    <cfRule type="expression" dxfId="101" priority="14">
      <formula>MOD(ROW(),2)</formula>
    </cfRule>
  </conditionalFormatting>
  <conditionalFormatting sqref="D9:D10">
    <cfRule type="expression" dxfId="100" priority="13">
      <formula>MOD(ROW(),2)</formula>
    </cfRule>
  </conditionalFormatting>
  <conditionalFormatting sqref="D11">
    <cfRule type="expression" dxfId="99" priority="12">
      <formula>MOD(ROW(),2)</formula>
    </cfRule>
  </conditionalFormatting>
  <conditionalFormatting sqref="E11:E27 E32:E37">
    <cfRule type="expression" dxfId="98" priority="6">
      <formula>MOD(ROW(),2)</formula>
    </cfRule>
  </conditionalFormatting>
  <conditionalFormatting sqref="E10">
    <cfRule type="expression" dxfId="97" priority="5">
      <formula>MOD(ROW(),2)</formula>
    </cfRule>
  </conditionalFormatting>
  <conditionalFormatting sqref="E9">
    <cfRule type="expression" dxfId="96" priority="4">
      <formula>MOD(ROW(),2)</formula>
    </cfRule>
  </conditionalFormatting>
  <conditionalFormatting sqref="E8">
    <cfRule type="expression" dxfId="95" priority="3">
      <formula>MOD(ROW(),2)</formula>
    </cfRule>
  </conditionalFormatting>
  <conditionalFormatting sqref="E28:E31">
    <cfRule type="expression" dxfId="94" priority="2">
      <formula>MOD(ROW(),2)</formula>
    </cfRule>
  </conditionalFormatting>
  <conditionalFormatting sqref="E7">
    <cfRule type="expression" dxfId="93" priority="1">
      <formula>MOD(ROW(),2)</formula>
    </cfRule>
  </conditionalFormatting>
  <dataValidations count="1">
    <dataValidation type="list" allowBlank="1" showInputMessage="1" showErrorMessage="1" sqref="C7:C37" xr:uid="{00000000-0002-0000-0500-000000000000}">
      <formula1>d.comptes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Y44"/>
  <sheetViews>
    <sheetView workbookViewId="0">
      <pane ySplit="6" topLeftCell="A7" activePane="bottomLeft" state="frozen"/>
      <selection pane="bottomLeft" activeCell="D2" sqref="D2"/>
    </sheetView>
  </sheetViews>
  <sheetFormatPr baseColWidth="10" defaultColWidth="11.42578125" defaultRowHeight="15.75" x14ac:dyDescent="0.25"/>
  <cols>
    <col min="1" max="1" width="11.85546875" style="216" bestFit="1" customWidth="1"/>
    <col min="2" max="2" width="11.85546875" style="156" bestFit="1" customWidth="1"/>
    <col min="3" max="3" width="49.5703125" style="217" bestFit="1" customWidth="1"/>
    <col min="4" max="4" width="39.140625" style="156" bestFit="1" customWidth="1"/>
    <col min="5" max="5" width="3.5703125" style="158" customWidth="1"/>
    <col min="6" max="9" width="10.7109375" style="156" customWidth="1"/>
    <col min="10" max="13" width="11.42578125" style="156"/>
    <col min="14" max="15" width="10.7109375" style="158" customWidth="1"/>
    <col min="16" max="16" width="14.28515625" style="158" bestFit="1" customWidth="1"/>
    <col min="17" max="17" width="11.5703125" style="158" bestFit="1" customWidth="1"/>
    <col min="18" max="18" width="10.7109375" style="158" customWidth="1"/>
    <col min="19" max="19" width="9.7109375" style="158" customWidth="1"/>
    <col min="20" max="20" width="10.28515625" style="158" bestFit="1" customWidth="1"/>
    <col min="21" max="25" width="11.42578125" style="217"/>
    <col min="26" max="16384" width="11.42578125" style="156"/>
  </cols>
  <sheetData>
    <row r="1" spans="1:25" ht="30" customHeight="1" x14ac:dyDescent="0.25">
      <c r="A1" s="182"/>
      <c r="B1" s="183"/>
      <c r="C1" s="158"/>
      <c r="D1" s="158"/>
      <c r="F1" s="183"/>
      <c r="G1" s="183"/>
      <c r="H1" s="183"/>
      <c r="I1" s="183"/>
      <c r="J1" s="183"/>
      <c r="K1" s="183"/>
      <c r="L1" s="183"/>
      <c r="M1" s="183"/>
    </row>
    <row r="2" spans="1:25" ht="18.75" x14ac:dyDescent="0.25">
      <c r="A2" s="182"/>
      <c r="B2" s="184" t="s">
        <v>15</v>
      </c>
      <c r="C2" s="181" t="str">
        <f ca="1">MID(CELL("filename",A1),FIND("]",CELL("filename",A1))+1,32)</f>
        <v>Avril 2024</v>
      </c>
      <c r="D2" s="155"/>
      <c r="E2" s="221"/>
      <c r="F2" s="155"/>
      <c r="G2" s="155"/>
      <c r="H2" s="209"/>
      <c r="I2" s="209"/>
      <c r="J2" s="209"/>
      <c r="K2" s="209"/>
      <c r="L2" s="209"/>
      <c r="M2" s="209"/>
      <c r="N2" s="239"/>
      <c r="O2" s="239"/>
    </row>
    <row r="3" spans="1:25" ht="16.5" thickBot="1" x14ac:dyDescent="0.3">
      <c r="A3" s="182"/>
      <c r="B3" s="183"/>
      <c r="C3" s="158"/>
      <c r="D3" s="158"/>
      <c r="F3" s="183"/>
      <c r="G3" s="183"/>
      <c r="H3" s="183"/>
      <c r="I3" s="183"/>
      <c r="J3" s="183"/>
      <c r="K3" s="183"/>
      <c r="L3" s="183"/>
      <c r="M3" s="183"/>
    </row>
    <row r="4" spans="1:25" ht="16.5" thickBot="1" x14ac:dyDescent="0.3">
      <c r="A4" s="694" t="s">
        <v>19</v>
      </c>
      <c r="B4" s="694" t="s">
        <v>0</v>
      </c>
      <c r="C4" s="670" t="s">
        <v>20</v>
      </c>
      <c r="D4" s="670" t="s">
        <v>98</v>
      </c>
      <c r="E4" s="670" t="s">
        <v>161</v>
      </c>
      <c r="F4" s="696" t="s">
        <v>16</v>
      </c>
      <c r="G4" s="697"/>
      <c r="H4" s="697"/>
      <c r="I4" s="698"/>
      <c r="J4" s="215"/>
      <c r="K4" s="707" t="s">
        <v>17</v>
      </c>
      <c r="L4" s="707"/>
      <c r="M4" s="708"/>
      <c r="N4" s="682" t="s">
        <v>18</v>
      </c>
      <c r="O4" s="683"/>
      <c r="P4" s="683"/>
      <c r="Q4" s="683"/>
      <c r="R4" s="683"/>
      <c r="S4" s="683"/>
      <c r="T4" s="706"/>
    </row>
    <row r="5" spans="1:25" s="165" customFormat="1" ht="32.25" thickBot="1" x14ac:dyDescent="0.3">
      <c r="A5" s="695"/>
      <c r="B5" s="695"/>
      <c r="C5" s="671"/>
      <c r="D5" s="671"/>
      <c r="E5" s="671"/>
      <c r="F5" s="699" t="s">
        <v>21</v>
      </c>
      <c r="G5" s="700"/>
      <c r="H5" s="699" t="s">
        <v>22</v>
      </c>
      <c r="I5" s="701"/>
      <c r="J5" s="185" t="s">
        <v>121</v>
      </c>
      <c r="K5" s="186" t="s">
        <v>122</v>
      </c>
      <c r="L5" s="187" t="s">
        <v>2</v>
      </c>
      <c r="M5" s="188" t="s">
        <v>82</v>
      </c>
      <c r="N5" s="244" t="s">
        <v>26</v>
      </c>
      <c r="O5" s="245" t="s">
        <v>9</v>
      </c>
      <c r="P5" s="246" t="s">
        <v>100</v>
      </c>
      <c r="Q5" s="247" t="s">
        <v>8</v>
      </c>
      <c r="R5" s="248" t="s">
        <v>4</v>
      </c>
      <c r="S5" s="249" t="s">
        <v>6</v>
      </c>
      <c r="T5" s="245" t="s">
        <v>13</v>
      </c>
      <c r="U5" s="158"/>
      <c r="V5" s="158"/>
      <c r="W5" s="158"/>
      <c r="X5" s="158"/>
      <c r="Y5" s="158"/>
    </row>
    <row r="6" spans="1:25" ht="15.95" customHeight="1" thickBot="1" x14ac:dyDescent="0.3">
      <c r="A6" s="268"/>
      <c r="B6" s="210"/>
      <c r="C6" s="211"/>
      <c r="D6" s="211"/>
      <c r="E6" s="211"/>
      <c r="F6" s="709">
        <f>'Mars 2024'!F39:G39</f>
        <v>425.44</v>
      </c>
      <c r="G6" s="703"/>
      <c r="H6" s="704">
        <f>'Mars 2024'!H39:I39</f>
        <v>535.39</v>
      </c>
      <c r="I6" s="705"/>
      <c r="J6" s="189"/>
      <c r="K6" s="190"/>
      <c r="L6" s="191"/>
      <c r="M6" s="212"/>
      <c r="N6" s="282"/>
      <c r="O6" s="283"/>
      <c r="P6" s="284"/>
      <c r="Q6" s="283"/>
      <c r="R6" s="284"/>
      <c r="S6" s="283"/>
      <c r="T6" s="403"/>
    </row>
    <row r="7" spans="1:25" ht="15.95" customHeight="1" x14ac:dyDescent="0.25">
      <c r="A7" s="269"/>
      <c r="B7" s="213" t="str">
        <f>IFERROR(INDEX(t_Comptes[CODES],MATCH(C7,t_Comptes[LIBELLES],0)),"")</f>
        <v/>
      </c>
      <c r="C7" s="270"/>
      <c r="D7" s="302"/>
      <c r="E7" s="494"/>
      <c r="F7" s="479"/>
      <c r="G7" s="321"/>
      <c r="H7" s="325"/>
      <c r="I7" s="321"/>
      <c r="J7" s="194"/>
      <c r="K7" s="192"/>
      <c r="L7" s="195"/>
      <c r="M7" s="196"/>
      <c r="N7" s="291"/>
      <c r="O7" s="292"/>
      <c r="P7" s="293"/>
      <c r="Q7" s="292"/>
      <c r="R7" s="293"/>
      <c r="S7" s="292"/>
      <c r="T7" s="404"/>
    </row>
    <row r="8" spans="1:25" ht="15.95" customHeight="1" x14ac:dyDescent="0.25">
      <c r="A8" s="269"/>
      <c r="B8" s="213" t="str">
        <f>IFERROR(INDEX(t_Comptes[CODES],MATCH(C8,t_Comptes[LIBELLES],0)),"")</f>
        <v/>
      </c>
      <c r="C8" s="270"/>
      <c r="D8" s="270"/>
      <c r="E8" s="493"/>
      <c r="F8" s="479"/>
      <c r="G8" s="193"/>
      <c r="H8" s="194"/>
      <c r="I8" s="193"/>
      <c r="J8" s="194"/>
      <c r="K8" s="192"/>
      <c r="L8" s="195"/>
      <c r="M8" s="196"/>
      <c r="N8" s="291"/>
      <c r="O8" s="292"/>
      <c r="P8" s="293"/>
      <c r="Q8" s="292"/>
      <c r="R8" s="293"/>
      <c r="S8" s="292"/>
      <c r="T8" s="404"/>
    </row>
    <row r="9" spans="1:25" ht="15.95" customHeight="1" x14ac:dyDescent="0.25">
      <c r="A9" s="269"/>
      <c r="B9" s="213" t="str">
        <f>IFERROR(INDEX(t_Comptes[CODES],MATCH(C9,t_Comptes[LIBELLES],0)),"")</f>
        <v/>
      </c>
      <c r="C9" s="270"/>
      <c r="D9" s="270"/>
      <c r="E9" s="494"/>
      <c r="F9" s="479"/>
      <c r="G9" s="193"/>
      <c r="H9" s="194"/>
      <c r="I9" s="193"/>
      <c r="J9" s="194"/>
      <c r="K9" s="192"/>
      <c r="L9" s="195"/>
      <c r="M9" s="196"/>
      <c r="N9" s="291"/>
      <c r="O9" s="292"/>
      <c r="P9" s="293"/>
      <c r="Q9" s="292"/>
      <c r="R9" s="293"/>
      <c r="S9" s="292"/>
      <c r="T9" s="404"/>
    </row>
    <row r="10" spans="1:25" ht="15.95" customHeight="1" x14ac:dyDescent="0.25">
      <c r="A10" s="269"/>
      <c r="B10" s="213" t="str">
        <f>IFERROR(INDEX(t_Comptes[CODES],MATCH(C10,t_Comptes[LIBELLES],0)),"")</f>
        <v/>
      </c>
      <c r="C10" s="270"/>
      <c r="D10" s="270"/>
      <c r="E10" s="494"/>
      <c r="F10" s="458"/>
      <c r="G10" s="193"/>
      <c r="H10" s="194"/>
      <c r="I10" s="193"/>
      <c r="J10" s="194"/>
      <c r="K10" s="192"/>
      <c r="L10" s="195"/>
      <c r="M10" s="196"/>
      <c r="N10" s="291"/>
      <c r="O10" s="292"/>
      <c r="P10" s="293"/>
      <c r="Q10" s="292"/>
      <c r="R10" s="293"/>
      <c r="S10" s="292"/>
      <c r="T10" s="404"/>
    </row>
    <row r="11" spans="1:25" ht="15.95" customHeight="1" x14ac:dyDescent="0.25">
      <c r="A11" s="269"/>
      <c r="B11" s="213" t="str">
        <f>IFERROR(INDEX(t_Comptes[CODES],MATCH(C11,t_Comptes[LIBELLES],0)),"")</f>
        <v/>
      </c>
      <c r="C11" s="270"/>
      <c r="D11" s="270"/>
      <c r="E11" s="493"/>
      <c r="F11" s="479"/>
      <c r="G11" s="193"/>
      <c r="H11" s="194"/>
      <c r="I11" s="193"/>
      <c r="J11" s="194"/>
      <c r="K11" s="192"/>
      <c r="L11" s="195"/>
      <c r="M11" s="196"/>
      <c r="N11" s="291"/>
      <c r="O11" s="292"/>
      <c r="P11" s="293"/>
      <c r="Q11" s="292"/>
      <c r="R11" s="293"/>
      <c r="S11" s="292"/>
      <c r="T11" s="404"/>
    </row>
    <row r="12" spans="1:25" ht="15.95" customHeight="1" x14ac:dyDescent="0.25">
      <c r="A12" s="269"/>
      <c r="B12" s="213" t="str">
        <f>IFERROR(INDEX(t_Comptes[CODES],MATCH(C12,t_Comptes[LIBELLES],0)),"")</f>
        <v/>
      </c>
      <c r="C12" s="270"/>
      <c r="D12" s="302"/>
      <c r="E12" s="493"/>
      <c r="F12" s="479"/>
      <c r="G12" s="193"/>
      <c r="H12" s="194"/>
      <c r="I12" s="193"/>
      <c r="J12" s="194"/>
      <c r="K12" s="192"/>
      <c r="L12" s="195"/>
      <c r="M12" s="196"/>
      <c r="N12" s="291"/>
      <c r="O12" s="292"/>
      <c r="P12" s="293"/>
      <c r="Q12" s="292"/>
      <c r="R12" s="293"/>
      <c r="S12" s="292"/>
      <c r="T12" s="404"/>
    </row>
    <row r="13" spans="1:25" ht="15.95" customHeight="1" x14ac:dyDescent="0.25">
      <c r="A13" s="269"/>
      <c r="B13" s="213" t="str">
        <f>IFERROR(INDEX(t_Comptes[CODES],MATCH(C13,t_Comptes[LIBELLES],0)),"")</f>
        <v/>
      </c>
      <c r="C13" s="270"/>
      <c r="D13" s="270"/>
      <c r="E13" s="493"/>
      <c r="F13" s="479"/>
      <c r="G13" s="193"/>
      <c r="H13" s="194"/>
      <c r="I13" s="193"/>
      <c r="J13" s="194"/>
      <c r="K13" s="192"/>
      <c r="L13" s="195"/>
      <c r="M13" s="196"/>
      <c r="N13" s="291"/>
      <c r="O13" s="292"/>
      <c r="P13" s="293"/>
      <c r="Q13" s="292"/>
      <c r="R13" s="293"/>
      <c r="S13" s="292"/>
      <c r="T13" s="404"/>
    </row>
    <row r="14" spans="1:25" ht="15.95" customHeight="1" x14ac:dyDescent="0.25">
      <c r="A14" s="269"/>
      <c r="B14" s="213" t="str">
        <f>IFERROR(INDEX(t_Comptes[CODES],MATCH(C14,t_Comptes[LIBELLES],0)),"")</f>
        <v/>
      </c>
      <c r="C14" s="270"/>
      <c r="D14" s="270"/>
      <c r="E14" s="493"/>
      <c r="F14" s="479"/>
      <c r="G14" s="193"/>
      <c r="H14" s="194"/>
      <c r="I14" s="193"/>
      <c r="J14" s="194"/>
      <c r="K14" s="192"/>
      <c r="L14" s="195"/>
      <c r="M14" s="196"/>
      <c r="N14" s="291"/>
      <c r="O14" s="292"/>
      <c r="P14" s="293"/>
      <c r="Q14" s="292"/>
      <c r="R14" s="293"/>
      <c r="S14" s="292"/>
      <c r="T14" s="404"/>
    </row>
    <row r="15" spans="1:25" ht="15.95" customHeight="1" x14ac:dyDescent="0.25">
      <c r="A15" s="269"/>
      <c r="B15" s="213" t="str">
        <f>IFERROR(INDEX(t_Comptes[CODES],MATCH(C15,t_Comptes[LIBELLES],0)),"")</f>
        <v/>
      </c>
      <c r="C15" s="270"/>
      <c r="D15" s="270"/>
      <c r="E15" s="493"/>
      <c r="F15" s="479"/>
      <c r="G15" s="193"/>
      <c r="H15" s="194"/>
      <c r="I15" s="193"/>
      <c r="J15" s="194"/>
      <c r="K15" s="192"/>
      <c r="L15" s="195"/>
      <c r="M15" s="196"/>
      <c r="N15" s="291"/>
      <c r="O15" s="292"/>
      <c r="P15" s="293"/>
      <c r="Q15" s="292"/>
      <c r="R15" s="293"/>
      <c r="S15" s="292"/>
      <c r="T15" s="404"/>
    </row>
    <row r="16" spans="1:25" ht="15.95" customHeight="1" x14ac:dyDescent="0.25">
      <c r="A16" s="269"/>
      <c r="B16" s="213" t="str">
        <f>IFERROR(INDEX(t_Comptes[CODES],MATCH(C16,t_Comptes[LIBELLES],0)),"")</f>
        <v/>
      </c>
      <c r="C16" s="270"/>
      <c r="D16" s="270"/>
      <c r="E16" s="493"/>
      <c r="F16" s="479"/>
      <c r="G16" s="193"/>
      <c r="H16" s="194"/>
      <c r="I16" s="193"/>
      <c r="J16" s="194"/>
      <c r="K16" s="192"/>
      <c r="L16" s="195"/>
      <c r="M16" s="196"/>
      <c r="N16" s="291"/>
      <c r="O16" s="292"/>
      <c r="P16" s="293"/>
      <c r="Q16" s="292"/>
      <c r="R16" s="293"/>
      <c r="S16" s="292"/>
      <c r="T16" s="404"/>
    </row>
    <row r="17" spans="1:20" ht="15.95" customHeight="1" x14ac:dyDescent="0.25">
      <c r="A17" s="269"/>
      <c r="B17" s="213" t="str">
        <f>IFERROR(INDEX(t_Comptes[CODES],MATCH(C17,t_Comptes[LIBELLES],0)),"")</f>
        <v/>
      </c>
      <c r="C17" s="270"/>
      <c r="D17" s="270"/>
      <c r="E17" s="493"/>
      <c r="F17" s="479"/>
      <c r="G17" s="193"/>
      <c r="H17" s="194"/>
      <c r="I17" s="193"/>
      <c r="J17" s="194"/>
      <c r="K17" s="192"/>
      <c r="L17" s="195"/>
      <c r="M17" s="196"/>
      <c r="N17" s="291"/>
      <c r="O17" s="292"/>
      <c r="P17" s="293"/>
      <c r="Q17" s="292"/>
      <c r="R17" s="293"/>
      <c r="S17" s="292"/>
      <c r="T17" s="404"/>
    </row>
    <row r="18" spans="1:20" ht="15.95" customHeight="1" x14ac:dyDescent="0.25">
      <c r="A18" s="269"/>
      <c r="B18" s="213" t="str">
        <f>IFERROR(INDEX(t_Comptes[CODES],MATCH(C18,t_Comptes[LIBELLES],0)),"")</f>
        <v/>
      </c>
      <c r="C18" s="270"/>
      <c r="D18" s="270"/>
      <c r="E18" s="493"/>
      <c r="F18" s="479"/>
      <c r="G18" s="193"/>
      <c r="H18" s="194"/>
      <c r="I18" s="193"/>
      <c r="J18" s="194"/>
      <c r="K18" s="192"/>
      <c r="L18" s="195"/>
      <c r="M18" s="196"/>
      <c r="N18" s="291"/>
      <c r="O18" s="292"/>
      <c r="P18" s="293"/>
      <c r="Q18" s="292"/>
      <c r="R18" s="293"/>
      <c r="S18" s="292"/>
      <c r="T18" s="404"/>
    </row>
    <row r="19" spans="1:20" ht="15.95" customHeight="1" x14ac:dyDescent="0.25">
      <c r="A19" s="269"/>
      <c r="B19" s="213" t="str">
        <f>IFERROR(INDEX(t_Comptes[CODES],MATCH(C19,t_Comptes[LIBELLES],0)),"")</f>
        <v/>
      </c>
      <c r="C19" s="270"/>
      <c r="D19" s="270"/>
      <c r="E19" s="493"/>
      <c r="F19" s="479"/>
      <c r="G19" s="193"/>
      <c r="H19" s="194"/>
      <c r="I19" s="193"/>
      <c r="J19" s="194"/>
      <c r="K19" s="192"/>
      <c r="L19" s="195"/>
      <c r="M19" s="196"/>
      <c r="N19" s="291"/>
      <c r="O19" s="292"/>
      <c r="P19" s="293"/>
      <c r="Q19" s="292"/>
      <c r="R19" s="293"/>
      <c r="S19" s="292"/>
      <c r="T19" s="404"/>
    </row>
    <row r="20" spans="1:20" ht="15.95" customHeight="1" x14ac:dyDescent="0.25">
      <c r="A20" s="269"/>
      <c r="B20" s="213" t="str">
        <f>IFERROR(INDEX(t_Comptes[CODES],MATCH(C20,t_Comptes[LIBELLES],0)),"")</f>
        <v/>
      </c>
      <c r="C20" s="270"/>
      <c r="D20" s="270"/>
      <c r="E20" s="493"/>
      <c r="F20" s="479"/>
      <c r="G20" s="193"/>
      <c r="H20" s="194"/>
      <c r="I20" s="193"/>
      <c r="J20" s="194"/>
      <c r="K20" s="192"/>
      <c r="L20" s="195"/>
      <c r="M20" s="196"/>
      <c r="N20" s="291"/>
      <c r="O20" s="292"/>
      <c r="P20" s="293"/>
      <c r="Q20" s="292"/>
      <c r="R20" s="293"/>
      <c r="S20" s="292"/>
      <c r="T20" s="404"/>
    </row>
    <row r="21" spans="1:20" ht="15.95" customHeight="1" x14ac:dyDescent="0.25">
      <c r="A21" s="269"/>
      <c r="B21" s="213" t="str">
        <f>IFERROR(INDEX(t_Comptes[CODES],MATCH(C21,t_Comptes[LIBELLES],0)),"")</f>
        <v/>
      </c>
      <c r="C21" s="270"/>
      <c r="D21" s="270"/>
      <c r="E21" s="493"/>
      <c r="F21" s="479"/>
      <c r="G21" s="193"/>
      <c r="H21" s="194"/>
      <c r="I21" s="193"/>
      <c r="J21" s="194"/>
      <c r="K21" s="192"/>
      <c r="L21" s="195"/>
      <c r="M21" s="196"/>
      <c r="N21" s="291"/>
      <c r="O21" s="292"/>
      <c r="P21" s="293"/>
      <c r="Q21" s="292"/>
      <c r="R21" s="293"/>
      <c r="S21" s="292"/>
      <c r="T21" s="404"/>
    </row>
    <row r="22" spans="1:20" ht="15.95" customHeight="1" x14ac:dyDescent="0.25">
      <c r="A22" s="269"/>
      <c r="B22" s="213" t="str">
        <f>IFERROR(INDEX(t_Comptes[CODES],MATCH(C22,t_Comptes[LIBELLES],0)),"")</f>
        <v/>
      </c>
      <c r="C22" s="270"/>
      <c r="D22" s="270"/>
      <c r="E22" s="493"/>
      <c r="F22" s="479"/>
      <c r="G22" s="193"/>
      <c r="H22" s="194"/>
      <c r="I22" s="193"/>
      <c r="J22" s="194"/>
      <c r="K22" s="192"/>
      <c r="L22" s="195"/>
      <c r="M22" s="196"/>
      <c r="N22" s="291"/>
      <c r="O22" s="292"/>
      <c r="P22" s="293"/>
      <c r="Q22" s="292"/>
      <c r="R22" s="293"/>
      <c r="S22" s="292"/>
      <c r="T22" s="404"/>
    </row>
    <row r="23" spans="1:20" ht="15.95" customHeight="1" x14ac:dyDescent="0.25">
      <c r="A23" s="269"/>
      <c r="B23" s="213" t="str">
        <f>IFERROR(INDEX(t_Comptes[CODES],MATCH(C23,t_Comptes[LIBELLES],0)),"")</f>
        <v/>
      </c>
      <c r="C23" s="270"/>
      <c r="D23" s="270"/>
      <c r="E23" s="493"/>
      <c r="F23" s="479"/>
      <c r="G23" s="193"/>
      <c r="H23" s="194"/>
      <c r="I23" s="193"/>
      <c r="J23" s="194"/>
      <c r="K23" s="192"/>
      <c r="L23" s="195"/>
      <c r="M23" s="196"/>
      <c r="N23" s="291"/>
      <c r="O23" s="292"/>
      <c r="P23" s="293"/>
      <c r="Q23" s="292"/>
      <c r="R23" s="293"/>
      <c r="S23" s="292"/>
      <c r="T23" s="404"/>
    </row>
    <row r="24" spans="1:20" ht="15.95" customHeight="1" x14ac:dyDescent="0.25">
      <c r="A24" s="269"/>
      <c r="B24" s="213" t="str">
        <f>IFERROR(INDEX(t_Comptes[CODES],MATCH(C24,t_Comptes[LIBELLES],0)),"")</f>
        <v/>
      </c>
      <c r="C24" s="270"/>
      <c r="D24" s="270"/>
      <c r="E24" s="493"/>
      <c r="F24" s="479"/>
      <c r="G24" s="193"/>
      <c r="H24" s="194"/>
      <c r="I24" s="193"/>
      <c r="J24" s="194"/>
      <c r="K24" s="192"/>
      <c r="L24" s="195"/>
      <c r="M24" s="196"/>
      <c r="N24" s="291"/>
      <c r="O24" s="292"/>
      <c r="P24" s="293"/>
      <c r="Q24" s="292"/>
      <c r="R24" s="293"/>
      <c r="S24" s="292"/>
      <c r="T24" s="404"/>
    </row>
    <row r="25" spans="1:20" ht="15.95" customHeight="1" x14ac:dyDescent="0.25">
      <c r="A25" s="269"/>
      <c r="B25" s="213" t="str">
        <f>IFERROR(INDEX(t_Comptes[CODES],MATCH(C25,t_Comptes[LIBELLES],0)),"")</f>
        <v/>
      </c>
      <c r="C25" s="270"/>
      <c r="D25" s="270"/>
      <c r="E25" s="493"/>
      <c r="F25" s="479"/>
      <c r="G25" s="193"/>
      <c r="H25" s="194"/>
      <c r="I25" s="193"/>
      <c r="J25" s="194"/>
      <c r="K25" s="192"/>
      <c r="L25" s="195"/>
      <c r="M25" s="196"/>
      <c r="N25" s="291"/>
      <c r="O25" s="292"/>
      <c r="P25" s="293"/>
      <c r="Q25" s="292"/>
      <c r="R25" s="293"/>
      <c r="S25" s="292"/>
      <c r="T25" s="404"/>
    </row>
    <row r="26" spans="1:20" ht="15.95" customHeight="1" x14ac:dyDescent="0.25">
      <c r="A26" s="269"/>
      <c r="B26" s="213" t="str">
        <f>IFERROR(INDEX(t_Comptes[CODES],MATCH(C26,t_Comptes[LIBELLES],0)),"")</f>
        <v/>
      </c>
      <c r="C26" s="270"/>
      <c r="D26" s="270"/>
      <c r="E26" s="493"/>
      <c r="F26" s="479"/>
      <c r="G26" s="193"/>
      <c r="H26" s="194"/>
      <c r="I26" s="193"/>
      <c r="J26" s="194"/>
      <c r="K26" s="192"/>
      <c r="L26" s="195"/>
      <c r="M26" s="196"/>
      <c r="N26" s="291"/>
      <c r="O26" s="292"/>
      <c r="P26" s="293"/>
      <c r="Q26" s="292"/>
      <c r="R26" s="293"/>
      <c r="S26" s="292"/>
      <c r="T26" s="404"/>
    </row>
    <row r="27" spans="1:20" ht="15.95" customHeight="1" x14ac:dyDescent="0.25">
      <c r="A27" s="269"/>
      <c r="B27" s="213" t="str">
        <f>IFERROR(INDEX(t_Comptes[CODES],MATCH(C27,t_Comptes[LIBELLES],0)),"")</f>
        <v/>
      </c>
      <c r="C27" s="270"/>
      <c r="D27" s="270"/>
      <c r="E27" s="493"/>
      <c r="F27" s="479"/>
      <c r="G27" s="193"/>
      <c r="H27" s="194"/>
      <c r="I27" s="193"/>
      <c r="J27" s="194"/>
      <c r="K27" s="192"/>
      <c r="L27" s="195"/>
      <c r="M27" s="196"/>
      <c r="N27" s="291"/>
      <c r="O27" s="292"/>
      <c r="P27" s="293"/>
      <c r="Q27" s="292"/>
      <c r="R27" s="293"/>
      <c r="S27" s="292"/>
      <c r="T27" s="404"/>
    </row>
    <row r="28" spans="1:20" ht="15.95" customHeight="1" x14ac:dyDescent="0.25">
      <c r="A28" s="269"/>
      <c r="B28" s="213" t="str">
        <f>IFERROR(INDEX(t_Comptes[CODES],MATCH(C28,t_Comptes[LIBELLES],0)),"")</f>
        <v/>
      </c>
      <c r="C28" s="270"/>
      <c r="D28" s="270"/>
      <c r="E28" s="493"/>
      <c r="F28" s="479"/>
      <c r="G28" s="193"/>
      <c r="H28" s="194"/>
      <c r="I28" s="193"/>
      <c r="J28" s="194"/>
      <c r="K28" s="192"/>
      <c r="L28" s="195"/>
      <c r="M28" s="196"/>
      <c r="N28" s="291"/>
      <c r="O28" s="292"/>
      <c r="P28" s="293"/>
      <c r="Q28" s="292"/>
      <c r="R28" s="293"/>
      <c r="S28" s="292"/>
      <c r="T28" s="404"/>
    </row>
    <row r="29" spans="1:20" ht="15.95" customHeight="1" x14ac:dyDescent="0.25">
      <c r="A29" s="269"/>
      <c r="B29" s="213" t="str">
        <f>IFERROR(INDEX(t_Comptes[CODES],MATCH(C29,t_Comptes[LIBELLES],0)),"")</f>
        <v/>
      </c>
      <c r="C29" s="270"/>
      <c r="D29" s="270"/>
      <c r="E29" s="493"/>
      <c r="F29" s="479"/>
      <c r="G29" s="193"/>
      <c r="H29" s="194"/>
      <c r="I29" s="193"/>
      <c r="J29" s="194"/>
      <c r="K29" s="192"/>
      <c r="L29" s="195"/>
      <c r="M29" s="196"/>
      <c r="N29" s="291"/>
      <c r="O29" s="292"/>
      <c r="P29" s="293"/>
      <c r="Q29" s="292"/>
      <c r="R29" s="293"/>
      <c r="S29" s="292"/>
      <c r="T29" s="404"/>
    </row>
    <row r="30" spans="1:20" ht="15.95" customHeight="1" x14ac:dyDescent="0.25">
      <c r="A30" s="269"/>
      <c r="B30" s="213" t="str">
        <f>IFERROR(INDEX(t_Comptes[CODES],MATCH(C30,t_Comptes[LIBELLES],0)),"")</f>
        <v/>
      </c>
      <c r="C30" s="270"/>
      <c r="D30" s="270"/>
      <c r="E30" s="493"/>
      <c r="F30" s="479"/>
      <c r="G30" s="193"/>
      <c r="H30" s="194"/>
      <c r="I30" s="193"/>
      <c r="J30" s="194"/>
      <c r="K30" s="192"/>
      <c r="L30" s="195"/>
      <c r="M30" s="196"/>
      <c r="N30" s="291"/>
      <c r="O30" s="292"/>
      <c r="P30" s="293"/>
      <c r="Q30" s="292"/>
      <c r="R30" s="293"/>
      <c r="S30" s="292"/>
      <c r="T30" s="404"/>
    </row>
    <row r="31" spans="1:20" ht="15.95" customHeight="1" x14ac:dyDescent="0.25">
      <c r="A31" s="269"/>
      <c r="B31" s="213" t="str">
        <f>IFERROR(INDEX(t_Comptes[CODES],MATCH(C31,t_Comptes[LIBELLES],0)),"")</f>
        <v/>
      </c>
      <c r="C31" s="270"/>
      <c r="D31" s="270"/>
      <c r="E31" s="493"/>
      <c r="F31" s="479"/>
      <c r="G31" s="193"/>
      <c r="H31" s="194"/>
      <c r="I31" s="193"/>
      <c r="J31" s="194"/>
      <c r="K31" s="192"/>
      <c r="L31" s="195"/>
      <c r="M31" s="196"/>
      <c r="N31" s="291"/>
      <c r="O31" s="292"/>
      <c r="P31" s="293"/>
      <c r="Q31" s="292"/>
      <c r="R31" s="293"/>
      <c r="S31" s="292"/>
      <c r="T31" s="404"/>
    </row>
    <row r="32" spans="1:20" ht="15.95" customHeight="1" x14ac:dyDescent="0.25">
      <c r="A32" s="269"/>
      <c r="B32" s="213" t="str">
        <f>IFERROR(INDEX(t_Comptes[CODES],MATCH(C32,t_Comptes[LIBELLES],0)),"")</f>
        <v/>
      </c>
      <c r="C32" s="270"/>
      <c r="D32" s="270"/>
      <c r="E32" s="493"/>
      <c r="F32" s="479"/>
      <c r="G32" s="193"/>
      <c r="H32" s="194"/>
      <c r="I32" s="193"/>
      <c r="J32" s="194"/>
      <c r="K32" s="192"/>
      <c r="L32" s="195"/>
      <c r="M32" s="196"/>
      <c r="N32" s="291"/>
      <c r="O32" s="292"/>
      <c r="P32" s="293"/>
      <c r="Q32" s="292"/>
      <c r="R32" s="293"/>
      <c r="S32" s="292"/>
      <c r="T32" s="404"/>
    </row>
    <row r="33" spans="1:20" ht="15.95" customHeight="1" x14ac:dyDescent="0.25">
      <c r="A33" s="269"/>
      <c r="B33" s="213" t="str">
        <f>IFERROR(INDEX(t_Comptes[CODES],MATCH(C33,t_Comptes[LIBELLES],0)),"")</f>
        <v/>
      </c>
      <c r="C33" s="270"/>
      <c r="D33" s="270"/>
      <c r="E33" s="493"/>
      <c r="F33" s="479"/>
      <c r="G33" s="193"/>
      <c r="H33" s="194"/>
      <c r="I33" s="193"/>
      <c r="J33" s="194"/>
      <c r="K33" s="192"/>
      <c r="L33" s="195"/>
      <c r="M33" s="196"/>
      <c r="N33" s="291"/>
      <c r="O33" s="292"/>
      <c r="P33" s="293"/>
      <c r="Q33" s="292"/>
      <c r="R33" s="293"/>
      <c r="S33" s="292"/>
      <c r="T33" s="404"/>
    </row>
    <row r="34" spans="1:20" ht="15.95" customHeight="1" x14ac:dyDescent="0.25">
      <c r="A34" s="269"/>
      <c r="B34" s="213"/>
      <c r="C34" s="270"/>
      <c r="D34" s="270"/>
      <c r="E34" s="493"/>
      <c r="F34" s="479"/>
      <c r="G34" s="198"/>
      <c r="H34" s="194"/>
      <c r="I34" s="193"/>
      <c r="J34" s="194"/>
      <c r="K34" s="192"/>
      <c r="L34" s="195"/>
      <c r="M34" s="196"/>
      <c r="N34" s="291"/>
      <c r="O34" s="292"/>
      <c r="P34" s="293"/>
      <c r="Q34" s="292"/>
      <c r="R34" s="293"/>
      <c r="S34" s="292"/>
      <c r="T34" s="404"/>
    </row>
    <row r="35" spans="1:20" ht="15.95" customHeight="1" x14ac:dyDescent="0.25">
      <c r="A35" s="269"/>
      <c r="B35" s="213"/>
      <c r="C35" s="270"/>
      <c r="D35" s="270"/>
      <c r="E35" s="493"/>
      <c r="F35" s="479"/>
      <c r="G35" s="198"/>
      <c r="H35" s="194"/>
      <c r="I35" s="193"/>
      <c r="J35" s="194"/>
      <c r="K35" s="192"/>
      <c r="L35" s="195"/>
      <c r="M35" s="196"/>
      <c r="N35" s="291"/>
      <c r="O35" s="292"/>
      <c r="P35" s="293"/>
      <c r="Q35" s="292"/>
      <c r="R35" s="293"/>
      <c r="S35" s="292"/>
      <c r="T35" s="404"/>
    </row>
    <row r="36" spans="1:20" ht="15.95" customHeight="1" x14ac:dyDescent="0.25">
      <c r="A36" s="317"/>
      <c r="B36" s="213" t="str">
        <f>IFERROR(INDEX(t_Comptes[CODES],MATCH(C36,t_Comptes[LIBELLES],0)),"")</f>
        <v/>
      </c>
      <c r="C36" s="329"/>
      <c r="D36" s="329"/>
      <c r="E36" s="493"/>
      <c r="F36" s="303"/>
      <c r="G36" s="296"/>
      <c r="H36" s="294"/>
      <c r="I36" s="287"/>
      <c r="J36" s="288"/>
      <c r="K36" s="286"/>
      <c r="L36" s="289"/>
      <c r="M36" s="290"/>
      <c r="N36" s="291"/>
      <c r="O36" s="292"/>
      <c r="P36" s="293"/>
      <c r="Q36" s="292"/>
      <c r="R36" s="293"/>
      <c r="S36" s="292"/>
      <c r="T36" s="404"/>
    </row>
    <row r="37" spans="1:20" ht="15.95" customHeight="1" x14ac:dyDescent="0.25">
      <c r="A37" s="317"/>
      <c r="B37" s="213" t="str">
        <f>IFERROR(INDEX(t_Comptes[CODES],MATCH(C37,t_Comptes[LIBELLES],0)),"")</f>
        <v/>
      </c>
      <c r="C37" s="329"/>
      <c r="D37" s="329"/>
      <c r="E37" s="493"/>
      <c r="F37" s="303"/>
      <c r="G37" s="296"/>
      <c r="H37" s="294"/>
      <c r="I37" s="287"/>
      <c r="J37" s="288"/>
      <c r="K37" s="286"/>
      <c r="L37" s="289"/>
      <c r="M37" s="290"/>
      <c r="N37" s="291"/>
      <c r="O37" s="292"/>
      <c r="P37" s="293"/>
      <c r="Q37" s="292"/>
      <c r="R37" s="293"/>
      <c r="S37" s="292"/>
      <c r="T37" s="404"/>
    </row>
    <row r="38" spans="1:20" ht="15.95" customHeight="1" thickBot="1" x14ac:dyDescent="0.3">
      <c r="A38" s="667"/>
      <c r="B38" s="668"/>
      <c r="C38" s="669"/>
      <c r="D38" s="688" t="s">
        <v>27</v>
      </c>
      <c r="E38" s="669"/>
      <c r="F38" s="480">
        <f>SUM(F7:F36)</f>
        <v>0</v>
      </c>
      <c r="G38" s="201">
        <f>SUM(G7:G37)</f>
        <v>0</v>
      </c>
      <c r="H38" s="200">
        <f>SUM(H7:H37)</f>
        <v>0</v>
      </c>
      <c r="I38" s="202">
        <f>SUM(I7:I37)</f>
        <v>0</v>
      </c>
      <c r="J38" s="297"/>
      <c r="K38" s="298"/>
      <c r="L38" s="299"/>
      <c r="M38" s="300"/>
      <c r="N38" s="305"/>
      <c r="O38" s="306"/>
      <c r="P38" s="306"/>
      <c r="Q38" s="306"/>
      <c r="R38" s="306"/>
      <c r="S38" s="306"/>
      <c r="T38" s="306"/>
    </row>
    <row r="39" spans="1:20" ht="15.95" customHeight="1" thickBot="1" x14ac:dyDescent="0.3">
      <c r="A39" s="400"/>
      <c r="B39" s="401"/>
      <c r="C39" s="402"/>
      <c r="D39" s="691" t="s">
        <v>28</v>
      </c>
      <c r="E39" s="666"/>
      <c r="F39" s="685">
        <f>SUM(F6+F38-G38)</f>
        <v>425.44</v>
      </c>
      <c r="G39" s="687"/>
      <c r="H39" s="685">
        <f>SUM(H6+H38-I38)</f>
        <v>535.39</v>
      </c>
      <c r="I39" s="687"/>
      <c r="J39" s="207">
        <f>SUM(J7:J36)</f>
        <v>0</v>
      </c>
      <c r="K39" s="207">
        <f>SUM(K7:K36)</f>
        <v>0</v>
      </c>
      <c r="L39" s="207">
        <f>SUM(L7:L36)</f>
        <v>0</v>
      </c>
      <c r="M39" s="207">
        <f>SUM(M7:M36)</f>
        <v>0</v>
      </c>
      <c r="N39" s="237">
        <f t="shared" ref="N39:T39" si="0">SUM(N7:N37)</f>
        <v>0</v>
      </c>
      <c r="O39" s="237">
        <f t="shared" si="0"/>
        <v>0</v>
      </c>
      <c r="P39" s="237">
        <f t="shared" si="0"/>
        <v>0</v>
      </c>
      <c r="Q39" s="237">
        <f t="shared" si="0"/>
        <v>0</v>
      </c>
      <c r="R39" s="237">
        <f t="shared" si="0"/>
        <v>0</v>
      </c>
      <c r="S39" s="237">
        <f t="shared" si="0"/>
        <v>0</v>
      </c>
      <c r="T39" s="405">
        <f t="shared" si="0"/>
        <v>0</v>
      </c>
    </row>
    <row r="40" spans="1:20" ht="15.95" customHeight="1" x14ac:dyDescent="0.25"/>
    <row r="41" spans="1:20" ht="15.95" customHeight="1" x14ac:dyDescent="0.25"/>
    <row r="42" spans="1:20" ht="15.95" customHeight="1" x14ac:dyDescent="0.25"/>
    <row r="43" spans="1:20" ht="15.95" customHeight="1" x14ac:dyDescent="0.25"/>
    <row r="44" spans="1:20" ht="15.95" customHeight="1" x14ac:dyDescent="0.25"/>
  </sheetData>
  <mergeCells count="17">
    <mergeCell ref="D38:E38"/>
    <mergeCell ref="D39:E39"/>
    <mergeCell ref="N4:T4"/>
    <mergeCell ref="K4:M4"/>
    <mergeCell ref="A38:C38"/>
    <mergeCell ref="H39:I39"/>
    <mergeCell ref="F39:G39"/>
    <mergeCell ref="F5:G5"/>
    <mergeCell ref="H5:I5"/>
    <mergeCell ref="F6:G6"/>
    <mergeCell ref="H6:I6"/>
    <mergeCell ref="A4:A5"/>
    <mergeCell ref="B4:B5"/>
    <mergeCell ref="C4:C5"/>
    <mergeCell ref="D4:D5"/>
    <mergeCell ref="F4:I4"/>
    <mergeCell ref="E4:E5"/>
  </mergeCells>
  <conditionalFormatting sqref="A7:C7 A13:D35 C9:D11 C8 A8:B12 G7:M35">
    <cfRule type="expression" dxfId="92" priority="23">
      <formula>MOD(ROW(),2)</formula>
    </cfRule>
  </conditionalFormatting>
  <conditionalFormatting sqref="D8">
    <cfRule type="expression" dxfId="91" priority="22">
      <formula>MOD(ROW(),2)</formula>
    </cfRule>
  </conditionalFormatting>
  <conditionalFormatting sqref="C12">
    <cfRule type="expression" dxfId="90" priority="20">
      <formula>MOD(ROW(),2)</formula>
    </cfRule>
  </conditionalFormatting>
  <conditionalFormatting sqref="D12">
    <cfRule type="expression" dxfId="89" priority="19">
      <formula>MOD(ROW(),2)</formula>
    </cfRule>
  </conditionalFormatting>
  <conditionalFormatting sqref="N7:T11 N13:T35">
    <cfRule type="expression" dxfId="88" priority="18">
      <formula>MOD(ROW(),2)</formula>
    </cfRule>
  </conditionalFormatting>
  <conditionalFormatting sqref="N12:T12">
    <cfRule type="expression" dxfId="87" priority="17">
      <formula>MOD(ROW(),2)</formula>
    </cfRule>
  </conditionalFormatting>
  <conditionalFormatting sqref="A36:D37 G36:M37">
    <cfRule type="expression" dxfId="86" priority="16">
      <formula>MOD(ROW(),2)</formula>
    </cfRule>
  </conditionalFormatting>
  <conditionalFormatting sqref="N36:T37">
    <cfRule type="expression" dxfId="85" priority="15">
      <formula>MOD(ROW(),2)</formula>
    </cfRule>
  </conditionalFormatting>
  <conditionalFormatting sqref="D7">
    <cfRule type="expression" dxfId="84" priority="14">
      <formula>MOD(ROW(),2)</formula>
    </cfRule>
  </conditionalFormatting>
  <conditionalFormatting sqref="F7:F9 F11:F35">
    <cfRule type="expression" dxfId="83" priority="13">
      <formula>MOD(ROW(),2)</formula>
    </cfRule>
  </conditionalFormatting>
  <conditionalFormatting sqref="F36:F37">
    <cfRule type="expression" dxfId="82" priority="12">
      <formula>MOD(ROW(),2)</formula>
    </cfRule>
  </conditionalFormatting>
  <conditionalFormatting sqref="E11:E27 E32:E37">
    <cfRule type="expression" dxfId="81" priority="6">
      <formula>MOD(ROW(),2)</formula>
    </cfRule>
  </conditionalFormatting>
  <conditionalFormatting sqref="E10">
    <cfRule type="expression" dxfId="80" priority="5">
      <formula>MOD(ROW(),2)</formula>
    </cfRule>
  </conditionalFormatting>
  <conditionalFormatting sqref="E9">
    <cfRule type="expression" dxfId="79" priority="4">
      <formula>MOD(ROW(),2)</formula>
    </cfRule>
  </conditionalFormatting>
  <conditionalFormatting sqref="E8">
    <cfRule type="expression" dxfId="78" priority="3">
      <formula>MOD(ROW(),2)</formula>
    </cfRule>
  </conditionalFormatting>
  <conditionalFormatting sqref="E28:E31">
    <cfRule type="expression" dxfId="77" priority="2">
      <formula>MOD(ROW(),2)</formula>
    </cfRule>
  </conditionalFormatting>
  <conditionalFormatting sqref="E7">
    <cfRule type="expression" dxfId="76" priority="1">
      <formula>MOD(ROW(),2)</formula>
    </cfRule>
  </conditionalFormatting>
  <dataValidations count="1">
    <dataValidation type="list" allowBlank="1" showInputMessage="1" showErrorMessage="1" sqref="C7:C37" xr:uid="{00000000-0002-0000-0600-000000000000}">
      <formula1>d.comptes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Y44"/>
  <sheetViews>
    <sheetView workbookViewId="0">
      <pane ySplit="5" topLeftCell="A6" activePane="bottomLeft" state="frozen"/>
      <selection pane="bottomLeft"/>
    </sheetView>
  </sheetViews>
  <sheetFormatPr baseColWidth="10" defaultColWidth="11.42578125" defaultRowHeight="15.75" x14ac:dyDescent="0.25"/>
  <cols>
    <col min="1" max="1" width="11.85546875" style="216" bestFit="1" customWidth="1"/>
    <col min="2" max="2" width="11.85546875" style="156" bestFit="1" customWidth="1"/>
    <col min="3" max="3" width="39.140625" style="217" bestFit="1" customWidth="1"/>
    <col min="4" max="4" width="39.28515625" style="156" bestFit="1" customWidth="1"/>
    <col min="5" max="5" width="3.5703125" style="158" customWidth="1"/>
    <col min="6" max="9" width="10.7109375" style="156" customWidth="1"/>
    <col min="10" max="13" width="11.42578125" style="156"/>
    <col min="14" max="15" width="10.7109375" style="158" customWidth="1"/>
    <col min="16" max="16" width="14.28515625" style="158" bestFit="1" customWidth="1"/>
    <col min="17" max="17" width="11.5703125" style="158" bestFit="1" customWidth="1"/>
    <col min="18" max="18" width="10.7109375" style="158" customWidth="1"/>
    <col min="19" max="19" width="9.7109375" style="158" customWidth="1"/>
    <col min="20" max="20" width="10.28515625" style="158" bestFit="1" customWidth="1"/>
    <col min="21" max="25" width="11.42578125" style="217"/>
    <col min="26" max="16384" width="11.42578125" style="156"/>
  </cols>
  <sheetData>
    <row r="1" spans="1:25" ht="33" customHeight="1" x14ac:dyDescent="0.25">
      <c r="A1" s="182"/>
      <c r="B1" s="183"/>
      <c r="C1" s="158"/>
      <c r="D1" s="158"/>
      <c r="F1" s="183"/>
      <c r="G1" s="183"/>
      <c r="H1" s="183"/>
      <c r="I1" s="183"/>
      <c r="J1" s="183"/>
      <c r="K1" s="183"/>
      <c r="L1" s="183"/>
      <c r="M1" s="183"/>
    </row>
    <row r="2" spans="1:25" ht="18.75" x14ac:dyDescent="0.25">
      <c r="A2" s="182"/>
      <c r="B2" s="184" t="s">
        <v>15</v>
      </c>
      <c r="C2" s="181" t="str">
        <f ca="1">MID(CELL("filename",A1),FIND("]",CELL("filename",A1))+1,32)</f>
        <v>Mai 2024</v>
      </c>
      <c r="D2" s="155"/>
      <c r="E2" s="221"/>
      <c r="F2" s="155"/>
      <c r="G2" s="155"/>
      <c r="H2" s="209"/>
      <c r="I2" s="209"/>
      <c r="J2" s="209"/>
      <c r="K2" s="209"/>
      <c r="L2" s="209"/>
      <c r="M2" s="209"/>
      <c r="N2" s="239"/>
      <c r="O2" s="239"/>
    </row>
    <row r="3" spans="1:25" ht="16.5" thickBot="1" x14ac:dyDescent="0.3">
      <c r="A3" s="182"/>
      <c r="B3" s="183"/>
      <c r="C3" s="158"/>
      <c r="D3" s="158"/>
      <c r="F3" s="183"/>
      <c r="G3" s="183"/>
      <c r="H3" s="183"/>
      <c r="I3" s="183"/>
      <c r="J3" s="183"/>
      <c r="K3" s="183"/>
      <c r="L3" s="183"/>
      <c r="M3" s="183"/>
    </row>
    <row r="4" spans="1:25" ht="16.5" thickBot="1" x14ac:dyDescent="0.3">
      <c r="A4" s="694" t="s">
        <v>19</v>
      </c>
      <c r="B4" s="694" t="s">
        <v>0</v>
      </c>
      <c r="C4" s="670" t="s">
        <v>20</v>
      </c>
      <c r="D4" s="670" t="s">
        <v>98</v>
      </c>
      <c r="E4" s="670" t="s">
        <v>161</v>
      </c>
      <c r="F4" s="696" t="s">
        <v>16</v>
      </c>
      <c r="G4" s="697"/>
      <c r="H4" s="697"/>
      <c r="I4" s="698"/>
      <c r="J4" s="215"/>
      <c r="K4" s="707" t="s">
        <v>17</v>
      </c>
      <c r="L4" s="707"/>
      <c r="M4" s="708"/>
      <c r="N4" s="682" t="s">
        <v>18</v>
      </c>
      <c r="O4" s="683"/>
      <c r="P4" s="683"/>
      <c r="Q4" s="683"/>
      <c r="R4" s="683"/>
      <c r="S4" s="683"/>
      <c r="T4" s="706"/>
    </row>
    <row r="5" spans="1:25" s="165" customFormat="1" ht="32.25" customHeight="1" thickBot="1" x14ac:dyDescent="0.3">
      <c r="A5" s="695"/>
      <c r="B5" s="695"/>
      <c r="C5" s="671"/>
      <c r="D5" s="671"/>
      <c r="E5" s="671"/>
      <c r="F5" s="699" t="s">
        <v>21</v>
      </c>
      <c r="G5" s="700"/>
      <c r="H5" s="699" t="s">
        <v>22</v>
      </c>
      <c r="I5" s="701"/>
      <c r="J5" s="185" t="s">
        <v>121</v>
      </c>
      <c r="K5" s="186" t="s">
        <v>122</v>
      </c>
      <c r="L5" s="187" t="s">
        <v>2</v>
      </c>
      <c r="M5" s="188" t="s">
        <v>82</v>
      </c>
      <c r="N5" s="244" t="s">
        <v>26</v>
      </c>
      <c r="O5" s="245" t="s">
        <v>9</v>
      </c>
      <c r="P5" s="246" t="s">
        <v>100</v>
      </c>
      <c r="Q5" s="247" t="s">
        <v>8</v>
      </c>
      <c r="R5" s="248" t="s">
        <v>4</v>
      </c>
      <c r="S5" s="249" t="s">
        <v>6</v>
      </c>
      <c r="T5" s="245" t="s">
        <v>13</v>
      </c>
      <c r="U5" s="158"/>
      <c r="V5" s="158"/>
      <c r="W5" s="158"/>
      <c r="X5" s="158"/>
      <c r="Y5" s="158"/>
    </row>
    <row r="6" spans="1:25" ht="15.95" customHeight="1" thickBot="1" x14ac:dyDescent="0.3">
      <c r="A6" s="268"/>
      <c r="B6" s="210"/>
      <c r="C6" s="211"/>
      <c r="D6" s="211"/>
      <c r="E6" s="211"/>
      <c r="F6" s="709">
        <f>'Avril 2024'!F39:G39</f>
        <v>425.44</v>
      </c>
      <c r="G6" s="703"/>
      <c r="H6" s="704">
        <f>'Avril 2024'!H39:I39</f>
        <v>535.39</v>
      </c>
      <c r="I6" s="705"/>
      <c r="J6" s="189"/>
      <c r="K6" s="190"/>
      <c r="L6" s="191"/>
      <c r="M6" s="212"/>
      <c r="N6" s="282"/>
      <c r="O6" s="283"/>
      <c r="P6" s="284"/>
      <c r="Q6" s="283"/>
      <c r="R6" s="284"/>
      <c r="S6" s="283"/>
      <c r="T6" s="403"/>
    </row>
    <row r="7" spans="1:25" ht="15.95" customHeight="1" x14ac:dyDescent="0.25">
      <c r="A7" s="269"/>
      <c r="B7" s="213" t="str">
        <f>IFERROR(INDEX(t_Comptes[CODES],MATCH(C7,t_Comptes[LIBELLES],0)),"")</f>
        <v/>
      </c>
      <c r="C7" s="270"/>
      <c r="D7" s="329"/>
      <c r="E7" s="494"/>
      <c r="F7" s="197"/>
      <c r="G7" s="321"/>
      <c r="H7" s="325"/>
      <c r="I7" s="321"/>
      <c r="J7" s="194"/>
      <c r="K7" s="192"/>
      <c r="L7" s="195"/>
      <c r="M7" s="196"/>
      <c r="N7" s="291"/>
      <c r="O7" s="292"/>
      <c r="P7" s="293"/>
      <c r="Q7" s="292"/>
      <c r="R7" s="293"/>
      <c r="S7" s="292"/>
      <c r="T7" s="404"/>
    </row>
    <row r="8" spans="1:25" ht="15.95" customHeight="1" x14ac:dyDescent="0.25">
      <c r="A8" s="269"/>
      <c r="B8" s="213" t="str">
        <f>IFERROR(INDEX(t_Comptes[CODES],MATCH(C8,t_Comptes[LIBELLES],0)),"")</f>
        <v/>
      </c>
      <c r="C8" s="270"/>
      <c r="D8" s="302"/>
      <c r="E8" s="493"/>
      <c r="F8" s="197"/>
      <c r="G8" s="193"/>
      <c r="H8" s="194"/>
      <c r="I8" s="193"/>
      <c r="J8" s="194"/>
      <c r="K8" s="192"/>
      <c r="L8" s="195"/>
      <c r="M8" s="196"/>
      <c r="N8" s="291"/>
      <c r="O8" s="292"/>
      <c r="P8" s="293"/>
      <c r="Q8" s="292"/>
      <c r="R8" s="293"/>
      <c r="S8" s="292"/>
      <c r="T8" s="404"/>
    </row>
    <row r="9" spans="1:25" ht="15.95" customHeight="1" x14ac:dyDescent="0.25">
      <c r="A9" s="269"/>
      <c r="B9" s="213" t="str">
        <f>IFERROR(INDEX(t_Comptes[CODES],MATCH(C9,t_Comptes[LIBELLES],0)),"")</f>
        <v/>
      </c>
      <c r="C9" s="270"/>
      <c r="D9" s="302"/>
      <c r="E9" s="494"/>
      <c r="F9" s="197"/>
      <c r="G9" s="193"/>
      <c r="H9" s="194"/>
      <c r="I9" s="193"/>
      <c r="J9" s="194"/>
      <c r="K9" s="192"/>
      <c r="L9" s="195"/>
      <c r="M9" s="196"/>
      <c r="N9" s="291"/>
      <c r="O9" s="292"/>
      <c r="P9" s="293"/>
      <c r="Q9" s="292"/>
      <c r="R9" s="293"/>
      <c r="S9" s="292"/>
      <c r="T9" s="404"/>
    </row>
    <row r="10" spans="1:25" ht="15.95" customHeight="1" x14ac:dyDescent="0.25">
      <c r="A10" s="269"/>
      <c r="B10" s="213" t="str">
        <f>IFERROR(INDEX(t_Comptes[CODES],MATCH(C10,t_Comptes[LIBELLES],0)),"")</f>
        <v/>
      </c>
      <c r="C10" s="270"/>
      <c r="D10" s="270"/>
      <c r="E10" s="494"/>
      <c r="F10" s="197"/>
      <c r="G10" s="193"/>
      <c r="H10" s="194"/>
      <c r="I10" s="193"/>
      <c r="J10" s="194"/>
      <c r="K10" s="192"/>
      <c r="L10" s="195"/>
      <c r="M10" s="196"/>
      <c r="N10" s="291"/>
      <c r="O10" s="292"/>
      <c r="P10" s="293"/>
      <c r="Q10" s="292"/>
      <c r="R10" s="293"/>
      <c r="S10" s="292"/>
      <c r="T10" s="404"/>
    </row>
    <row r="11" spans="1:25" ht="15.95" customHeight="1" x14ac:dyDescent="0.25">
      <c r="A11" s="269"/>
      <c r="B11" s="213" t="str">
        <f>IFERROR(INDEX(t_Comptes[CODES],MATCH(C11,t_Comptes[LIBELLES],0)),"")</f>
        <v/>
      </c>
      <c r="C11" s="270"/>
      <c r="D11" s="270"/>
      <c r="E11" s="493"/>
      <c r="F11" s="197"/>
      <c r="G11" s="193"/>
      <c r="H11" s="194"/>
      <c r="I11" s="193"/>
      <c r="J11" s="194"/>
      <c r="K11" s="192"/>
      <c r="L11" s="195"/>
      <c r="M11" s="196"/>
      <c r="N11" s="291"/>
      <c r="O11" s="292"/>
      <c r="P11" s="293"/>
      <c r="Q11" s="292"/>
      <c r="R11" s="293"/>
      <c r="S11" s="292"/>
      <c r="T11" s="404"/>
    </row>
    <row r="12" spans="1:25" ht="15.95" customHeight="1" x14ac:dyDescent="0.25">
      <c r="A12" s="269"/>
      <c r="B12" s="213" t="str">
        <f>IFERROR(INDEX(t_Comptes[CODES],MATCH(C12,t_Comptes[LIBELLES],0)),"")</f>
        <v/>
      </c>
      <c r="C12" s="270"/>
      <c r="D12" s="270"/>
      <c r="E12" s="493"/>
      <c r="F12" s="197"/>
      <c r="G12" s="193"/>
      <c r="H12" s="194"/>
      <c r="I12" s="193"/>
      <c r="J12" s="194"/>
      <c r="K12" s="192"/>
      <c r="L12" s="195"/>
      <c r="M12" s="196"/>
      <c r="N12" s="291"/>
      <c r="O12" s="292"/>
      <c r="P12" s="293"/>
      <c r="Q12" s="292"/>
      <c r="R12" s="293"/>
      <c r="S12" s="292"/>
      <c r="T12" s="404"/>
    </row>
    <row r="13" spans="1:25" ht="15.95" customHeight="1" x14ac:dyDescent="0.25">
      <c r="A13" s="269"/>
      <c r="B13" s="213" t="str">
        <f>IFERROR(INDEX(t_Comptes[CODES],MATCH(C13,t_Comptes[LIBELLES],0)),"")</f>
        <v/>
      </c>
      <c r="C13" s="270"/>
      <c r="D13" s="270"/>
      <c r="E13" s="493"/>
      <c r="F13" s="197"/>
      <c r="G13" s="193"/>
      <c r="H13" s="194"/>
      <c r="I13" s="193"/>
      <c r="J13" s="194"/>
      <c r="K13" s="192"/>
      <c r="L13" s="195"/>
      <c r="M13" s="196"/>
      <c r="N13" s="291"/>
      <c r="O13" s="292"/>
      <c r="P13" s="293"/>
      <c r="Q13" s="292"/>
      <c r="R13" s="293"/>
      <c r="S13" s="292"/>
      <c r="T13" s="404"/>
    </row>
    <row r="14" spans="1:25" ht="15.95" customHeight="1" x14ac:dyDescent="0.25">
      <c r="A14" s="269"/>
      <c r="B14" s="213" t="str">
        <f>IFERROR(INDEX(t_Comptes[CODES],MATCH(C14,t_Comptes[LIBELLES],0)),"")</f>
        <v/>
      </c>
      <c r="C14" s="270"/>
      <c r="D14" s="270"/>
      <c r="E14" s="493"/>
      <c r="F14" s="197"/>
      <c r="G14" s="193"/>
      <c r="H14" s="194"/>
      <c r="I14" s="193"/>
      <c r="J14" s="194"/>
      <c r="K14" s="192"/>
      <c r="L14" s="195"/>
      <c r="M14" s="196"/>
      <c r="N14" s="291"/>
      <c r="O14" s="292"/>
      <c r="P14" s="293"/>
      <c r="Q14" s="292"/>
      <c r="R14" s="293"/>
      <c r="S14" s="292"/>
      <c r="T14" s="404"/>
    </row>
    <row r="15" spans="1:25" ht="15.95" customHeight="1" x14ac:dyDescent="0.25">
      <c r="A15" s="269"/>
      <c r="B15" s="213" t="str">
        <f>IFERROR(INDEX(t_Comptes[CODES],MATCH(C15,t_Comptes[LIBELLES],0)),"")</f>
        <v/>
      </c>
      <c r="C15" s="270"/>
      <c r="D15" s="270"/>
      <c r="E15" s="493"/>
      <c r="F15" s="197"/>
      <c r="G15" s="193"/>
      <c r="H15" s="194"/>
      <c r="I15" s="193"/>
      <c r="J15" s="194"/>
      <c r="K15" s="192"/>
      <c r="L15" s="195"/>
      <c r="M15" s="196"/>
      <c r="N15" s="291"/>
      <c r="O15" s="292"/>
      <c r="P15" s="293"/>
      <c r="Q15" s="292"/>
      <c r="R15" s="293"/>
      <c r="S15" s="292"/>
      <c r="T15" s="404"/>
    </row>
    <row r="16" spans="1:25" ht="15.95" customHeight="1" x14ac:dyDescent="0.25">
      <c r="A16" s="269"/>
      <c r="B16" s="213" t="str">
        <f>IFERROR(INDEX(t_Comptes[CODES],MATCH(C16,t_Comptes[LIBELLES],0)),"")</f>
        <v/>
      </c>
      <c r="C16" s="270"/>
      <c r="D16" s="270"/>
      <c r="E16" s="493"/>
      <c r="F16" s="197"/>
      <c r="G16" s="193"/>
      <c r="H16" s="194"/>
      <c r="I16" s="193"/>
      <c r="J16" s="194"/>
      <c r="K16" s="192"/>
      <c r="L16" s="195"/>
      <c r="M16" s="196"/>
      <c r="N16" s="291"/>
      <c r="O16" s="292"/>
      <c r="P16" s="293"/>
      <c r="Q16" s="292"/>
      <c r="R16" s="293"/>
      <c r="S16" s="292"/>
      <c r="T16" s="404"/>
    </row>
    <row r="17" spans="1:20" ht="15.95" customHeight="1" x14ac:dyDescent="0.25">
      <c r="A17" s="269"/>
      <c r="B17" s="213" t="str">
        <f>IFERROR(INDEX(t_Comptes[CODES],MATCH(C17,t_Comptes[LIBELLES],0)),"")</f>
        <v/>
      </c>
      <c r="C17" s="270"/>
      <c r="D17" s="270"/>
      <c r="E17" s="493"/>
      <c r="F17" s="197"/>
      <c r="G17" s="193"/>
      <c r="H17" s="194"/>
      <c r="I17" s="193"/>
      <c r="J17" s="194"/>
      <c r="K17" s="192"/>
      <c r="L17" s="195"/>
      <c r="M17" s="196"/>
      <c r="N17" s="291"/>
      <c r="O17" s="292"/>
      <c r="P17" s="293"/>
      <c r="Q17" s="292"/>
      <c r="R17" s="293"/>
      <c r="S17" s="292"/>
      <c r="T17" s="404"/>
    </row>
    <row r="18" spans="1:20" ht="15.95" customHeight="1" x14ac:dyDescent="0.25">
      <c r="A18" s="269"/>
      <c r="B18" s="213" t="str">
        <f>IFERROR(INDEX(t_Comptes[CODES],MATCH(C18,t_Comptes[LIBELLES],0)),"")</f>
        <v/>
      </c>
      <c r="C18" s="270"/>
      <c r="D18" s="270"/>
      <c r="E18" s="493"/>
      <c r="F18" s="197"/>
      <c r="G18" s="193"/>
      <c r="H18" s="194"/>
      <c r="I18" s="193"/>
      <c r="J18" s="194"/>
      <c r="K18" s="192"/>
      <c r="L18" s="195"/>
      <c r="M18" s="196"/>
      <c r="N18" s="291"/>
      <c r="O18" s="292"/>
      <c r="P18" s="293"/>
      <c r="Q18" s="292"/>
      <c r="R18" s="293"/>
      <c r="S18" s="292"/>
      <c r="T18" s="404"/>
    </row>
    <row r="19" spans="1:20" ht="15.95" customHeight="1" x14ac:dyDescent="0.25">
      <c r="A19" s="269"/>
      <c r="B19" s="213" t="str">
        <f>IFERROR(INDEX(t_Comptes[CODES],MATCH(C19,t_Comptes[LIBELLES],0)),"")</f>
        <v/>
      </c>
      <c r="C19" s="270"/>
      <c r="D19" s="270"/>
      <c r="E19" s="493"/>
      <c r="F19" s="197"/>
      <c r="G19" s="193"/>
      <c r="H19" s="194"/>
      <c r="I19" s="193"/>
      <c r="J19" s="194"/>
      <c r="K19" s="192"/>
      <c r="L19" s="195"/>
      <c r="M19" s="196"/>
      <c r="N19" s="291"/>
      <c r="O19" s="292"/>
      <c r="P19" s="293"/>
      <c r="Q19" s="292"/>
      <c r="R19" s="293"/>
      <c r="S19" s="292"/>
      <c r="T19" s="404"/>
    </row>
    <row r="20" spans="1:20" ht="15.95" customHeight="1" x14ac:dyDescent="0.25">
      <c r="A20" s="269"/>
      <c r="B20" s="213" t="str">
        <f>IFERROR(INDEX(t_Comptes[CODES],MATCH(C20,t_Comptes[LIBELLES],0)),"")</f>
        <v/>
      </c>
      <c r="C20" s="270"/>
      <c r="D20" s="270"/>
      <c r="E20" s="493"/>
      <c r="F20" s="197"/>
      <c r="G20" s="193"/>
      <c r="H20" s="194"/>
      <c r="I20" s="193"/>
      <c r="J20" s="194"/>
      <c r="K20" s="192"/>
      <c r="L20" s="195"/>
      <c r="M20" s="196"/>
      <c r="N20" s="291"/>
      <c r="O20" s="292"/>
      <c r="P20" s="293"/>
      <c r="Q20" s="292"/>
      <c r="R20" s="293"/>
      <c r="S20" s="292"/>
      <c r="T20" s="404"/>
    </row>
    <row r="21" spans="1:20" ht="15.95" customHeight="1" x14ac:dyDescent="0.25">
      <c r="A21" s="269"/>
      <c r="B21" s="213" t="str">
        <f>IFERROR(INDEX(t_Comptes[CODES],MATCH(C21,t_Comptes[LIBELLES],0)),"")</f>
        <v/>
      </c>
      <c r="C21" s="270"/>
      <c r="D21" s="270"/>
      <c r="E21" s="493"/>
      <c r="F21" s="197"/>
      <c r="G21" s="193"/>
      <c r="H21" s="194"/>
      <c r="I21" s="193"/>
      <c r="J21" s="194"/>
      <c r="K21" s="192"/>
      <c r="L21" s="195"/>
      <c r="M21" s="196"/>
      <c r="N21" s="291"/>
      <c r="O21" s="292"/>
      <c r="P21" s="293"/>
      <c r="Q21" s="292"/>
      <c r="R21" s="293"/>
      <c r="S21" s="292"/>
      <c r="T21" s="404"/>
    </row>
    <row r="22" spans="1:20" ht="15.95" customHeight="1" x14ac:dyDescent="0.25">
      <c r="A22" s="269"/>
      <c r="B22" s="213" t="str">
        <f>IFERROR(INDEX(t_Comptes[CODES],MATCH(C22,t_Comptes[LIBELLES],0)),"")</f>
        <v/>
      </c>
      <c r="C22" s="270"/>
      <c r="D22" s="270"/>
      <c r="E22" s="493"/>
      <c r="F22" s="197"/>
      <c r="G22" s="193"/>
      <c r="H22" s="194"/>
      <c r="I22" s="193"/>
      <c r="J22" s="194"/>
      <c r="K22" s="192"/>
      <c r="L22" s="195"/>
      <c r="M22" s="196"/>
      <c r="N22" s="291"/>
      <c r="O22" s="292"/>
      <c r="P22" s="293"/>
      <c r="Q22" s="292"/>
      <c r="R22" s="293"/>
      <c r="S22" s="292"/>
      <c r="T22" s="404"/>
    </row>
    <row r="23" spans="1:20" ht="15.95" customHeight="1" x14ac:dyDescent="0.25">
      <c r="A23" s="269"/>
      <c r="B23" s="213" t="str">
        <f>IFERROR(INDEX(t_Comptes[CODES],MATCH(C23,t_Comptes[LIBELLES],0)),"")</f>
        <v/>
      </c>
      <c r="C23" s="270"/>
      <c r="D23" s="270"/>
      <c r="E23" s="493"/>
      <c r="F23" s="197"/>
      <c r="G23" s="193"/>
      <c r="H23" s="194"/>
      <c r="I23" s="193"/>
      <c r="J23" s="194"/>
      <c r="K23" s="192"/>
      <c r="L23" s="195"/>
      <c r="M23" s="196"/>
      <c r="N23" s="291"/>
      <c r="O23" s="292"/>
      <c r="P23" s="293"/>
      <c r="Q23" s="292"/>
      <c r="R23" s="293"/>
      <c r="S23" s="292"/>
      <c r="T23" s="404"/>
    </row>
    <row r="24" spans="1:20" ht="15.95" customHeight="1" x14ac:dyDescent="0.25">
      <c r="A24" s="269"/>
      <c r="B24" s="213" t="str">
        <f>IFERROR(INDEX(t_Comptes[CODES],MATCH(C24,t_Comptes[LIBELLES],0)),"")</f>
        <v/>
      </c>
      <c r="C24" s="270"/>
      <c r="D24" s="270"/>
      <c r="E24" s="493"/>
      <c r="F24" s="197"/>
      <c r="G24" s="193"/>
      <c r="H24" s="194"/>
      <c r="I24" s="193"/>
      <c r="J24" s="194"/>
      <c r="K24" s="192"/>
      <c r="L24" s="195"/>
      <c r="M24" s="196"/>
      <c r="N24" s="291"/>
      <c r="O24" s="292"/>
      <c r="P24" s="293"/>
      <c r="Q24" s="292"/>
      <c r="R24" s="293"/>
      <c r="S24" s="292"/>
      <c r="T24" s="404"/>
    </row>
    <row r="25" spans="1:20" ht="15.95" customHeight="1" x14ac:dyDescent="0.25">
      <c r="A25" s="269"/>
      <c r="B25" s="213" t="str">
        <f>IFERROR(INDEX(t_Comptes[CODES],MATCH(C25,t_Comptes[LIBELLES],0)),"")</f>
        <v/>
      </c>
      <c r="C25" s="270"/>
      <c r="D25" s="270"/>
      <c r="E25" s="493"/>
      <c r="F25" s="197"/>
      <c r="G25" s="193"/>
      <c r="H25" s="194"/>
      <c r="I25" s="193"/>
      <c r="J25" s="194"/>
      <c r="K25" s="192"/>
      <c r="L25" s="195"/>
      <c r="M25" s="196"/>
      <c r="N25" s="291"/>
      <c r="O25" s="292"/>
      <c r="P25" s="293"/>
      <c r="Q25" s="292"/>
      <c r="R25" s="293"/>
      <c r="S25" s="292"/>
      <c r="T25" s="404"/>
    </row>
    <row r="26" spans="1:20" ht="15.95" customHeight="1" x14ac:dyDescent="0.25">
      <c r="A26" s="269"/>
      <c r="B26" s="213" t="str">
        <f>IFERROR(INDEX(t_Comptes[CODES],MATCH(C26,t_Comptes[LIBELLES],0)),"")</f>
        <v/>
      </c>
      <c r="C26" s="270"/>
      <c r="D26" s="270"/>
      <c r="E26" s="493"/>
      <c r="F26" s="197"/>
      <c r="G26" s="193"/>
      <c r="H26" s="194"/>
      <c r="I26" s="193"/>
      <c r="J26" s="194"/>
      <c r="K26" s="192"/>
      <c r="L26" s="195"/>
      <c r="M26" s="196"/>
      <c r="N26" s="291"/>
      <c r="O26" s="292"/>
      <c r="P26" s="293"/>
      <c r="Q26" s="292"/>
      <c r="R26" s="293"/>
      <c r="S26" s="292"/>
      <c r="T26" s="404"/>
    </row>
    <row r="27" spans="1:20" ht="15.95" customHeight="1" x14ac:dyDescent="0.25">
      <c r="A27" s="269"/>
      <c r="B27" s="213" t="str">
        <f>IFERROR(INDEX(t_Comptes[CODES],MATCH(C27,t_Comptes[LIBELLES],0)),"")</f>
        <v/>
      </c>
      <c r="C27" s="270"/>
      <c r="D27" s="270"/>
      <c r="E27" s="493"/>
      <c r="F27" s="197"/>
      <c r="G27" s="193"/>
      <c r="H27" s="194"/>
      <c r="I27" s="193"/>
      <c r="J27" s="194"/>
      <c r="K27" s="192"/>
      <c r="L27" s="195"/>
      <c r="M27" s="196"/>
      <c r="N27" s="291"/>
      <c r="O27" s="292"/>
      <c r="P27" s="293"/>
      <c r="Q27" s="292"/>
      <c r="R27" s="293"/>
      <c r="S27" s="292"/>
      <c r="T27" s="404"/>
    </row>
    <row r="28" spans="1:20" ht="15.95" customHeight="1" x14ac:dyDescent="0.25">
      <c r="A28" s="269"/>
      <c r="B28" s="213" t="str">
        <f>IFERROR(INDEX(t_Comptes[CODES],MATCH(C28,t_Comptes[LIBELLES],0)),"")</f>
        <v/>
      </c>
      <c r="C28" s="270"/>
      <c r="D28" s="270"/>
      <c r="E28" s="493"/>
      <c r="F28" s="197"/>
      <c r="G28" s="193"/>
      <c r="H28" s="194"/>
      <c r="I28" s="193"/>
      <c r="J28" s="194"/>
      <c r="K28" s="192"/>
      <c r="L28" s="195"/>
      <c r="M28" s="196"/>
      <c r="N28" s="291"/>
      <c r="O28" s="292"/>
      <c r="P28" s="293"/>
      <c r="Q28" s="292"/>
      <c r="R28" s="293"/>
      <c r="S28" s="292"/>
      <c r="T28" s="404"/>
    </row>
    <row r="29" spans="1:20" ht="15.95" customHeight="1" x14ac:dyDescent="0.25">
      <c r="A29" s="269"/>
      <c r="B29" s="213" t="str">
        <f>IFERROR(INDEX(t_Comptes[CODES],MATCH(C29,t_Comptes[LIBELLES],0)),"")</f>
        <v/>
      </c>
      <c r="C29" s="270"/>
      <c r="D29" s="270"/>
      <c r="E29" s="493"/>
      <c r="F29" s="197"/>
      <c r="G29" s="193"/>
      <c r="H29" s="194"/>
      <c r="I29" s="193"/>
      <c r="J29" s="194"/>
      <c r="K29" s="192"/>
      <c r="L29" s="195"/>
      <c r="M29" s="196"/>
      <c r="N29" s="291"/>
      <c r="O29" s="292"/>
      <c r="P29" s="293"/>
      <c r="Q29" s="292"/>
      <c r="R29" s="293"/>
      <c r="S29" s="292"/>
      <c r="T29" s="404"/>
    </row>
    <row r="30" spans="1:20" ht="15.95" customHeight="1" x14ac:dyDescent="0.25">
      <c r="A30" s="269"/>
      <c r="B30" s="213" t="str">
        <f>IFERROR(INDEX(t_Comptes[CODES],MATCH(C30,t_Comptes[LIBELLES],0)),"")</f>
        <v/>
      </c>
      <c r="C30" s="270"/>
      <c r="D30" s="270"/>
      <c r="E30" s="493"/>
      <c r="F30" s="197"/>
      <c r="G30" s="193"/>
      <c r="H30" s="194"/>
      <c r="I30" s="193"/>
      <c r="J30" s="194"/>
      <c r="K30" s="192"/>
      <c r="L30" s="195"/>
      <c r="M30" s="196"/>
      <c r="N30" s="291"/>
      <c r="O30" s="292"/>
      <c r="P30" s="293"/>
      <c r="Q30" s="292"/>
      <c r="R30" s="293"/>
      <c r="S30" s="292"/>
      <c r="T30" s="404"/>
    </row>
    <row r="31" spans="1:20" ht="15.95" customHeight="1" x14ac:dyDescent="0.25">
      <c r="A31" s="269"/>
      <c r="B31" s="213" t="str">
        <f>IFERROR(INDEX(t_Comptes[CODES],MATCH(C31,t_Comptes[LIBELLES],0)),"")</f>
        <v/>
      </c>
      <c r="C31" s="270"/>
      <c r="D31" s="270"/>
      <c r="E31" s="493"/>
      <c r="F31" s="197"/>
      <c r="G31" s="193"/>
      <c r="H31" s="194"/>
      <c r="I31" s="193"/>
      <c r="J31" s="194"/>
      <c r="K31" s="192"/>
      <c r="L31" s="195"/>
      <c r="M31" s="196"/>
      <c r="N31" s="291"/>
      <c r="O31" s="292"/>
      <c r="P31" s="293"/>
      <c r="Q31" s="292"/>
      <c r="R31" s="293"/>
      <c r="S31" s="292"/>
      <c r="T31" s="404"/>
    </row>
    <row r="32" spans="1:20" ht="15.95" customHeight="1" x14ac:dyDescent="0.25">
      <c r="A32" s="269"/>
      <c r="B32" s="213" t="str">
        <f>IFERROR(INDEX(t_Comptes[CODES],MATCH(C32,t_Comptes[LIBELLES],0)),"")</f>
        <v/>
      </c>
      <c r="C32" s="270"/>
      <c r="D32" s="270"/>
      <c r="E32" s="493"/>
      <c r="F32" s="197"/>
      <c r="G32" s="193"/>
      <c r="H32" s="194"/>
      <c r="I32" s="193"/>
      <c r="J32" s="194"/>
      <c r="K32" s="192"/>
      <c r="L32" s="195"/>
      <c r="M32" s="196"/>
      <c r="N32" s="291"/>
      <c r="O32" s="292"/>
      <c r="P32" s="293"/>
      <c r="Q32" s="292"/>
      <c r="R32" s="293"/>
      <c r="S32" s="292"/>
      <c r="T32" s="404"/>
    </row>
    <row r="33" spans="1:20" ht="15.95" customHeight="1" x14ac:dyDescent="0.25">
      <c r="A33" s="269"/>
      <c r="B33" s="213" t="str">
        <f>IFERROR(INDEX(t_Comptes[CODES],MATCH(C33,t_Comptes[LIBELLES],0)),"")</f>
        <v/>
      </c>
      <c r="C33" s="270"/>
      <c r="D33" s="270"/>
      <c r="E33" s="493"/>
      <c r="F33" s="197"/>
      <c r="G33" s="193"/>
      <c r="H33" s="194"/>
      <c r="I33" s="193"/>
      <c r="J33" s="194"/>
      <c r="K33" s="192"/>
      <c r="L33" s="195"/>
      <c r="M33" s="196"/>
      <c r="N33" s="291"/>
      <c r="O33" s="292"/>
      <c r="P33" s="293"/>
      <c r="Q33" s="292"/>
      <c r="R33" s="293"/>
      <c r="S33" s="292"/>
      <c r="T33" s="404"/>
    </row>
    <row r="34" spans="1:20" ht="15.95" customHeight="1" x14ac:dyDescent="0.25">
      <c r="A34" s="269"/>
      <c r="B34" s="213"/>
      <c r="C34" s="270"/>
      <c r="D34" s="270"/>
      <c r="E34" s="493"/>
      <c r="F34" s="197"/>
      <c r="G34" s="193"/>
      <c r="H34" s="194"/>
      <c r="I34" s="193"/>
      <c r="J34" s="194"/>
      <c r="K34" s="192"/>
      <c r="L34" s="195"/>
      <c r="M34" s="196"/>
      <c r="N34" s="291"/>
      <c r="O34" s="292"/>
      <c r="P34" s="293"/>
      <c r="Q34" s="292"/>
      <c r="R34" s="293"/>
      <c r="S34" s="292"/>
      <c r="T34" s="404"/>
    </row>
    <row r="35" spans="1:20" ht="15.95" customHeight="1" x14ac:dyDescent="0.25">
      <c r="A35" s="269"/>
      <c r="B35" s="213"/>
      <c r="C35" s="270"/>
      <c r="D35" s="270"/>
      <c r="E35" s="493"/>
      <c r="F35" s="197"/>
      <c r="G35" s="193"/>
      <c r="H35" s="194"/>
      <c r="I35" s="193"/>
      <c r="J35" s="194"/>
      <c r="K35" s="192"/>
      <c r="L35" s="195"/>
      <c r="M35" s="196"/>
      <c r="N35" s="291"/>
      <c r="O35" s="292"/>
      <c r="P35" s="293"/>
      <c r="Q35" s="292"/>
      <c r="R35" s="293"/>
      <c r="S35" s="292"/>
      <c r="T35" s="404"/>
    </row>
    <row r="36" spans="1:20" ht="15.95" customHeight="1" x14ac:dyDescent="0.25">
      <c r="A36" s="269"/>
      <c r="B36" s="213" t="str">
        <f>IFERROR(INDEX(t_Comptes[CODES],MATCH(C36,t_Comptes[LIBELLES],0)),"")</f>
        <v/>
      </c>
      <c r="C36" s="270"/>
      <c r="D36" s="270"/>
      <c r="E36" s="493"/>
      <c r="F36" s="197"/>
      <c r="G36" s="193"/>
      <c r="H36" s="194"/>
      <c r="I36" s="193"/>
      <c r="J36" s="194"/>
      <c r="K36" s="192"/>
      <c r="L36" s="195"/>
      <c r="M36" s="196"/>
      <c r="N36" s="291"/>
      <c r="O36" s="292"/>
      <c r="P36" s="293"/>
      <c r="Q36" s="292"/>
      <c r="R36" s="293"/>
      <c r="S36" s="292"/>
      <c r="T36" s="404"/>
    </row>
    <row r="37" spans="1:20" ht="15.95" customHeight="1" x14ac:dyDescent="0.25">
      <c r="A37" s="271"/>
      <c r="B37" s="214" t="str">
        <f>IFERROR(INDEX(t_Comptes[CODES],MATCH(C37,t_Comptes[LIBELLES],0)),"")</f>
        <v/>
      </c>
      <c r="C37" s="272"/>
      <c r="D37" s="272"/>
      <c r="E37" s="493"/>
      <c r="F37" s="324"/>
      <c r="G37" s="199"/>
      <c r="H37" s="326"/>
      <c r="I37" s="199"/>
      <c r="J37" s="194"/>
      <c r="K37" s="192"/>
      <c r="L37" s="195"/>
      <c r="M37" s="196"/>
      <c r="N37" s="291"/>
      <c r="O37" s="292"/>
      <c r="P37" s="293"/>
      <c r="Q37" s="292"/>
      <c r="R37" s="293"/>
      <c r="S37" s="292"/>
      <c r="T37" s="404"/>
    </row>
    <row r="38" spans="1:20" ht="15.95" customHeight="1" thickBot="1" x14ac:dyDescent="0.3">
      <c r="A38" s="667"/>
      <c r="B38" s="668"/>
      <c r="C38" s="669"/>
      <c r="D38" s="688" t="s">
        <v>27</v>
      </c>
      <c r="E38" s="669"/>
      <c r="F38" s="200">
        <f>SUM(F7:F37)</f>
        <v>0</v>
      </c>
      <c r="G38" s="201">
        <f>SUM(G7:G37)</f>
        <v>0</v>
      </c>
      <c r="H38" s="200">
        <f>SUM(H7:H37)</f>
        <v>0</v>
      </c>
      <c r="I38" s="202">
        <f>SUM(I7:I37)</f>
        <v>0</v>
      </c>
      <c r="J38" s="203"/>
      <c r="K38" s="204"/>
      <c r="L38" s="205"/>
      <c r="M38" s="206"/>
      <c r="N38" s="305"/>
      <c r="O38" s="306"/>
      <c r="P38" s="306"/>
      <c r="Q38" s="306"/>
      <c r="R38" s="306"/>
      <c r="S38" s="306"/>
      <c r="T38" s="306"/>
    </row>
    <row r="39" spans="1:20" ht="15.95" customHeight="1" thickBot="1" x14ac:dyDescent="0.3">
      <c r="A39" s="664"/>
      <c r="B39" s="665"/>
      <c r="C39" s="666"/>
      <c r="D39" s="691" t="s">
        <v>28</v>
      </c>
      <c r="E39" s="666"/>
      <c r="F39" s="685">
        <f>SUM(F6+F38-G38)</f>
        <v>425.44</v>
      </c>
      <c r="G39" s="686"/>
      <c r="H39" s="685">
        <f>SUM(H6+H38-I38)</f>
        <v>535.39</v>
      </c>
      <c r="I39" s="687"/>
      <c r="J39" s="207">
        <f t="shared" ref="J39:T39" si="0">SUM(J7:J37)</f>
        <v>0</v>
      </c>
      <c r="K39" s="207">
        <f t="shared" si="0"/>
        <v>0</v>
      </c>
      <c r="L39" s="207">
        <f t="shared" si="0"/>
        <v>0</v>
      </c>
      <c r="M39" s="207">
        <f t="shared" si="0"/>
        <v>0</v>
      </c>
      <c r="N39" s="237">
        <f t="shared" si="0"/>
        <v>0</v>
      </c>
      <c r="O39" s="237">
        <f t="shared" si="0"/>
        <v>0</v>
      </c>
      <c r="P39" s="237">
        <f t="shared" si="0"/>
        <v>0</v>
      </c>
      <c r="Q39" s="237">
        <f t="shared" si="0"/>
        <v>0</v>
      </c>
      <c r="R39" s="237">
        <f t="shared" si="0"/>
        <v>0</v>
      </c>
      <c r="S39" s="237">
        <f t="shared" si="0"/>
        <v>0</v>
      </c>
      <c r="T39" s="405">
        <f t="shared" si="0"/>
        <v>0</v>
      </c>
    </row>
    <row r="40" spans="1:20" ht="15.95" customHeight="1" x14ac:dyDescent="0.25"/>
    <row r="41" spans="1:20" ht="15.95" customHeight="1" x14ac:dyDescent="0.25"/>
    <row r="42" spans="1:20" ht="15.95" customHeight="1" x14ac:dyDescent="0.25"/>
    <row r="43" spans="1:20" ht="15.95" customHeight="1" x14ac:dyDescent="0.25"/>
    <row r="44" spans="1:20" ht="15.95" customHeight="1" x14ac:dyDescent="0.25"/>
  </sheetData>
  <mergeCells count="18">
    <mergeCell ref="F4:I4"/>
    <mergeCell ref="E4:E5"/>
    <mergeCell ref="D38:E38"/>
    <mergeCell ref="D39:E39"/>
    <mergeCell ref="N4:T4"/>
    <mergeCell ref="A38:C38"/>
    <mergeCell ref="A39:C39"/>
    <mergeCell ref="F39:G39"/>
    <mergeCell ref="H39:I39"/>
    <mergeCell ref="K4:M4"/>
    <mergeCell ref="A4:A5"/>
    <mergeCell ref="B4:B5"/>
    <mergeCell ref="C4:C5"/>
    <mergeCell ref="D4:D5"/>
    <mergeCell ref="F5:G5"/>
    <mergeCell ref="H5:I5"/>
    <mergeCell ref="F6:G6"/>
    <mergeCell ref="H6:I6"/>
  </mergeCells>
  <conditionalFormatting sqref="A11:D37 A7:C10 F7:M37">
    <cfRule type="expression" dxfId="75" priority="20">
      <formula>MOD(ROW(),2)</formula>
    </cfRule>
  </conditionalFormatting>
  <conditionalFormatting sqref="D7">
    <cfRule type="expression" dxfId="74" priority="17">
      <formula>MOD(ROW(),2)</formula>
    </cfRule>
  </conditionalFormatting>
  <conditionalFormatting sqref="D8">
    <cfRule type="expression" dxfId="73" priority="16">
      <formula>MOD(ROW(),2)</formula>
    </cfRule>
  </conditionalFormatting>
  <conditionalFormatting sqref="D9">
    <cfRule type="expression" dxfId="72" priority="15">
      <formula>MOD(ROW(),2)</formula>
    </cfRule>
  </conditionalFormatting>
  <conditionalFormatting sqref="D10">
    <cfRule type="expression" dxfId="71" priority="14">
      <formula>MOD(ROW(),2)</formula>
    </cfRule>
  </conditionalFormatting>
  <conditionalFormatting sqref="N7:T11 N13:T37">
    <cfRule type="expression" dxfId="70" priority="13">
      <formula>MOD(ROW(),2)</formula>
    </cfRule>
  </conditionalFormatting>
  <conditionalFormatting sqref="N12:T12">
    <cfRule type="expression" dxfId="69" priority="12">
      <formula>MOD(ROW(),2)</formula>
    </cfRule>
  </conditionalFormatting>
  <conditionalFormatting sqref="E11:E27 E32:E37">
    <cfRule type="expression" dxfId="68" priority="6">
      <formula>MOD(ROW(),2)</formula>
    </cfRule>
  </conditionalFormatting>
  <conditionalFormatting sqref="E10">
    <cfRule type="expression" dxfId="67" priority="5">
      <formula>MOD(ROW(),2)</formula>
    </cfRule>
  </conditionalFormatting>
  <conditionalFormatting sqref="E9">
    <cfRule type="expression" dxfId="66" priority="4">
      <formula>MOD(ROW(),2)</formula>
    </cfRule>
  </conditionalFormatting>
  <conditionalFormatting sqref="E8">
    <cfRule type="expression" dxfId="65" priority="3">
      <formula>MOD(ROW(),2)</formula>
    </cfRule>
  </conditionalFormatting>
  <conditionalFormatting sqref="E28:E31">
    <cfRule type="expression" dxfId="64" priority="2">
      <formula>MOD(ROW(),2)</formula>
    </cfRule>
  </conditionalFormatting>
  <conditionalFormatting sqref="E7">
    <cfRule type="expression" dxfId="63" priority="1">
      <formula>MOD(ROW(),2)</formula>
    </cfRule>
  </conditionalFormatting>
  <dataValidations count="1">
    <dataValidation type="list" allowBlank="1" showInputMessage="1" showErrorMessage="1" sqref="C7:C37" xr:uid="{00000000-0002-0000-0700-000000000000}">
      <formula1>d.comptes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Y44"/>
  <sheetViews>
    <sheetView workbookViewId="0">
      <pane ySplit="6" topLeftCell="A7" activePane="bottomLeft" state="frozen"/>
      <selection pane="bottomLeft"/>
    </sheetView>
  </sheetViews>
  <sheetFormatPr baseColWidth="10" defaultColWidth="11.42578125" defaultRowHeight="15.75" x14ac:dyDescent="0.25"/>
  <cols>
    <col min="1" max="1" width="11.85546875" style="216" bestFit="1" customWidth="1"/>
    <col min="2" max="2" width="11.85546875" style="156" bestFit="1" customWidth="1"/>
    <col min="3" max="3" width="25.28515625" style="217" customWidth="1"/>
    <col min="4" max="4" width="36.85546875" style="156" bestFit="1" customWidth="1"/>
    <col min="5" max="5" width="3.5703125" style="158" customWidth="1"/>
    <col min="6" max="9" width="10.7109375" style="156" customWidth="1"/>
    <col min="10" max="13" width="11.42578125" style="156"/>
    <col min="14" max="15" width="10.7109375" style="158" customWidth="1"/>
    <col min="16" max="16" width="14.28515625" style="158" bestFit="1" customWidth="1"/>
    <col min="17" max="17" width="11.5703125" style="158" bestFit="1" customWidth="1"/>
    <col min="18" max="18" width="10.7109375" style="158" customWidth="1"/>
    <col min="19" max="19" width="9.7109375" style="158" customWidth="1"/>
    <col min="20" max="20" width="10.28515625" style="158" bestFit="1" customWidth="1"/>
    <col min="21" max="25" width="11.42578125" style="217"/>
    <col min="26" max="16384" width="11.42578125" style="156"/>
  </cols>
  <sheetData>
    <row r="1" spans="1:25" ht="31.5" customHeight="1" x14ac:dyDescent="0.25">
      <c r="A1" s="182"/>
      <c r="B1" s="183"/>
      <c r="C1" s="158"/>
      <c r="D1" s="158"/>
      <c r="F1" s="183"/>
      <c r="G1" s="183"/>
      <c r="H1" s="183"/>
      <c r="I1" s="183"/>
      <c r="J1" s="183"/>
      <c r="K1" s="183"/>
      <c r="L1" s="183"/>
      <c r="M1" s="183"/>
    </row>
    <row r="2" spans="1:25" ht="18.75" x14ac:dyDescent="0.25">
      <c r="A2" s="182"/>
      <c r="B2" s="184" t="s">
        <v>15</v>
      </c>
      <c r="C2" s="181" t="str">
        <f ca="1">MID(CELL("filename",A1),FIND("]",CELL("filename",A1))+1,32)</f>
        <v>Juin 2024</v>
      </c>
      <c r="D2" s="155"/>
      <c r="E2" s="221"/>
      <c r="F2" s="155"/>
      <c r="G2" s="155"/>
      <c r="H2" s="209"/>
      <c r="I2" s="209"/>
      <c r="J2" s="209"/>
      <c r="K2" s="209"/>
      <c r="L2" s="209"/>
      <c r="M2" s="209"/>
      <c r="N2" s="239"/>
      <c r="O2" s="239"/>
    </row>
    <row r="3" spans="1:25" ht="16.5" thickBot="1" x14ac:dyDescent="0.3">
      <c r="A3" s="182"/>
      <c r="B3" s="183"/>
      <c r="C3" s="158"/>
      <c r="D3" s="158"/>
      <c r="F3" s="183"/>
      <c r="G3" s="183"/>
      <c r="H3" s="183"/>
      <c r="I3" s="183"/>
      <c r="J3" s="183"/>
      <c r="K3" s="183"/>
      <c r="L3" s="183"/>
      <c r="M3" s="183"/>
    </row>
    <row r="4" spans="1:25" ht="16.5" thickBot="1" x14ac:dyDescent="0.3">
      <c r="A4" s="694" t="s">
        <v>19</v>
      </c>
      <c r="B4" s="694" t="s">
        <v>0</v>
      </c>
      <c r="C4" s="670" t="s">
        <v>20</v>
      </c>
      <c r="D4" s="670" t="s">
        <v>98</v>
      </c>
      <c r="E4" s="670" t="s">
        <v>161</v>
      </c>
      <c r="F4" s="696" t="s">
        <v>16</v>
      </c>
      <c r="G4" s="697"/>
      <c r="H4" s="697"/>
      <c r="I4" s="698"/>
      <c r="J4" s="215"/>
      <c r="K4" s="707" t="s">
        <v>17</v>
      </c>
      <c r="L4" s="707"/>
      <c r="M4" s="708"/>
      <c r="N4" s="682" t="s">
        <v>18</v>
      </c>
      <c r="O4" s="683"/>
      <c r="P4" s="683"/>
      <c r="Q4" s="683"/>
      <c r="R4" s="683"/>
      <c r="S4" s="683"/>
      <c r="T4" s="706"/>
    </row>
    <row r="5" spans="1:25" s="165" customFormat="1" ht="32.25" customHeight="1" thickBot="1" x14ac:dyDescent="0.3">
      <c r="A5" s="695"/>
      <c r="B5" s="695"/>
      <c r="C5" s="671"/>
      <c r="D5" s="671"/>
      <c r="E5" s="671"/>
      <c r="F5" s="699" t="s">
        <v>21</v>
      </c>
      <c r="G5" s="700"/>
      <c r="H5" s="699" t="s">
        <v>22</v>
      </c>
      <c r="I5" s="701"/>
      <c r="J5" s="185" t="s">
        <v>121</v>
      </c>
      <c r="K5" s="186" t="s">
        <v>122</v>
      </c>
      <c r="L5" s="187" t="s">
        <v>2</v>
      </c>
      <c r="M5" s="188" t="s">
        <v>82</v>
      </c>
      <c r="N5" s="244" t="s">
        <v>26</v>
      </c>
      <c r="O5" s="245" t="s">
        <v>9</v>
      </c>
      <c r="P5" s="246" t="s">
        <v>100</v>
      </c>
      <c r="Q5" s="247" t="s">
        <v>8</v>
      </c>
      <c r="R5" s="248" t="s">
        <v>4</v>
      </c>
      <c r="S5" s="249" t="s">
        <v>6</v>
      </c>
      <c r="T5" s="245" t="s">
        <v>13</v>
      </c>
      <c r="U5" s="158"/>
      <c r="V5" s="158"/>
      <c r="W5" s="158"/>
      <c r="X5" s="158"/>
      <c r="Y5" s="158"/>
    </row>
    <row r="6" spans="1:25" ht="15.95" customHeight="1" thickBot="1" x14ac:dyDescent="0.3">
      <c r="A6" s="268"/>
      <c r="B6" s="210"/>
      <c r="C6" s="211"/>
      <c r="D6" s="327"/>
      <c r="E6" s="211"/>
      <c r="F6" s="709">
        <f>'Mai 2024'!F39:G39</f>
        <v>425.44</v>
      </c>
      <c r="G6" s="703"/>
      <c r="H6" s="704">
        <f>'Mai 2024'!H39:I39</f>
        <v>535.39</v>
      </c>
      <c r="I6" s="705"/>
      <c r="J6" s="189"/>
      <c r="K6" s="190"/>
      <c r="L6" s="191"/>
      <c r="M6" s="212"/>
      <c r="N6" s="282"/>
      <c r="O6" s="283"/>
      <c r="P6" s="284"/>
      <c r="Q6" s="283"/>
      <c r="R6" s="284"/>
      <c r="S6" s="283"/>
      <c r="T6" s="403"/>
    </row>
    <row r="7" spans="1:25" ht="15.95" customHeight="1" x14ac:dyDescent="0.25">
      <c r="A7" s="269"/>
      <c r="B7" s="213" t="str">
        <f>IFERROR(INDEX(t_Comptes[CODES],MATCH(C7,t_Comptes[LIBELLES],0)),"")</f>
        <v/>
      </c>
      <c r="C7" s="270"/>
      <c r="D7" s="270"/>
      <c r="E7" s="494"/>
      <c r="F7" s="197"/>
      <c r="G7" s="321"/>
      <c r="H7" s="325"/>
      <c r="I7" s="321"/>
      <c r="J7" s="194"/>
      <c r="K7" s="192"/>
      <c r="L7" s="195"/>
      <c r="M7" s="196"/>
      <c r="N7" s="291"/>
      <c r="O7" s="292"/>
      <c r="P7" s="293"/>
      <c r="Q7" s="292"/>
      <c r="R7" s="293"/>
      <c r="S7" s="292"/>
      <c r="T7" s="404"/>
    </row>
    <row r="8" spans="1:25" ht="15.95" customHeight="1" x14ac:dyDescent="0.25">
      <c r="A8" s="269"/>
      <c r="B8" s="213" t="str">
        <f>IFERROR(INDEX(t_Comptes[CODES],MATCH(C8,t_Comptes[LIBELLES],0)),"")</f>
        <v/>
      </c>
      <c r="C8" s="270"/>
      <c r="D8" s="270"/>
      <c r="E8" s="493"/>
      <c r="F8" s="197"/>
      <c r="G8" s="193"/>
      <c r="H8" s="194"/>
      <c r="I8" s="193"/>
      <c r="J8" s="194"/>
      <c r="K8" s="192"/>
      <c r="L8" s="195"/>
      <c r="M8" s="196"/>
      <c r="N8" s="291"/>
      <c r="O8" s="292"/>
      <c r="P8" s="293"/>
      <c r="Q8" s="292"/>
      <c r="R8" s="293"/>
      <c r="S8" s="292"/>
      <c r="T8" s="404"/>
    </row>
    <row r="9" spans="1:25" ht="15.95" customHeight="1" x14ac:dyDescent="0.25">
      <c r="A9" s="269"/>
      <c r="B9" s="213" t="str">
        <f>IFERROR(INDEX(t_Comptes[CODES],MATCH(C9,t_Comptes[LIBELLES],0)),"")</f>
        <v/>
      </c>
      <c r="C9" s="270"/>
      <c r="D9" s="270"/>
      <c r="E9" s="494"/>
      <c r="F9" s="197"/>
      <c r="G9" s="193"/>
      <c r="H9" s="194"/>
      <c r="I9" s="193"/>
      <c r="J9" s="194"/>
      <c r="K9" s="192"/>
      <c r="L9" s="195"/>
      <c r="M9" s="196"/>
      <c r="N9" s="291"/>
      <c r="O9" s="292"/>
      <c r="P9" s="293"/>
      <c r="Q9" s="292"/>
      <c r="R9" s="293"/>
      <c r="S9" s="292"/>
      <c r="T9" s="404"/>
    </row>
    <row r="10" spans="1:25" ht="15.95" customHeight="1" x14ac:dyDescent="0.25">
      <c r="A10" s="269"/>
      <c r="B10" s="213" t="str">
        <f>IFERROR(INDEX(t_Comptes[CODES],MATCH(C10,t_Comptes[LIBELLES],0)),"")</f>
        <v/>
      </c>
      <c r="C10" s="270"/>
      <c r="D10" s="270"/>
      <c r="E10" s="494"/>
      <c r="F10" s="197"/>
      <c r="G10" s="193"/>
      <c r="H10" s="194"/>
      <c r="I10" s="193"/>
      <c r="J10" s="194"/>
      <c r="K10" s="192"/>
      <c r="L10" s="195"/>
      <c r="M10" s="196"/>
      <c r="N10" s="291"/>
      <c r="O10" s="292"/>
      <c r="P10" s="293"/>
      <c r="Q10" s="292"/>
      <c r="R10" s="293"/>
      <c r="S10" s="292"/>
      <c r="T10" s="404"/>
    </row>
    <row r="11" spans="1:25" ht="15.95" customHeight="1" x14ac:dyDescent="0.25">
      <c r="A11" s="269"/>
      <c r="B11" s="213" t="str">
        <f>IFERROR(INDEX(t_Comptes[CODES],MATCH(C11,t_Comptes[LIBELLES],0)),"")</f>
        <v/>
      </c>
      <c r="C11" s="270"/>
      <c r="D11" s="270"/>
      <c r="E11" s="493"/>
      <c r="F11" s="197"/>
      <c r="G11" s="193"/>
      <c r="H11" s="194"/>
      <c r="I11" s="193"/>
      <c r="J11" s="194"/>
      <c r="K11" s="192"/>
      <c r="L11" s="195"/>
      <c r="M11" s="196"/>
      <c r="N11" s="291"/>
      <c r="O11" s="292"/>
      <c r="P11" s="293"/>
      <c r="Q11" s="292"/>
      <c r="R11" s="293"/>
      <c r="S11" s="292"/>
      <c r="T11" s="404"/>
    </row>
    <row r="12" spans="1:25" ht="15.95" customHeight="1" x14ac:dyDescent="0.25">
      <c r="A12" s="269"/>
      <c r="B12" s="213" t="str">
        <f>IFERROR(INDEX(t_Comptes[CODES],MATCH(C12,t_Comptes[LIBELLES],0)),"")</f>
        <v/>
      </c>
      <c r="C12" s="270"/>
      <c r="D12" s="270"/>
      <c r="E12" s="493"/>
      <c r="F12" s="197"/>
      <c r="G12" s="193"/>
      <c r="H12" s="194"/>
      <c r="I12" s="193"/>
      <c r="J12" s="194"/>
      <c r="K12" s="192"/>
      <c r="L12" s="195"/>
      <c r="M12" s="196"/>
      <c r="N12" s="291"/>
      <c r="O12" s="292"/>
      <c r="P12" s="293"/>
      <c r="Q12" s="292"/>
      <c r="R12" s="293"/>
      <c r="S12" s="292"/>
      <c r="T12" s="404"/>
    </row>
    <row r="13" spans="1:25" ht="15.95" customHeight="1" x14ac:dyDescent="0.25">
      <c r="A13" s="269"/>
      <c r="B13" s="213" t="str">
        <f>IFERROR(INDEX(t_Comptes[CODES],MATCH(C13,t_Comptes[LIBELLES],0)),"")</f>
        <v/>
      </c>
      <c r="C13" s="270"/>
      <c r="D13" s="270"/>
      <c r="E13" s="493"/>
      <c r="F13" s="197"/>
      <c r="G13" s="193"/>
      <c r="H13" s="194"/>
      <c r="I13" s="193"/>
      <c r="J13" s="194"/>
      <c r="K13" s="192"/>
      <c r="L13" s="195"/>
      <c r="M13" s="196"/>
      <c r="N13" s="291"/>
      <c r="O13" s="292"/>
      <c r="P13" s="293"/>
      <c r="Q13" s="292"/>
      <c r="R13" s="293"/>
      <c r="S13" s="292"/>
      <c r="T13" s="404"/>
    </row>
    <row r="14" spans="1:25" ht="15.95" customHeight="1" x14ac:dyDescent="0.25">
      <c r="A14" s="269"/>
      <c r="B14" s="213" t="str">
        <f>IFERROR(INDEX(t_Comptes[CODES],MATCH(C14,t_Comptes[LIBELLES],0)),"")</f>
        <v/>
      </c>
      <c r="C14" s="270"/>
      <c r="D14" s="270"/>
      <c r="E14" s="493"/>
      <c r="F14" s="197"/>
      <c r="G14" s="193"/>
      <c r="H14" s="194"/>
      <c r="I14" s="193"/>
      <c r="J14" s="194"/>
      <c r="K14" s="192"/>
      <c r="L14" s="195"/>
      <c r="M14" s="196"/>
      <c r="N14" s="291"/>
      <c r="O14" s="292"/>
      <c r="P14" s="293"/>
      <c r="Q14" s="292"/>
      <c r="R14" s="293"/>
      <c r="S14" s="292"/>
      <c r="T14" s="404"/>
    </row>
    <row r="15" spans="1:25" ht="15.95" customHeight="1" x14ac:dyDescent="0.25">
      <c r="A15" s="269"/>
      <c r="B15" s="213" t="str">
        <f>IFERROR(INDEX(t_Comptes[CODES],MATCH(C15,t_Comptes[LIBELLES],0)),"")</f>
        <v/>
      </c>
      <c r="C15" s="270"/>
      <c r="D15" s="270"/>
      <c r="E15" s="493"/>
      <c r="F15" s="197"/>
      <c r="G15" s="193"/>
      <c r="H15" s="194"/>
      <c r="I15" s="193"/>
      <c r="J15" s="194"/>
      <c r="K15" s="192"/>
      <c r="L15" s="195"/>
      <c r="M15" s="196"/>
      <c r="N15" s="291"/>
      <c r="O15" s="292"/>
      <c r="P15" s="293"/>
      <c r="Q15" s="292"/>
      <c r="R15" s="293"/>
      <c r="S15" s="292"/>
      <c r="T15" s="404"/>
    </row>
    <row r="16" spans="1:25" ht="15.95" customHeight="1" x14ac:dyDescent="0.25">
      <c r="A16" s="269"/>
      <c r="B16" s="213" t="str">
        <f>IFERROR(INDEX(t_Comptes[CODES],MATCH(C16,t_Comptes[LIBELLES],0)),"")</f>
        <v/>
      </c>
      <c r="C16" s="270"/>
      <c r="D16" s="270"/>
      <c r="E16" s="493"/>
      <c r="F16" s="197"/>
      <c r="G16" s="193"/>
      <c r="H16" s="194"/>
      <c r="I16" s="193"/>
      <c r="J16" s="194"/>
      <c r="K16" s="192"/>
      <c r="L16" s="195"/>
      <c r="M16" s="196"/>
      <c r="N16" s="291"/>
      <c r="O16" s="292"/>
      <c r="P16" s="293"/>
      <c r="Q16" s="292"/>
      <c r="R16" s="293"/>
      <c r="S16" s="292"/>
      <c r="T16" s="404"/>
    </row>
    <row r="17" spans="1:20" ht="15.95" customHeight="1" x14ac:dyDescent="0.25">
      <c r="A17" s="269"/>
      <c r="B17" s="213" t="str">
        <f>IFERROR(INDEX(t_Comptes[CODES],MATCH(C17,t_Comptes[LIBELLES],0)),"")</f>
        <v/>
      </c>
      <c r="C17" s="270"/>
      <c r="D17" s="270"/>
      <c r="E17" s="493"/>
      <c r="F17" s="197"/>
      <c r="G17" s="193"/>
      <c r="H17" s="194"/>
      <c r="I17" s="193"/>
      <c r="J17" s="194"/>
      <c r="K17" s="192"/>
      <c r="L17" s="195"/>
      <c r="M17" s="196"/>
      <c r="N17" s="291"/>
      <c r="O17" s="292"/>
      <c r="P17" s="293"/>
      <c r="Q17" s="292"/>
      <c r="R17" s="293"/>
      <c r="S17" s="292"/>
      <c r="T17" s="404"/>
    </row>
    <row r="18" spans="1:20" ht="15.95" customHeight="1" x14ac:dyDescent="0.25">
      <c r="A18" s="269"/>
      <c r="B18" s="213" t="str">
        <f>IFERROR(INDEX(t_Comptes[CODES],MATCH(C18,t_Comptes[LIBELLES],0)),"")</f>
        <v/>
      </c>
      <c r="C18" s="270"/>
      <c r="D18" s="270"/>
      <c r="E18" s="493"/>
      <c r="F18" s="197"/>
      <c r="G18" s="193"/>
      <c r="H18" s="194"/>
      <c r="I18" s="193"/>
      <c r="J18" s="194"/>
      <c r="K18" s="192"/>
      <c r="L18" s="195"/>
      <c r="M18" s="196"/>
      <c r="N18" s="291"/>
      <c r="O18" s="292"/>
      <c r="P18" s="293"/>
      <c r="Q18" s="292"/>
      <c r="R18" s="293"/>
      <c r="S18" s="292"/>
      <c r="T18" s="404"/>
    </row>
    <row r="19" spans="1:20" ht="15.95" customHeight="1" x14ac:dyDescent="0.25">
      <c r="A19" s="269"/>
      <c r="B19" s="213" t="str">
        <f>IFERROR(INDEX(t_Comptes[CODES],MATCH(C19,t_Comptes[LIBELLES],0)),"")</f>
        <v/>
      </c>
      <c r="C19" s="270"/>
      <c r="D19" s="270"/>
      <c r="E19" s="493"/>
      <c r="F19" s="197"/>
      <c r="G19" s="193"/>
      <c r="H19" s="194"/>
      <c r="I19" s="193"/>
      <c r="J19" s="194"/>
      <c r="K19" s="192"/>
      <c r="L19" s="195"/>
      <c r="M19" s="196"/>
      <c r="N19" s="291"/>
      <c r="O19" s="292"/>
      <c r="P19" s="293"/>
      <c r="Q19" s="292"/>
      <c r="R19" s="293"/>
      <c r="S19" s="292"/>
      <c r="T19" s="404"/>
    </row>
    <row r="20" spans="1:20" ht="15.95" customHeight="1" x14ac:dyDescent="0.25">
      <c r="A20" s="269"/>
      <c r="B20" s="213" t="str">
        <f>IFERROR(INDEX(t_Comptes[CODES],MATCH(C20,t_Comptes[LIBELLES],0)),"")</f>
        <v/>
      </c>
      <c r="C20" s="270"/>
      <c r="D20" s="270"/>
      <c r="E20" s="493"/>
      <c r="F20" s="197"/>
      <c r="G20" s="193"/>
      <c r="H20" s="194"/>
      <c r="I20" s="193"/>
      <c r="J20" s="194"/>
      <c r="K20" s="192"/>
      <c r="L20" s="195"/>
      <c r="M20" s="196"/>
      <c r="N20" s="291"/>
      <c r="O20" s="292"/>
      <c r="P20" s="293"/>
      <c r="Q20" s="292"/>
      <c r="R20" s="293"/>
      <c r="S20" s="292"/>
      <c r="T20" s="404"/>
    </row>
    <row r="21" spans="1:20" ht="15.95" customHeight="1" x14ac:dyDescent="0.25">
      <c r="A21" s="269"/>
      <c r="B21" s="213" t="str">
        <f>IFERROR(INDEX(t_Comptes[CODES],MATCH(C21,t_Comptes[LIBELLES],0)),"")</f>
        <v/>
      </c>
      <c r="C21" s="270"/>
      <c r="D21" s="270"/>
      <c r="E21" s="493"/>
      <c r="F21" s="197"/>
      <c r="G21" s="193"/>
      <c r="H21" s="194"/>
      <c r="I21" s="193"/>
      <c r="J21" s="194"/>
      <c r="K21" s="192"/>
      <c r="L21" s="195"/>
      <c r="M21" s="196"/>
      <c r="N21" s="291"/>
      <c r="O21" s="292"/>
      <c r="P21" s="293"/>
      <c r="Q21" s="292"/>
      <c r="R21" s="293"/>
      <c r="S21" s="292"/>
      <c r="T21" s="404"/>
    </row>
    <row r="22" spans="1:20" ht="15.95" customHeight="1" x14ac:dyDescent="0.25">
      <c r="A22" s="269"/>
      <c r="B22" s="213" t="str">
        <f>IFERROR(INDEX(t_Comptes[CODES],MATCH(C22,t_Comptes[LIBELLES],0)),"")</f>
        <v/>
      </c>
      <c r="C22" s="270"/>
      <c r="D22" s="270"/>
      <c r="E22" s="493"/>
      <c r="F22" s="197"/>
      <c r="G22" s="193"/>
      <c r="H22" s="194"/>
      <c r="I22" s="193"/>
      <c r="J22" s="194"/>
      <c r="K22" s="192"/>
      <c r="L22" s="195"/>
      <c r="M22" s="196"/>
      <c r="N22" s="291"/>
      <c r="O22" s="292"/>
      <c r="P22" s="293"/>
      <c r="Q22" s="292"/>
      <c r="R22" s="293"/>
      <c r="S22" s="292"/>
      <c r="T22" s="404"/>
    </row>
    <row r="23" spans="1:20" ht="15.95" customHeight="1" x14ac:dyDescent="0.25">
      <c r="A23" s="269"/>
      <c r="B23" s="213" t="str">
        <f>IFERROR(INDEX(t_Comptes[CODES],MATCH(C23,t_Comptes[LIBELLES],0)),"")</f>
        <v/>
      </c>
      <c r="C23" s="270"/>
      <c r="D23" s="270"/>
      <c r="E23" s="493"/>
      <c r="F23" s="197"/>
      <c r="G23" s="193"/>
      <c r="H23" s="194"/>
      <c r="I23" s="193"/>
      <c r="J23" s="194"/>
      <c r="K23" s="192"/>
      <c r="L23" s="195"/>
      <c r="M23" s="196"/>
      <c r="N23" s="291"/>
      <c r="O23" s="292"/>
      <c r="P23" s="293"/>
      <c r="Q23" s="292"/>
      <c r="R23" s="293"/>
      <c r="S23" s="292"/>
      <c r="T23" s="404"/>
    </row>
    <row r="24" spans="1:20" ht="15.95" customHeight="1" x14ac:dyDescent="0.25">
      <c r="A24" s="269"/>
      <c r="B24" s="213" t="str">
        <f>IFERROR(INDEX(t_Comptes[CODES],MATCH(C24,t_Comptes[LIBELLES],0)),"")</f>
        <v/>
      </c>
      <c r="C24" s="270"/>
      <c r="D24" s="270"/>
      <c r="E24" s="493"/>
      <c r="F24" s="197"/>
      <c r="G24" s="193"/>
      <c r="H24" s="194"/>
      <c r="I24" s="193"/>
      <c r="J24" s="194"/>
      <c r="K24" s="192"/>
      <c r="L24" s="195"/>
      <c r="M24" s="196"/>
      <c r="N24" s="291"/>
      <c r="O24" s="292"/>
      <c r="P24" s="293"/>
      <c r="Q24" s="292"/>
      <c r="R24" s="293"/>
      <c r="S24" s="292"/>
      <c r="T24" s="404"/>
    </row>
    <row r="25" spans="1:20" ht="15.95" customHeight="1" x14ac:dyDescent="0.25">
      <c r="A25" s="269"/>
      <c r="B25" s="213" t="str">
        <f>IFERROR(INDEX(t_Comptes[CODES],MATCH(C25,t_Comptes[LIBELLES],0)),"")</f>
        <v/>
      </c>
      <c r="C25" s="270"/>
      <c r="D25" s="270"/>
      <c r="E25" s="493"/>
      <c r="F25" s="197"/>
      <c r="G25" s="193"/>
      <c r="H25" s="194"/>
      <c r="I25" s="193"/>
      <c r="J25" s="194"/>
      <c r="K25" s="192"/>
      <c r="L25" s="195"/>
      <c r="M25" s="196"/>
      <c r="N25" s="291"/>
      <c r="O25" s="292"/>
      <c r="P25" s="293"/>
      <c r="Q25" s="292"/>
      <c r="R25" s="293"/>
      <c r="S25" s="292"/>
      <c r="T25" s="404"/>
    </row>
    <row r="26" spans="1:20" ht="15.95" customHeight="1" x14ac:dyDescent="0.25">
      <c r="A26" s="269"/>
      <c r="B26" s="213" t="str">
        <f>IFERROR(INDEX(t_Comptes[CODES],MATCH(C26,t_Comptes[LIBELLES],0)),"")</f>
        <v/>
      </c>
      <c r="C26" s="270"/>
      <c r="D26" s="270"/>
      <c r="E26" s="493"/>
      <c r="F26" s="197"/>
      <c r="G26" s="193"/>
      <c r="H26" s="194"/>
      <c r="I26" s="193"/>
      <c r="J26" s="194"/>
      <c r="K26" s="192"/>
      <c r="L26" s="195"/>
      <c r="M26" s="196"/>
      <c r="N26" s="291"/>
      <c r="O26" s="292"/>
      <c r="P26" s="293"/>
      <c r="Q26" s="292"/>
      <c r="R26" s="293"/>
      <c r="S26" s="292"/>
      <c r="T26" s="404"/>
    </row>
    <row r="27" spans="1:20" ht="15.95" customHeight="1" x14ac:dyDescent="0.25">
      <c r="A27" s="269"/>
      <c r="B27" s="213" t="str">
        <f>IFERROR(INDEX(t_Comptes[CODES],MATCH(C27,t_Comptes[LIBELLES],0)),"")</f>
        <v/>
      </c>
      <c r="C27" s="270"/>
      <c r="D27" s="270"/>
      <c r="E27" s="493"/>
      <c r="F27" s="197"/>
      <c r="G27" s="193"/>
      <c r="H27" s="194"/>
      <c r="I27" s="193"/>
      <c r="J27" s="194"/>
      <c r="K27" s="192"/>
      <c r="L27" s="195"/>
      <c r="M27" s="196"/>
      <c r="N27" s="291"/>
      <c r="O27" s="292"/>
      <c r="P27" s="293"/>
      <c r="Q27" s="292"/>
      <c r="R27" s="293"/>
      <c r="S27" s="292"/>
      <c r="T27" s="404"/>
    </row>
    <row r="28" spans="1:20" ht="15.95" customHeight="1" x14ac:dyDescent="0.25">
      <c r="A28" s="269"/>
      <c r="B28" s="213" t="str">
        <f>IFERROR(INDEX(t_Comptes[CODES],MATCH(C28,t_Comptes[LIBELLES],0)),"")</f>
        <v/>
      </c>
      <c r="C28" s="270"/>
      <c r="D28" s="270"/>
      <c r="E28" s="493"/>
      <c r="F28" s="197"/>
      <c r="G28" s="193"/>
      <c r="H28" s="194"/>
      <c r="I28" s="193"/>
      <c r="J28" s="194"/>
      <c r="K28" s="192"/>
      <c r="L28" s="195"/>
      <c r="M28" s="196"/>
      <c r="N28" s="291"/>
      <c r="O28" s="292"/>
      <c r="P28" s="293"/>
      <c r="Q28" s="292"/>
      <c r="R28" s="293"/>
      <c r="S28" s="292"/>
      <c r="T28" s="404"/>
    </row>
    <row r="29" spans="1:20" ht="15.95" customHeight="1" x14ac:dyDescent="0.25">
      <c r="A29" s="269"/>
      <c r="B29" s="213" t="str">
        <f>IFERROR(INDEX(t_Comptes[CODES],MATCH(C29,t_Comptes[LIBELLES],0)),"")</f>
        <v/>
      </c>
      <c r="C29" s="270"/>
      <c r="D29" s="270"/>
      <c r="E29" s="493"/>
      <c r="F29" s="197"/>
      <c r="G29" s="193"/>
      <c r="H29" s="194"/>
      <c r="I29" s="193"/>
      <c r="J29" s="194"/>
      <c r="K29" s="192"/>
      <c r="L29" s="195"/>
      <c r="M29" s="196"/>
      <c r="N29" s="291"/>
      <c r="O29" s="292"/>
      <c r="P29" s="293"/>
      <c r="Q29" s="292"/>
      <c r="R29" s="293"/>
      <c r="S29" s="292"/>
      <c r="T29" s="404"/>
    </row>
    <row r="30" spans="1:20" ht="15.95" customHeight="1" x14ac:dyDescent="0.25">
      <c r="A30" s="269"/>
      <c r="B30" s="213" t="str">
        <f>IFERROR(INDEX(t_Comptes[CODES],MATCH(C30,t_Comptes[LIBELLES],0)),"")</f>
        <v/>
      </c>
      <c r="C30" s="270"/>
      <c r="D30" s="270"/>
      <c r="E30" s="493"/>
      <c r="F30" s="197"/>
      <c r="G30" s="193"/>
      <c r="H30" s="194"/>
      <c r="I30" s="193"/>
      <c r="J30" s="194"/>
      <c r="K30" s="192"/>
      <c r="L30" s="195"/>
      <c r="M30" s="196"/>
      <c r="N30" s="291"/>
      <c r="O30" s="292"/>
      <c r="P30" s="293"/>
      <c r="Q30" s="292"/>
      <c r="R30" s="293"/>
      <c r="S30" s="292"/>
      <c r="T30" s="404"/>
    </row>
    <row r="31" spans="1:20" ht="15.95" customHeight="1" x14ac:dyDescent="0.25">
      <c r="A31" s="269"/>
      <c r="B31" s="213" t="str">
        <f>IFERROR(INDEX(t_Comptes[CODES],MATCH(C31,t_Comptes[LIBELLES],0)),"")</f>
        <v/>
      </c>
      <c r="C31" s="270"/>
      <c r="D31" s="270"/>
      <c r="E31" s="493"/>
      <c r="F31" s="197"/>
      <c r="G31" s="193"/>
      <c r="H31" s="194"/>
      <c r="I31" s="193"/>
      <c r="J31" s="194"/>
      <c r="K31" s="192"/>
      <c r="L31" s="195"/>
      <c r="M31" s="196"/>
      <c r="N31" s="291"/>
      <c r="O31" s="292"/>
      <c r="P31" s="293"/>
      <c r="Q31" s="292"/>
      <c r="R31" s="293"/>
      <c r="S31" s="292"/>
      <c r="T31" s="404"/>
    </row>
    <row r="32" spans="1:20" ht="15.95" customHeight="1" x14ac:dyDescent="0.25">
      <c r="A32" s="269"/>
      <c r="B32" s="213" t="str">
        <f>IFERROR(INDEX(t_Comptes[CODES],MATCH(C32,t_Comptes[LIBELLES],0)),"")</f>
        <v/>
      </c>
      <c r="C32" s="270"/>
      <c r="D32" s="270"/>
      <c r="E32" s="493"/>
      <c r="F32" s="197"/>
      <c r="G32" s="193"/>
      <c r="H32" s="194"/>
      <c r="I32" s="193"/>
      <c r="J32" s="194"/>
      <c r="K32" s="192"/>
      <c r="L32" s="195"/>
      <c r="M32" s="196"/>
      <c r="N32" s="291"/>
      <c r="O32" s="292"/>
      <c r="P32" s="293"/>
      <c r="Q32" s="292"/>
      <c r="R32" s="293"/>
      <c r="S32" s="292"/>
      <c r="T32" s="404"/>
    </row>
    <row r="33" spans="1:20" ht="15.95" customHeight="1" x14ac:dyDescent="0.25">
      <c r="A33" s="269"/>
      <c r="B33" s="213" t="str">
        <f>IFERROR(INDEX(t_Comptes[CODES],MATCH(C33,t_Comptes[LIBELLES],0)),"")</f>
        <v/>
      </c>
      <c r="C33" s="270"/>
      <c r="D33" s="270"/>
      <c r="E33" s="493"/>
      <c r="F33" s="197"/>
      <c r="G33" s="193"/>
      <c r="H33" s="194"/>
      <c r="I33" s="193"/>
      <c r="J33" s="194"/>
      <c r="K33" s="192"/>
      <c r="L33" s="195"/>
      <c r="M33" s="196"/>
      <c r="N33" s="291"/>
      <c r="O33" s="292"/>
      <c r="P33" s="293"/>
      <c r="Q33" s="292"/>
      <c r="R33" s="293"/>
      <c r="S33" s="292"/>
      <c r="T33" s="404"/>
    </row>
    <row r="34" spans="1:20" ht="15.95" customHeight="1" x14ac:dyDescent="0.25">
      <c r="A34" s="269"/>
      <c r="B34" s="213"/>
      <c r="C34" s="270"/>
      <c r="D34" s="270"/>
      <c r="E34" s="493"/>
      <c r="F34" s="197"/>
      <c r="G34" s="193"/>
      <c r="H34" s="194"/>
      <c r="I34" s="193"/>
      <c r="J34" s="194"/>
      <c r="K34" s="192"/>
      <c r="L34" s="195"/>
      <c r="M34" s="196"/>
      <c r="N34" s="291"/>
      <c r="O34" s="292"/>
      <c r="P34" s="293"/>
      <c r="Q34" s="292"/>
      <c r="R34" s="293"/>
      <c r="S34" s="292"/>
      <c r="T34" s="404"/>
    </row>
    <row r="35" spans="1:20" ht="15.95" customHeight="1" x14ac:dyDescent="0.25">
      <c r="A35" s="269"/>
      <c r="B35" s="213"/>
      <c r="C35" s="270"/>
      <c r="D35" s="270"/>
      <c r="E35" s="493"/>
      <c r="F35" s="197"/>
      <c r="G35" s="193"/>
      <c r="H35" s="194"/>
      <c r="I35" s="193"/>
      <c r="J35" s="194"/>
      <c r="K35" s="192"/>
      <c r="L35" s="195"/>
      <c r="M35" s="196"/>
      <c r="N35" s="291"/>
      <c r="O35" s="292"/>
      <c r="P35" s="293"/>
      <c r="Q35" s="292"/>
      <c r="R35" s="293"/>
      <c r="S35" s="292"/>
      <c r="T35" s="404"/>
    </row>
    <row r="36" spans="1:20" ht="15.95" customHeight="1" x14ac:dyDescent="0.25">
      <c r="A36" s="269"/>
      <c r="B36" s="213" t="str">
        <f>IFERROR(INDEX(t_Comptes[CODES],MATCH(C36,t_Comptes[LIBELLES],0)),"")</f>
        <v/>
      </c>
      <c r="C36" s="270"/>
      <c r="D36" s="270"/>
      <c r="E36" s="493"/>
      <c r="F36" s="197"/>
      <c r="G36" s="193"/>
      <c r="H36" s="194"/>
      <c r="I36" s="193"/>
      <c r="J36" s="194"/>
      <c r="K36" s="192"/>
      <c r="L36" s="195"/>
      <c r="M36" s="196"/>
      <c r="N36" s="291"/>
      <c r="O36" s="292"/>
      <c r="P36" s="293"/>
      <c r="Q36" s="292"/>
      <c r="R36" s="293"/>
      <c r="S36" s="292"/>
      <c r="T36" s="404"/>
    </row>
    <row r="37" spans="1:20" ht="15.95" customHeight="1" x14ac:dyDescent="0.25">
      <c r="A37" s="271"/>
      <c r="B37" s="214" t="str">
        <f>IFERROR(INDEX(t_Comptes[CODES],MATCH(C37,t_Comptes[LIBELLES],0)),"")</f>
        <v/>
      </c>
      <c r="C37" s="272"/>
      <c r="D37" s="272"/>
      <c r="E37" s="493"/>
      <c r="F37" s="324"/>
      <c r="G37" s="199"/>
      <c r="H37" s="326"/>
      <c r="I37" s="199"/>
      <c r="J37" s="194"/>
      <c r="K37" s="192"/>
      <c r="L37" s="195"/>
      <c r="M37" s="196"/>
      <c r="N37" s="291"/>
      <c r="O37" s="292"/>
      <c r="P37" s="293"/>
      <c r="Q37" s="292"/>
      <c r="R37" s="293"/>
      <c r="S37" s="292"/>
      <c r="T37" s="404"/>
    </row>
    <row r="38" spans="1:20" ht="15.95" customHeight="1" thickBot="1" x14ac:dyDescent="0.3">
      <c r="A38" s="667"/>
      <c r="B38" s="668"/>
      <c r="C38" s="669"/>
      <c r="D38" s="688" t="s">
        <v>27</v>
      </c>
      <c r="E38" s="669"/>
      <c r="F38" s="200">
        <f>SUM(F7:F37)</f>
        <v>0</v>
      </c>
      <c r="G38" s="201">
        <f>SUM(G7:G37)</f>
        <v>0</v>
      </c>
      <c r="H38" s="200">
        <f>SUM(H7:H37)</f>
        <v>0</v>
      </c>
      <c r="I38" s="202">
        <f>SUM(I7:I37)</f>
        <v>0</v>
      </c>
      <c r="J38" s="203"/>
      <c r="K38" s="204"/>
      <c r="L38" s="205"/>
      <c r="M38" s="206"/>
      <c r="N38" s="305"/>
      <c r="O38" s="306"/>
      <c r="P38" s="306"/>
      <c r="Q38" s="306"/>
      <c r="R38" s="306"/>
      <c r="S38" s="306"/>
      <c r="T38" s="306"/>
    </row>
    <row r="39" spans="1:20" ht="15.95" customHeight="1" thickBot="1" x14ac:dyDescent="0.3">
      <c r="A39" s="664"/>
      <c r="B39" s="665"/>
      <c r="C39" s="666"/>
      <c r="D39" s="691" t="s">
        <v>28</v>
      </c>
      <c r="E39" s="666"/>
      <c r="F39" s="685">
        <f>SUM(F6+F38-G38)</f>
        <v>425.44</v>
      </c>
      <c r="G39" s="686"/>
      <c r="H39" s="685">
        <f>SUM(H6+H38-I38)</f>
        <v>535.39</v>
      </c>
      <c r="I39" s="687"/>
      <c r="J39" s="207">
        <f t="shared" ref="J39:T39" si="0">SUM(J7:J37)</f>
        <v>0</v>
      </c>
      <c r="K39" s="207">
        <f t="shared" si="0"/>
        <v>0</v>
      </c>
      <c r="L39" s="207">
        <f t="shared" si="0"/>
        <v>0</v>
      </c>
      <c r="M39" s="207">
        <f t="shared" si="0"/>
        <v>0</v>
      </c>
      <c r="N39" s="237">
        <f t="shared" si="0"/>
        <v>0</v>
      </c>
      <c r="O39" s="237">
        <f t="shared" si="0"/>
        <v>0</v>
      </c>
      <c r="P39" s="237">
        <f t="shared" si="0"/>
        <v>0</v>
      </c>
      <c r="Q39" s="237">
        <f t="shared" si="0"/>
        <v>0</v>
      </c>
      <c r="R39" s="237">
        <f t="shared" si="0"/>
        <v>0</v>
      </c>
      <c r="S39" s="237">
        <f t="shared" si="0"/>
        <v>0</v>
      </c>
      <c r="T39" s="405">
        <f t="shared" si="0"/>
        <v>0</v>
      </c>
    </row>
    <row r="40" spans="1:20" ht="15.95" customHeight="1" x14ac:dyDescent="0.25"/>
    <row r="41" spans="1:20" ht="15.95" customHeight="1" x14ac:dyDescent="0.25"/>
    <row r="42" spans="1:20" ht="15.95" customHeight="1" x14ac:dyDescent="0.25"/>
    <row r="43" spans="1:20" ht="15.95" customHeight="1" x14ac:dyDescent="0.25"/>
    <row r="44" spans="1:20" ht="15.95" customHeight="1" x14ac:dyDescent="0.25"/>
  </sheetData>
  <mergeCells count="18">
    <mergeCell ref="F4:I4"/>
    <mergeCell ref="E4:E5"/>
    <mergeCell ref="D38:E38"/>
    <mergeCell ref="D39:E39"/>
    <mergeCell ref="N4:T4"/>
    <mergeCell ref="A38:C38"/>
    <mergeCell ref="A39:C39"/>
    <mergeCell ref="F39:G39"/>
    <mergeCell ref="H39:I39"/>
    <mergeCell ref="K4:M4"/>
    <mergeCell ref="A4:A5"/>
    <mergeCell ref="B4:B5"/>
    <mergeCell ref="C4:C5"/>
    <mergeCell ref="D4:D5"/>
    <mergeCell ref="F5:G5"/>
    <mergeCell ref="H5:I5"/>
    <mergeCell ref="F6:G6"/>
    <mergeCell ref="H6:I6"/>
  </mergeCells>
  <conditionalFormatting sqref="A8:C8 A7:D7 A9:D37 F7:M37">
    <cfRule type="expression" dxfId="62" priority="16">
      <formula>MOD(ROW(),2)</formula>
    </cfRule>
  </conditionalFormatting>
  <conditionalFormatting sqref="D8">
    <cfRule type="expression" dxfId="61" priority="15">
      <formula>MOD(ROW(),2)</formula>
    </cfRule>
  </conditionalFormatting>
  <conditionalFormatting sqref="N7:T11 N13:T37">
    <cfRule type="expression" dxfId="60" priority="13">
      <formula>MOD(ROW(),2)</formula>
    </cfRule>
  </conditionalFormatting>
  <conditionalFormatting sqref="N12:T12">
    <cfRule type="expression" dxfId="59" priority="12">
      <formula>MOD(ROW(),2)</formula>
    </cfRule>
  </conditionalFormatting>
  <conditionalFormatting sqref="E11:E27 E32:E37">
    <cfRule type="expression" dxfId="58" priority="6">
      <formula>MOD(ROW(),2)</formula>
    </cfRule>
  </conditionalFormatting>
  <conditionalFormatting sqref="E10">
    <cfRule type="expression" dxfId="57" priority="5">
      <formula>MOD(ROW(),2)</formula>
    </cfRule>
  </conditionalFormatting>
  <conditionalFormatting sqref="E9">
    <cfRule type="expression" dxfId="56" priority="4">
      <formula>MOD(ROW(),2)</formula>
    </cfRule>
  </conditionalFormatting>
  <conditionalFormatting sqref="E8">
    <cfRule type="expression" dxfId="55" priority="3">
      <formula>MOD(ROW(),2)</formula>
    </cfRule>
  </conditionalFormatting>
  <conditionalFormatting sqref="E28:E31">
    <cfRule type="expression" dxfId="54" priority="2">
      <formula>MOD(ROW(),2)</formula>
    </cfRule>
  </conditionalFormatting>
  <conditionalFormatting sqref="E7">
    <cfRule type="expression" dxfId="53" priority="1">
      <formula>MOD(ROW(),2)</formula>
    </cfRule>
  </conditionalFormatting>
  <dataValidations count="1">
    <dataValidation type="list" allowBlank="1" showInputMessage="1" showErrorMessage="1" sqref="C7:C37" xr:uid="{00000000-0002-0000-0800-000000000000}">
      <formula1>d.comptes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Y44"/>
  <sheetViews>
    <sheetView workbookViewId="0">
      <pane ySplit="6" topLeftCell="A7" activePane="bottomLeft" state="frozen"/>
      <selection pane="bottomLeft" activeCell="B1" sqref="B1"/>
    </sheetView>
  </sheetViews>
  <sheetFormatPr baseColWidth="10" defaultColWidth="11.42578125" defaultRowHeight="15.75" x14ac:dyDescent="0.25"/>
  <cols>
    <col min="1" max="1" width="11.85546875" style="216" bestFit="1" customWidth="1"/>
    <col min="2" max="2" width="11.85546875" style="156" bestFit="1" customWidth="1"/>
    <col min="3" max="3" width="29.5703125" style="217" bestFit="1" customWidth="1"/>
    <col min="4" max="4" width="32.85546875" style="156" bestFit="1" customWidth="1"/>
    <col min="5" max="5" width="3.5703125" style="158" customWidth="1"/>
    <col min="6" max="9" width="10.7109375" style="156" customWidth="1"/>
    <col min="10" max="13" width="11.42578125" style="156"/>
    <col min="14" max="15" width="10.7109375" style="158" customWidth="1"/>
    <col min="16" max="16" width="14.28515625" style="158" bestFit="1" customWidth="1"/>
    <col min="17" max="17" width="11.5703125" style="158" bestFit="1" customWidth="1"/>
    <col min="18" max="18" width="10.7109375" style="158" customWidth="1"/>
    <col min="19" max="19" width="9.7109375" style="158" customWidth="1"/>
    <col min="20" max="20" width="10.28515625" style="158" bestFit="1" customWidth="1"/>
    <col min="21" max="25" width="11.42578125" style="217"/>
    <col min="26" max="16384" width="11.42578125" style="156"/>
  </cols>
  <sheetData>
    <row r="1" spans="1:25" ht="27.75" customHeight="1" x14ac:dyDescent="0.25">
      <c r="A1" s="182"/>
      <c r="B1" s="183"/>
      <c r="C1" s="158"/>
      <c r="D1" s="158"/>
      <c r="F1" s="183"/>
      <c r="G1" s="183"/>
      <c r="H1" s="183"/>
      <c r="I1" s="183"/>
      <c r="J1" s="183"/>
      <c r="K1" s="183"/>
      <c r="L1" s="183"/>
      <c r="M1" s="183"/>
    </row>
    <row r="2" spans="1:25" ht="18.75" x14ac:dyDescent="0.25">
      <c r="A2" s="182"/>
      <c r="B2" s="184" t="s">
        <v>15</v>
      </c>
      <c r="C2" s="181" t="str">
        <f ca="1">MID(CELL("filename",A1),FIND("]",CELL("filename",A1))+1,32)</f>
        <v>Juillet 2024</v>
      </c>
      <c r="D2" s="155"/>
      <c r="E2" s="221"/>
      <c r="F2" s="155"/>
      <c r="G2" s="155"/>
      <c r="H2" s="209"/>
      <c r="I2" s="209"/>
      <c r="J2" s="209"/>
      <c r="K2" s="209"/>
      <c r="L2" s="209"/>
      <c r="M2" s="209"/>
      <c r="N2" s="239"/>
      <c r="O2" s="239"/>
    </row>
    <row r="3" spans="1:25" ht="16.5" thickBot="1" x14ac:dyDescent="0.3">
      <c r="A3" s="182"/>
      <c r="B3" s="183"/>
      <c r="C3" s="158"/>
      <c r="D3" s="158"/>
      <c r="F3" s="183"/>
      <c r="G3" s="183"/>
      <c r="H3" s="183"/>
      <c r="I3" s="183"/>
      <c r="J3" s="183"/>
      <c r="K3" s="183"/>
      <c r="L3" s="183"/>
      <c r="M3" s="183"/>
    </row>
    <row r="4" spans="1:25" ht="16.5" thickBot="1" x14ac:dyDescent="0.3">
      <c r="A4" s="694" t="s">
        <v>19</v>
      </c>
      <c r="B4" s="694" t="s">
        <v>0</v>
      </c>
      <c r="C4" s="670" t="s">
        <v>20</v>
      </c>
      <c r="D4" s="670" t="s">
        <v>98</v>
      </c>
      <c r="E4" s="670" t="s">
        <v>161</v>
      </c>
      <c r="F4" s="696" t="s">
        <v>16</v>
      </c>
      <c r="G4" s="697"/>
      <c r="H4" s="697"/>
      <c r="I4" s="698"/>
      <c r="J4" s="215"/>
      <c r="K4" s="707" t="s">
        <v>17</v>
      </c>
      <c r="L4" s="707"/>
      <c r="M4" s="708"/>
      <c r="N4" s="682" t="s">
        <v>18</v>
      </c>
      <c r="O4" s="683"/>
      <c r="P4" s="683"/>
      <c r="Q4" s="683"/>
      <c r="R4" s="683"/>
      <c r="S4" s="683"/>
      <c r="T4" s="706"/>
    </row>
    <row r="5" spans="1:25" s="165" customFormat="1" ht="32.25" customHeight="1" thickBot="1" x14ac:dyDescent="0.3">
      <c r="A5" s="695"/>
      <c r="B5" s="695"/>
      <c r="C5" s="671"/>
      <c r="D5" s="671"/>
      <c r="E5" s="671"/>
      <c r="F5" s="699" t="s">
        <v>21</v>
      </c>
      <c r="G5" s="700"/>
      <c r="H5" s="699" t="s">
        <v>22</v>
      </c>
      <c r="I5" s="701"/>
      <c r="J5" s="185" t="s">
        <v>121</v>
      </c>
      <c r="K5" s="186" t="s">
        <v>122</v>
      </c>
      <c r="L5" s="187" t="s">
        <v>2</v>
      </c>
      <c r="M5" s="188" t="s">
        <v>82</v>
      </c>
      <c r="N5" s="244" t="s">
        <v>26</v>
      </c>
      <c r="O5" s="245" t="s">
        <v>9</v>
      </c>
      <c r="P5" s="246" t="s">
        <v>100</v>
      </c>
      <c r="Q5" s="247" t="s">
        <v>8</v>
      </c>
      <c r="R5" s="248" t="s">
        <v>4</v>
      </c>
      <c r="S5" s="249" t="s">
        <v>6</v>
      </c>
      <c r="T5" s="245" t="s">
        <v>13</v>
      </c>
      <c r="U5" s="158"/>
      <c r="V5" s="158"/>
      <c r="W5" s="158"/>
      <c r="X5" s="158"/>
      <c r="Y5" s="158"/>
    </row>
    <row r="6" spans="1:25" ht="15.95" customHeight="1" thickBot="1" x14ac:dyDescent="0.3">
      <c r="A6" s="268"/>
      <c r="B6" s="210"/>
      <c r="C6" s="211"/>
      <c r="D6" s="327"/>
      <c r="E6" s="211"/>
      <c r="F6" s="709">
        <f>'Juin 2024'!F39:G39</f>
        <v>425.44</v>
      </c>
      <c r="G6" s="703"/>
      <c r="H6" s="704">
        <f>'Juin 2024'!H39:I39</f>
        <v>535.39</v>
      </c>
      <c r="I6" s="705"/>
      <c r="J6" s="189"/>
      <c r="K6" s="190"/>
      <c r="L6" s="191"/>
      <c r="M6" s="212"/>
      <c r="N6" s="282"/>
      <c r="O6" s="283"/>
      <c r="P6" s="284"/>
      <c r="Q6" s="283"/>
      <c r="R6" s="284"/>
      <c r="S6" s="283"/>
      <c r="T6" s="403"/>
    </row>
    <row r="7" spans="1:25" ht="15.95" customHeight="1" x14ac:dyDescent="0.25">
      <c r="A7" s="269"/>
      <c r="B7" s="213" t="str">
        <f>IFERROR(INDEX(t_Comptes[CODES],MATCH(C7,t_Comptes[LIBELLES],0)),"")</f>
        <v/>
      </c>
      <c r="C7" s="270"/>
      <c r="D7" s="270"/>
      <c r="E7" s="494"/>
      <c r="F7" s="197"/>
      <c r="G7" s="321"/>
      <c r="H7" s="325"/>
      <c r="I7" s="321"/>
      <c r="J7" s="194"/>
      <c r="K7" s="192"/>
      <c r="L7" s="195"/>
      <c r="M7" s="196"/>
      <c r="N7" s="291"/>
      <c r="O7" s="292"/>
      <c r="P7" s="293"/>
      <c r="Q7" s="292"/>
      <c r="R7" s="293"/>
      <c r="S7" s="292"/>
      <c r="T7" s="404"/>
    </row>
    <row r="8" spans="1:25" ht="15.95" customHeight="1" x14ac:dyDescent="0.25">
      <c r="A8" s="269"/>
      <c r="B8" s="213" t="str">
        <f>IFERROR(INDEX(t_Comptes[CODES],MATCH(C8,t_Comptes[LIBELLES],0)),"")</f>
        <v/>
      </c>
      <c r="C8" s="270"/>
      <c r="D8" s="270"/>
      <c r="E8" s="493"/>
      <c r="F8" s="197"/>
      <c r="G8" s="193"/>
      <c r="H8" s="194"/>
      <c r="I8" s="193"/>
      <c r="J8" s="194"/>
      <c r="K8" s="192"/>
      <c r="L8" s="195"/>
      <c r="M8" s="196"/>
      <c r="N8" s="291"/>
      <c r="O8" s="292"/>
      <c r="P8" s="293"/>
      <c r="Q8" s="292"/>
      <c r="R8" s="293"/>
      <c r="S8" s="292"/>
      <c r="T8" s="404"/>
    </row>
    <row r="9" spans="1:25" ht="15.95" customHeight="1" x14ac:dyDescent="0.25">
      <c r="A9" s="269"/>
      <c r="B9" s="213" t="str">
        <f>IFERROR(INDEX(t_Comptes[CODES],MATCH(C9,t_Comptes[LIBELLES],0)),"")</f>
        <v/>
      </c>
      <c r="C9" s="270"/>
      <c r="D9" s="270"/>
      <c r="E9" s="494"/>
      <c r="F9" s="197"/>
      <c r="G9" s="193"/>
      <c r="H9" s="194"/>
      <c r="I9" s="193"/>
      <c r="J9" s="194"/>
      <c r="K9" s="192"/>
      <c r="L9" s="195"/>
      <c r="M9" s="196"/>
      <c r="N9" s="291"/>
      <c r="O9" s="292"/>
      <c r="P9" s="293"/>
      <c r="Q9" s="292"/>
      <c r="R9" s="293"/>
      <c r="S9" s="292"/>
      <c r="T9" s="404"/>
    </row>
    <row r="10" spans="1:25" ht="15.95" customHeight="1" x14ac:dyDescent="0.25">
      <c r="A10" s="269"/>
      <c r="B10" s="213" t="str">
        <f>IFERROR(INDEX(t_Comptes[CODES],MATCH(C10,t_Comptes[LIBELLES],0)),"")</f>
        <v/>
      </c>
      <c r="C10" s="270"/>
      <c r="D10" s="270"/>
      <c r="E10" s="494"/>
      <c r="F10" s="197"/>
      <c r="G10" s="193"/>
      <c r="H10" s="194"/>
      <c r="I10" s="193"/>
      <c r="J10" s="194"/>
      <c r="K10" s="192"/>
      <c r="L10" s="195"/>
      <c r="M10" s="196"/>
      <c r="N10" s="291"/>
      <c r="O10" s="292"/>
      <c r="P10" s="293"/>
      <c r="Q10" s="292"/>
      <c r="R10" s="293"/>
      <c r="S10" s="292"/>
      <c r="T10" s="404"/>
    </row>
    <row r="11" spans="1:25" ht="15.95" customHeight="1" x14ac:dyDescent="0.25">
      <c r="A11" s="269"/>
      <c r="B11" s="213" t="str">
        <f>IFERROR(INDEX(t_Comptes[CODES],MATCH(C11,t_Comptes[LIBELLES],0)),"")</f>
        <v/>
      </c>
      <c r="C11" s="270"/>
      <c r="D11" s="270"/>
      <c r="E11" s="493"/>
      <c r="F11" s="197"/>
      <c r="G11" s="193"/>
      <c r="H11" s="194"/>
      <c r="I11" s="193"/>
      <c r="J11" s="194"/>
      <c r="K11" s="192"/>
      <c r="L11" s="195"/>
      <c r="M11" s="196"/>
      <c r="N11" s="291"/>
      <c r="O11" s="292"/>
      <c r="P11" s="293"/>
      <c r="Q11" s="292"/>
      <c r="R11" s="293"/>
      <c r="S11" s="292"/>
      <c r="T11" s="404"/>
    </row>
    <row r="12" spans="1:25" ht="15.95" customHeight="1" x14ac:dyDescent="0.25">
      <c r="A12" s="269"/>
      <c r="B12" s="213" t="str">
        <f>IFERROR(INDEX(t_Comptes[CODES],MATCH(C12,t_Comptes[LIBELLES],0)),"")</f>
        <v/>
      </c>
      <c r="C12" s="270"/>
      <c r="D12" s="270"/>
      <c r="E12" s="493"/>
      <c r="F12" s="197"/>
      <c r="G12" s="193"/>
      <c r="H12" s="194"/>
      <c r="I12" s="193"/>
      <c r="J12" s="194"/>
      <c r="K12" s="192"/>
      <c r="L12" s="195"/>
      <c r="M12" s="196"/>
      <c r="N12" s="291"/>
      <c r="O12" s="292"/>
      <c r="P12" s="293"/>
      <c r="Q12" s="292"/>
      <c r="R12" s="293"/>
      <c r="S12" s="292"/>
      <c r="T12" s="404"/>
    </row>
    <row r="13" spans="1:25" ht="15.95" customHeight="1" x14ac:dyDescent="0.25">
      <c r="A13" s="269"/>
      <c r="B13" s="213" t="str">
        <f>IFERROR(INDEX(t_Comptes[CODES],MATCH(C13,t_Comptes[LIBELLES],0)),"")</f>
        <v/>
      </c>
      <c r="C13" s="270"/>
      <c r="D13" s="270"/>
      <c r="E13" s="493"/>
      <c r="F13" s="197"/>
      <c r="G13" s="193"/>
      <c r="H13" s="194"/>
      <c r="I13" s="193"/>
      <c r="J13" s="194"/>
      <c r="K13" s="192"/>
      <c r="L13" s="195"/>
      <c r="M13" s="196"/>
      <c r="N13" s="291"/>
      <c r="O13" s="292"/>
      <c r="P13" s="293"/>
      <c r="Q13" s="292"/>
      <c r="R13" s="293"/>
      <c r="S13" s="292"/>
      <c r="T13" s="404"/>
    </row>
    <row r="14" spans="1:25" ht="15.95" customHeight="1" x14ac:dyDescent="0.25">
      <c r="A14" s="269"/>
      <c r="B14" s="213" t="str">
        <f>IFERROR(INDEX(t_Comptes[CODES],MATCH(C14,t_Comptes[LIBELLES],0)),"")</f>
        <v/>
      </c>
      <c r="C14" s="270"/>
      <c r="D14" s="270"/>
      <c r="E14" s="493"/>
      <c r="F14" s="197"/>
      <c r="G14" s="193"/>
      <c r="H14" s="194"/>
      <c r="I14" s="193"/>
      <c r="J14" s="194"/>
      <c r="K14" s="192"/>
      <c r="L14" s="195"/>
      <c r="M14" s="196"/>
      <c r="N14" s="291"/>
      <c r="O14" s="292"/>
      <c r="P14" s="293"/>
      <c r="Q14" s="292"/>
      <c r="R14" s="293"/>
      <c r="S14" s="292"/>
      <c r="T14" s="404"/>
    </row>
    <row r="15" spans="1:25" ht="15.95" customHeight="1" x14ac:dyDescent="0.25">
      <c r="A15" s="269"/>
      <c r="B15" s="213" t="str">
        <f>IFERROR(INDEX(t_Comptes[CODES],MATCH(C15,t_Comptes[LIBELLES],0)),"")</f>
        <v/>
      </c>
      <c r="C15" s="270"/>
      <c r="D15" s="270"/>
      <c r="E15" s="493"/>
      <c r="F15" s="197"/>
      <c r="G15" s="193"/>
      <c r="H15" s="194"/>
      <c r="I15" s="193"/>
      <c r="J15" s="194"/>
      <c r="K15" s="192"/>
      <c r="L15" s="195"/>
      <c r="M15" s="196"/>
      <c r="N15" s="291"/>
      <c r="O15" s="292"/>
      <c r="P15" s="293"/>
      <c r="Q15" s="292"/>
      <c r="R15" s="293"/>
      <c r="S15" s="292"/>
      <c r="T15" s="404"/>
    </row>
    <row r="16" spans="1:25" ht="15.95" customHeight="1" x14ac:dyDescent="0.25">
      <c r="A16" s="269"/>
      <c r="B16" s="213" t="str">
        <f>IFERROR(INDEX(t_Comptes[CODES],MATCH(C16,t_Comptes[LIBELLES],0)),"")</f>
        <v/>
      </c>
      <c r="C16" s="270"/>
      <c r="D16" s="270"/>
      <c r="E16" s="493"/>
      <c r="F16" s="197"/>
      <c r="G16" s="193"/>
      <c r="H16" s="194"/>
      <c r="I16" s="193"/>
      <c r="J16" s="194"/>
      <c r="K16" s="192"/>
      <c r="L16" s="195"/>
      <c r="M16" s="196"/>
      <c r="N16" s="291"/>
      <c r="O16" s="292"/>
      <c r="P16" s="293"/>
      <c r="Q16" s="292"/>
      <c r="R16" s="293"/>
      <c r="S16" s="292"/>
      <c r="T16" s="404"/>
    </row>
    <row r="17" spans="1:20" ht="15.95" customHeight="1" x14ac:dyDescent="0.25">
      <c r="A17" s="269"/>
      <c r="B17" s="213" t="str">
        <f>IFERROR(INDEX(t_Comptes[CODES],MATCH(C17,t_Comptes[LIBELLES],0)),"")</f>
        <v/>
      </c>
      <c r="C17" s="270"/>
      <c r="D17" s="270"/>
      <c r="E17" s="493"/>
      <c r="F17" s="197"/>
      <c r="G17" s="193"/>
      <c r="H17" s="194"/>
      <c r="I17" s="193"/>
      <c r="J17" s="194"/>
      <c r="K17" s="192"/>
      <c r="L17" s="195"/>
      <c r="M17" s="196"/>
      <c r="N17" s="291"/>
      <c r="O17" s="292"/>
      <c r="P17" s="293"/>
      <c r="Q17" s="292"/>
      <c r="R17" s="293"/>
      <c r="S17" s="292"/>
      <c r="T17" s="404"/>
    </row>
    <row r="18" spans="1:20" ht="15.95" customHeight="1" x14ac:dyDescent="0.25">
      <c r="A18" s="269"/>
      <c r="B18" s="213" t="str">
        <f>IFERROR(INDEX(t_Comptes[CODES],MATCH(C18,t_Comptes[LIBELLES],0)),"")</f>
        <v/>
      </c>
      <c r="C18" s="270"/>
      <c r="D18" s="270"/>
      <c r="E18" s="493"/>
      <c r="F18" s="197"/>
      <c r="G18" s="193"/>
      <c r="H18" s="194"/>
      <c r="I18" s="193"/>
      <c r="J18" s="194"/>
      <c r="K18" s="192"/>
      <c r="L18" s="195"/>
      <c r="M18" s="196"/>
      <c r="N18" s="291"/>
      <c r="O18" s="292"/>
      <c r="P18" s="293"/>
      <c r="Q18" s="292"/>
      <c r="R18" s="293"/>
      <c r="S18" s="292"/>
      <c r="T18" s="404"/>
    </row>
    <row r="19" spans="1:20" ht="15.95" customHeight="1" x14ac:dyDescent="0.25">
      <c r="A19" s="269"/>
      <c r="B19" s="213" t="str">
        <f>IFERROR(INDEX(t_Comptes[CODES],MATCH(C19,t_Comptes[LIBELLES],0)),"")</f>
        <v/>
      </c>
      <c r="C19" s="270"/>
      <c r="D19" s="270"/>
      <c r="E19" s="493"/>
      <c r="F19" s="197"/>
      <c r="G19" s="193"/>
      <c r="H19" s="194"/>
      <c r="I19" s="193"/>
      <c r="J19" s="194"/>
      <c r="K19" s="192"/>
      <c r="L19" s="195"/>
      <c r="M19" s="196"/>
      <c r="N19" s="291"/>
      <c r="O19" s="292"/>
      <c r="P19" s="293"/>
      <c r="Q19" s="292"/>
      <c r="R19" s="293"/>
      <c r="S19" s="292"/>
      <c r="T19" s="404"/>
    </row>
    <row r="20" spans="1:20" ht="15.95" customHeight="1" x14ac:dyDescent="0.25">
      <c r="A20" s="269"/>
      <c r="B20" s="213" t="str">
        <f>IFERROR(INDEX(t_Comptes[CODES],MATCH(C20,t_Comptes[LIBELLES],0)),"")</f>
        <v/>
      </c>
      <c r="C20" s="270"/>
      <c r="D20" s="270"/>
      <c r="E20" s="493"/>
      <c r="F20" s="197"/>
      <c r="G20" s="193"/>
      <c r="H20" s="194"/>
      <c r="I20" s="193"/>
      <c r="J20" s="194"/>
      <c r="K20" s="192"/>
      <c r="L20" s="195"/>
      <c r="M20" s="196"/>
      <c r="N20" s="291"/>
      <c r="O20" s="292"/>
      <c r="P20" s="293"/>
      <c r="Q20" s="292"/>
      <c r="R20" s="293"/>
      <c r="S20" s="292"/>
      <c r="T20" s="404"/>
    </row>
    <row r="21" spans="1:20" ht="15.95" customHeight="1" x14ac:dyDescent="0.25">
      <c r="A21" s="269"/>
      <c r="B21" s="213" t="str">
        <f>IFERROR(INDEX(t_Comptes[CODES],MATCH(C21,t_Comptes[LIBELLES],0)),"")</f>
        <v/>
      </c>
      <c r="C21" s="270"/>
      <c r="D21" s="270"/>
      <c r="E21" s="493"/>
      <c r="F21" s="197"/>
      <c r="G21" s="193"/>
      <c r="H21" s="194"/>
      <c r="I21" s="193"/>
      <c r="J21" s="194"/>
      <c r="K21" s="192"/>
      <c r="L21" s="195"/>
      <c r="M21" s="196"/>
      <c r="N21" s="291"/>
      <c r="O21" s="292"/>
      <c r="P21" s="293"/>
      <c r="Q21" s="292"/>
      <c r="R21" s="293"/>
      <c r="S21" s="292"/>
      <c r="T21" s="404"/>
    </row>
    <row r="22" spans="1:20" ht="15.95" customHeight="1" x14ac:dyDescent="0.25">
      <c r="A22" s="269"/>
      <c r="B22" s="213" t="str">
        <f>IFERROR(INDEX(t_Comptes[CODES],MATCH(C22,t_Comptes[LIBELLES],0)),"")</f>
        <v/>
      </c>
      <c r="C22" s="270"/>
      <c r="D22" s="270"/>
      <c r="E22" s="493"/>
      <c r="F22" s="197"/>
      <c r="G22" s="193"/>
      <c r="H22" s="194"/>
      <c r="I22" s="193"/>
      <c r="J22" s="194"/>
      <c r="K22" s="192"/>
      <c r="L22" s="195"/>
      <c r="M22" s="196"/>
      <c r="N22" s="291"/>
      <c r="O22" s="292"/>
      <c r="P22" s="293"/>
      <c r="Q22" s="292"/>
      <c r="R22" s="293"/>
      <c r="S22" s="292"/>
      <c r="T22" s="404"/>
    </row>
    <row r="23" spans="1:20" ht="15.95" customHeight="1" x14ac:dyDescent="0.25">
      <c r="A23" s="269"/>
      <c r="B23" s="213" t="str">
        <f>IFERROR(INDEX(t_Comptes[CODES],MATCH(C23,t_Comptes[LIBELLES],0)),"")</f>
        <v/>
      </c>
      <c r="C23" s="270"/>
      <c r="D23" s="270"/>
      <c r="E23" s="493"/>
      <c r="F23" s="197"/>
      <c r="G23" s="193"/>
      <c r="H23" s="194"/>
      <c r="I23" s="193"/>
      <c r="J23" s="194"/>
      <c r="K23" s="192"/>
      <c r="L23" s="195"/>
      <c r="M23" s="196"/>
      <c r="N23" s="291"/>
      <c r="O23" s="292"/>
      <c r="P23" s="293"/>
      <c r="Q23" s="292"/>
      <c r="R23" s="293"/>
      <c r="S23" s="292"/>
      <c r="T23" s="404"/>
    </row>
    <row r="24" spans="1:20" ht="15.95" customHeight="1" x14ac:dyDescent="0.25">
      <c r="A24" s="269"/>
      <c r="B24" s="213" t="str">
        <f>IFERROR(INDEX(t_Comptes[CODES],MATCH(C24,t_Comptes[LIBELLES],0)),"")</f>
        <v/>
      </c>
      <c r="C24" s="270"/>
      <c r="D24" s="270"/>
      <c r="E24" s="493"/>
      <c r="F24" s="197"/>
      <c r="G24" s="193"/>
      <c r="H24" s="194"/>
      <c r="I24" s="193"/>
      <c r="J24" s="194"/>
      <c r="K24" s="192"/>
      <c r="L24" s="195"/>
      <c r="M24" s="196"/>
      <c r="N24" s="291"/>
      <c r="O24" s="292"/>
      <c r="P24" s="293"/>
      <c r="Q24" s="292"/>
      <c r="R24" s="293"/>
      <c r="S24" s="292"/>
      <c r="T24" s="404"/>
    </row>
    <row r="25" spans="1:20" ht="15.95" customHeight="1" x14ac:dyDescent="0.25">
      <c r="A25" s="269"/>
      <c r="B25" s="213" t="str">
        <f>IFERROR(INDEX(t_Comptes[CODES],MATCH(C25,t_Comptes[LIBELLES],0)),"")</f>
        <v/>
      </c>
      <c r="C25" s="270"/>
      <c r="D25" s="270"/>
      <c r="E25" s="493"/>
      <c r="F25" s="197"/>
      <c r="G25" s="193"/>
      <c r="H25" s="194"/>
      <c r="I25" s="193"/>
      <c r="J25" s="194"/>
      <c r="K25" s="192"/>
      <c r="L25" s="195"/>
      <c r="M25" s="196"/>
      <c r="N25" s="291"/>
      <c r="O25" s="292"/>
      <c r="P25" s="293"/>
      <c r="Q25" s="292"/>
      <c r="R25" s="293"/>
      <c r="S25" s="292"/>
      <c r="T25" s="404"/>
    </row>
    <row r="26" spans="1:20" ht="15.95" customHeight="1" x14ac:dyDescent="0.25">
      <c r="A26" s="269"/>
      <c r="B26" s="213" t="str">
        <f>IFERROR(INDEX(t_Comptes[CODES],MATCH(C26,t_Comptes[LIBELLES],0)),"")</f>
        <v/>
      </c>
      <c r="C26" s="270"/>
      <c r="D26" s="270"/>
      <c r="E26" s="493"/>
      <c r="F26" s="197"/>
      <c r="G26" s="193"/>
      <c r="H26" s="194"/>
      <c r="I26" s="193"/>
      <c r="J26" s="194"/>
      <c r="K26" s="192"/>
      <c r="L26" s="195"/>
      <c r="M26" s="196"/>
      <c r="N26" s="291"/>
      <c r="O26" s="292"/>
      <c r="P26" s="293"/>
      <c r="Q26" s="292"/>
      <c r="R26" s="293"/>
      <c r="S26" s="292"/>
      <c r="T26" s="404"/>
    </row>
    <row r="27" spans="1:20" ht="15.95" customHeight="1" x14ac:dyDescent="0.25">
      <c r="A27" s="269"/>
      <c r="B27" s="213" t="str">
        <f>IFERROR(INDEX(t_Comptes[CODES],MATCH(C27,t_Comptes[LIBELLES],0)),"")</f>
        <v/>
      </c>
      <c r="C27" s="270"/>
      <c r="D27" s="270"/>
      <c r="E27" s="493"/>
      <c r="F27" s="197"/>
      <c r="G27" s="193"/>
      <c r="H27" s="194"/>
      <c r="I27" s="193"/>
      <c r="J27" s="194"/>
      <c r="K27" s="192"/>
      <c r="L27" s="195"/>
      <c r="M27" s="196"/>
      <c r="N27" s="291"/>
      <c r="O27" s="292"/>
      <c r="P27" s="293"/>
      <c r="Q27" s="292"/>
      <c r="R27" s="293"/>
      <c r="S27" s="292"/>
      <c r="T27" s="404"/>
    </row>
    <row r="28" spans="1:20" ht="15.95" customHeight="1" x14ac:dyDescent="0.25">
      <c r="A28" s="269"/>
      <c r="B28" s="213" t="str">
        <f>IFERROR(INDEX(t_Comptes[CODES],MATCH(C28,t_Comptes[LIBELLES],0)),"")</f>
        <v/>
      </c>
      <c r="C28" s="270"/>
      <c r="D28" s="270"/>
      <c r="E28" s="493"/>
      <c r="F28" s="197"/>
      <c r="G28" s="193"/>
      <c r="H28" s="194"/>
      <c r="I28" s="193"/>
      <c r="J28" s="194"/>
      <c r="K28" s="192"/>
      <c r="L28" s="195"/>
      <c r="M28" s="196"/>
      <c r="N28" s="291"/>
      <c r="O28" s="292"/>
      <c r="P28" s="293"/>
      <c r="Q28" s="292"/>
      <c r="R28" s="293"/>
      <c r="S28" s="292"/>
      <c r="T28" s="404"/>
    </row>
    <row r="29" spans="1:20" ht="15.95" customHeight="1" x14ac:dyDescent="0.25">
      <c r="A29" s="269"/>
      <c r="B29" s="213" t="str">
        <f>IFERROR(INDEX(t_Comptes[CODES],MATCH(C29,t_Comptes[LIBELLES],0)),"")</f>
        <v/>
      </c>
      <c r="C29" s="270"/>
      <c r="D29" s="270"/>
      <c r="E29" s="493"/>
      <c r="F29" s="197"/>
      <c r="G29" s="193"/>
      <c r="H29" s="194"/>
      <c r="I29" s="193"/>
      <c r="J29" s="194"/>
      <c r="K29" s="192"/>
      <c r="L29" s="195"/>
      <c r="M29" s="196"/>
      <c r="N29" s="291"/>
      <c r="O29" s="292"/>
      <c r="P29" s="293"/>
      <c r="Q29" s="292"/>
      <c r="R29" s="293"/>
      <c r="S29" s="292"/>
      <c r="T29" s="404"/>
    </row>
    <row r="30" spans="1:20" ht="15.95" customHeight="1" x14ac:dyDescent="0.25">
      <c r="A30" s="269"/>
      <c r="B30" s="213" t="str">
        <f>IFERROR(INDEX(t_Comptes[CODES],MATCH(C30,t_Comptes[LIBELLES],0)),"")</f>
        <v/>
      </c>
      <c r="C30" s="270"/>
      <c r="D30" s="270"/>
      <c r="E30" s="493"/>
      <c r="F30" s="197"/>
      <c r="G30" s="193"/>
      <c r="H30" s="194"/>
      <c r="I30" s="193"/>
      <c r="J30" s="194"/>
      <c r="K30" s="192"/>
      <c r="L30" s="195"/>
      <c r="M30" s="196"/>
      <c r="N30" s="291"/>
      <c r="O30" s="292"/>
      <c r="P30" s="293"/>
      <c r="Q30" s="292"/>
      <c r="R30" s="293"/>
      <c r="S30" s="292"/>
      <c r="T30" s="404"/>
    </row>
    <row r="31" spans="1:20" ht="15.95" customHeight="1" x14ac:dyDescent="0.25">
      <c r="A31" s="269"/>
      <c r="B31" s="213" t="str">
        <f>IFERROR(INDEX(t_Comptes[CODES],MATCH(C31,t_Comptes[LIBELLES],0)),"")</f>
        <v/>
      </c>
      <c r="C31" s="270"/>
      <c r="D31" s="270"/>
      <c r="E31" s="493"/>
      <c r="F31" s="197"/>
      <c r="G31" s="193"/>
      <c r="H31" s="194"/>
      <c r="I31" s="193"/>
      <c r="J31" s="194"/>
      <c r="K31" s="192"/>
      <c r="L31" s="195"/>
      <c r="M31" s="196"/>
      <c r="N31" s="291"/>
      <c r="O31" s="292"/>
      <c r="P31" s="293"/>
      <c r="Q31" s="292"/>
      <c r="R31" s="293"/>
      <c r="S31" s="292"/>
      <c r="T31" s="404"/>
    </row>
    <row r="32" spans="1:20" ht="15.95" customHeight="1" x14ac:dyDescent="0.25">
      <c r="A32" s="269"/>
      <c r="B32" s="213" t="str">
        <f>IFERROR(INDEX(t_Comptes[CODES],MATCH(C32,t_Comptes[LIBELLES],0)),"")</f>
        <v/>
      </c>
      <c r="C32" s="270"/>
      <c r="D32" s="270"/>
      <c r="E32" s="493"/>
      <c r="F32" s="197"/>
      <c r="G32" s="193"/>
      <c r="H32" s="194"/>
      <c r="I32" s="193"/>
      <c r="J32" s="194"/>
      <c r="K32" s="192"/>
      <c r="L32" s="195"/>
      <c r="M32" s="196"/>
      <c r="N32" s="291"/>
      <c r="O32" s="292"/>
      <c r="P32" s="293"/>
      <c r="Q32" s="292"/>
      <c r="R32" s="293"/>
      <c r="S32" s="292"/>
      <c r="T32" s="404"/>
    </row>
    <row r="33" spans="1:20" ht="15.95" customHeight="1" x14ac:dyDescent="0.25">
      <c r="A33" s="269"/>
      <c r="B33" s="213" t="str">
        <f>IFERROR(INDEX(t_Comptes[CODES],MATCH(C33,t_Comptes[LIBELLES],0)),"")</f>
        <v/>
      </c>
      <c r="C33" s="270"/>
      <c r="D33" s="270"/>
      <c r="E33" s="493"/>
      <c r="F33" s="197"/>
      <c r="G33" s="193"/>
      <c r="H33" s="194"/>
      <c r="I33" s="193"/>
      <c r="J33" s="194"/>
      <c r="K33" s="192"/>
      <c r="L33" s="195"/>
      <c r="M33" s="196"/>
      <c r="N33" s="291"/>
      <c r="O33" s="292"/>
      <c r="P33" s="293"/>
      <c r="Q33" s="292"/>
      <c r="R33" s="293"/>
      <c r="S33" s="292"/>
      <c r="T33" s="404"/>
    </row>
    <row r="34" spans="1:20" ht="15.95" customHeight="1" x14ac:dyDescent="0.25">
      <c r="A34" s="269"/>
      <c r="B34" s="213"/>
      <c r="C34" s="270"/>
      <c r="D34" s="270"/>
      <c r="E34" s="493"/>
      <c r="F34" s="197"/>
      <c r="G34" s="193"/>
      <c r="H34" s="194"/>
      <c r="I34" s="193"/>
      <c r="J34" s="194"/>
      <c r="K34" s="192"/>
      <c r="L34" s="195"/>
      <c r="M34" s="196"/>
      <c r="N34" s="291"/>
      <c r="O34" s="292"/>
      <c r="P34" s="293"/>
      <c r="Q34" s="292"/>
      <c r="R34" s="293"/>
      <c r="S34" s="292"/>
      <c r="T34" s="404"/>
    </row>
    <row r="35" spans="1:20" ht="15.95" customHeight="1" x14ac:dyDescent="0.25">
      <c r="A35" s="269"/>
      <c r="B35" s="213"/>
      <c r="C35" s="270"/>
      <c r="D35" s="270"/>
      <c r="E35" s="493"/>
      <c r="F35" s="197"/>
      <c r="G35" s="193"/>
      <c r="H35" s="194"/>
      <c r="I35" s="193"/>
      <c r="J35" s="194"/>
      <c r="K35" s="192"/>
      <c r="L35" s="195"/>
      <c r="M35" s="196"/>
      <c r="N35" s="291"/>
      <c r="O35" s="292"/>
      <c r="P35" s="293"/>
      <c r="Q35" s="292"/>
      <c r="R35" s="293"/>
      <c r="S35" s="292"/>
      <c r="T35" s="404"/>
    </row>
    <row r="36" spans="1:20" ht="15.95" customHeight="1" x14ac:dyDescent="0.25">
      <c r="A36" s="269"/>
      <c r="B36" s="213" t="str">
        <f>IFERROR(INDEX(t_Comptes[CODES],MATCH(C36,t_Comptes[LIBELLES],0)),"")</f>
        <v/>
      </c>
      <c r="C36" s="270"/>
      <c r="D36" s="270"/>
      <c r="E36" s="493"/>
      <c r="F36" s="197"/>
      <c r="G36" s="193"/>
      <c r="H36" s="194"/>
      <c r="I36" s="193"/>
      <c r="J36" s="194"/>
      <c r="K36" s="192"/>
      <c r="L36" s="195"/>
      <c r="M36" s="196"/>
      <c r="N36" s="291"/>
      <c r="O36" s="292"/>
      <c r="P36" s="293"/>
      <c r="Q36" s="292"/>
      <c r="R36" s="293"/>
      <c r="S36" s="292"/>
      <c r="T36" s="404"/>
    </row>
    <row r="37" spans="1:20" ht="15.95" customHeight="1" x14ac:dyDescent="0.25">
      <c r="A37" s="271"/>
      <c r="B37" s="214" t="str">
        <f>IFERROR(INDEX(t_Comptes[CODES],MATCH(C37,t_Comptes[LIBELLES],0)),"")</f>
        <v/>
      </c>
      <c r="C37" s="272"/>
      <c r="D37" s="272"/>
      <c r="E37" s="493"/>
      <c r="F37" s="324"/>
      <c r="G37" s="199"/>
      <c r="H37" s="326"/>
      <c r="I37" s="199"/>
      <c r="J37" s="194"/>
      <c r="K37" s="192"/>
      <c r="L37" s="195"/>
      <c r="M37" s="196"/>
      <c r="N37" s="291"/>
      <c r="O37" s="292"/>
      <c r="P37" s="293"/>
      <c r="Q37" s="292"/>
      <c r="R37" s="293"/>
      <c r="S37" s="292"/>
      <c r="T37" s="404"/>
    </row>
    <row r="38" spans="1:20" ht="15.95" customHeight="1" thickBot="1" x14ac:dyDescent="0.3">
      <c r="A38" s="667"/>
      <c r="B38" s="668"/>
      <c r="C38" s="669"/>
      <c r="D38" s="688" t="s">
        <v>27</v>
      </c>
      <c r="E38" s="669"/>
      <c r="F38" s="200">
        <f>SUM(F7:F37)</f>
        <v>0</v>
      </c>
      <c r="G38" s="201">
        <f>SUM(G7:G37)</f>
        <v>0</v>
      </c>
      <c r="H38" s="200">
        <f>SUM(H7:H37)</f>
        <v>0</v>
      </c>
      <c r="I38" s="202">
        <f>SUM(I7:I37)</f>
        <v>0</v>
      </c>
      <c r="J38" s="203"/>
      <c r="K38" s="204"/>
      <c r="L38" s="205"/>
      <c r="M38" s="206"/>
      <c r="N38" s="305"/>
      <c r="O38" s="306"/>
      <c r="P38" s="306"/>
      <c r="Q38" s="306"/>
      <c r="R38" s="306"/>
      <c r="S38" s="306"/>
      <c r="T38" s="306"/>
    </row>
    <row r="39" spans="1:20" ht="15.95" customHeight="1" thickBot="1" x14ac:dyDescent="0.3">
      <c r="A39" s="664"/>
      <c r="B39" s="665"/>
      <c r="C39" s="666"/>
      <c r="D39" s="691" t="s">
        <v>28</v>
      </c>
      <c r="E39" s="666"/>
      <c r="F39" s="685">
        <f>SUM(F6+F38-G38)</f>
        <v>425.44</v>
      </c>
      <c r="G39" s="686"/>
      <c r="H39" s="685">
        <f>SUM(H6+H38-I38)</f>
        <v>535.39</v>
      </c>
      <c r="I39" s="687"/>
      <c r="J39" s="207">
        <f t="shared" ref="J39:T39" si="0">SUM(J7:J37)</f>
        <v>0</v>
      </c>
      <c r="K39" s="207">
        <f t="shared" si="0"/>
        <v>0</v>
      </c>
      <c r="L39" s="207">
        <f t="shared" si="0"/>
        <v>0</v>
      </c>
      <c r="M39" s="207">
        <f t="shared" si="0"/>
        <v>0</v>
      </c>
      <c r="N39" s="237">
        <f t="shared" si="0"/>
        <v>0</v>
      </c>
      <c r="O39" s="237">
        <f t="shared" si="0"/>
        <v>0</v>
      </c>
      <c r="P39" s="237">
        <f t="shared" si="0"/>
        <v>0</v>
      </c>
      <c r="Q39" s="237">
        <f t="shared" si="0"/>
        <v>0</v>
      </c>
      <c r="R39" s="237">
        <f t="shared" si="0"/>
        <v>0</v>
      </c>
      <c r="S39" s="237">
        <f t="shared" si="0"/>
        <v>0</v>
      </c>
      <c r="T39" s="405">
        <f t="shared" si="0"/>
        <v>0</v>
      </c>
    </row>
    <row r="40" spans="1:20" ht="15.95" customHeight="1" x14ac:dyDescent="0.25"/>
    <row r="41" spans="1:20" ht="15.95" customHeight="1" x14ac:dyDescent="0.25"/>
    <row r="42" spans="1:20" ht="15.95" customHeight="1" x14ac:dyDescent="0.25"/>
    <row r="43" spans="1:20" ht="15.95" customHeight="1" x14ac:dyDescent="0.25"/>
    <row r="44" spans="1:20" ht="15.95" customHeight="1" x14ac:dyDescent="0.25"/>
  </sheetData>
  <mergeCells count="18">
    <mergeCell ref="F4:I4"/>
    <mergeCell ref="E4:E5"/>
    <mergeCell ref="D39:E39"/>
    <mergeCell ref="D38:E38"/>
    <mergeCell ref="N4:T4"/>
    <mergeCell ref="A38:C38"/>
    <mergeCell ref="A39:C39"/>
    <mergeCell ref="F39:G39"/>
    <mergeCell ref="H39:I39"/>
    <mergeCell ref="K4:M4"/>
    <mergeCell ref="A4:A5"/>
    <mergeCell ref="B4:B5"/>
    <mergeCell ref="C4:C5"/>
    <mergeCell ref="D4:D5"/>
    <mergeCell ref="F5:G5"/>
    <mergeCell ref="H5:I5"/>
    <mergeCell ref="F6:G6"/>
    <mergeCell ref="H6:I6"/>
  </mergeCells>
  <conditionalFormatting sqref="A8:C8 A7:D7 A9:D37 F7:M37">
    <cfRule type="expression" dxfId="52" priority="16">
      <formula>MOD(ROW(),2)</formula>
    </cfRule>
  </conditionalFormatting>
  <conditionalFormatting sqref="D8">
    <cfRule type="expression" dxfId="51" priority="15">
      <formula>MOD(ROW(),2)</formula>
    </cfRule>
  </conditionalFormatting>
  <conditionalFormatting sqref="N7:T11 N13:T37">
    <cfRule type="expression" dxfId="50" priority="13">
      <formula>MOD(ROW(),2)</formula>
    </cfRule>
  </conditionalFormatting>
  <conditionalFormatting sqref="N12:T12">
    <cfRule type="expression" dxfId="49" priority="12">
      <formula>MOD(ROW(),2)</formula>
    </cfRule>
  </conditionalFormatting>
  <conditionalFormatting sqref="E11:E27 E32:E37">
    <cfRule type="expression" dxfId="48" priority="6">
      <formula>MOD(ROW(),2)</formula>
    </cfRule>
  </conditionalFormatting>
  <conditionalFormatting sqref="E10">
    <cfRule type="expression" dxfId="47" priority="5">
      <formula>MOD(ROW(),2)</formula>
    </cfRule>
  </conditionalFormatting>
  <conditionalFormatting sqref="E9">
    <cfRule type="expression" dxfId="46" priority="4">
      <formula>MOD(ROW(),2)</formula>
    </cfRule>
  </conditionalFormatting>
  <conditionalFormatting sqref="E8">
    <cfRule type="expression" dxfId="45" priority="3">
      <formula>MOD(ROW(),2)</formula>
    </cfRule>
  </conditionalFormatting>
  <conditionalFormatting sqref="E28:E31">
    <cfRule type="expression" dxfId="44" priority="2">
      <formula>MOD(ROW(),2)</formula>
    </cfRule>
  </conditionalFormatting>
  <conditionalFormatting sqref="E7">
    <cfRule type="expression" dxfId="43" priority="1">
      <formula>MOD(ROW(),2)</formula>
    </cfRule>
  </conditionalFormatting>
  <dataValidations count="1">
    <dataValidation type="list" allowBlank="1" showInputMessage="1" showErrorMessage="1" sqref="C7:C37" xr:uid="{00000000-0002-0000-0900-000000000000}">
      <formula1>d.comptes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Y44"/>
  <sheetViews>
    <sheetView workbookViewId="0">
      <pane ySplit="6" topLeftCell="A7" activePane="bottomLeft" state="frozen"/>
      <selection pane="bottomLeft"/>
    </sheetView>
  </sheetViews>
  <sheetFormatPr baseColWidth="10" defaultColWidth="11.42578125" defaultRowHeight="15.75" x14ac:dyDescent="0.25"/>
  <cols>
    <col min="1" max="1" width="13" style="216" bestFit="1" customWidth="1"/>
    <col min="2" max="2" width="11.85546875" style="156" bestFit="1" customWidth="1"/>
    <col min="3" max="3" width="50.42578125" style="217" bestFit="1" customWidth="1"/>
    <col min="4" max="4" width="36.7109375" style="156" bestFit="1" customWidth="1"/>
    <col min="5" max="5" width="3.5703125" style="158" customWidth="1"/>
    <col min="6" max="9" width="10.7109375" style="156" customWidth="1"/>
    <col min="10" max="13" width="11.42578125" style="156"/>
    <col min="14" max="15" width="10.7109375" style="158" customWidth="1"/>
    <col min="16" max="16" width="14.28515625" style="158" bestFit="1" customWidth="1"/>
    <col min="17" max="17" width="11.5703125" style="158" bestFit="1" customWidth="1"/>
    <col min="18" max="18" width="10.7109375" style="158" customWidth="1"/>
    <col min="19" max="19" width="9.7109375" style="158" customWidth="1"/>
    <col min="20" max="20" width="10.28515625" style="158" bestFit="1" customWidth="1"/>
    <col min="21" max="25" width="11.42578125" style="217"/>
    <col min="26" max="16384" width="11.42578125" style="156"/>
  </cols>
  <sheetData>
    <row r="1" spans="1:25" ht="32.25" customHeight="1" x14ac:dyDescent="0.25">
      <c r="A1" s="182"/>
      <c r="B1" s="183"/>
      <c r="C1" s="158"/>
      <c r="D1" s="158"/>
      <c r="F1" s="183"/>
      <c r="G1" s="183"/>
      <c r="H1" s="183"/>
      <c r="I1" s="183"/>
      <c r="J1" s="183"/>
      <c r="K1" s="183"/>
      <c r="L1" s="183"/>
      <c r="M1" s="183"/>
    </row>
    <row r="2" spans="1:25" ht="18.75" x14ac:dyDescent="0.25">
      <c r="A2" s="182"/>
      <c r="B2" s="184" t="s">
        <v>15</v>
      </c>
      <c r="C2" s="181" t="str">
        <f ca="1">MID(CELL("filename",A1),FIND("]",CELL("filename",A1))+1,32)</f>
        <v>Août 2024</v>
      </c>
      <c r="D2" s="155"/>
      <c r="E2" s="221"/>
      <c r="F2" s="155"/>
      <c r="G2" s="155"/>
      <c r="H2" s="209"/>
      <c r="I2" s="209"/>
      <c r="J2" s="209"/>
      <c r="K2" s="209"/>
      <c r="L2" s="209"/>
      <c r="M2" s="209"/>
      <c r="N2" s="239"/>
      <c r="O2" s="239"/>
    </row>
    <row r="3" spans="1:25" ht="16.5" thickBot="1" x14ac:dyDescent="0.3">
      <c r="A3" s="182"/>
      <c r="B3" s="183"/>
      <c r="C3" s="158"/>
      <c r="D3" s="158"/>
      <c r="F3" s="183"/>
      <c r="G3" s="183"/>
      <c r="H3" s="183"/>
      <c r="I3" s="183"/>
      <c r="J3" s="183"/>
      <c r="K3" s="183"/>
      <c r="L3" s="183"/>
      <c r="M3" s="183"/>
    </row>
    <row r="4" spans="1:25" ht="16.5" thickBot="1" x14ac:dyDescent="0.3">
      <c r="A4" s="694" t="s">
        <v>19</v>
      </c>
      <c r="B4" s="694" t="s">
        <v>0</v>
      </c>
      <c r="C4" s="670" t="s">
        <v>20</v>
      </c>
      <c r="D4" s="670" t="s">
        <v>98</v>
      </c>
      <c r="E4" s="670" t="s">
        <v>161</v>
      </c>
      <c r="F4" s="696" t="s">
        <v>16</v>
      </c>
      <c r="G4" s="697"/>
      <c r="H4" s="697"/>
      <c r="I4" s="698"/>
      <c r="J4" s="215"/>
      <c r="K4" s="707" t="s">
        <v>17</v>
      </c>
      <c r="L4" s="707"/>
      <c r="M4" s="708"/>
      <c r="N4" s="682" t="s">
        <v>18</v>
      </c>
      <c r="O4" s="683"/>
      <c r="P4" s="683"/>
      <c r="Q4" s="683"/>
      <c r="R4" s="683"/>
      <c r="S4" s="683"/>
      <c r="T4" s="706"/>
    </row>
    <row r="5" spans="1:25" s="165" customFormat="1" ht="32.25" customHeight="1" thickBot="1" x14ac:dyDescent="0.3">
      <c r="A5" s="695"/>
      <c r="B5" s="695"/>
      <c r="C5" s="671"/>
      <c r="D5" s="671"/>
      <c r="E5" s="671"/>
      <c r="F5" s="699" t="s">
        <v>21</v>
      </c>
      <c r="G5" s="700"/>
      <c r="H5" s="699" t="s">
        <v>22</v>
      </c>
      <c r="I5" s="701"/>
      <c r="J5" s="185" t="s">
        <v>121</v>
      </c>
      <c r="K5" s="186" t="s">
        <v>122</v>
      </c>
      <c r="L5" s="187" t="s">
        <v>2</v>
      </c>
      <c r="M5" s="188" t="s">
        <v>82</v>
      </c>
      <c r="N5" s="244" t="s">
        <v>26</v>
      </c>
      <c r="O5" s="245" t="s">
        <v>9</v>
      </c>
      <c r="P5" s="246" t="s">
        <v>100</v>
      </c>
      <c r="Q5" s="247" t="s">
        <v>8</v>
      </c>
      <c r="R5" s="248" t="s">
        <v>4</v>
      </c>
      <c r="S5" s="249" t="s">
        <v>6</v>
      </c>
      <c r="T5" s="245" t="s">
        <v>13</v>
      </c>
      <c r="U5" s="158"/>
      <c r="V5" s="158"/>
      <c r="W5" s="158"/>
      <c r="X5" s="158"/>
      <c r="Y5" s="158"/>
    </row>
    <row r="6" spans="1:25" ht="15.95" customHeight="1" thickBot="1" x14ac:dyDescent="0.3">
      <c r="A6" s="268"/>
      <c r="B6" s="210"/>
      <c r="C6" s="211"/>
      <c r="D6" s="211"/>
      <c r="E6" s="211"/>
      <c r="F6" s="709">
        <f>'Juillet 2024'!F39:G39</f>
        <v>425.44</v>
      </c>
      <c r="G6" s="703"/>
      <c r="H6" s="704">
        <f>'Juillet 2024'!H39:I39</f>
        <v>535.39</v>
      </c>
      <c r="I6" s="705"/>
      <c r="J6" s="189"/>
      <c r="K6" s="190"/>
      <c r="L6" s="191"/>
      <c r="M6" s="212"/>
      <c r="N6" s="282"/>
      <c r="O6" s="283"/>
      <c r="P6" s="284"/>
      <c r="Q6" s="283"/>
      <c r="R6" s="284"/>
      <c r="S6" s="283"/>
      <c r="T6" s="403"/>
    </row>
    <row r="7" spans="1:25" ht="15.95" customHeight="1" x14ac:dyDescent="0.25">
      <c r="A7" s="269"/>
      <c r="B7" s="213" t="str">
        <f>IFERROR(INDEX(t_Comptes[CODES],MATCH(C7,t_Comptes[LIBELLES],0)),"")</f>
        <v/>
      </c>
      <c r="C7" s="270"/>
      <c r="D7" s="270"/>
      <c r="E7" s="494"/>
      <c r="F7" s="197"/>
      <c r="G7" s="321"/>
      <c r="H7" s="325"/>
      <c r="I7" s="321"/>
      <c r="J7" s="194"/>
      <c r="K7" s="192"/>
      <c r="L7" s="195"/>
      <c r="M7" s="196"/>
      <c r="N7" s="291"/>
      <c r="O7" s="292"/>
      <c r="P7" s="293"/>
      <c r="Q7" s="292"/>
      <c r="R7" s="293"/>
      <c r="S7" s="292"/>
      <c r="T7" s="404"/>
    </row>
    <row r="8" spans="1:25" ht="15.95" customHeight="1" x14ac:dyDescent="0.25">
      <c r="A8" s="269"/>
      <c r="B8" s="213" t="str">
        <f>IFERROR(INDEX(t_Comptes[CODES],MATCH(C8,t_Comptes[LIBELLES],0)),"")</f>
        <v/>
      </c>
      <c r="C8" s="270"/>
      <c r="D8" s="270"/>
      <c r="E8" s="493"/>
      <c r="F8" s="197"/>
      <c r="G8" s="193"/>
      <c r="H8" s="194"/>
      <c r="I8" s="193"/>
      <c r="J8" s="194"/>
      <c r="K8" s="192"/>
      <c r="L8" s="195"/>
      <c r="M8" s="196"/>
      <c r="N8" s="291"/>
      <c r="O8" s="292"/>
      <c r="P8" s="293"/>
      <c r="Q8" s="292"/>
      <c r="R8" s="293"/>
      <c r="S8" s="292"/>
      <c r="T8" s="404"/>
    </row>
    <row r="9" spans="1:25" ht="15.95" customHeight="1" x14ac:dyDescent="0.25">
      <c r="A9" s="269"/>
      <c r="B9" s="213" t="str">
        <f>IFERROR(INDEX(t_Comptes[CODES],MATCH(C9,t_Comptes[LIBELLES],0)),"")</f>
        <v/>
      </c>
      <c r="C9" s="270"/>
      <c r="D9" s="270"/>
      <c r="E9" s="494"/>
      <c r="F9" s="197"/>
      <c r="G9" s="193"/>
      <c r="H9" s="194"/>
      <c r="I9" s="193"/>
      <c r="J9" s="194"/>
      <c r="K9" s="192"/>
      <c r="L9" s="195"/>
      <c r="M9" s="196"/>
      <c r="N9" s="291"/>
      <c r="O9" s="292"/>
      <c r="P9" s="293"/>
      <c r="Q9" s="292"/>
      <c r="R9" s="293"/>
      <c r="S9" s="292"/>
      <c r="T9" s="404"/>
    </row>
    <row r="10" spans="1:25" ht="15.95" customHeight="1" x14ac:dyDescent="0.25">
      <c r="A10" s="269"/>
      <c r="B10" s="213" t="str">
        <f>IFERROR(INDEX(t_Comptes[CODES],MATCH(C10,t_Comptes[LIBELLES],0)),"")</f>
        <v/>
      </c>
      <c r="C10" s="270"/>
      <c r="D10" s="270"/>
      <c r="E10" s="494"/>
      <c r="F10" s="197"/>
      <c r="G10" s="193"/>
      <c r="H10" s="194"/>
      <c r="I10" s="193"/>
      <c r="J10" s="194"/>
      <c r="K10" s="192"/>
      <c r="L10" s="195"/>
      <c r="M10" s="196"/>
      <c r="N10" s="291"/>
      <c r="O10" s="292"/>
      <c r="P10" s="293"/>
      <c r="Q10" s="292"/>
      <c r="R10" s="293"/>
      <c r="S10" s="292"/>
      <c r="T10" s="404"/>
    </row>
    <row r="11" spans="1:25" ht="15.95" customHeight="1" x14ac:dyDescent="0.25">
      <c r="A11" s="269"/>
      <c r="B11" s="213" t="str">
        <f>IFERROR(INDEX(t_Comptes[CODES],MATCH(C11,t_Comptes[LIBELLES],0)),"")</f>
        <v/>
      </c>
      <c r="C11" s="270"/>
      <c r="D11" s="270"/>
      <c r="E11" s="493"/>
      <c r="F11" s="197"/>
      <c r="G11" s="193"/>
      <c r="H11" s="194"/>
      <c r="I11" s="193"/>
      <c r="J11" s="194"/>
      <c r="K11" s="192"/>
      <c r="L11" s="195"/>
      <c r="M11" s="196"/>
      <c r="N11" s="291"/>
      <c r="O11" s="292"/>
      <c r="P11" s="293"/>
      <c r="Q11" s="292"/>
      <c r="R11" s="293"/>
      <c r="S11" s="292"/>
      <c r="T11" s="404"/>
    </row>
    <row r="12" spans="1:25" ht="15.95" customHeight="1" x14ac:dyDescent="0.25">
      <c r="A12" s="269"/>
      <c r="B12" s="213" t="str">
        <f>IFERROR(INDEX(t_Comptes[CODES],MATCH(C12,t_Comptes[LIBELLES],0)),"")</f>
        <v/>
      </c>
      <c r="C12" s="270"/>
      <c r="D12" s="270"/>
      <c r="E12" s="493"/>
      <c r="F12" s="197"/>
      <c r="G12" s="193"/>
      <c r="H12" s="194"/>
      <c r="I12" s="193"/>
      <c r="J12" s="194"/>
      <c r="K12" s="192"/>
      <c r="L12" s="195"/>
      <c r="M12" s="196"/>
      <c r="N12" s="291"/>
      <c r="O12" s="292"/>
      <c r="P12" s="293"/>
      <c r="Q12" s="292"/>
      <c r="R12" s="293"/>
      <c r="S12" s="292"/>
      <c r="T12" s="404"/>
    </row>
    <row r="13" spans="1:25" ht="15.95" customHeight="1" x14ac:dyDescent="0.25">
      <c r="A13" s="269"/>
      <c r="B13" s="213" t="str">
        <f>IFERROR(INDEX(t_Comptes[CODES],MATCH(C13,t_Comptes[LIBELLES],0)),"")</f>
        <v/>
      </c>
      <c r="C13" s="270"/>
      <c r="D13" s="270"/>
      <c r="E13" s="493"/>
      <c r="F13" s="197"/>
      <c r="G13" s="193"/>
      <c r="H13" s="194"/>
      <c r="I13" s="193"/>
      <c r="J13" s="194"/>
      <c r="K13" s="192"/>
      <c r="L13" s="195"/>
      <c r="M13" s="196"/>
      <c r="N13" s="291"/>
      <c r="O13" s="292"/>
      <c r="P13" s="293"/>
      <c r="Q13" s="292"/>
      <c r="R13" s="293"/>
      <c r="S13" s="292"/>
      <c r="T13" s="404"/>
    </row>
    <row r="14" spans="1:25" ht="15.95" customHeight="1" x14ac:dyDescent="0.25">
      <c r="A14" s="269"/>
      <c r="B14" s="213" t="str">
        <f>IFERROR(INDEX(t_Comptes[CODES],MATCH(C14,t_Comptes[LIBELLES],0)),"")</f>
        <v/>
      </c>
      <c r="C14" s="270"/>
      <c r="D14" s="270"/>
      <c r="E14" s="493"/>
      <c r="F14" s="197"/>
      <c r="G14" s="193"/>
      <c r="H14" s="194"/>
      <c r="I14" s="193"/>
      <c r="J14" s="194"/>
      <c r="K14" s="192"/>
      <c r="L14" s="195"/>
      <c r="M14" s="196"/>
      <c r="N14" s="291"/>
      <c r="O14" s="292"/>
      <c r="P14" s="293"/>
      <c r="Q14" s="292"/>
      <c r="R14" s="293"/>
      <c r="S14" s="292"/>
      <c r="T14" s="404"/>
    </row>
    <row r="15" spans="1:25" ht="15.95" customHeight="1" x14ac:dyDescent="0.25">
      <c r="A15" s="269"/>
      <c r="B15" s="213" t="str">
        <f>IFERROR(INDEX(t_Comptes[CODES],MATCH(C15,t_Comptes[LIBELLES],0)),"")</f>
        <v/>
      </c>
      <c r="C15" s="270"/>
      <c r="D15" s="270"/>
      <c r="E15" s="493"/>
      <c r="F15" s="197"/>
      <c r="G15" s="193"/>
      <c r="H15" s="194"/>
      <c r="I15" s="193"/>
      <c r="J15" s="194"/>
      <c r="K15" s="192"/>
      <c r="L15" s="195"/>
      <c r="M15" s="196"/>
      <c r="N15" s="291"/>
      <c r="O15" s="292"/>
      <c r="P15" s="293"/>
      <c r="Q15" s="292"/>
      <c r="R15" s="293"/>
      <c r="S15" s="292"/>
      <c r="T15" s="404"/>
    </row>
    <row r="16" spans="1:25" ht="15.95" customHeight="1" x14ac:dyDescent="0.25">
      <c r="A16" s="269"/>
      <c r="B16" s="213" t="str">
        <f>IFERROR(INDEX(t_Comptes[CODES],MATCH(C16,t_Comptes[LIBELLES],0)),"")</f>
        <v/>
      </c>
      <c r="C16" s="270"/>
      <c r="D16" s="270"/>
      <c r="E16" s="493"/>
      <c r="F16" s="197"/>
      <c r="G16" s="193"/>
      <c r="H16" s="194"/>
      <c r="I16" s="193"/>
      <c r="J16" s="194"/>
      <c r="K16" s="192"/>
      <c r="L16" s="195"/>
      <c r="M16" s="196"/>
      <c r="N16" s="291"/>
      <c r="O16" s="292"/>
      <c r="P16" s="293"/>
      <c r="Q16" s="292"/>
      <c r="R16" s="293"/>
      <c r="S16" s="292"/>
      <c r="T16" s="404"/>
    </row>
    <row r="17" spans="1:20" ht="15.95" customHeight="1" x14ac:dyDescent="0.25">
      <c r="A17" s="269"/>
      <c r="B17" s="213" t="str">
        <f>IFERROR(INDEX(t_Comptes[CODES],MATCH(C17,t_Comptes[LIBELLES],0)),"")</f>
        <v/>
      </c>
      <c r="C17" s="270"/>
      <c r="D17" s="270"/>
      <c r="E17" s="493"/>
      <c r="F17" s="197"/>
      <c r="G17" s="193"/>
      <c r="H17" s="194"/>
      <c r="I17" s="193"/>
      <c r="J17" s="194"/>
      <c r="K17" s="192"/>
      <c r="L17" s="195"/>
      <c r="M17" s="196"/>
      <c r="N17" s="291"/>
      <c r="O17" s="292"/>
      <c r="P17" s="293"/>
      <c r="Q17" s="292"/>
      <c r="R17" s="293"/>
      <c r="S17" s="292"/>
      <c r="T17" s="404"/>
    </row>
    <row r="18" spans="1:20" ht="15.95" customHeight="1" x14ac:dyDescent="0.25">
      <c r="A18" s="269"/>
      <c r="B18" s="213" t="str">
        <f>IFERROR(INDEX(t_Comptes[CODES],MATCH(C18,t_Comptes[LIBELLES],0)),"")</f>
        <v/>
      </c>
      <c r="C18" s="270"/>
      <c r="D18" s="270"/>
      <c r="E18" s="493"/>
      <c r="F18" s="197"/>
      <c r="G18" s="193"/>
      <c r="H18" s="194"/>
      <c r="I18" s="193"/>
      <c r="J18" s="194"/>
      <c r="K18" s="192"/>
      <c r="L18" s="195"/>
      <c r="M18" s="196"/>
      <c r="N18" s="291"/>
      <c r="O18" s="292"/>
      <c r="P18" s="293"/>
      <c r="Q18" s="292"/>
      <c r="R18" s="293"/>
      <c r="S18" s="292"/>
      <c r="T18" s="404"/>
    </row>
    <row r="19" spans="1:20" ht="15.95" customHeight="1" x14ac:dyDescent="0.25">
      <c r="A19" s="269"/>
      <c r="B19" s="213" t="str">
        <f>IFERROR(INDEX(t_Comptes[CODES],MATCH(C19,t_Comptes[LIBELLES],0)),"")</f>
        <v/>
      </c>
      <c r="C19" s="270"/>
      <c r="D19" s="270"/>
      <c r="E19" s="493"/>
      <c r="F19" s="197"/>
      <c r="G19" s="193"/>
      <c r="H19" s="194"/>
      <c r="I19" s="193"/>
      <c r="J19" s="194"/>
      <c r="K19" s="192"/>
      <c r="L19" s="195"/>
      <c r="M19" s="196"/>
      <c r="N19" s="291"/>
      <c r="O19" s="292"/>
      <c r="P19" s="293"/>
      <c r="Q19" s="292"/>
      <c r="R19" s="293"/>
      <c r="S19" s="292"/>
      <c r="T19" s="404"/>
    </row>
    <row r="20" spans="1:20" ht="15.95" customHeight="1" x14ac:dyDescent="0.25">
      <c r="A20" s="269"/>
      <c r="B20" s="213" t="str">
        <f>IFERROR(INDEX(t_Comptes[CODES],MATCH(C20,t_Comptes[LIBELLES],0)),"")</f>
        <v/>
      </c>
      <c r="C20" s="270"/>
      <c r="D20" s="270"/>
      <c r="E20" s="493"/>
      <c r="F20" s="197"/>
      <c r="G20" s="193"/>
      <c r="H20" s="194"/>
      <c r="I20" s="193"/>
      <c r="J20" s="194"/>
      <c r="K20" s="192"/>
      <c r="L20" s="195"/>
      <c r="M20" s="196"/>
      <c r="N20" s="291"/>
      <c r="O20" s="292"/>
      <c r="P20" s="293"/>
      <c r="Q20" s="292"/>
      <c r="R20" s="293"/>
      <c r="S20" s="292"/>
      <c r="T20" s="404"/>
    </row>
    <row r="21" spans="1:20" ht="15.95" customHeight="1" x14ac:dyDescent="0.25">
      <c r="A21" s="269"/>
      <c r="B21" s="213" t="str">
        <f>IFERROR(INDEX(t_Comptes[CODES],MATCH(C21,t_Comptes[LIBELLES],0)),"")</f>
        <v/>
      </c>
      <c r="C21" s="270"/>
      <c r="D21" s="270"/>
      <c r="E21" s="493"/>
      <c r="F21" s="197"/>
      <c r="G21" s="193"/>
      <c r="H21" s="194"/>
      <c r="I21" s="193"/>
      <c r="J21" s="194"/>
      <c r="K21" s="192"/>
      <c r="L21" s="195"/>
      <c r="M21" s="196"/>
      <c r="N21" s="291"/>
      <c r="O21" s="292"/>
      <c r="P21" s="293"/>
      <c r="Q21" s="292"/>
      <c r="R21" s="293"/>
      <c r="S21" s="292"/>
      <c r="T21" s="404"/>
    </row>
    <row r="22" spans="1:20" ht="15.95" customHeight="1" x14ac:dyDescent="0.25">
      <c r="A22" s="269"/>
      <c r="B22" s="213" t="str">
        <f>IFERROR(INDEX(t_Comptes[CODES],MATCH(C22,t_Comptes[LIBELLES],0)),"")</f>
        <v/>
      </c>
      <c r="C22" s="270"/>
      <c r="D22" s="270"/>
      <c r="E22" s="493"/>
      <c r="F22" s="197"/>
      <c r="G22" s="193"/>
      <c r="H22" s="194"/>
      <c r="I22" s="193"/>
      <c r="J22" s="194"/>
      <c r="K22" s="192"/>
      <c r="L22" s="195"/>
      <c r="M22" s="196"/>
      <c r="N22" s="291"/>
      <c r="O22" s="292"/>
      <c r="P22" s="293"/>
      <c r="Q22" s="292"/>
      <c r="R22" s="293"/>
      <c r="S22" s="292"/>
      <c r="T22" s="404"/>
    </row>
    <row r="23" spans="1:20" ht="15.95" customHeight="1" x14ac:dyDescent="0.25">
      <c r="A23" s="269"/>
      <c r="B23" s="213" t="str">
        <f>IFERROR(INDEX(t_Comptes[CODES],MATCH(C23,t_Comptes[LIBELLES],0)),"")</f>
        <v/>
      </c>
      <c r="C23" s="270"/>
      <c r="D23" s="270"/>
      <c r="E23" s="493"/>
      <c r="F23" s="197"/>
      <c r="G23" s="193"/>
      <c r="H23" s="194"/>
      <c r="I23" s="193"/>
      <c r="J23" s="194"/>
      <c r="K23" s="192"/>
      <c r="L23" s="195"/>
      <c r="M23" s="196"/>
      <c r="N23" s="291"/>
      <c r="O23" s="292"/>
      <c r="P23" s="293"/>
      <c r="Q23" s="292"/>
      <c r="R23" s="293"/>
      <c r="S23" s="292"/>
      <c r="T23" s="404"/>
    </row>
    <row r="24" spans="1:20" ht="15.95" customHeight="1" x14ac:dyDescent="0.25">
      <c r="A24" s="269"/>
      <c r="B24" s="213" t="str">
        <f>IFERROR(INDEX(t_Comptes[CODES],MATCH(C24,t_Comptes[LIBELLES],0)),"")</f>
        <v/>
      </c>
      <c r="C24" s="270"/>
      <c r="D24" s="270"/>
      <c r="E24" s="493"/>
      <c r="F24" s="197"/>
      <c r="G24" s="193"/>
      <c r="H24" s="194"/>
      <c r="I24" s="193"/>
      <c r="J24" s="194"/>
      <c r="K24" s="192"/>
      <c r="L24" s="195"/>
      <c r="M24" s="196"/>
      <c r="N24" s="291"/>
      <c r="O24" s="292"/>
      <c r="P24" s="293"/>
      <c r="Q24" s="292"/>
      <c r="R24" s="293"/>
      <c r="S24" s="292"/>
      <c r="T24" s="404"/>
    </row>
    <row r="25" spans="1:20" ht="15.95" customHeight="1" x14ac:dyDescent="0.25">
      <c r="A25" s="269"/>
      <c r="B25" s="213" t="str">
        <f>IFERROR(INDEX(t_Comptes[CODES],MATCH(C25,t_Comptes[LIBELLES],0)),"")</f>
        <v/>
      </c>
      <c r="C25" s="270"/>
      <c r="D25" s="270"/>
      <c r="E25" s="493"/>
      <c r="F25" s="197"/>
      <c r="G25" s="193"/>
      <c r="H25" s="194"/>
      <c r="I25" s="193"/>
      <c r="J25" s="194"/>
      <c r="K25" s="192"/>
      <c r="L25" s="195"/>
      <c r="M25" s="196"/>
      <c r="N25" s="291"/>
      <c r="O25" s="292"/>
      <c r="P25" s="293"/>
      <c r="Q25" s="292"/>
      <c r="R25" s="293"/>
      <c r="S25" s="292"/>
      <c r="T25" s="404"/>
    </row>
    <row r="26" spans="1:20" ht="15.95" customHeight="1" x14ac:dyDescent="0.25">
      <c r="A26" s="269"/>
      <c r="B26" s="213" t="str">
        <f>IFERROR(INDEX(t_Comptes[CODES],MATCH(C26,t_Comptes[LIBELLES],0)),"")</f>
        <v/>
      </c>
      <c r="C26" s="270"/>
      <c r="D26" s="270"/>
      <c r="E26" s="493"/>
      <c r="F26" s="197"/>
      <c r="G26" s="193"/>
      <c r="H26" s="194"/>
      <c r="I26" s="193"/>
      <c r="J26" s="194"/>
      <c r="K26" s="192"/>
      <c r="L26" s="195"/>
      <c r="M26" s="196"/>
      <c r="N26" s="291"/>
      <c r="O26" s="292"/>
      <c r="P26" s="293"/>
      <c r="Q26" s="292"/>
      <c r="R26" s="293"/>
      <c r="S26" s="292"/>
      <c r="T26" s="404"/>
    </row>
    <row r="27" spans="1:20" ht="15.95" customHeight="1" x14ac:dyDescent="0.25">
      <c r="A27" s="269"/>
      <c r="B27" s="213" t="str">
        <f>IFERROR(INDEX(t_Comptes[CODES],MATCH(C27,t_Comptes[LIBELLES],0)),"")</f>
        <v/>
      </c>
      <c r="C27" s="270"/>
      <c r="D27" s="270"/>
      <c r="E27" s="493"/>
      <c r="F27" s="197"/>
      <c r="G27" s="193"/>
      <c r="H27" s="194"/>
      <c r="I27" s="193"/>
      <c r="J27" s="194"/>
      <c r="K27" s="192"/>
      <c r="L27" s="195"/>
      <c r="M27" s="196"/>
      <c r="N27" s="291"/>
      <c r="O27" s="292"/>
      <c r="P27" s="293"/>
      <c r="Q27" s="292"/>
      <c r="R27" s="293"/>
      <c r="S27" s="292"/>
      <c r="T27" s="404"/>
    </row>
    <row r="28" spans="1:20" ht="15.95" customHeight="1" x14ac:dyDescent="0.25">
      <c r="A28" s="269"/>
      <c r="B28" s="213" t="str">
        <f>IFERROR(INDEX(t_Comptes[CODES],MATCH(C28,t_Comptes[LIBELLES],0)),"")</f>
        <v/>
      </c>
      <c r="C28" s="270"/>
      <c r="D28" s="270"/>
      <c r="E28" s="493"/>
      <c r="F28" s="197"/>
      <c r="G28" s="193"/>
      <c r="H28" s="194"/>
      <c r="I28" s="193"/>
      <c r="J28" s="194"/>
      <c r="K28" s="192"/>
      <c r="L28" s="195"/>
      <c r="M28" s="196"/>
      <c r="N28" s="291"/>
      <c r="O28" s="292"/>
      <c r="P28" s="293"/>
      <c r="Q28" s="292"/>
      <c r="R28" s="293"/>
      <c r="S28" s="292"/>
      <c r="T28" s="404"/>
    </row>
    <row r="29" spans="1:20" ht="15.95" customHeight="1" x14ac:dyDescent="0.25">
      <c r="A29" s="269"/>
      <c r="B29" s="213" t="str">
        <f>IFERROR(INDEX(t_Comptes[CODES],MATCH(C29,t_Comptes[LIBELLES],0)),"")</f>
        <v/>
      </c>
      <c r="C29" s="270"/>
      <c r="D29" s="270"/>
      <c r="E29" s="493"/>
      <c r="F29" s="197"/>
      <c r="G29" s="193"/>
      <c r="H29" s="194"/>
      <c r="I29" s="193"/>
      <c r="J29" s="194"/>
      <c r="K29" s="192"/>
      <c r="L29" s="195"/>
      <c r="M29" s="196"/>
      <c r="N29" s="291"/>
      <c r="O29" s="292"/>
      <c r="P29" s="293"/>
      <c r="Q29" s="292"/>
      <c r="R29" s="293"/>
      <c r="S29" s="292"/>
      <c r="T29" s="404"/>
    </row>
    <row r="30" spans="1:20" ht="15.95" customHeight="1" x14ac:dyDescent="0.25">
      <c r="A30" s="269"/>
      <c r="B30" s="213" t="str">
        <f>IFERROR(INDEX(t_Comptes[CODES],MATCH(C30,t_Comptes[LIBELLES],0)),"")</f>
        <v/>
      </c>
      <c r="C30" s="270"/>
      <c r="D30" s="270"/>
      <c r="E30" s="493"/>
      <c r="F30" s="197"/>
      <c r="G30" s="193"/>
      <c r="H30" s="194"/>
      <c r="I30" s="193"/>
      <c r="J30" s="194"/>
      <c r="K30" s="192"/>
      <c r="L30" s="195"/>
      <c r="M30" s="196"/>
      <c r="N30" s="291"/>
      <c r="O30" s="292"/>
      <c r="P30" s="293"/>
      <c r="Q30" s="292"/>
      <c r="R30" s="293"/>
      <c r="S30" s="292"/>
      <c r="T30" s="404"/>
    </row>
    <row r="31" spans="1:20" ht="15.95" customHeight="1" x14ac:dyDescent="0.25">
      <c r="A31" s="269"/>
      <c r="B31" s="213" t="str">
        <f>IFERROR(INDEX(t_Comptes[CODES],MATCH(C31,t_Comptes[LIBELLES],0)),"")</f>
        <v/>
      </c>
      <c r="C31" s="270"/>
      <c r="D31" s="270"/>
      <c r="E31" s="493"/>
      <c r="F31" s="197"/>
      <c r="G31" s="193"/>
      <c r="H31" s="194"/>
      <c r="I31" s="193"/>
      <c r="J31" s="194"/>
      <c r="K31" s="192"/>
      <c r="L31" s="195"/>
      <c r="M31" s="196"/>
      <c r="N31" s="291"/>
      <c r="O31" s="292"/>
      <c r="P31" s="293"/>
      <c r="Q31" s="292"/>
      <c r="R31" s="293"/>
      <c r="S31" s="292"/>
      <c r="T31" s="404"/>
    </row>
    <row r="32" spans="1:20" ht="15.95" customHeight="1" x14ac:dyDescent="0.25">
      <c r="A32" s="269"/>
      <c r="B32" s="213" t="str">
        <f>IFERROR(INDEX(t_Comptes[CODES],MATCH(C32,t_Comptes[LIBELLES],0)),"")</f>
        <v/>
      </c>
      <c r="C32" s="270"/>
      <c r="D32" s="270"/>
      <c r="E32" s="493"/>
      <c r="F32" s="197"/>
      <c r="G32" s="193"/>
      <c r="H32" s="194"/>
      <c r="I32" s="193"/>
      <c r="J32" s="194"/>
      <c r="K32" s="192"/>
      <c r="L32" s="195"/>
      <c r="M32" s="196"/>
      <c r="N32" s="291"/>
      <c r="O32" s="292"/>
      <c r="P32" s="293"/>
      <c r="Q32" s="292"/>
      <c r="R32" s="293"/>
      <c r="S32" s="292"/>
      <c r="T32" s="404"/>
    </row>
    <row r="33" spans="1:20" ht="15.95" customHeight="1" x14ac:dyDescent="0.25">
      <c r="A33" s="269"/>
      <c r="B33" s="213" t="str">
        <f>IFERROR(INDEX(t_Comptes[CODES],MATCH(C33,t_Comptes[LIBELLES],0)),"")</f>
        <v/>
      </c>
      <c r="C33" s="270"/>
      <c r="D33" s="270"/>
      <c r="E33" s="493"/>
      <c r="F33" s="197"/>
      <c r="G33" s="193"/>
      <c r="H33" s="194"/>
      <c r="I33" s="193"/>
      <c r="J33" s="194"/>
      <c r="K33" s="192"/>
      <c r="L33" s="195"/>
      <c r="M33" s="196"/>
      <c r="N33" s="291"/>
      <c r="O33" s="292"/>
      <c r="P33" s="293"/>
      <c r="Q33" s="292"/>
      <c r="R33" s="293"/>
      <c r="S33" s="292"/>
      <c r="T33" s="404"/>
    </row>
    <row r="34" spans="1:20" ht="15.95" customHeight="1" x14ac:dyDescent="0.25">
      <c r="A34" s="269"/>
      <c r="B34" s="213"/>
      <c r="C34" s="270"/>
      <c r="D34" s="270"/>
      <c r="E34" s="493"/>
      <c r="F34" s="197"/>
      <c r="G34" s="193"/>
      <c r="H34" s="194"/>
      <c r="I34" s="193"/>
      <c r="J34" s="194"/>
      <c r="K34" s="192"/>
      <c r="L34" s="195"/>
      <c r="M34" s="196"/>
      <c r="N34" s="291"/>
      <c r="O34" s="292"/>
      <c r="P34" s="293"/>
      <c r="Q34" s="292"/>
      <c r="R34" s="293"/>
      <c r="S34" s="292"/>
      <c r="T34" s="404"/>
    </row>
    <row r="35" spans="1:20" ht="15.95" customHeight="1" x14ac:dyDescent="0.25">
      <c r="A35" s="269"/>
      <c r="B35" s="213"/>
      <c r="C35" s="270"/>
      <c r="D35" s="270"/>
      <c r="E35" s="493"/>
      <c r="F35" s="197"/>
      <c r="G35" s="193"/>
      <c r="H35" s="194"/>
      <c r="I35" s="193"/>
      <c r="J35" s="194"/>
      <c r="K35" s="192"/>
      <c r="L35" s="195"/>
      <c r="M35" s="196"/>
      <c r="N35" s="291"/>
      <c r="O35" s="292"/>
      <c r="P35" s="293"/>
      <c r="Q35" s="292"/>
      <c r="R35" s="293"/>
      <c r="S35" s="292"/>
      <c r="T35" s="404"/>
    </row>
    <row r="36" spans="1:20" ht="15.95" customHeight="1" x14ac:dyDescent="0.25">
      <c r="A36" s="269"/>
      <c r="B36" s="213" t="str">
        <f>IFERROR(INDEX(t_Comptes[CODES],MATCH(C36,t_Comptes[LIBELLES],0)),"")</f>
        <v/>
      </c>
      <c r="C36" s="270"/>
      <c r="D36" s="270"/>
      <c r="E36" s="493"/>
      <c r="F36" s="197"/>
      <c r="G36" s="193"/>
      <c r="H36" s="194"/>
      <c r="I36" s="193"/>
      <c r="J36" s="194"/>
      <c r="K36" s="192"/>
      <c r="L36" s="195"/>
      <c r="M36" s="196"/>
      <c r="N36" s="291"/>
      <c r="O36" s="292"/>
      <c r="P36" s="293"/>
      <c r="Q36" s="292"/>
      <c r="R36" s="293"/>
      <c r="S36" s="292"/>
      <c r="T36" s="404"/>
    </row>
    <row r="37" spans="1:20" ht="15.95" customHeight="1" x14ac:dyDescent="0.25">
      <c r="A37" s="271"/>
      <c r="B37" s="214" t="str">
        <f>IFERROR(INDEX(t_Comptes[CODES],MATCH(C37,t_Comptes[LIBELLES],0)),"")</f>
        <v/>
      </c>
      <c r="C37" s="272"/>
      <c r="D37" s="272"/>
      <c r="E37" s="493"/>
      <c r="F37" s="324"/>
      <c r="G37" s="199"/>
      <c r="H37" s="326"/>
      <c r="I37" s="199"/>
      <c r="J37" s="194"/>
      <c r="K37" s="192"/>
      <c r="L37" s="195"/>
      <c r="M37" s="196"/>
      <c r="N37" s="291"/>
      <c r="O37" s="292"/>
      <c r="P37" s="293"/>
      <c r="Q37" s="292"/>
      <c r="R37" s="293"/>
      <c r="S37" s="292"/>
      <c r="T37" s="404"/>
    </row>
    <row r="38" spans="1:20" ht="15.95" customHeight="1" thickBot="1" x14ac:dyDescent="0.3">
      <c r="A38" s="667"/>
      <c r="B38" s="668"/>
      <c r="C38" s="669"/>
      <c r="D38" s="688" t="s">
        <v>27</v>
      </c>
      <c r="E38" s="669"/>
      <c r="F38" s="200">
        <f>SUM(F7:F37)</f>
        <v>0</v>
      </c>
      <c r="G38" s="201">
        <f>SUM(G7:G37)</f>
        <v>0</v>
      </c>
      <c r="H38" s="200">
        <f>SUM(H7:H37)</f>
        <v>0</v>
      </c>
      <c r="I38" s="202">
        <f>SUM(I7:I37)</f>
        <v>0</v>
      </c>
      <c r="J38" s="203"/>
      <c r="K38" s="204"/>
      <c r="L38" s="205"/>
      <c r="M38" s="206"/>
      <c r="N38" s="305"/>
      <c r="O38" s="306"/>
      <c r="P38" s="306"/>
      <c r="Q38" s="306"/>
      <c r="R38" s="306"/>
      <c r="S38" s="306"/>
      <c r="T38" s="306"/>
    </row>
    <row r="39" spans="1:20" ht="15.95" customHeight="1" thickBot="1" x14ac:dyDescent="0.3">
      <c r="A39" s="664"/>
      <c r="B39" s="665"/>
      <c r="C39" s="666"/>
      <c r="D39" s="691" t="s">
        <v>28</v>
      </c>
      <c r="E39" s="666"/>
      <c r="F39" s="685">
        <f>SUM(F6+F38-G38)</f>
        <v>425.44</v>
      </c>
      <c r="G39" s="686"/>
      <c r="H39" s="685">
        <f>SUM(H6+H38-I38)</f>
        <v>535.39</v>
      </c>
      <c r="I39" s="687"/>
      <c r="J39" s="207">
        <f t="shared" ref="J39:T39" si="0">SUM(J7:J37)</f>
        <v>0</v>
      </c>
      <c r="K39" s="207">
        <f t="shared" si="0"/>
        <v>0</v>
      </c>
      <c r="L39" s="207">
        <f t="shared" si="0"/>
        <v>0</v>
      </c>
      <c r="M39" s="207">
        <f t="shared" si="0"/>
        <v>0</v>
      </c>
      <c r="N39" s="237">
        <f t="shared" si="0"/>
        <v>0</v>
      </c>
      <c r="O39" s="237">
        <f t="shared" si="0"/>
        <v>0</v>
      </c>
      <c r="P39" s="237">
        <f t="shared" si="0"/>
        <v>0</v>
      </c>
      <c r="Q39" s="237">
        <f t="shared" si="0"/>
        <v>0</v>
      </c>
      <c r="R39" s="237">
        <f t="shared" si="0"/>
        <v>0</v>
      </c>
      <c r="S39" s="237">
        <f t="shared" si="0"/>
        <v>0</v>
      </c>
      <c r="T39" s="405">
        <f t="shared" si="0"/>
        <v>0</v>
      </c>
    </row>
    <row r="40" spans="1:20" ht="15.95" customHeight="1" x14ac:dyDescent="0.25"/>
    <row r="41" spans="1:20" ht="15.95" customHeight="1" x14ac:dyDescent="0.25"/>
    <row r="42" spans="1:20" ht="15.95" customHeight="1" x14ac:dyDescent="0.25"/>
    <row r="43" spans="1:20" ht="15.95" customHeight="1" x14ac:dyDescent="0.25"/>
    <row r="44" spans="1:20" ht="15.95" customHeight="1" x14ac:dyDescent="0.25"/>
  </sheetData>
  <mergeCells count="18">
    <mergeCell ref="F4:I4"/>
    <mergeCell ref="E4:E5"/>
    <mergeCell ref="D39:E39"/>
    <mergeCell ref="D38:E38"/>
    <mergeCell ref="N4:T4"/>
    <mergeCell ref="A38:C38"/>
    <mergeCell ref="A39:C39"/>
    <mergeCell ref="F39:G39"/>
    <mergeCell ref="H39:I39"/>
    <mergeCell ref="K4:M4"/>
    <mergeCell ref="A4:A5"/>
    <mergeCell ref="B4:B5"/>
    <mergeCell ref="C4:C5"/>
    <mergeCell ref="D4:D5"/>
    <mergeCell ref="F5:G5"/>
    <mergeCell ref="H5:I5"/>
    <mergeCell ref="F6:G6"/>
    <mergeCell ref="H6:I6"/>
  </mergeCells>
  <conditionalFormatting sqref="A8:C8 A7:D7 A9:D37 F7:M37">
    <cfRule type="expression" dxfId="42" priority="16">
      <formula>MOD(ROW(),2)</formula>
    </cfRule>
  </conditionalFormatting>
  <conditionalFormatting sqref="D8">
    <cfRule type="expression" dxfId="41" priority="15">
      <formula>MOD(ROW(),2)</formula>
    </cfRule>
  </conditionalFormatting>
  <conditionalFormatting sqref="N7:T11 N13:T37">
    <cfRule type="expression" dxfId="40" priority="13">
      <formula>MOD(ROW(),2)</formula>
    </cfRule>
  </conditionalFormatting>
  <conditionalFormatting sqref="N12:T12">
    <cfRule type="expression" dxfId="39" priority="12">
      <formula>MOD(ROW(),2)</formula>
    </cfRule>
  </conditionalFormatting>
  <conditionalFormatting sqref="E11:E27 E32:E37">
    <cfRule type="expression" dxfId="38" priority="6">
      <formula>MOD(ROW(),2)</formula>
    </cfRule>
  </conditionalFormatting>
  <conditionalFormatting sqref="E10">
    <cfRule type="expression" dxfId="37" priority="5">
      <formula>MOD(ROW(),2)</formula>
    </cfRule>
  </conditionalFormatting>
  <conditionalFormatting sqref="E9">
    <cfRule type="expression" dxfId="36" priority="4">
      <formula>MOD(ROW(),2)</formula>
    </cfRule>
  </conditionalFormatting>
  <conditionalFormatting sqref="E8">
    <cfRule type="expression" dxfId="35" priority="3">
      <formula>MOD(ROW(),2)</formula>
    </cfRule>
  </conditionalFormatting>
  <conditionalFormatting sqref="E28:E31">
    <cfRule type="expression" dxfId="34" priority="2">
      <formula>MOD(ROW(),2)</formula>
    </cfRule>
  </conditionalFormatting>
  <conditionalFormatting sqref="E7">
    <cfRule type="expression" dxfId="33" priority="1">
      <formula>MOD(ROW(),2)</formula>
    </cfRule>
  </conditionalFormatting>
  <dataValidations count="1">
    <dataValidation type="list" allowBlank="1" showInputMessage="1" showErrorMessage="1" sqref="C7:C37" xr:uid="{00000000-0002-0000-0A00-000000000000}">
      <formula1>d.comptes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Y44"/>
  <sheetViews>
    <sheetView workbookViewId="0">
      <pane ySplit="6" topLeftCell="A7" activePane="bottomLeft" state="frozen"/>
      <selection pane="bottomLeft"/>
    </sheetView>
  </sheetViews>
  <sheetFormatPr baseColWidth="10" defaultColWidth="11.42578125" defaultRowHeight="15.75" x14ac:dyDescent="0.25"/>
  <cols>
    <col min="1" max="1" width="11.85546875" style="216" bestFit="1" customWidth="1"/>
    <col min="2" max="2" width="11.85546875" style="156" bestFit="1" customWidth="1"/>
    <col min="3" max="3" width="30.85546875" style="217" bestFit="1" customWidth="1"/>
    <col min="4" max="4" width="32.85546875" style="156" bestFit="1" customWidth="1"/>
    <col min="5" max="5" width="3.5703125" style="158" customWidth="1"/>
    <col min="6" max="9" width="10.7109375" style="156" customWidth="1"/>
    <col min="10" max="13" width="11.42578125" style="156"/>
    <col min="14" max="15" width="10.7109375" style="158" customWidth="1"/>
    <col min="16" max="16" width="14.28515625" style="158" bestFit="1" customWidth="1"/>
    <col min="17" max="17" width="11.5703125" style="158" bestFit="1" customWidth="1"/>
    <col min="18" max="18" width="10.7109375" style="158" customWidth="1"/>
    <col min="19" max="19" width="9.7109375" style="158" customWidth="1"/>
    <col min="20" max="20" width="10.28515625" style="158" bestFit="1" customWidth="1"/>
    <col min="21" max="25" width="11.42578125" style="217"/>
    <col min="26" max="16384" width="11.42578125" style="156"/>
  </cols>
  <sheetData>
    <row r="1" spans="1:25" ht="31.5" customHeight="1" x14ac:dyDescent="0.25">
      <c r="A1" s="182"/>
      <c r="B1" s="183"/>
      <c r="C1" s="158"/>
      <c r="D1" s="158"/>
      <c r="F1" s="183"/>
      <c r="G1" s="183"/>
      <c r="H1" s="183"/>
      <c r="I1" s="183"/>
      <c r="J1" s="183"/>
      <c r="K1" s="183"/>
      <c r="L1" s="183"/>
      <c r="M1" s="183"/>
    </row>
    <row r="2" spans="1:25" ht="18.75" x14ac:dyDescent="0.25">
      <c r="A2" s="182"/>
      <c r="B2" s="184" t="s">
        <v>15</v>
      </c>
      <c r="C2" s="181" t="str">
        <f ca="1">MID(CELL("filename",A1),FIND("]",CELL("filename",A1))+1,32)</f>
        <v>Septembre 2024</v>
      </c>
      <c r="D2" s="155"/>
      <c r="E2" s="221"/>
      <c r="F2" s="155"/>
      <c r="G2" s="155"/>
      <c r="H2" s="209"/>
      <c r="I2" s="209"/>
      <c r="J2" s="209"/>
      <c r="K2" s="209"/>
      <c r="L2" s="209"/>
      <c r="M2" s="209"/>
      <c r="N2" s="239"/>
      <c r="O2" s="239"/>
    </row>
    <row r="3" spans="1:25" ht="16.5" thickBot="1" x14ac:dyDescent="0.3">
      <c r="A3" s="182"/>
      <c r="B3" s="183"/>
      <c r="C3" s="158"/>
      <c r="D3" s="158"/>
      <c r="F3" s="183"/>
      <c r="G3" s="183"/>
      <c r="H3" s="183"/>
      <c r="I3" s="183"/>
      <c r="J3" s="183"/>
      <c r="K3" s="183"/>
      <c r="L3" s="183"/>
      <c r="M3" s="183"/>
    </row>
    <row r="4" spans="1:25" ht="16.5" thickBot="1" x14ac:dyDescent="0.3">
      <c r="A4" s="694" t="s">
        <v>19</v>
      </c>
      <c r="B4" s="694" t="s">
        <v>0</v>
      </c>
      <c r="C4" s="670" t="s">
        <v>20</v>
      </c>
      <c r="D4" s="670" t="s">
        <v>98</v>
      </c>
      <c r="E4" s="670" t="s">
        <v>161</v>
      </c>
      <c r="F4" s="696" t="s">
        <v>16</v>
      </c>
      <c r="G4" s="697"/>
      <c r="H4" s="697"/>
      <c r="I4" s="698"/>
      <c r="J4" s="215"/>
      <c r="K4" s="707" t="s">
        <v>17</v>
      </c>
      <c r="L4" s="707"/>
      <c r="M4" s="708"/>
      <c r="N4" s="682" t="s">
        <v>18</v>
      </c>
      <c r="O4" s="683"/>
      <c r="P4" s="683"/>
      <c r="Q4" s="683"/>
      <c r="R4" s="683"/>
      <c r="S4" s="683"/>
      <c r="T4" s="706"/>
    </row>
    <row r="5" spans="1:25" s="165" customFormat="1" ht="32.25" customHeight="1" thickBot="1" x14ac:dyDescent="0.3">
      <c r="A5" s="695"/>
      <c r="B5" s="695"/>
      <c r="C5" s="671"/>
      <c r="D5" s="671"/>
      <c r="E5" s="671"/>
      <c r="F5" s="699" t="s">
        <v>21</v>
      </c>
      <c r="G5" s="700"/>
      <c r="H5" s="699" t="s">
        <v>22</v>
      </c>
      <c r="I5" s="701"/>
      <c r="J5" s="185" t="s">
        <v>121</v>
      </c>
      <c r="K5" s="186" t="s">
        <v>122</v>
      </c>
      <c r="L5" s="187" t="s">
        <v>2</v>
      </c>
      <c r="M5" s="188" t="s">
        <v>82</v>
      </c>
      <c r="N5" s="244" t="s">
        <v>26</v>
      </c>
      <c r="O5" s="245" t="s">
        <v>9</v>
      </c>
      <c r="P5" s="246" t="s">
        <v>100</v>
      </c>
      <c r="Q5" s="247" t="s">
        <v>8</v>
      </c>
      <c r="R5" s="248" t="s">
        <v>4</v>
      </c>
      <c r="S5" s="249" t="s">
        <v>6</v>
      </c>
      <c r="T5" s="245" t="s">
        <v>13</v>
      </c>
      <c r="U5" s="158"/>
      <c r="V5" s="158"/>
      <c r="W5" s="158"/>
      <c r="X5" s="158"/>
      <c r="Y5" s="158"/>
    </row>
    <row r="6" spans="1:25" ht="15.95" customHeight="1" thickBot="1" x14ac:dyDescent="0.3">
      <c r="A6" s="268"/>
      <c r="B6" s="210"/>
      <c r="C6" s="211"/>
      <c r="D6" s="211"/>
      <c r="E6" s="211"/>
      <c r="F6" s="709">
        <f>'Août 2024'!F39:G39</f>
        <v>425.44</v>
      </c>
      <c r="G6" s="703"/>
      <c r="H6" s="704">
        <f>'Août 2024'!H39:I39</f>
        <v>535.39</v>
      </c>
      <c r="I6" s="705"/>
      <c r="J6" s="189"/>
      <c r="K6" s="190"/>
      <c r="L6" s="191"/>
      <c r="M6" s="212"/>
      <c r="N6" s="282"/>
      <c r="O6" s="283"/>
      <c r="P6" s="284"/>
      <c r="Q6" s="283"/>
      <c r="R6" s="284"/>
      <c r="S6" s="283"/>
      <c r="T6" s="403"/>
    </row>
    <row r="7" spans="1:25" ht="15.95" customHeight="1" x14ac:dyDescent="0.25">
      <c r="A7" s="269"/>
      <c r="B7" s="213" t="str">
        <f>IFERROR(INDEX(t_Comptes[CODES],MATCH(C7,t_Comptes[LIBELLES],0)),"")</f>
        <v/>
      </c>
      <c r="C7" s="270"/>
      <c r="D7" s="270"/>
      <c r="E7" s="494"/>
      <c r="F7" s="197"/>
      <c r="G7" s="321"/>
      <c r="H7" s="325"/>
      <c r="I7" s="321"/>
      <c r="J7" s="194"/>
      <c r="K7" s="192"/>
      <c r="L7" s="195"/>
      <c r="M7" s="196"/>
      <c r="N7" s="291"/>
      <c r="O7" s="292"/>
      <c r="P7" s="293"/>
      <c r="Q7" s="292"/>
      <c r="R7" s="293"/>
      <c r="S7" s="292"/>
      <c r="T7" s="404"/>
    </row>
    <row r="8" spans="1:25" ht="15.95" customHeight="1" x14ac:dyDescent="0.25">
      <c r="A8" s="269"/>
      <c r="B8" s="213" t="str">
        <f>IFERROR(INDEX(t_Comptes[CODES],MATCH(C8,t_Comptes[LIBELLES],0)),"")</f>
        <v/>
      </c>
      <c r="C8" s="270"/>
      <c r="D8" s="270"/>
      <c r="E8" s="493"/>
      <c r="F8" s="197"/>
      <c r="G8" s="193"/>
      <c r="H8" s="194"/>
      <c r="I8" s="193"/>
      <c r="J8" s="194"/>
      <c r="K8" s="192"/>
      <c r="L8" s="195"/>
      <c r="M8" s="196"/>
      <c r="N8" s="291"/>
      <c r="O8" s="292"/>
      <c r="P8" s="293"/>
      <c r="Q8" s="292"/>
      <c r="R8" s="293"/>
      <c r="S8" s="292"/>
      <c r="T8" s="404"/>
    </row>
    <row r="9" spans="1:25" ht="15.95" customHeight="1" x14ac:dyDescent="0.25">
      <c r="A9" s="269"/>
      <c r="B9" s="213" t="str">
        <f>IFERROR(INDEX(t_Comptes[CODES],MATCH(C9,t_Comptes[LIBELLES],0)),"")</f>
        <v/>
      </c>
      <c r="C9" s="270"/>
      <c r="D9" s="270"/>
      <c r="E9" s="494"/>
      <c r="F9" s="197"/>
      <c r="G9" s="193"/>
      <c r="H9" s="194"/>
      <c r="I9" s="193"/>
      <c r="J9" s="194"/>
      <c r="K9" s="192"/>
      <c r="L9" s="195"/>
      <c r="M9" s="196"/>
      <c r="N9" s="291"/>
      <c r="O9" s="292"/>
      <c r="P9" s="293"/>
      <c r="Q9" s="292"/>
      <c r="R9" s="293"/>
      <c r="S9" s="292"/>
      <c r="T9" s="404"/>
    </row>
    <row r="10" spans="1:25" ht="15.95" customHeight="1" x14ac:dyDescent="0.25">
      <c r="A10" s="269"/>
      <c r="B10" s="213" t="str">
        <f>IFERROR(INDEX(t_Comptes[CODES],MATCH(C10,t_Comptes[LIBELLES],0)),"")</f>
        <v/>
      </c>
      <c r="C10" s="270"/>
      <c r="D10" s="270"/>
      <c r="E10" s="494"/>
      <c r="F10" s="197"/>
      <c r="G10" s="193"/>
      <c r="H10" s="194"/>
      <c r="I10" s="193"/>
      <c r="J10" s="194"/>
      <c r="K10" s="192"/>
      <c r="L10" s="195"/>
      <c r="M10" s="196"/>
      <c r="N10" s="291"/>
      <c r="O10" s="292"/>
      <c r="P10" s="293"/>
      <c r="Q10" s="292"/>
      <c r="R10" s="293"/>
      <c r="S10" s="292"/>
      <c r="T10" s="404"/>
    </row>
    <row r="11" spans="1:25" ht="15.95" customHeight="1" x14ac:dyDescent="0.25">
      <c r="A11" s="269"/>
      <c r="B11" s="213" t="str">
        <f>IFERROR(INDEX(t_Comptes[CODES],MATCH(C11,t_Comptes[LIBELLES],0)),"")</f>
        <v/>
      </c>
      <c r="C11" s="270"/>
      <c r="D11" s="270"/>
      <c r="E11" s="493"/>
      <c r="F11" s="197"/>
      <c r="G11" s="193"/>
      <c r="H11" s="194"/>
      <c r="I11" s="193"/>
      <c r="J11" s="194"/>
      <c r="K11" s="192"/>
      <c r="L11" s="195"/>
      <c r="M11" s="196"/>
      <c r="N11" s="291"/>
      <c r="O11" s="292"/>
      <c r="P11" s="293"/>
      <c r="Q11" s="292"/>
      <c r="R11" s="293"/>
      <c r="S11" s="292"/>
      <c r="T11" s="404"/>
    </row>
    <row r="12" spans="1:25" ht="15.95" customHeight="1" x14ac:dyDescent="0.25">
      <c r="A12" s="269"/>
      <c r="B12" s="213" t="str">
        <f>IFERROR(INDEX(t_Comptes[CODES],MATCH(C12,t_Comptes[LIBELLES],0)),"")</f>
        <v/>
      </c>
      <c r="C12" s="270"/>
      <c r="D12" s="270"/>
      <c r="E12" s="493"/>
      <c r="F12" s="197"/>
      <c r="G12" s="193"/>
      <c r="H12" s="194"/>
      <c r="I12" s="193"/>
      <c r="J12" s="194"/>
      <c r="K12" s="192"/>
      <c r="L12" s="195"/>
      <c r="M12" s="196"/>
      <c r="N12" s="291"/>
      <c r="O12" s="292"/>
      <c r="P12" s="293"/>
      <c r="Q12" s="292"/>
      <c r="R12" s="293"/>
      <c r="S12" s="292"/>
      <c r="T12" s="404"/>
    </row>
    <row r="13" spans="1:25" ht="15.95" customHeight="1" x14ac:dyDescent="0.25">
      <c r="A13" s="269"/>
      <c r="B13" s="213" t="str">
        <f>IFERROR(INDEX(t_Comptes[CODES],MATCH(C13,t_Comptes[LIBELLES],0)),"")</f>
        <v/>
      </c>
      <c r="C13" s="270"/>
      <c r="D13" s="270"/>
      <c r="E13" s="493"/>
      <c r="F13" s="197"/>
      <c r="G13" s="193"/>
      <c r="H13" s="194"/>
      <c r="I13" s="193"/>
      <c r="J13" s="194"/>
      <c r="K13" s="192"/>
      <c r="L13" s="195"/>
      <c r="M13" s="196"/>
      <c r="N13" s="291"/>
      <c r="O13" s="292"/>
      <c r="P13" s="293"/>
      <c r="Q13" s="292"/>
      <c r="R13" s="293"/>
      <c r="S13" s="292"/>
      <c r="T13" s="404"/>
    </row>
    <row r="14" spans="1:25" ht="15.95" customHeight="1" x14ac:dyDescent="0.25">
      <c r="A14" s="269"/>
      <c r="B14" s="213" t="str">
        <f>IFERROR(INDEX(t_Comptes[CODES],MATCH(C14,t_Comptes[LIBELLES],0)),"")</f>
        <v/>
      </c>
      <c r="C14" s="270"/>
      <c r="D14" s="270"/>
      <c r="E14" s="493"/>
      <c r="F14" s="197"/>
      <c r="G14" s="193"/>
      <c r="H14" s="194"/>
      <c r="I14" s="193"/>
      <c r="J14" s="194"/>
      <c r="K14" s="192"/>
      <c r="L14" s="195"/>
      <c r="M14" s="196"/>
      <c r="N14" s="291"/>
      <c r="O14" s="292"/>
      <c r="P14" s="293"/>
      <c r="Q14" s="292"/>
      <c r="R14" s="293"/>
      <c r="S14" s="292"/>
      <c r="T14" s="404"/>
    </row>
    <row r="15" spans="1:25" ht="15.95" customHeight="1" x14ac:dyDescent="0.25">
      <c r="A15" s="269"/>
      <c r="B15" s="213" t="str">
        <f>IFERROR(INDEX(t_Comptes[CODES],MATCH(C15,t_Comptes[LIBELLES],0)),"")</f>
        <v/>
      </c>
      <c r="C15" s="270"/>
      <c r="D15" s="270"/>
      <c r="E15" s="493"/>
      <c r="F15" s="197"/>
      <c r="G15" s="193"/>
      <c r="H15" s="194"/>
      <c r="I15" s="193"/>
      <c r="J15" s="194"/>
      <c r="K15" s="192"/>
      <c r="L15" s="195"/>
      <c r="M15" s="196"/>
      <c r="N15" s="291"/>
      <c r="O15" s="292"/>
      <c r="P15" s="293"/>
      <c r="Q15" s="292"/>
      <c r="R15" s="293"/>
      <c r="S15" s="292"/>
      <c r="T15" s="404"/>
    </row>
    <row r="16" spans="1:25" ht="15.95" customHeight="1" x14ac:dyDescent="0.25">
      <c r="A16" s="269"/>
      <c r="B16" s="213" t="str">
        <f>IFERROR(INDEX(t_Comptes[CODES],MATCH(C16,t_Comptes[LIBELLES],0)),"")</f>
        <v/>
      </c>
      <c r="C16" s="270"/>
      <c r="D16" s="270"/>
      <c r="E16" s="493"/>
      <c r="F16" s="197"/>
      <c r="G16" s="193"/>
      <c r="H16" s="194"/>
      <c r="I16" s="193"/>
      <c r="J16" s="194"/>
      <c r="K16" s="192"/>
      <c r="L16" s="195"/>
      <c r="M16" s="196"/>
      <c r="N16" s="291"/>
      <c r="O16" s="292"/>
      <c r="P16" s="293"/>
      <c r="Q16" s="292"/>
      <c r="R16" s="293"/>
      <c r="S16" s="292"/>
      <c r="T16" s="404"/>
    </row>
    <row r="17" spans="1:20" ht="15.95" customHeight="1" x14ac:dyDescent="0.25">
      <c r="A17" s="269"/>
      <c r="B17" s="213" t="str">
        <f>IFERROR(INDEX(t_Comptes[CODES],MATCH(C17,t_Comptes[LIBELLES],0)),"")</f>
        <v/>
      </c>
      <c r="C17" s="270"/>
      <c r="D17" s="270"/>
      <c r="E17" s="493"/>
      <c r="F17" s="197"/>
      <c r="G17" s="193"/>
      <c r="H17" s="194"/>
      <c r="I17" s="193"/>
      <c r="J17" s="194"/>
      <c r="K17" s="192"/>
      <c r="L17" s="195"/>
      <c r="M17" s="196"/>
      <c r="N17" s="291"/>
      <c r="O17" s="292"/>
      <c r="P17" s="293"/>
      <c r="Q17" s="292"/>
      <c r="R17" s="293"/>
      <c r="S17" s="292"/>
      <c r="T17" s="404"/>
    </row>
    <row r="18" spans="1:20" ht="15.95" customHeight="1" x14ac:dyDescent="0.25">
      <c r="A18" s="269"/>
      <c r="B18" s="213" t="str">
        <f>IFERROR(INDEX(t_Comptes[CODES],MATCH(C18,t_Comptes[LIBELLES],0)),"")</f>
        <v/>
      </c>
      <c r="C18" s="270"/>
      <c r="D18" s="270"/>
      <c r="E18" s="493"/>
      <c r="F18" s="197"/>
      <c r="G18" s="193"/>
      <c r="H18" s="194"/>
      <c r="I18" s="193"/>
      <c r="J18" s="194"/>
      <c r="K18" s="192"/>
      <c r="L18" s="195"/>
      <c r="M18" s="196"/>
      <c r="N18" s="291"/>
      <c r="O18" s="292"/>
      <c r="P18" s="293"/>
      <c r="Q18" s="292"/>
      <c r="R18" s="293"/>
      <c r="S18" s="292"/>
      <c r="T18" s="404"/>
    </row>
    <row r="19" spans="1:20" ht="15.95" customHeight="1" x14ac:dyDescent="0.25">
      <c r="A19" s="269"/>
      <c r="B19" s="213" t="str">
        <f>IFERROR(INDEX(t_Comptes[CODES],MATCH(C19,t_Comptes[LIBELLES],0)),"")</f>
        <v/>
      </c>
      <c r="C19" s="270"/>
      <c r="D19" s="270"/>
      <c r="E19" s="493"/>
      <c r="F19" s="197"/>
      <c r="G19" s="193"/>
      <c r="H19" s="194"/>
      <c r="I19" s="193"/>
      <c r="J19" s="194"/>
      <c r="K19" s="192"/>
      <c r="L19" s="195"/>
      <c r="M19" s="196"/>
      <c r="N19" s="291"/>
      <c r="O19" s="292"/>
      <c r="P19" s="293"/>
      <c r="Q19" s="292"/>
      <c r="R19" s="293"/>
      <c r="S19" s="292"/>
      <c r="T19" s="404"/>
    </row>
    <row r="20" spans="1:20" ht="15.95" customHeight="1" x14ac:dyDescent="0.25">
      <c r="A20" s="269"/>
      <c r="B20" s="213" t="str">
        <f>IFERROR(INDEX(t_Comptes[CODES],MATCH(C20,t_Comptes[LIBELLES],0)),"")</f>
        <v/>
      </c>
      <c r="C20" s="270"/>
      <c r="D20" s="270"/>
      <c r="E20" s="493"/>
      <c r="F20" s="197"/>
      <c r="G20" s="193"/>
      <c r="H20" s="194"/>
      <c r="I20" s="193"/>
      <c r="J20" s="194"/>
      <c r="K20" s="192"/>
      <c r="L20" s="195"/>
      <c r="M20" s="196"/>
      <c r="N20" s="291"/>
      <c r="O20" s="292"/>
      <c r="P20" s="293"/>
      <c r="Q20" s="292"/>
      <c r="R20" s="293"/>
      <c r="S20" s="292"/>
      <c r="T20" s="404"/>
    </row>
    <row r="21" spans="1:20" ht="15.95" customHeight="1" x14ac:dyDescent="0.25">
      <c r="A21" s="269"/>
      <c r="B21" s="213" t="str">
        <f>IFERROR(INDEX(t_Comptes[CODES],MATCH(C21,t_Comptes[LIBELLES],0)),"")</f>
        <v/>
      </c>
      <c r="C21" s="270"/>
      <c r="D21" s="270"/>
      <c r="E21" s="493"/>
      <c r="F21" s="197"/>
      <c r="G21" s="193"/>
      <c r="H21" s="194"/>
      <c r="I21" s="193"/>
      <c r="J21" s="194"/>
      <c r="K21" s="192"/>
      <c r="L21" s="195"/>
      <c r="M21" s="196"/>
      <c r="N21" s="291"/>
      <c r="O21" s="292"/>
      <c r="P21" s="293"/>
      <c r="Q21" s="292"/>
      <c r="R21" s="293"/>
      <c r="S21" s="292"/>
      <c r="T21" s="404"/>
    </row>
    <row r="22" spans="1:20" ht="15.95" customHeight="1" x14ac:dyDescent="0.25">
      <c r="A22" s="269"/>
      <c r="B22" s="213" t="str">
        <f>IFERROR(INDEX(t_Comptes[CODES],MATCH(C22,t_Comptes[LIBELLES],0)),"")</f>
        <v/>
      </c>
      <c r="C22" s="270"/>
      <c r="D22" s="270"/>
      <c r="E22" s="493"/>
      <c r="F22" s="197"/>
      <c r="G22" s="193"/>
      <c r="H22" s="194"/>
      <c r="I22" s="193"/>
      <c r="J22" s="194"/>
      <c r="K22" s="192"/>
      <c r="L22" s="195"/>
      <c r="M22" s="196"/>
      <c r="N22" s="291"/>
      <c r="O22" s="292"/>
      <c r="P22" s="293"/>
      <c r="Q22" s="292"/>
      <c r="R22" s="293"/>
      <c r="S22" s="292"/>
      <c r="T22" s="404"/>
    </row>
    <row r="23" spans="1:20" ht="15.95" customHeight="1" x14ac:dyDescent="0.25">
      <c r="A23" s="269"/>
      <c r="B23" s="213" t="str">
        <f>IFERROR(INDEX(t_Comptes[CODES],MATCH(C23,t_Comptes[LIBELLES],0)),"")</f>
        <v/>
      </c>
      <c r="C23" s="270"/>
      <c r="D23" s="270"/>
      <c r="E23" s="493"/>
      <c r="F23" s="197"/>
      <c r="G23" s="193"/>
      <c r="H23" s="194"/>
      <c r="I23" s="193"/>
      <c r="J23" s="194"/>
      <c r="K23" s="192"/>
      <c r="L23" s="195"/>
      <c r="M23" s="196"/>
      <c r="N23" s="291"/>
      <c r="O23" s="292"/>
      <c r="P23" s="293"/>
      <c r="Q23" s="292"/>
      <c r="R23" s="293"/>
      <c r="S23" s="292"/>
      <c r="T23" s="404"/>
    </row>
    <row r="24" spans="1:20" ht="15.95" customHeight="1" x14ac:dyDescent="0.25">
      <c r="A24" s="269"/>
      <c r="B24" s="213" t="str">
        <f>IFERROR(INDEX(t_Comptes[CODES],MATCH(C24,t_Comptes[LIBELLES],0)),"")</f>
        <v/>
      </c>
      <c r="C24" s="270"/>
      <c r="D24" s="270"/>
      <c r="E24" s="493"/>
      <c r="F24" s="197"/>
      <c r="G24" s="193"/>
      <c r="H24" s="194"/>
      <c r="I24" s="193"/>
      <c r="J24" s="194"/>
      <c r="K24" s="192"/>
      <c r="L24" s="195"/>
      <c r="M24" s="196"/>
      <c r="N24" s="291"/>
      <c r="O24" s="292"/>
      <c r="P24" s="293"/>
      <c r="Q24" s="292"/>
      <c r="R24" s="293"/>
      <c r="S24" s="292"/>
      <c r="T24" s="404"/>
    </row>
    <row r="25" spans="1:20" ht="15.95" customHeight="1" x14ac:dyDescent="0.25">
      <c r="A25" s="269"/>
      <c r="B25" s="213" t="str">
        <f>IFERROR(INDEX(t_Comptes[CODES],MATCH(C25,t_Comptes[LIBELLES],0)),"")</f>
        <v/>
      </c>
      <c r="C25" s="270"/>
      <c r="D25" s="270"/>
      <c r="E25" s="493"/>
      <c r="F25" s="197"/>
      <c r="G25" s="193"/>
      <c r="H25" s="194"/>
      <c r="I25" s="193"/>
      <c r="J25" s="194"/>
      <c r="K25" s="192"/>
      <c r="L25" s="195"/>
      <c r="M25" s="196"/>
      <c r="N25" s="291"/>
      <c r="O25" s="292"/>
      <c r="P25" s="293"/>
      <c r="Q25" s="292"/>
      <c r="R25" s="293"/>
      <c r="S25" s="292"/>
      <c r="T25" s="404"/>
    </row>
    <row r="26" spans="1:20" ht="15.95" customHeight="1" x14ac:dyDescent="0.25">
      <c r="A26" s="269"/>
      <c r="B26" s="213" t="str">
        <f>IFERROR(INDEX(t_Comptes[CODES],MATCH(C26,t_Comptes[LIBELLES],0)),"")</f>
        <v/>
      </c>
      <c r="C26" s="270"/>
      <c r="D26" s="270"/>
      <c r="E26" s="493"/>
      <c r="F26" s="197"/>
      <c r="G26" s="193"/>
      <c r="H26" s="194"/>
      <c r="I26" s="193"/>
      <c r="J26" s="194"/>
      <c r="K26" s="192"/>
      <c r="L26" s="195"/>
      <c r="M26" s="196"/>
      <c r="N26" s="291"/>
      <c r="O26" s="292"/>
      <c r="P26" s="293"/>
      <c r="Q26" s="292"/>
      <c r="R26" s="293"/>
      <c r="S26" s="292"/>
      <c r="T26" s="404"/>
    </row>
    <row r="27" spans="1:20" ht="15.95" customHeight="1" x14ac:dyDescent="0.25">
      <c r="A27" s="269"/>
      <c r="B27" s="213" t="str">
        <f>IFERROR(INDEX(t_Comptes[CODES],MATCH(C27,t_Comptes[LIBELLES],0)),"")</f>
        <v/>
      </c>
      <c r="C27" s="270"/>
      <c r="D27" s="270"/>
      <c r="E27" s="493"/>
      <c r="F27" s="197"/>
      <c r="G27" s="193"/>
      <c r="H27" s="194"/>
      <c r="I27" s="193"/>
      <c r="J27" s="194"/>
      <c r="K27" s="192"/>
      <c r="L27" s="195"/>
      <c r="M27" s="196"/>
      <c r="N27" s="291"/>
      <c r="O27" s="292"/>
      <c r="P27" s="293"/>
      <c r="Q27" s="292"/>
      <c r="R27" s="293"/>
      <c r="S27" s="292"/>
      <c r="T27" s="404"/>
    </row>
    <row r="28" spans="1:20" ht="15.95" customHeight="1" x14ac:dyDescent="0.25">
      <c r="A28" s="269"/>
      <c r="B28" s="213" t="str">
        <f>IFERROR(INDEX(t_Comptes[CODES],MATCH(C28,t_Comptes[LIBELLES],0)),"")</f>
        <v/>
      </c>
      <c r="C28" s="270"/>
      <c r="D28" s="270"/>
      <c r="E28" s="493"/>
      <c r="F28" s="197"/>
      <c r="G28" s="193"/>
      <c r="H28" s="194"/>
      <c r="I28" s="193"/>
      <c r="J28" s="194"/>
      <c r="K28" s="192"/>
      <c r="L28" s="195"/>
      <c r="M28" s="196"/>
      <c r="N28" s="291"/>
      <c r="O28" s="292"/>
      <c r="P28" s="293"/>
      <c r="Q28" s="292"/>
      <c r="R28" s="293"/>
      <c r="S28" s="292"/>
      <c r="T28" s="404"/>
    </row>
    <row r="29" spans="1:20" ht="15.95" customHeight="1" x14ac:dyDescent="0.25">
      <c r="A29" s="269"/>
      <c r="B29" s="213" t="str">
        <f>IFERROR(INDEX(t_Comptes[CODES],MATCH(C29,t_Comptes[LIBELLES],0)),"")</f>
        <v/>
      </c>
      <c r="C29" s="270"/>
      <c r="D29" s="270"/>
      <c r="E29" s="493"/>
      <c r="F29" s="197"/>
      <c r="G29" s="193"/>
      <c r="H29" s="194"/>
      <c r="I29" s="193"/>
      <c r="J29" s="194"/>
      <c r="K29" s="192"/>
      <c r="L29" s="195"/>
      <c r="M29" s="196"/>
      <c r="N29" s="291"/>
      <c r="O29" s="292"/>
      <c r="P29" s="293"/>
      <c r="Q29" s="292"/>
      <c r="R29" s="293"/>
      <c r="S29" s="292"/>
      <c r="T29" s="404"/>
    </row>
    <row r="30" spans="1:20" ht="15.95" customHeight="1" x14ac:dyDescent="0.25">
      <c r="A30" s="269"/>
      <c r="B30" s="213" t="str">
        <f>IFERROR(INDEX(t_Comptes[CODES],MATCH(C30,t_Comptes[LIBELLES],0)),"")</f>
        <v/>
      </c>
      <c r="C30" s="270"/>
      <c r="D30" s="270"/>
      <c r="E30" s="493"/>
      <c r="F30" s="197"/>
      <c r="G30" s="193"/>
      <c r="H30" s="194"/>
      <c r="I30" s="193"/>
      <c r="J30" s="194"/>
      <c r="K30" s="192"/>
      <c r="L30" s="195"/>
      <c r="M30" s="196"/>
      <c r="N30" s="291"/>
      <c r="O30" s="292"/>
      <c r="P30" s="293"/>
      <c r="Q30" s="292"/>
      <c r="R30" s="293"/>
      <c r="S30" s="292"/>
      <c r="T30" s="404"/>
    </row>
    <row r="31" spans="1:20" ht="15.95" customHeight="1" x14ac:dyDescent="0.25">
      <c r="A31" s="269"/>
      <c r="B31" s="213" t="str">
        <f>IFERROR(INDEX(t_Comptes[CODES],MATCH(C31,t_Comptes[LIBELLES],0)),"")</f>
        <v/>
      </c>
      <c r="C31" s="270"/>
      <c r="D31" s="270"/>
      <c r="E31" s="493"/>
      <c r="F31" s="197"/>
      <c r="G31" s="193"/>
      <c r="H31" s="194"/>
      <c r="I31" s="193"/>
      <c r="J31" s="194"/>
      <c r="K31" s="192"/>
      <c r="L31" s="195"/>
      <c r="M31" s="196"/>
      <c r="N31" s="291"/>
      <c r="O31" s="292"/>
      <c r="P31" s="293"/>
      <c r="Q31" s="292"/>
      <c r="R31" s="293"/>
      <c r="S31" s="292"/>
      <c r="T31" s="404"/>
    </row>
    <row r="32" spans="1:20" ht="15.95" customHeight="1" x14ac:dyDescent="0.25">
      <c r="A32" s="269"/>
      <c r="B32" s="213" t="str">
        <f>IFERROR(INDEX(t_Comptes[CODES],MATCH(C32,t_Comptes[LIBELLES],0)),"")</f>
        <v/>
      </c>
      <c r="C32" s="270"/>
      <c r="D32" s="270"/>
      <c r="E32" s="493"/>
      <c r="F32" s="197"/>
      <c r="G32" s="193"/>
      <c r="H32" s="194"/>
      <c r="I32" s="193"/>
      <c r="J32" s="194"/>
      <c r="K32" s="192"/>
      <c r="L32" s="195"/>
      <c r="M32" s="196"/>
      <c r="N32" s="291"/>
      <c r="O32" s="292"/>
      <c r="P32" s="293"/>
      <c r="Q32" s="292"/>
      <c r="R32" s="293"/>
      <c r="S32" s="292"/>
      <c r="T32" s="404"/>
    </row>
    <row r="33" spans="1:20" ht="15.95" customHeight="1" x14ac:dyDescent="0.25">
      <c r="A33" s="269"/>
      <c r="B33" s="213" t="str">
        <f>IFERROR(INDEX(t_Comptes[CODES],MATCH(C33,t_Comptes[LIBELLES],0)),"")</f>
        <v/>
      </c>
      <c r="C33" s="270"/>
      <c r="D33" s="270"/>
      <c r="E33" s="493"/>
      <c r="F33" s="197"/>
      <c r="G33" s="193"/>
      <c r="H33" s="194"/>
      <c r="I33" s="193"/>
      <c r="J33" s="194"/>
      <c r="K33" s="192"/>
      <c r="L33" s="195"/>
      <c r="M33" s="196"/>
      <c r="N33" s="291"/>
      <c r="O33" s="292"/>
      <c r="P33" s="293"/>
      <c r="Q33" s="292"/>
      <c r="R33" s="293"/>
      <c r="S33" s="292"/>
      <c r="T33" s="404"/>
    </row>
    <row r="34" spans="1:20" ht="15.95" customHeight="1" x14ac:dyDescent="0.25">
      <c r="A34" s="269"/>
      <c r="B34" s="213"/>
      <c r="C34" s="270"/>
      <c r="D34" s="270"/>
      <c r="E34" s="493"/>
      <c r="F34" s="197"/>
      <c r="G34" s="193"/>
      <c r="H34" s="194"/>
      <c r="I34" s="193"/>
      <c r="J34" s="194"/>
      <c r="K34" s="192"/>
      <c r="L34" s="195"/>
      <c r="M34" s="196"/>
      <c r="N34" s="291"/>
      <c r="O34" s="292"/>
      <c r="P34" s="293"/>
      <c r="Q34" s="292"/>
      <c r="R34" s="293"/>
      <c r="S34" s="292"/>
      <c r="T34" s="404"/>
    </row>
    <row r="35" spans="1:20" ht="15.95" customHeight="1" x14ac:dyDescent="0.25">
      <c r="A35" s="269"/>
      <c r="B35" s="213"/>
      <c r="C35" s="270"/>
      <c r="D35" s="270"/>
      <c r="E35" s="493"/>
      <c r="F35" s="197"/>
      <c r="G35" s="193"/>
      <c r="H35" s="194"/>
      <c r="I35" s="193"/>
      <c r="J35" s="194"/>
      <c r="K35" s="192"/>
      <c r="L35" s="195"/>
      <c r="M35" s="196"/>
      <c r="N35" s="291"/>
      <c r="O35" s="292"/>
      <c r="P35" s="293"/>
      <c r="Q35" s="292"/>
      <c r="R35" s="293"/>
      <c r="S35" s="292"/>
      <c r="T35" s="404"/>
    </row>
    <row r="36" spans="1:20" ht="15.95" customHeight="1" x14ac:dyDescent="0.25">
      <c r="A36" s="269"/>
      <c r="B36" s="213" t="str">
        <f>IFERROR(INDEX(t_Comptes[CODES],MATCH(C36,t_Comptes[LIBELLES],0)),"")</f>
        <v/>
      </c>
      <c r="C36" s="270"/>
      <c r="D36" s="270"/>
      <c r="E36" s="493"/>
      <c r="F36" s="197"/>
      <c r="G36" s="193"/>
      <c r="H36" s="194"/>
      <c r="I36" s="193"/>
      <c r="J36" s="194"/>
      <c r="K36" s="192"/>
      <c r="L36" s="195"/>
      <c r="M36" s="196"/>
      <c r="N36" s="291"/>
      <c r="O36" s="292"/>
      <c r="P36" s="293"/>
      <c r="Q36" s="292"/>
      <c r="R36" s="293"/>
      <c r="S36" s="292"/>
      <c r="T36" s="404"/>
    </row>
    <row r="37" spans="1:20" ht="15.95" customHeight="1" x14ac:dyDescent="0.25">
      <c r="A37" s="271"/>
      <c r="B37" s="214" t="str">
        <f>IFERROR(INDEX(t_Comptes[CODES],MATCH(C37,t_Comptes[LIBELLES],0)),"")</f>
        <v/>
      </c>
      <c r="C37" s="272"/>
      <c r="D37" s="272"/>
      <c r="E37" s="493"/>
      <c r="F37" s="324"/>
      <c r="G37" s="199"/>
      <c r="H37" s="326"/>
      <c r="I37" s="199"/>
      <c r="J37" s="194"/>
      <c r="K37" s="192"/>
      <c r="L37" s="195"/>
      <c r="M37" s="196"/>
      <c r="N37" s="291"/>
      <c r="O37" s="292"/>
      <c r="P37" s="293"/>
      <c r="Q37" s="292"/>
      <c r="R37" s="293"/>
      <c r="S37" s="292"/>
      <c r="T37" s="404"/>
    </row>
    <row r="38" spans="1:20" ht="15.95" customHeight="1" thickBot="1" x14ac:dyDescent="0.3">
      <c r="A38" s="667"/>
      <c r="B38" s="668"/>
      <c r="C38" s="669"/>
      <c r="D38" s="688" t="s">
        <v>27</v>
      </c>
      <c r="E38" s="669"/>
      <c r="F38" s="200">
        <f>SUM(F7:F37)</f>
        <v>0</v>
      </c>
      <c r="G38" s="201">
        <f>SUM(G7:G37)</f>
        <v>0</v>
      </c>
      <c r="H38" s="200">
        <f>SUM(H7:H37)</f>
        <v>0</v>
      </c>
      <c r="I38" s="202">
        <f>SUM(I7:I37)</f>
        <v>0</v>
      </c>
      <c r="J38" s="203"/>
      <c r="K38" s="204"/>
      <c r="L38" s="205"/>
      <c r="M38" s="206"/>
      <c r="N38" s="305"/>
      <c r="O38" s="306"/>
      <c r="P38" s="306"/>
      <c r="Q38" s="306"/>
      <c r="R38" s="306"/>
      <c r="S38" s="306"/>
      <c r="T38" s="306"/>
    </row>
    <row r="39" spans="1:20" ht="15.95" customHeight="1" thickBot="1" x14ac:dyDescent="0.3">
      <c r="A39" s="664"/>
      <c r="B39" s="665"/>
      <c r="C39" s="666"/>
      <c r="D39" s="691" t="s">
        <v>28</v>
      </c>
      <c r="E39" s="666"/>
      <c r="F39" s="685">
        <f>SUM(F6+F38-G38)</f>
        <v>425.44</v>
      </c>
      <c r="G39" s="686"/>
      <c r="H39" s="685">
        <f>SUM(H6+H38-I38)</f>
        <v>535.39</v>
      </c>
      <c r="I39" s="687"/>
      <c r="J39" s="207">
        <f t="shared" ref="J39:T39" si="0">SUM(J7:J37)</f>
        <v>0</v>
      </c>
      <c r="K39" s="207">
        <f t="shared" si="0"/>
        <v>0</v>
      </c>
      <c r="L39" s="207">
        <f t="shared" si="0"/>
        <v>0</v>
      </c>
      <c r="M39" s="207">
        <f t="shared" si="0"/>
        <v>0</v>
      </c>
      <c r="N39" s="237">
        <f t="shared" si="0"/>
        <v>0</v>
      </c>
      <c r="O39" s="237">
        <f t="shared" si="0"/>
        <v>0</v>
      </c>
      <c r="P39" s="237">
        <f t="shared" si="0"/>
        <v>0</v>
      </c>
      <c r="Q39" s="237">
        <f t="shared" si="0"/>
        <v>0</v>
      </c>
      <c r="R39" s="237">
        <f t="shared" si="0"/>
        <v>0</v>
      </c>
      <c r="S39" s="237">
        <f t="shared" si="0"/>
        <v>0</v>
      </c>
      <c r="T39" s="405">
        <f t="shared" si="0"/>
        <v>0</v>
      </c>
    </row>
    <row r="40" spans="1:20" ht="15.95" customHeight="1" x14ac:dyDescent="0.25"/>
    <row r="41" spans="1:20" ht="15.95" customHeight="1" x14ac:dyDescent="0.25"/>
    <row r="42" spans="1:20" ht="15.95" customHeight="1" x14ac:dyDescent="0.25"/>
    <row r="43" spans="1:20" ht="15.95" customHeight="1" x14ac:dyDescent="0.25"/>
    <row r="44" spans="1:20" ht="15.95" customHeight="1" x14ac:dyDescent="0.25"/>
  </sheetData>
  <mergeCells count="18">
    <mergeCell ref="F4:I4"/>
    <mergeCell ref="E4:E5"/>
    <mergeCell ref="D39:E39"/>
    <mergeCell ref="D38:E38"/>
    <mergeCell ref="N4:T4"/>
    <mergeCell ref="A38:C38"/>
    <mergeCell ref="A39:C39"/>
    <mergeCell ref="F39:G39"/>
    <mergeCell ref="H39:I39"/>
    <mergeCell ref="K4:M4"/>
    <mergeCell ref="A4:A5"/>
    <mergeCell ref="B4:B5"/>
    <mergeCell ref="C4:C5"/>
    <mergeCell ref="D4:D5"/>
    <mergeCell ref="F5:G5"/>
    <mergeCell ref="H5:I5"/>
    <mergeCell ref="F6:G6"/>
    <mergeCell ref="H6:I6"/>
  </mergeCells>
  <conditionalFormatting sqref="A9:D37 C7:D7 C8 A7:B8 F7:M37">
    <cfRule type="expression" dxfId="32" priority="16">
      <formula>MOD(ROW(),2)</formula>
    </cfRule>
  </conditionalFormatting>
  <conditionalFormatting sqref="D8">
    <cfRule type="expression" dxfId="31" priority="15">
      <formula>MOD(ROW(),2)</formula>
    </cfRule>
  </conditionalFormatting>
  <conditionalFormatting sqref="N7:T11 N13:T37">
    <cfRule type="expression" dxfId="30" priority="13">
      <formula>MOD(ROW(),2)</formula>
    </cfRule>
  </conditionalFormatting>
  <conditionalFormatting sqref="N12:T12">
    <cfRule type="expression" dxfId="29" priority="12">
      <formula>MOD(ROW(),2)</formula>
    </cfRule>
  </conditionalFormatting>
  <conditionalFormatting sqref="E11:E27 E32:E37">
    <cfRule type="expression" dxfId="28" priority="6">
      <formula>MOD(ROW(),2)</formula>
    </cfRule>
  </conditionalFormatting>
  <conditionalFormatting sqref="E10">
    <cfRule type="expression" dxfId="27" priority="5">
      <formula>MOD(ROW(),2)</formula>
    </cfRule>
  </conditionalFormatting>
  <conditionalFormatting sqref="E9">
    <cfRule type="expression" dxfId="26" priority="4">
      <formula>MOD(ROW(),2)</formula>
    </cfRule>
  </conditionalFormatting>
  <conditionalFormatting sqref="E8">
    <cfRule type="expression" dxfId="25" priority="3">
      <formula>MOD(ROW(),2)</formula>
    </cfRule>
  </conditionalFormatting>
  <conditionalFormatting sqref="E28:E31">
    <cfRule type="expression" dxfId="24" priority="2">
      <formula>MOD(ROW(),2)</formula>
    </cfRule>
  </conditionalFormatting>
  <conditionalFormatting sqref="E7">
    <cfRule type="expression" dxfId="23" priority="1">
      <formula>MOD(ROW(),2)</formula>
    </cfRule>
  </conditionalFormatting>
  <dataValidations count="1">
    <dataValidation type="list" allowBlank="1" showInputMessage="1" showErrorMessage="1" sqref="C7:C37" xr:uid="{00000000-0002-0000-0B00-000000000000}">
      <formula1>d.comptes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Y44"/>
  <sheetViews>
    <sheetView workbookViewId="0">
      <pane ySplit="6" topLeftCell="A7" activePane="bottomLeft" state="frozen"/>
      <selection pane="bottomLeft"/>
    </sheetView>
  </sheetViews>
  <sheetFormatPr baseColWidth="10" defaultColWidth="11.42578125" defaultRowHeight="15.75" x14ac:dyDescent="0.25"/>
  <cols>
    <col min="1" max="1" width="11.85546875" style="216" bestFit="1" customWidth="1"/>
    <col min="2" max="2" width="11.85546875" style="156" bestFit="1" customWidth="1"/>
    <col min="3" max="3" width="25.28515625" style="217" customWidth="1"/>
    <col min="4" max="4" width="32.85546875" style="156" bestFit="1" customWidth="1"/>
    <col min="5" max="5" width="3.5703125" style="158" customWidth="1"/>
    <col min="6" max="9" width="10.7109375" style="156" customWidth="1"/>
    <col min="10" max="13" width="11.42578125" style="156"/>
    <col min="14" max="15" width="10.7109375" style="158" customWidth="1"/>
    <col min="16" max="16" width="14.28515625" style="158" bestFit="1" customWidth="1"/>
    <col min="17" max="17" width="11.5703125" style="158" bestFit="1" customWidth="1"/>
    <col min="18" max="18" width="10.7109375" style="158" customWidth="1"/>
    <col min="19" max="19" width="9.7109375" style="158" customWidth="1"/>
    <col min="20" max="20" width="10.28515625" style="158" bestFit="1" customWidth="1"/>
    <col min="21" max="25" width="11.42578125" style="217"/>
    <col min="26" max="16384" width="11.42578125" style="156"/>
  </cols>
  <sheetData>
    <row r="1" spans="1:25" ht="31.5" customHeight="1" x14ac:dyDescent="0.25">
      <c r="A1" s="182"/>
      <c r="B1" s="183"/>
      <c r="C1" s="158"/>
      <c r="D1" s="158"/>
      <c r="F1" s="183"/>
      <c r="G1" s="183"/>
      <c r="H1" s="183"/>
      <c r="I1" s="183"/>
      <c r="J1" s="183"/>
      <c r="K1" s="183"/>
      <c r="L1" s="183"/>
      <c r="M1" s="183"/>
    </row>
    <row r="2" spans="1:25" ht="18.75" x14ac:dyDescent="0.25">
      <c r="A2" s="182"/>
      <c r="B2" s="184" t="s">
        <v>15</v>
      </c>
      <c r="C2" s="181" t="str">
        <f ca="1">MID(CELL("filename",A1),FIND("]",CELL("filename",A1))+1,32)</f>
        <v>Octobre 2024</v>
      </c>
      <c r="D2" s="155"/>
      <c r="E2" s="221"/>
      <c r="F2" s="155"/>
      <c r="G2" s="155"/>
      <c r="H2" s="209"/>
      <c r="I2" s="209"/>
      <c r="J2" s="209"/>
      <c r="K2" s="209"/>
      <c r="L2" s="209"/>
      <c r="M2" s="209"/>
      <c r="N2" s="239"/>
      <c r="O2" s="239"/>
    </row>
    <row r="3" spans="1:25" ht="16.5" thickBot="1" x14ac:dyDescent="0.3">
      <c r="A3" s="182"/>
      <c r="B3" s="183"/>
      <c r="C3" s="158"/>
      <c r="D3" s="158"/>
      <c r="F3" s="183"/>
      <c r="G3" s="183"/>
      <c r="H3" s="183"/>
      <c r="I3" s="183"/>
      <c r="J3" s="183"/>
      <c r="K3" s="183"/>
      <c r="L3" s="183"/>
      <c r="M3" s="183"/>
    </row>
    <row r="4" spans="1:25" ht="16.5" thickBot="1" x14ac:dyDescent="0.3">
      <c r="A4" s="694" t="s">
        <v>19</v>
      </c>
      <c r="B4" s="694" t="s">
        <v>0</v>
      </c>
      <c r="C4" s="670" t="s">
        <v>20</v>
      </c>
      <c r="D4" s="670" t="s">
        <v>98</v>
      </c>
      <c r="E4" s="670" t="s">
        <v>161</v>
      </c>
      <c r="F4" s="696" t="s">
        <v>16</v>
      </c>
      <c r="G4" s="697"/>
      <c r="H4" s="697"/>
      <c r="I4" s="698"/>
      <c r="J4" s="215"/>
      <c r="K4" s="707" t="s">
        <v>17</v>
      </c>
      <c r="L4" s="707"/>
      <c r="M4" s="708"/>
      <c r="N4" s="682" t="s">
        <v>18</v>
      </c>
      <c r="O4" s="683"/>
      <c r="P4" s="683"/>
      <c r="Q4" s="683"/>
      <c r="R4" s="683"/>
      <c r="S4" s="683"/>
      <c r="T4" s="706"/>
    </row>
    <row r="5" spans="1:25" s="165" customFormat="1" ht="32.25" thickBot="1" x14ac:dyDescent="0.3">
      <c r="A5" s="695"/>
      <c r="B5" s="695"/>
      <c r="C5" s="671"/>
      <c r="D5" s="671"/>
      <c r="E5" s="671"/>
      <c r="F5" s="699" t="s">
        <v>21</v>
      </c>
      <c r="G5" s="700"/>
      <c r="H5" s="699" t="s">
        <v>22</v>
      </c>
      <c r="I5" s="701"/>
      <c r="J5" s="185" t="s">
        <v>121</v>
      </c>
      <c r="K5" s="186" t="s">
        <v>122</v>
      </c>
      <c r="L5" s="187" t="s">
        <v>2</v>
      </c>
      <c r="M5" s="188" t="s">
        <v>82</v>
      </c>
      <c r="N5" s="244" t="s">
        <v>26</v>
      </c>
      <c r="O5" s="245" t="s">
        <v>9</v>
      </c>
      <c r="P5" s="246" t="s">
        <v>100</v>
      </c>
      <c r="Q5" s="247" t="s">
        <v>8</v>
      </c>
      <c r="R5" s="248" t="s">
        <v>4</v>
      </c>
      <c r="S5" s="249" t="s">
        <v>6</v>
      </c>
      <c r="T5" s="245" t="s">
        <v>13</v>
      </c>
      <c r="U5" s="158"/>
      <c r="V5" s="158"/>
      <c r="W5" s="158"/>
      <c r="X5" s="158"/>
      <c r="Y5" s="158"/>
    </row>
    <row r="6" spans="1:25" ht="15.95" customHeight="1" thickBot="1" x14ac:dyDescent="0.3">
      <c r="A6" s="268"/>
      <c r="B6" s="210"/>
      <c r="C6" s="211"/>
      <c r="D6" s="211"/>
      <c r="E6" s="211"/>
      <c r="F6" s="709">
        <f>'Septembre 2024'!F39:G39</f>
        <v>425.44</v>
      </c>
      <c r="G6" s="703"/>
      <c r="H6" s="704">
        <f>'Septembre 2024'!H39:I39</f>
        <v>535.39</v>
      </c>
      <c r="I6" s="705"/>
      <c r="J6" s="189"/>
      <c r="K6" s="190"/>
      <c r="L6" s="191"/>
      <c r="M6" s="212"/>
      <c r="N6" s="282"/>
      <c r="O6" s="283"/>
      <c r="P6" s="284"/>
      <c r="Q6" s="283"/>
      <c r="R6" s="284"/>
      <c r="S6" s="283"/>
      <c r="T6" s="403"/>
    </row>
    <row r="7" spans="1:25" ht="15.95" customHeight="1" x14ac:dyDescent="0.25">
      <c r="A7" s="269"/>
      <c r="B7" s="213" t="str">
        <f>IFERROR(INDEX(t_Comptes[CODES],MATCH(C7,t_Comptes[LIBELLES],0)),"")</f>
        <v/>
      </c>
      <c r="C7" s="270"/>
      <c r="D7" s="270"/>
      <c r="E7" s="494"/>
      <c r="F7" s="197"/>
      <c r="G7" s="193"/>
      <c r="H7" s="325"/>
      <c r="I7" s="193"/>
      <c r="J7" s="194"/>
      <c r="K7" s="192"/>
      <c r="L7" s="195"/>
      <c r="M7" s="196"/>
      <c r="N7" s="291"/>
      <c r="O7" s="292"/>
      <c r="P7" s="293"/>
      <c r="Q7" s="292"/>
      <c r="R7" s="293"/>
      <c r="S7" s="292"/>
      <c r="T7" s="404"/>
    </row>
    <row r="8" spans="1:25" ht="15.95" customHeight="1" x14ac:dyDescent="0.25">
      <c r="A8" s="269"/>
      <c r="B8" s="213" t="str">
        <f>IFERROR(INDEX(t_Comptes[CODES],MATCH(C8,t_Comptes[LIBELLES],0)),"")</f>
        <v/>
      </c>
      <c r="C8" s="270"/>
      <c r="D8" s="270"/>
      <c r="E8" s="493"/>
      <c r="F8" s="197"/>
      <c r="G8" s="193"/>
      <c r="H8" s="194"/>
      <c r="I8" s="193"/>
      <c r="J8" s="194"/>
      <c r="K8" s="192"/>
      <c r="L8" s="195"/>
      <c r="M8" s="196"/>
      <c r="N8" s="291"/>
      <c r="O8" s="292"/>
      <c r="P8" s="293"/>
      <c r="Q8" s="292"/>
      <c r="R8" s="293"/>
      <c r="S8" s="292"/>
      <c r="T8" s="404"/>
    </row>
    <row r="9" spans="1:25" ht="15.95" customHeight="1" x14ac:dyDescent="0.25">
      <c r="A9" s="269"/>
      <c r="B9" s="213" t="str">
        <f>IFERROR(INDEX(t_Comptes[CODES],MATCH(C9,t_Comptes[LIBELLES],0)),"")</f>
        <v/>
      </c>
      <c r="C9" s="270"/>
      <c r="D9" s="270"/>
      <c r="E9" s="494"/>
      <c r="F9" s="197"/>
      <c r="G9" s="193"/>
      <c r="H9" s="194"/>
      <c r="I9" s="193"/>
      <c r="J9" s="194"/>
      <c r="K9" s="192"/>
      <c r="L9" s="195"/>
      <c r="M9" s="196"/>
      <c r="N9" s="291"/>
      <c r="O9" s="292"/>
      <c r="P9" s="293"/>
      <c r="Q9" s="292"/>
      <c r="R9" s="293"/>
      <c r="S9" s="292"/>
      <c r="T9" s="404"/>
    </row>
    <row r="10" spans="1:25" ht="15.95" customHeight="1" x14ac:dyDescent="0.25">
      <c r="A10" s="269"/>
      <c r="B10" s="213" t="str">
        <f>IFERROR(INDEX(t_Comptes[CODES],MATCH(C10,t_Comptes[LIBELLES],0)),"")</f>
        <v/>
      </c>
      <c r="C10" s="270"/>
      <c r="D10" s="270"/>
      <c r="E10" s="494"/>
      <c r="F10" s="197"/>
      <c r="G10" s="193"/>
      <c r="H10" s="194"/>
      <c r="I10" s="193"/>
      <c r="J10" s="194"/>
      <c r="K10" s="192"/>
      <c r="L10" s="195"/>
      <c r="M10" s="196"/>
      <c r="N10" s="291"/>
      <c r="O10" s="292"/>
      <c r="P10" s="293"/>
      <c r="Q10" s="292"/>
      <c r="R10" s="293"/>
      <c r="S10" s="292"/>
      <c r="T10" s="404"/>
    </row>
    <row r="11" spans="1:25" ht="15.95" customHeight="1" x14ac:dyDescent="0.25">
      <c r="A11" s="269"/>
      <c r="B11" s="213" t="str">
        <f>IFERROR(INDEX(t_Comptes[CODES],MATCH(C11,t_Comptes[LIBELLES],0)),"")</f>
        <v/>
      </c>
      <c r="C11" s="270"/>
      <c r="D11" s="270"/>
      <c r="E11" s="493"/>
      <c r="F11" s="197"/>
      <c r="G11" s="193"/>
      <c r="H11" s="194"/>
      <c r="I11" s="193"/>
      <c r="J11" s="194"/>
      <c r="K11" s="192"/>
      <c r="L11" s="195"/>
      <c r="M11" s="196"/>
      <c r="N11" s="291"/>
      <c r="O11" s="292"/>
      <c r="P11" s="293"/>
      <c r="Q11" s="292"/>
      <c r="R11" s="293"/>
      <c r="S11" s="292"/>
      <c r="T11" s="404"/>
    </row>
    <row r="12" spans="1:25" ht="15.95" customHeight="1" x14ac:dyDescent="0.25">
      <c r="A12" s="269"/>
      <c r="B12" s="213" t="str">
        <f>IFERROR(INDEX(t_Comptes[CODES],MATCH(C12,t_Comptes[LIBELLES],0)),"")</f>
        <v/>
      </c>
      <c r="C12" s="270"/>
      <c r="D12" s="270"/>
      <c r="E12" s="493"/>
      <c r="F12" s="197"/>
      <c r="G12" s="193"/>
      <c r="H12" s="194"/>
      <c r="I12" s="193"/>
      <c r="J12" s="194"/>
      <c r="K12" s="192"/>
      <c r="L12" s="195"/>
      <c r="M12" s="196"/>
      <c r="N12" s="291"/>
      <c r="O12" s="292"/>
      <c r="P12" s="293"/>
      <c r="Q12" s="292"/>
      <c r="R12" s="293"/>
      <c r="S12" s="292"/>
      <c r="T12" s="404"/>
    </row>
    <row r="13" spans="1:25" ht="15.95" customHeight="1" x14ac:dyDescent="0.25">
      <c r="A13" s="269"/>
      <c r="B13" s="213" t="str">
        <f>IFERROR(INDEX(t_Comptes[CODES],MATCH(C13,t_Comptes[LIBELLES],0)),"")</f>
        <v/>
      </c>
      <c r="C13" s="270"/>
      <c r="D13" s="270"/>
      <c r="E13" s="493"/>
      <c r="F13" s="197"/>
      <c r="G13" s="193"/>
      <c r="H13" s="194"/>
      <c r="I13" s="193"/>
      <c r="J13" s="194"/>
      <c r="K13" s="192"/>
      <c r="L13" s="195"/>
      <c r="M13" s="196"/>
      <c r="N13" s="291"/>
      <c r="O13" s="292"/>
      <c r="P13" s="293"/>
      <c r="Q13" s="292"/>
      <c r="R13" s="293"/>
      <c r="S13" s="292"/>
      <c r="T13" s="404"/>
    </row>
    <row r="14" spans="1:25" ht="15.95" customHeight="1" x14ac:dyDescent="0.25">
      <c r="A14" s="269"/>
      <c r="B14" s="213" t="str">
        <f>IFERROR(INDEX(t_Comptes[CODES],MATCH(C14,t_Comptes[LIBELLES],0)),"")</f>
        <v/>
      </c>
      <c r="C14" s="270"/>
      <c r="D14" s="270"/>
      <c r="E14" s="493"/>
      <c r="F14" s="197"/>
      <c r="G14" s="193"/>
      <c r="H14" s="194"/>
      <c r="I14" s="193"/>
      <c r="J14" s="194"/>
      <c r="K14" s="192"/>
      <c r="L14" s="195"/>
      <c r="M14" s="196"/>
      <c r="N14" s="291"/>
      <c r="O14" s="292"/>
      <c r="P14" s="293"/>
      <c r="Q14" s="292"/>
      <c r="R14" s="293"/>
      <c r="S14" s="292"/>
      <c r="T14" s="404"/>
    </row>
    <row r="15" spans="1:25" ht="15.95" customHeight="1" x14ac:dyDescent="0.25">
      <c r="A15" s="269"/>
      <c r="B15" s="213" t="str">
        <f>IFERROR(INDEX(t_Comptes[CODES],MATCH(C15,t_Comptes[LIBELLES],0)),"")</f>
        <v/>
      </c>
      <c r="C15" s="270"/>
      <c r="D15" s="270"/>
      <c r="E15" s="493"/>
      <c r="F15" s="197"/>
      <c r="G15" s="193"/>
      <c r="H15" s="194"/>
      <c r="I15" s="193"/>
      <c r="J15" s="194"/>
      <c r="K15" s="192"/>
      <c r="L15" s="195"/>
      <c r="M15" s="196"/>
      <c r="N15" s="291"/>
      <c r="O15" s="292"/>
      <c r="P15" s="293"/>
      <c r="Q15" s="292"/>
      <c r="R15" s="293"/>
      <c r="S15" s="292"/>
      <c r="T15" s="404"/>
    </row>
    <row r="16" spans="1:25" ht="15.95" customHeight="1" x14ac:dyDescent="0.25">
      <c r="A16" s="269"/>
      <c r="B16" s="213" t="str">
        <f>IFERROR(INDEX(t_Comptes[CODES],MATCH(C16,t_Comptes[LIBELLES],0)),"")</f>
        <v/>
      </c>
      <c r="C16" s="270"/>
      <c r="D16" s="270"/>
      <c r="E16" s="493"/>
      <c r="F16" s="197"/>
      <c r="G16" s="193"/>
      <c r="H16" s="194"/>
      <c r="I16" s="193"/>
      <c r="J16" s="194"/>
      <c r="K16" s="192"/>
      <c r="L16" s="195"/>
      <c r="M16" s="196"/>
      <c r="N16" s="291"/>
      <c r="O16" s="292"/>
      <c r="P16" s="293"/>
      <c r="Q16" s="292"/>
      <c r="R16" s="293"/>
      <c r="S16" s="292"/>
      <c r="T16" s="404"/>
    </row>
    <row r="17" spans="1:20" ht="15.95" customHeight="1" x14ac:dyDescent="0.25">
      <c r="A17" s="269"/>
      <c r="B17" s="213" t="str">
        <f>IFERROR(INDEX(t_Comptes[CODES],MATCH(C17,t_Comptes[LIBELLES],0)),"")</f>
        <v/>
      </c>
      <c r="C17" s="270"/>
      <c r="D17" s="270"/>
      <c r="E17" s="493"/>
      <c r="F17" s="197"/>
      <c r="G17" s="193"/>
      <c r="H17" s="194"/>
      <c r="I17" s="193"/>
      <c r="J17" s="194"/>
      <c r="K17" s="192"/>
      <c r="L17" s="195"/>
      <c r="M17" s="196"/>
      <c r="N17" s="291"/>
      <c r="O17" s="292"/>
      <c r="P17" s="293"/>
      <c r="Q17" s="292"/>
      <c r="R17" s="293"/>
      <c r="S17" s="292"/>
      <c r="T17" s="404"/>
    </row>
    <row r="18" spans="1:20" ht="15.95" customHeight="1" x14ac:dyDescent="0.25">
      <c r="A18" s="269"/>
      <c r="B18" s="213" t="str">
        <f>IFERROR(INDEX(t_Comptes[CODES],MATCH(C18,t_Comptes[LIBELLES],0)),"")</f>
        <v/>
      </c>
      <c r="C18" s="270"/>
      <c r="D18" s="270"/>
      <c r="E18" s="493"/>
      <c r="F18" s="197"/>
      <c r="G18" s="193"/>
      <c r="H18" s="194"/>
      <c r="I18" s="193"/>
      <c r="J18" s="194"/>
      <c r="K18" s="192"/>
      <c r="L18" s="195"/>
      <c r="M18" s="196"/>
      <c r="N18" s="291"/>
      <c r="O18" s="292"/>
      <c r="P18" s="293"/>
      <c r="Q18" s="292"/>
      <c r="R18" s="293"/>
      <c r="S18" s="292"/>
      <c r="T18" s="404"/>
    </row>
    <row r="19" spans="1:20" ht="15.95" customHeight="1" x14ac:dyDescent="0.25">
      <c r="A19" s="269"/>
      <c r="B19" s="213" t="str">
        <f>IFERROR(INDEX(t_Comptes[CODES],MATCH(C19,t_Comptes[LIBELLES],0)),"")</f>
        <v/>
      </c>
      <c r="C19" s="270"/>
      <c r="D19" s="270"/>
      <c r="E19" s="493"/>
      <c r="F19" s="197"/>
      <c r="G19" s="193"/>
      <c r="H19" s="194"/>
      <c r="I19" s="193"/>
      <c r="J19" s="194"/>
      <c r="K19" s="192"/>
      <c r="L19" s="195"/>
      <c r="M19" s="196"/>
      <c r="N19" s="291"/>
      <c r="O19" s="292"/>
      <c r="P19" s="293"/>
      <c r="Q19" s="292"/>
      <c r="R19" s="293"/>
      <c r="S19" s="292"/>
      <c r="T19" s="404"/>
    </row>
    <row r="20" spans="1:20" ht="15.95" customHeight="1" x14ac:dyDescent="0.25">
      <c r="A20" s="269"/>
      <c r="B20" s="213" t="str">
        <f>IFERROR(INDEX(t_Comptes[CODES],MATCH(C20,t_Comptes[LIBELLES],0)),"")</f>
        <v/>
      </c>
      <c r="C20" s="270"/>
      <c r="D20" s="270"/>
      <c r="E20" s="493"/>
      <c r="F20" s="197"/>
      <c r="G20" s="193"/>
      <c r="H20" s="194"/>
      <c r="I20" s="193"/>
      <c r="J20" s="194"/>
      <c r="K20" s="192"/>
      <c r="L20" s="195"/>
      <c r="M20" s="196"/>
      <c r="N20" s="291"/>
      <c r="O20" s="292"/>
      <c r="P20" s="293"/>
      <c r="Q20" s="292"/>
      <c r="R20" s="293"/>
      <c r="S20" s="292"/>
      <c r="T20" s="404"/>
    </row>
    <row r="21" spans="1:20" ht="15.95" customHeight="1" x14ac:dyDescent="0.25">
      <c r="A21" s="269"/>
      <c r="B21" s="213" t="str">
        <f>IFERROR(INDEX(t_Comptes[CODES],MATCH(C21,t_Comptes[LIBELLES],0)),"")</f>
        <v/>
      </c>
      <c r="C21" s="270"/>
      <c r="D21" s="270"/>
      <c r="E21" s="493"/>
      <c r="F21" s="197"/>
      <c r="G21" s="193"/>
      <c r="H21" s="194"/>
      <c r="I21" s="193"/>
      <c r="J21" s="194"/>
      <c r="K21" s="192"/>
      <c r="L21" s="195"/>
      <c r="M21" s="196"/>
      <c r="N21" s="291"/>
      <c r="O21" s="292"/>
      <c r="P21" s="293"/>
      <c r="Q21" s="292"/>
      <c r="R21" s="293"/>
      <c r="S21" s="292"/>
      <c r="T21" s="404"/>
    </row>
    <row r="22" spans="1:20" ht="15.95" customHeight="1" x14ac:dyDescent="0.25">
      <c r="A22" s="269"/>
      <c r="B22" s="213" t="str">
        <f>IFERROR(INDEX(t_Comptes[CODES],MATCH(C22,t_Comptes[LIBELLES],0)),"")</f>
        <v/>
      </c>
      <c r="C22" s="270"/>
      <c r="D22" s="270"/>
      <c r="E22" s="493"/>
      <c r="F22" s="197"/>
      <c r="G22" s="193"/>
      <c r="H22" s="194"/>
      <c r="I22" s="193"/>
      <c r="J22" s="194"/>
      <c r="K22" s="192"/>
      <c r="L22" s="195"/>
      <c r="M22" s="196"/>
      <c r="N22" s="291"/>
      <c r="O22" s="292"/>
      <c r="P22" s="293"/>
      <c r="Q22" s="292"/>
      <c r="R22" s="293"/>
      <c r="S22" s="292"/>
      <c r="T22" s="404"/>
    </row>
    <row r="23" spans="1:20" ht="15.95" customHeight="1" x14ac:dyDescent="0.25">
      <c r="A23" s="269"/>
      <c r="B23" s="213" t="str">
        <f>IFERROR(INDEX(t_Comptes[CODES],MATCH(C23,t_Comptes[LIBELLES],0)),"")</f>
        <v/>
      </c>
      <c r="C23" s="270"/>
      <c r="D23" s="270"/>
      <c r="E23" s="493"/>
      <c r="F23" s="197"/>
      <c r="G23" s="193"/>
      <c r="H23" s="194"/>
      <c r="I23" s="193"/>
      <c r="J23" s="194"/>
      <c r="K23" s="192"/>
      <c r="L23" s="195"/>
      <c r="M23" s="196"/>
      <c r="N23" s="291"/>
      <c r="O23" s="292"/>
      <c r="P23" s="293"/>
      <c r="Q23" s="292"/>
      <c r="R23" s="293"/>
      <c r="S23" s="292"/>
      <c r="T23" s="404"/>
    </row>
    <row r="24" spans="1:20" ht="15.95" customHeight="1" x14ac:dyDescent="0.25">
      <c r="A24" s="269"/>
      <c r="B24" s="213" t="str">
        <f>IFERROR(INDEX(t_Comptes[CODES],MATCH(C24,t_Comptes[LIBELLES],0)),"")</f>
        <v/>
      </c>
      <c r="C24" s="270"/>
      <c r="D24" s="270"/>
      <c r="E24" s="493"/>
      <c r="F24" s="197"/>
      <c r="G24" s="193"/>
      <c r="H24" s="194"/>
      <c r="I24" s="193"/>
      <c r="J24" s="194"/>
      <c r="K24" s="192"/>
      <c r="L24" s="195"/>
      <c r="M24" s="196"/>
      <c r="N24" s="291"/>
      <c r="O24" s="292"/>
      <c r="P24" s="293"/>
      <c r="Q24" s="292"/>
      <c r="R24" s="293"/>
      <c r="S24" s="292"/>
      <c r="T24" s="404"/>
    </row>
    <row r="25" spans="1:20" ht="15.95" customHeight="1" x14ac:dyDescent="0.25">
      <c r="A25" s="269"/>
      <c r="B25" s="213" t="str">
        <f>IFERROR(INDEX(t_Comptes[CODES],MATCH(C25,t_Comptes[LIBELLES],0)),"")</f>
        <v/>
      </c>
      <c r="C25" s="270"/>
      <c r="D25" s="270"/>
      <c r="E25" s="493"/>
      <c r="F25" s="197"/>
      <c r="G25" s="193"/>
      <c r="H25" s="194"/>
      <c r="I25" s="193"/>
      <c r="J25" s="194"/>
      <c r="K25" s="192"/>
      <c r="L25" s="195"/>
      <c r="M25" s="196"/>
      <c r="N25" s="291"/>
      <c r="O25" s="292"/>
      <c r="P25" s="293"/>
      <c r="Q25" s="292"/>
      <c r="R25" s="293"/>
      <c r="S25" s="292"/>
      <c r="T25" s="404"/>
    </row>
    <row r="26" spans="1:20" ht="15.95" customHeight="1" x14ac:dyDescent="0.25">
      <c r="A26" s="269"/>
      <c r="B26" s="213" t="str">
        <f>IFERROR(INDEX(t_Comptes[CODES],MATCH(C26,t_Comptes[LIBELLES],0)),"")</f>
        <v/>
      </c>
      <c r="C26" s="270"/>
      <c r="D26" s="270"/>
      <c r="E26" s="493"/>
      <c r="F26" s="197"/>
      <c r="G26" s="193"/>
      <c r="H26" s="194"/>
      <c r="I26" s="193"/>
      <c r="J26" s="194"/>
      <c r="K26" s="192"/>
      <c r="L26" s="195"/>
      <c r="M26" s="196"/>
      <c r="N26" s="291"/>
      <c r="O26" s="292"/>
      <c r="P26" s="293"/>
      <c r="Q26" s="292"/>
      <c r="R26" s="293"/>
      <c r="S26" s="292"/>
      <c r="T26" s="404"/>
    </row>
    <row r="27" spans="1:20" ht="15.95" customHeight="1" x14ac:dyDescent="0.25">
      <c r="A27" s="269"/>
      <c r="B27" s="213" t="str">
        <f>IFERROR(INDEX(t_Comptes[CODES],MATCH(C27,t_Comptes[LIBELLES],0)),"")</f>
        <v/>
      </c>
      <c r="C27" s="270"/>
      <c r="D27" s="270"/>
      <c r="E27" s="493"/>
      <c r="F27" s="197"/>
      <c r="G27" s="193"/>
      <c r="H27" s="194"/>
      <c r="I27" s="193"/>
      <c r="J27" s="194"/>
      <c r="K27" s="192"/>
      <c r="L27" s="195"/>
      <c r="M27" s="196"/>
      <c r="N27" s="291"/>
      <c r="O27" s="292"/>
      <c r="P27" s="293"/>
      <c r="Q27" s="292"/>
      <c r="R27" s="293"/>
      <c r="S27" s="292"/>
      <c r="T27" s="404"/>
    </row>
    <row r="28" spans="1:20" ht="15.95" customHeight="1" x14ac:dyDescent="0.25">
      <c r="A28" s="269"/>
      <c r="B28" s="213" t="str">
        <f>IFERROR(INDEX(t_Comptes[CODES],MATCH(C28,t_Comptes[LIBELLES],0)),"")</f>
        <v/>
      </c>
      <c r="C28" s="270"/>
      <c r="D28" s="270"/>
      <c r="E28" s="493"/>
      <c r="F28" s="197"/>
      <c r="G28" s="193"/>
      <c r="H28" s="194"/>
      <c r="I28" s="193"/>
      <c r="J28" s="194"/>
      <c r="K28" s="192"/>
      <c r="L28" s="195"/>
      <c r="M28" s="196"/>
      <c r="N28" s="291"/>
      <c r="O28" s="292"/>
      <c r="P28" s="293"/>
      <c r="Q28" s="292"/>
      <c r="R28" s="293"/>
      <c r="S28" s="292"/>
      <c r="T28" s="404"/>
    </row>
    <row r="29" spans="1:20" ht="15.95" customHeight="1" x14ac:dyDescent="0.25">
      <c r="A29" s="269"/>
      <c r="B29" s="213" t="str">
        <f>IFERROR(INDEX(t_Comptes[CODES],MATCH(C29,t_Comptes[LIBELLES],0)),"")</f>
        <v/>
      </c>
      <c r="C29" s="270"/>
      <c r="D29" s="270"/>
      <c r="E29" s="493"/>
      <c r="F29" s="197"/>
      <c r="G29" s="193"/>
      <c r="H29" s="194"/>
      <c r="I29" s="193"/>
      <c r="J29" s="194"/>
      <c r="K29" s="192"/>
      <c r="L29" s="195"/>
      <c r="M29" s="196"/>
      <c r="N29" s="291"/>
      <c r="O29" s="292"/>
      <c r="P29" s="293"/>
      <c r="Q29" s="292"/>
      <c r="R29" s="293"/>
      <c r="S29" s="292"/>
      <c r="T29" s="404"/>
    </row>
    <row r="30" spans="1:20" ht="15.95" customHeight="1" x14ac:dyDescent="0.25">
      <c r="A30" s="269"/>
      <c r="B30" s="213" t="str">
        <f>IFERROR(INDEX(t_Comptes[CODES],MATCH(C30,t_Comptes[LIBELLES],0)),"")</f>
        <v/>
      </c>
      <c r="C30" s="270"/>
      <c r="D30" s="270"/>
      <c r="E30" s="493"/>
      <c r="F30" s="197"/>
      <c r="G30" s="193"/>
      <c r="H30" s="194"/>
      <c r="I30" s="193"/>
      <c r="J30" s="194"/>
      <c r="K30" s="192"/>
      <c r="L30" s="195"/>
      <c r="M30" s="196"/>
      <c r="N30" s="291"/>
      <c r="O30" s="292"/>
      <c r="P30" s="293"/>
      <c r="Q30" s="292"/>
      <c r="R30" s="293"/>
      <c r="S30" s="292"/>
      <c r="T30" s="404"/>
    </row>
    <row r="31" spans="1:20" ht="15.95" customHeight="1" x14ac:dyDescent="0.25">
      <c r="A31" s="269"/>
      <c r="B31" s="213" t="str">
        <f>IFERROR(INDEX(t_Comptes[CODES],MATCH(C31,t_Comptes[LIBELLES],0)),"")</f>
        <v/>
      </c>
      <c r="C31" s="270"/>
      <c r="D31" s="270"/>
      <c r="E31" s="493"/>
      <c r="F31" s="197"/>
      <c r="G31" s="193"/>
      <c r="H31" s="194"/>
      <c r="I31" s="193"/>
      <c r="J31" s="194"/>
      <c r="K31" s="192"/>
      <c r="L31" s="195"/>
      <c r="M31" s="196"/>
      <c r="N31" s="291"/>
      <c r="O31" s="292"/>
      <c r="P31" s="293"/>
      <c r="Q31" s="292"/>
      <c r="R31" s="293"/>
      <c r="S31" s="292"/>
      <c r="T31" s="404"/>
    </row>
    <row r="32" spans="1:20" ht="15.95" customHeight="1" x14ac:dyDescent="0.25">
      <c r="A32" s="269"/>
      <c r="B32" s="213" t="str">
        <f>IFERROR(INDEX(t_Comptes[CODES],MATCH(C32,t_Comptes[LIBELLES],0)),"")</f>
        <v/>
      </c>
      <c r="C32" s="270"/>
      <c r="D32" s="270"/>
      <c r="E32" s="493"/>
      <c r="F32" s="197"/>
      <c r="G32" s="193"/>
      <c r="H32" s="194"/>
      <c r="I32" s="193"/>
      <c r="J32" s="194"/>
      <c r="K32" s="192"/>
      <c r="L32" s="195"/>
      <c r="M32" s="196"/>
      <c r="N32" s="291"/>
      <c r="O32" s="292"/>
      <c r="P32" s="293"/>
      <c r="Q32" s="292"/>
      <c r="R32" s="293"/>
      <c r="S32" s="292"/>
      <c r="T32" s="404"/>
    </row>
    <row r="33" spans="1:20" ht="15.95" customHeight="1" x14ac:dyDescent="0.25">
      <c r="A33" s="269"/>
      <c r="B33" s="213" t="str">
        <f>IFERROR(INDEX(t_Comptes[CODES],MATCH(C33,t_Comptes[LIBELLES],0)),"")</f>
        <v/>
      </c>
      <c r="C33" s="270"/>
      <c r="D33" s="270"/>
      <c r="E33" s="493"/>
      <c r="F33" s="197"/>
      <c r="G33" s="193"/>
      <c r="H33" s="194"/>
      <c r="I33" s="193"/>
      <c r="J33" s="194"/>
      <c r="K33" s="192"/>
      <c r="L33" s="195"/>
      <c r="M33" s="196"/>
      <c r="N33" s="291"/>
      <c r="O33" s="292"/>
      <c r="P33" s="293"/>
      <c r="Q33" s="292"/>
      <c r="R33" s="293"/>
      <c r="S33" s="292"/>
      <c r="T33" s="404"/>
    </row>
    <row r="34" spans="1:20" ht="15.95" customHeight="1" x14ac:dyDescent="0.25">
      <c r="A34" s="269"/>
      <c r="B34" s="213"/>
      <c r="C34" s="270"/>
      <c r="D34" s="270"/>
      <c r="E34" s="493"/>
      <c r="F34" s="197"/>
      <c r="G34" s="193"/>
      <c r="H34" s="194"/>
      <c r="I34" s="193"/>
      <c r="J34" s="194"/>
      <c r="K34" s="192"/>
      <c r="L34" s="195"/>
      <c r="M34" s="196"/>
      <c r="N34" s="291"/>
      <c r="O34" s="292"/>
      <c r="P34" s="293"/>
      <c r="Q34" s="292"/>
      <c r="R34" s="293"/>
      <c r="S34" s="292"/>
      <c r="T34" s="404"/>
    </row>
    <row r="35" spans="1:20" ht="15.95" customHeight="1" x14ac:dyDescent="0.25">
      <c r="A35" s="269"/>
      <c r="B35" s="213"/>
      <c r="C35" s="270"/>
      <c r="D35" s="270"/>
      <c r="E35" s="493"/>
      <c r="F35" s="197"/>
      <c r="G35" s="193"/>
      <c r="H35" s="194"/>
      <c r="I35" s="193"/>
      <c r="J35" s="194"/>
      <c r="K35" s="192"/>
      <c r="L35" s="195"/>
      <c r="M35" s="196"/>
      <c r="N35" s="291"/>
      <c r="O35" s="292"/>
      <c r="P35" s="293"/>
      <c r="Q35" s="292"/>
      <c r="R35" s="293"/>
      <c r="S35" s="292"/>
      <c r="T35" s="404"/>
    </row>
    <row r="36" spans="1:20" ht="15.95" customHeight="1" x14ac:dyDescent="0.25">
      <c r="A36" s="269"/>
      <c r="B36" s="213" t="str">
        <f>IFERROR(INDEX(t_Comptes[CODES],MATCH(C36,t_Comptes[LIBELLES],0)),"")</f>
        <v/>
      </c>
      <c r="C36" s="270"/>
      <c r="D36" s="270"/>
      <c r="E36" s="493"/>
      <c r="F36" s="197"/>
      <c r="G36" s="193"/>
      <c r="H36" s="194"/>
      <c r="I36" s="193"/>
      <c r="J36" s="194"/>
      <c r="K36" s="192"/>
      <c r="L36" s="195"/>
      <c r="M36" s="196"/>
      <c r="N36" s="291"/>
      <c r="O36" s="292"/>
      <c r="P36" s="293"/>
      <c r="Q36" s="292"/>
      <c r="R36" s="293"/>
      <c r="S36" s="292"/>
      <c r="T36" s="404"/>
    </row>
    <row r="37" spans="1:20" ht="15.95" customHeight="1" x14ac:dyDescent="0.25">
      <c r="A37" s="271"/>
      <c r="B37" s="214" t="str">
        <f>IFERROR(INDEX(t_Comptes[CODES],MATCH(C37,t_Comptes[LIBELLES],0)),"")</f>
        <v/>
      </c>
      <c r="C37" s="272"/>
      <c r="D37" s="272"/>
      <c r="E37" s="493"/>
      <c r="F37" s="324"/>
      <c r="G37" s="199"/>
      <c r="H37" s="326"/>
      <c r="I37" s="199"/>
      <c r="J37" s="194"/>
      <c r="K37" s="192"/>
      <c r="L37" s="195"/>
      <c r="M37" s="196"/>
      <c r="N37" s="291"/>
      <c r="O37" s="292"/>
      <c r="P37" s="293"/>
      <c r="Q37" s="292"/>
      <c r="R37" s="293"/>
      <c r="S37" s="292"/>
      <c r="T37" s="404"/>
    </row>
    <row r="38" spans="1:20" ht="15.95" customHeight="1" thickBot="1" x14ac:dyDescent="0.3">
      <c r="A38" s="667"/>
      <c r="B38" s="668"/>
      <c r="C38" s="669"/>
      <c r="D38" s="688" t="s">
        <v>27</v>
      </c>
      <c r="E38" s="669"/>
      <c r="F38" s="200">
        <f>SUM(F7:F37)</f>
        <v>0</v>
      </c>
      <c r="G38" s="201">
        <f>SUM(G7:G37)</f>
        <v>0</v>
      </c>
      <c r="H38" s="200">
        <f>SUM(H7:H37)</f>
        <v>0</v>
      </c>
      <c r="I38" s="202">
        <f>SUM(I7:I37)</f>
        <v>0</v>
      </c>
      <c r="J38" s="203"/>
      <c r="K38" s="204"/>
      <c r="L38" s="205"/>
      <c r="M38" s="206"/>
      <c r="N38" s="305"/>
      <c r="O38" s="306"/>
      <c r="P38" s="306"/>
      <c r="Q38" s="306"/>
      <c r="R38" s="306"/>
      <c r="S38" s="306"/>
      <c r="T38" s="306"/>
    </row>
    <row r="39" spans="1:20" ht="15.95" customHeight="1" thickBot="1" x14ac:dyDescent="0.3">
      <c r="A39" s="664"/>
      <c r="B39" s="665"/>
      <c r="C39" s="666"/>
      <c r="D39" s="691" t="s">
        <v>28</v>
      </c>
      <c r="E39" s="666"/>
      <c r="F39" s="685">
        <f>SUM(F6+F38-G38)</f>
        <v>425.44</v>
      </c>
      <c r="G39" s="686"/>
      <c r="H39" s="685">
        <f>SUM(H6+H38-I38)</f>
        <v>535.39</v>
      </c>
      <c r="I39" s="687"/>
      <c r="J39" s="207">
        <f t="shared" ref="J39:T39" si="0">SUM(J7:J37)</f>
        <v>0</v>
      </c>
      <c r="K39" s="207">
        <f t="shared" si="0"/>
        <v>0</v>
      </c>
      <c r="L39" s="207">
        <f t="shared" si="0"/>
        <v>0</v>
      </c>
      <c r="M39" s="207">
        <f t="shared" si="0"/>
        <v>0</v>
      </c>
      <c r="N39" s="237">
        <f t="shared" si="0"/>
        <v>0</v>
      </c>
      <c r="O39" s="237">
        <f t="shared" si="0"/>
        <v>0</v>
      </c>
      <c r="P39" s="237">
        <f t="shared" si="0"/>
        <v>0</v>
      </c>
      <c r="Q39" s="237">
        <f t="shared" si="0"/>
        <v>0</v>
      </c>
      <c r="R39" s="237">
        <f t="shared" si="0"/>
        <v>0</v>
      </c>
      <c r="S39" s="237">
        <f t="shared" si="0"/>
        <v>0</v>
      </c>
      <c r="T39" s="405">
        <f t="shared" si="0"/>
        <v>0</v>
      </c>
    </row>
    <row r="40" spans="1:20" ht="15.95" customHeight="1" x14ac:dyDescent="0.25"/>
    <row r="41" spans="1:20" ht="15.95" customHeight="1" x14ac:dyDescent="0.25"/>
    <row r="42" spans="1:20" ht="15.95" customHeight="1" x14ac:dyDescent="0.25"/>
    <row r="43" spans="1:20" ht="15.95" customHeight="1" x14ac:dyDescent="0.25"/>
    <row r="44" spans="1:20" ht="15.95" customHeight="1" x14ac:dyDescent="0.25"/>
  </sheetData>
  <mergeCells count="18">
    <mergeCell ref="F4:I4"/>
    <mergeCell ref="E4:E5"/>
    <mergeCell ref="D39:E39"/>
    <mergeCell ref="D38:E38"/>
    <mergeCell ref="N4:T4"/>
    <mergeCell ref="A38:C38"/>
    <mergeCell ref="A39:C39"/>
    <mergeCell ref="F39:G39"/>
    <mergeCell ref="H39:I39"/>
    <mergeCell ref="K4:M4"/>
    <mergeCell ref="A4:A5"/>
    <mergeCell ref="B4:B5"/>
    <mergeCell ref="C4:C5"/>
    <mergeCell ref="D4:D5"/>
    <mergeCell ref="F5:G5"/>
    <mergeCell ref="H5:I5"/>
    <mergeCell ref="F6:G6"/>
    <mergeCell ref="H6:I6"/>
  </mergeCells>
  <conditionalFormatting sqref="A8:C8 A7:D7 A9:D37 F7:M37">
    <cfRule type="expression" dxfId="22" priority="16">
      <formula>MOD(ROW(),2)</formula>
    </cfRule>
  </conditionalFormatting>
  <conditionalFormatting sqref="D8">
    <cfRule type="expression" dxfId="21" priority="15">
      <formula>MOD(ROW(),2)</formula>
    </cfRule>
  </conditionalFormatting>
  <conditionalFormatting sqref="N7:T11 N13:T37">
    <cfRule type="expression" dxfId="20" priority="13">
      <formula>MOD(ROW(),2)</formula>
    </cfRule>
  </conditionalFormatting>
  <conditionalFormatting sqref="N12:T12">
    <cfRule type="expression" dxfId="19" priority="12">
      <formula>MOD(ROW(),2)</formula>
    </cfRule>
  </conditionalFormatting>
  <conditionalFormatting sqref="E11:E27 E32:E37">
    <cfRule type="expression" dxfId="18" priority="6">
      <formula>MOD(ROW(),2)</formula>
    </cfRule>
  </conditionalFormatting>
  <conditionalFormatting sqref="E10">
    <cfRule type="expression" dxfId="17" priority="5">
      <formula>MOD(ROW(),2)</formula>
    </cfRule>
  </conditionalFormatting>
  <conditionalFormatting sqref="E9">
    <cfRule type="expression" dxfId="16" priority="4">
      <formula>MOD(ROW(),2)</formula>
    </cfRule>
  </conditionalFormatting>
  <conditionalFormatting sqref="E8">
    <cfRule type="expression" dxfId="15" priority="3">
      <formula>MOD(ROW(),2)</formula>
    </cfRule>
  </conditionalFormatting>
  <conditionalFormatting sqref="E28:E31">
    <cfRule type="expression" dxfId="14" priority="2">
      <formula>MOD(ROW(),2)</formula>
    </cfRule>
  </conditionalFormatting>
  <conditionalFormatting sqref="E7">
    <cfRule type="expression" dxfId="13" priority="1">
      <formula>MOD(ROW(),2)</formula>
    </cfRule>
  </conditionalFormatting>
  <dataValidations count="1">
    <dataValidation type="list" allowBlank="1" showInputMessage="1" showErrorMessage="1" sqref="C7:C37" xr:uid="{00000000-0002-0000-0C00-000000000000}">
      <formula1>d.comptes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9">
    <tabColor rgb="FFFFFF00"/>
    <pageSetUpPr fitToPage="1"/>
  </sheetPr>
  <dimension ref="A1:U55"/>
  <sheetViews>
    <sheetView showGridLines="0" zoomScale="85" zoomScaleNormal="85" workbookViewId="0">
      <pane ySplit="6" topLeftCell="A7" activePane="bottomLeft" state="frozen"/>
      <selection pane="bottomLeft"/>
    </sheetView>
  </sheetViews>
  <sheetFormatPr baseColWidth="10" defaultRowHeight="15" x14ac:dyDescent="0.25"/>
  <cols>
    <col min="1" max="1" width="44.140625" style="342" customWidth="1"/>
    <col min="2" max="2" width="14.7109375" style="149" customWidth="1"/>
    <col min="3" max="3" width="12.85546875" style="149" customWidth="1"/>
    <col min="4" max="4" width="13" style="149" customWidth="1"/>
    <col min="5" max="5" width="14.42578125" style="149" customWidth="1"/>
    <col min="6" max="7" width="12.85546875" style="149" customWidth="1"/>
    <col min="8" max="8" width="3.28515625" style="149" customWidth="1"/>
    <col min="9" max="9" width="54.28515625" style="342" customWidth="1"/>
    <col min="10" max="10" width="13.28515625" style="149" customWidth="1"/>
    <col min="11" max="11" width="13.7109375" style="149" customWidth="1"/>
    <col min="12" max="12" width="13.28515625" style="149" customWidth="1"/>
    <col min="13" max="13" width="13.7109375" style="149" customWidth="1"/>
    <col min="14" max="16384" width="11.42578125" style="342"/>
  </cols>
  <sheetData>
    <row r="1" spans="1:21" ht="35.25" customHeight="1" x14ac:dyDescent="0.25">
      <c r="A1" s="182"/>
      <c r="B1" s="508" t="str">
        <f ca="1">MID(CELL("filename",B1),FIND("]",CELL("filename",B1))+1,32)</f>
        <v>Bilan Financier 2024</v>
      </c>
      <c r="C1" s="508"/>
      <c r="D1" s="508"/>
      <c r="E1" s="508"/>
      <c r="F1" s="508"/>
      <c r="G1" s="341"/>
      <c r="H1" s="341"/>
      <c r="I1" s="739" t="s">
        <v>169</v>
      </c>
      <c r="J1" s="739"/>
      <c r="K1" s="739"/>
      <c r="L1" s="739"/>
      <c r="M1" s="739"/>
      <c r="N1" s="613"/>
      <c r="O1" s="613"/>
    </row>
    <row r="2" spans="1:21" ht="15" customHeight="1" x14ac:dyDescent="0.25">
      <c r="A2" s="740"/>
      <c r="B2" s="740"/>
      <c r="C2" s="740"/>
      <c r="D2" s="740"/>
      <c r="E2" s="740"/>
      <c r="F2" s="740"/>
      <c r="G2" s="253"/>
      <c r="H2" s="253"/>
      <c r="I2" s="740"/>
      <c r="J2" s="740"/>
      <c r="K2" s="740"/>
      <c r="L2" s="740"/>
      <c r="M2" s="740"/>
      <c r="N2" s="636">
        <f ca="1">SUM(D13:D22)</f>
        <v>65</v>
      </c>
      <c r="O2" s="636">
        <f ca="1">SUM(C13:C22)</f>
        <v>45</v>
      </c>
      <c r="P2" s="560"/>
    </row>
    <row r="3" spans="1:21" ht="15" customHeight="1" x14ac:dyDescent="0.25">
      <c r="A3" s="740"/>
      <c r="B3" s="740"/>
      <c r="C3" s="740"/>
      <c r="D3" s="740"/>
      <c r="E3" s="740"/>
      <c r="F3" s="740"/>
      <c r="G3" s="253"/>
      <c r="H3" s="253"/>
      <c r="I3" s="740"/>
      <c r="J3" s="740"/>
      <c r="K3" s="740"/>
      <c r="L3" s="740"/>
      <c r="M3" s="740"/>
      <c r="N3" s="637">
        <f ca="1">SUM(G24:G39)</f>
        <v>0</v>
      </c>
      <c r="O3" s="637">
        <f ca="1">SUM(F24:F39)</f>
        <v>0</v>
      </c>
      <c r="P3" s="560"/>
    </row>
    <row r="4" spans="1:21" ht="15" customHeight="1" x14ac:dyDescent="0.25">
      <c r="A4" s="740"/>
      <c r="B4" s="740"/>
      <c r="C4" s="740"/>
      <c r="D4" s="740"/>
      <c r="E4" s="740"/>
      <c r="F4" s="740"/>
      <c r="G4" s="253"/>
      <c r="H4" s="253"/>
      <c r="I4" s="740"/>
      <c r="J4" s="740"/>
      <c r="K4" s="740"/>
      <c r="L4" s="740"/>
      <c r="M4" s="740"/>
      <c r="N4" s="638">
        <f>B48</f>
        <v>470.39</v>
      </c>
      <c r="O4" s="638">
        <f>B47</f>
        <v>380.44</v>
      </c>
      <c r="P4" s="560"/>
    </row>
    <row r="5" spans="1:21" ht="15" customHeight="1" x14ac:dyDescent="0.25">
      <c r="A5" s="740"/>
      <c r="B5" s="740"/>
      <c r="C5" s="740"/>
      <c r="D5" s="740"/>
      <c r="E5" s="740"/>
      <c r="F5" s="740"/>
      <c r="G5" s="253"/>
      <c r="H5" s="253"/>
      <c r="I5" s="740"/>
      <c r="J5" s="740"/>
      <c r="K5" s="740"/>
      <c r="L5" s="740"/>
      <c r="M5" s="740"/>
      <c r="N5" s="639">
        <f ca="1">N2-N3+N4</f>
        <v>535.39</v>
      </c>
      <c r="O5" s="639">
        <f ca="1">O2-O3+O4</f>
        <v>425.44</v>
      </c>
      <c r="P5" s="560"/>
    </row>
    <row r="6" spans="1:21" ht="15.75" customHeight="1" thickBot="1" x14ac:dyDescent="0.3">
      <c r="A6" s="741"/>
      <c r="B6" s="741"/>
      <c r="C6" s="741"/>
      <c r="D6" s="741"/>
      <c r="E6" s="741"/>
      <c r="F6" s="741"/>
      <c r="G6" s="361"/>
      <c r="H6" s="253"/>
      <c r="I6" s="741"/>
      <c r="J6" s="741"/>
      <c r="K6" s="741"/>
      <c r="L6" s="741"/>
      <c r="M6" s="741"/>
      <c r="N6" s="613"/>
      <c r="O6" s="613"/>
    </row>
    <row r="7" spans="1:21" ht="15.75" thickTop="1" x14ac:dyDescent="0.25">
      <c r="A7" s="343"/>
      <c r="B7" s="344"/>
      <c r="C7" s="344"/>
      <c r="D7" s="344"/>
      <c r="E7" s="344"/>
      <c r="F7" s="344"/>
      <c r="G7" s="350"/>
      <c r="H7" s="346"/>
      <c r="I7" s="343"/>
      <c r="J7" s="344"/>
      <c r="K7" s="344"/>
      <c r="L7" s="344"/>
      <c r="M7" s="345"/>
      <c r="U7" s="342">
        <v>1</v>
      </c>
    </row>
    <row r="8" spans="1:21" ht="23.25" x14ac:dyDescent="0.25">
      <c r="A8" s="744" t="s">
        <v>163</v>
      </c>
      <c r="B8" s="739"/>
      <c r="C8" s="739"/>
      <c r="D8" s="739"/>
      <c r="E8" s="739"/>
      <c r="F8" s="739"/>
      <c r="G8" s="362"/>
      <c r="H8" s="254"/>
      <c r="I8" s="744" t="s">
        <v>164</v>
      </c>
      <c r="J8" s="739"/>
      <c r="K8" s="739"/>
      <c r="L8" s="739"/>
      <c r="M8" s="745"/>
      <c r="U8" s="342">
        <v>1</v>
      </c>
    </row>
    <row r="9" spans="1:21" ht="15.75" thickBot="1" x14ac:dyDescent="0.3">
      <c r="A9" s="347"/>
      <c r="B9" s="348"/>
      <c r="C9" s="348"/>
      <c r="D9" s="348"/>
      <c r="E9" s="348"/>
      <c r="F9" s="348"/>
      <c r="G9" s="356"/>
      <c r="H9" s="346"/>
      <c r="I9" s="347"/>
      <c r="J9" s="348"/>
      <c r="K9" s="348"/>
      <c r="L9" s="348"/>
      <c r="M9" s="349"/>
    </row>
    <row r="10" spans="1:21" ht="6.75" customHeight="1" thickBot="1" x14ac:dyDescent="0.3">
      <c r="A10" s="746"/>
      <c r="B10" s="747"/>
      <c r="C10" s="747"/>
      <c r="D10" s="747"/>
      <c r="E10" s="747"/>
      <c r="F10" s="747"/>
      <c r="G10" s="364"/>
      <c r="H10" s="363"/>
      <c r="I10" s="746"/>
      <c r="J10" s="747"/>
      <c r="K10" s="747"/>
      <c r="L10" s="747"/>
      <c r="M10" s="748"/>
    </row>
    <row r="11" spans="1:21" ht="24.95" customHeight="1" thickBot="1" x14ac:dyDescent="0.3">
      <c r="A11" s="365" t="s">
        <v>51</v>
      </c>
      <c r="B11" s="366" t="s">
        <v>0</v>
      </c>
      <c r="C11" s="742" t="s">
        <v>52</v>
      </c>
      <c r="D11" s="743"/>
      <c r="E11" s="365" t="s">
        <v>0</v>
      </c>
      <c r="F11" s="742" t="s">
        <v>53</v>
      </c>
      <c r="G11" s="743"/>
      <c r="H11" s="367"/>
      <c r="I11" s="368" t="s">
        <v>51</v>
      </c>
      <c r="J11" s="369" t="s">
        <v>0</v>
      </c>
      <c r="K11" s="370" t="s">
        <v>52</v>
      </c>
      <c r="L11" s="365" t="s">
        <v>0</v>
      </c>
      <c r="M11" s="370" t="s">
        <v>53</v>
      </c>
    </row>
    <row r="12" spans="1:21" x14ac:dyDescent="0.25">
      <c r="A12" s="752"/>
      <c r="B12" s="753"/>
      <c r="C12" s="635" t="s">
        <v>21</v>
      </c>
      <c r="D12" s="635" t="s">
        <v>22</v>
      </c>
      <c r="E12" s="582"/>
      <c r="F12" s="363"/>
      <c r="G12" s="581"/>
      <c r="H12" s="367"/>
      <c r="I12" s="752"/>
      <c r="J12" s="753"/>
      <c r="K12" s="759"/>
      <c r="L12" s="582"/>
      <c r="M12" s="581"/>
    </row>
    <row r="13" spans="1:21" s="151" customFormat="1" ht="20.100000000000001" customHeight="1" x14ac:dyDescent="0.25">
      <c r="A13" s="588" t="s">
        <v>55</v>
      </c>
      <c r="B13" s="592">
        <v>7020</v>
      </c>
      <c r="C13" s="594" cm="1">
        <f t="array" aca="1" ref="C13" ca="1">totalB(B13)</f>
        <v>0</v>
      </c>
      <c r="D13" s="580" cm="1">
        <f t="array" aca="1" ref="D13" ca="1">totalN(B13)</f>
        <v>0</v>
      </c>
      <c r="E13" s="447"/>
      <c r="F13" s="448"/>
      <c r="G13" s="449"/>
      <c r="H13" s="390"/>
      <c r="I13" s="389" t="s">
        <v>55</v>
      </c>
      <c r="J13" s="395">
        <v>7021</v>
      </c>
      <c r="K13" s="614"/>
      <c r="L13" s="760"/>
      <c r="M13" s="761"/>
    </row>
    <row r="14" spans="1:21" s="151" customFormat="1" ht="20.100000000000001" customHeight="1" x14ac:dyDescent="0.25">
      <c r="A14" s="587" t="s">
        <v>178</v>
      </c>
      <c r="B14" s="592">
        <v>7061</v>
      </c>
      <c r="C14" s="594" cm="1">
        <f t="array" aca="1" ref="C14" ca="1">totalB(B14)</f>
        <v>0</v>
      </c>
      <c r="D14" s="579" cm="1">
        <f t="array" aca="1" ref="D14" ca="1">totalN(B14)</f>
        <v>0</v>
      </c>
      <c r="E14" s="447"/>
      <c r="F14" s="448"/>
      <c r="G14" s="449"/>
      <c r="H14" s="390"/>
      <c r="I14" s="391" t="s">
        <v>188</v>
      </c>
      <c r="J14" s="371">
        <v>7063</v>
      </c>
      <c r="K14" s="615"/>
      <c r="L14" s="760"/>
      <c r="M14" s="761"/>
    </row>
    <row r="15" spans="1:21" s="151" customFormat="1" ht="20.100000000000001" customHeight="1" x14ac:dyDescent="0.25">
      <c r="A15" s="587" t="s">
        <v>155</v>
      </c>
      <c r="B15" s="592">
        <v>7151</v>
      </c>
      <c r="C15" s="594" cm="1">
        <f t="array" aca="1" ref="C15" ca="1">totalB(B15)</f>
        <v>0</v>
      </c>
      <c r="D15" s="579" cm="1">
        <f t="array" aca="1" ref="D15" ca="1">totalN(B15)</f>
        <v>0</v>
      </c>
      <c r="E15" s="447"/>
      <c r="F15" s="448"/>
      <c r="G15" s="449"/>
      <c r="H15" s="390"/>
      <c r="I15" s="391" t="s">
        <v>155</v>
      </c>
      <c r="J15" s="396">
        <v>7151</v>
      </c>
      <c r="K15" s="616"/>
      <c r="L15" s="760"/>
      <c r="M15" s="761"/>
    </row>
    <row r="16" spans="1:21" s="151" customFormat="1" ht="20.100000000000001" customHeight="1" x14ac:dyDescent="0.25">
      <c r="A16" s="586" t="s">
        <v>192</v>
      </c>
      <c r="B16" s="592">
        <v>7417</v>
      </c>
      <c r="C16" s="594" cm="1">
        <f t="array" aca="1" ref="C16" ca="1">totalB(B16)</f>
        <v>0</v>
      </c>
      <c r="D16" s="579" cm="1">
        <f t="array" aca="1" ref="D16" ca="1">totalN(B16)</f>
        <v>0</v>
      </c>
      <c r="E16" s="447"/>
      <c r="F16" s="448"/>
      <c r="G16" s="449"/>
      <c r="H16" s="390"/>
      <c r="I16" s="391" t="s">
        <v>192</v>
      </c>
      <c r="J16" s="396">
        <v>7417</v>
      </c>
      <c r="K16" s="616"/>
      <c r="L16" s="760"/>
      <c r="M16" s="761"/>
    </row>
    <row r="17" spans="1:21" s="151" customFormat="1" ht="20.100000000000001" customHeight="1" x14ac:dyDescent="0.25">
      <c r="A17" s="587" t="s">
        <v>57</v>
      </c>
      <c r="B17" s="592">
        <v>7441</v>
      </c>
      <c r="C17" s="594" cm="1">
        <f t="array" aca="1" ref="C17" ca="1">totalB(B17)</f>
        <v>0</v>
      </c>
      <c r="D17" s="579" cm="1">
        <f t="array" aca="1" ref="D17" ca="1">totalN(B17)</f>
        <v>0</v>
      </c>
      <c r="E17" s="447"/>
      <c r="F17" s="448"/>
      <c r="G17" s="449"/>
      <c r="H17" s="390"/>
      <c r="I17" s="391" t="s">
        <v>57</v>
      </c>
      <c r="J17" s="396">
        <v>7441</v>
      </c>
      <c r="K17" s="616"/>
      <c r="L17" s="760"/>
      <c r="M17" s="761"/>
    </row>
    <row r="18" spans="1:21" s="151" customFormat="1" ht="20.100000000000001" customHeight="1" x14ac:dyDescent="0.25">
      <c r="A18" s="587" t="s">
        <v>58</v>
      </c>
      <c r="B18" s="592">
        <v>7442</v>
      </c>
      <c r="C18" s="594" cm="1">
        <f t="array" aca="1" ref="C18" ca="1">totalB(B18)</f>
        <v>0</v>
      </c>
      <c r="D18" s="579" cm="1">
        <f t="array" aca="1" ref="D18" ca="1">totalN(B18)</f>
        <v>0</v>
      </c>
      <c r="E18" s="447"/>
      <c r="F18" s="448"/>
      <c r="G18" s="449"/>
      <c r="H18" s="392"/>
      <c r="I18" s="587" t="s">
        <v>58</v>
      </c>
      <c r="J18" s="371">
        <v>7442</v>
      </c>
      <c r="K18" s="616"/>
      <c r="L18" s="760"/>
      <c r="M18" s="761"/>
    </row>
    <row r="19" spans="1:21" s="151" customFormat="1" ht="20.100000000000001" customHeight="1" x14ac:dyDescent="0.25">
      <c r="A19" s="587" t="s">
        <v>193</v>
      </c>
      <c r="B19" s="592">
        <v>7443</v>
      </c>
      <c r="C19" s="594" cm="1">
        <f t="array" aca="1" ref="C19" ca="1">totalB(B19)</f>
        <v>0</v>
      </c>
      <c r="D19" s="579" cm="1">
        <f t="array" aca="1" ref="D19" ca="1">totalN(B19)</f>
        <v>0</v>
      </c>
      <c r="E19" s="447"/>
      <c r="F19" s="448"/>
      <c r="G19" s="449"/>
      <c r="H19" s="390"/>
      <c r="I19" s="391" t="s">
        <v>194</v>
      </c>
      <c r="J19" s="396">
        <v>7443</v>
      </c>
      <c r="K19" s="615"/>
      <c r="L19" s="760"/>
      <c r="M19" s="761"/>
    </row>
    <row r="20" spans="1:21" s="151" customFormat="1" ht="20.100000000000001" customHeight="1" x14ac:dyDescent="0.25">
      <c r="A20" s="587" t="s">
        <v>179</v>
      </c>
      <c r="B20" s="592">
        <v>7511</v>
      </c>
      <c r="C20" s="594" cm="1">
        <f t="array" aca="1" ref="C20" ca="1">totalB(B20)</f>
        <v>0</v>
      </c>
      <c r="D20" s="579" cm="1">
        <f t="array" aca="1" ref="D20" ca="1">totalN(B20)</f>
        <v>0</v>
      </c>
      <c r="E20" s="447"/>
      <c r="F20" s="448"/>
      <c r="G20" s="449"/>
      <c r="H20" s="390"/>
      <c r="I20" s="391" t="s">
        <v>189</v>
      </c>
      <c r="J20" s="396">
        <v>7511</v>
      </c>
      <c r="K20" s="617"/>
      <c r="L20" s="760"/>
      <c r="M20" s="761"/>
    </row>
    <row r="21" spans="1:21" s="151" customFormat="1" ht="20.100000000000001" customHeight="1" x14ac:dyDescent="0.25">
      <c r="A21" s="587" t="s">
        <v>180</v>
      </c>
      <c r="B21" s="592">
        <v>7560</v>
      </c>
      <c r="C21" s="594" cm="1">
        <f t="array" aca="1" ref="C21" ca="1">totalB(B21)</f>
        <v>45</v>
      </c>
      <c r="D21" s="579" cm="1">
        <f t="array" aca="1" ref="D21" ca="1">totalN(B21)</f>
        <v>65</v>
      </c>
      <c r="E21" s="447"/>
      <c r="F21" s="448"/>
      <c r="G21" s="449"/>
      <c r="H21" s="392"/>
      <c r="I21" s="391" t="s">
        <v>180</v>
      </c>
      <c r="J21" s="371">
        <v>7560</v>
      </c>
      <c r="K21" s="618"/>
      <c r="L21" s="760"/>
      <c r="M21" s="761"/>
    </row>
    <row r="22" spans="1:21" s="151" customFormat="1" ht="20.100000000000001" customHeight="1" thickBot="1" x14ac:dyDescent="0.3">
      <c r="A22" s="591" t="s">
        <v>141</v>
      </c>
      <c r="B22" s="593">
        <v>7710</v>
      </c>
      <c r="C22" s="595" cm="1">
        <f t="array" aca="1" ref="C22" ca="1">totalB(B22)</f>
        <v>0</v>
      </c>
      <c r="D22" s="585" cm="1">
        <f t="array" aca="1" ref="D22" ca="1">totalN(B22)</f>
        <v>0</v>
      </c>
      <c r="E22" s="450"/>
      <c r="F22" s="451"/>
      <c r="G22" s="452"/>
      <c r="H22" s="390"/>
      <c r="I22" s="393" t="s">
        <v>1</v>
      </c>
      <c r="J22" s="397">
        <v>7710</v>
      </c>
      <c r="K22" s="619"/>
      <c r="L22" s="762"/>
      <c r="M22" s="763"/>
    </row>
    <row r="23" spans="1:21" s="151" customFormat="1" ht="20.100000000000001" customHeight="1" x14ac:dyDescent="0.25">
      <c r="A23" s="754"/>
      <c r="B23" s="755"/>
      <c r="C23" s="755"/>
      <c r="D23" s="755"/>
      <c r="E23" s="755"/>
      <c r="F23" s="642" t="s">
        <v>184</v>
      </c>
      <c r="G23" s="633" t="s">
        <v>22</v>
      </c>
      <c r="H23" s="390"/>
      <c r="I23" s="756"/>
      <c r="J23" s="757"/>
      <c r="K23" s="757"/>
      <c r="L23" s="757"/>
      <c r="M23" s="758"/>
    </row>
    <row r="24" spans="1:21" s="151" customFormat="1" ht="20.100000000000001" customHeight="1" x14ac:dyDescent="0.25">
      <c r="A24" s="749" t="s">
        <v>181</v>
      </c>
      <c r="B24" s="750"/>
      <c r="C24" s="750"/>
      <c r="D24" s="751"/>
      <c r="E24" s="589">
        <v>6020</v>
      </c>
      <c r="F24" s="626" cm="1">
        <f t="array" aca="1" ref="F24" ca="1">totalB(E24)</f>
        <v>0</v>
      </c>
      <c r="G24" s="634" cm="1">
        <f t="array" aca="1" ref="G24" ca="1">totalN(E24)</f>
        <v>0</v>
      </c>
      <c r="H24" s="394"/>
      <c r="I24" s="583" t="s">
        <v>181</v>
      </c>
      <c r="J24" s="584"/>
      <c r="K24" s="584"/>
      <c r="L24" s="372">
        <v>6020</v>
      </c>
      <c r="M24" s="503"/>
    </row>
    <row r="25" spans="1:21" s="151" customFormat="1" ht="20.100000000000001" customHeight="1" x14ac:dyDescent="0.25">
      <c r="A25" s="716" t="s">
        <v>168</v>
      </c>
      <c r="B25" s="717"/>
      <c r="C25" s="717"/>
      <c r="D25" s="718"/>
      <c r="E25" s="590">
        <v>6050</v>
      </c>
      <c r="F25" s="626" cm="1">
        <f t="array" aca="1" ref="F25" ca="1">totalB(E25)</f>
        <v>0</v>
      </c>
      <c r="G25" s="634" cm="1">
        <f t="array" aca="1" ref="G25" ca="1">totalN(E25)</f>
        <v>0</v>
      </c>
      <c r="H25" s="394"/>
      <c r="I25" s="504" t="s">
        <v>168</v>
      </c>
      <c r="J25" s="505"/>
      <c r="K25" s="505"/>
      <c r="L25" s="373">
        <v>6050</v>
      </c>
      <c r="M25" s="319"/>
    </row>
    <row r="26" spans="1:21" s="151" customFormat="1" ht="20.100000000000001" customHeight="1" x14ac:dyDescent="0.25">
      <c r="A26" s="713" t="s">
        <v>182</v>
      </c>
      <c r="B26" s="714"/>
      <c r="C26" s="714"/>
      <c r="D26" s="715"/>
      <c r="E26" s="375">
        <v>6051</v>
      </c>
      <c r="F26" s="626" cm="1">
        <f t="array" aca="1" ref="F26" ca="1">totalB(E26)</f>
        <v>0</v>
      </c>
      <c r="G26" s="634" cm="1">
        <f t="array" aca="1" ref="G26" ca="1">totalN(E26)</f>
        <v>0</v>
      </c>
      <c r="H26" s="394"/>
      <c r="I26" s="506" t="s">
        <v>182</v>
      </c>
      <c r="J26" s="507"/>
      <c r="K26" s="507"/>
      <c r="L26" s="375">
        <v>6051</v>
      </c>
      <c r="M26" s="319"/>
    </row>
    <row r="27" spans="1:21" s="151" customFormat="1" ht="20.100000000000001" customHeight="1" x14ac:dyDescent="0.25">
      <c r="A27" s="716" t="s">
        <v>142</v>
      </c>
      <c r="B27" s="717"/>
      <c r="C27" s="717"/>
      <c r="D27" s="718"/>
      <c r="E27" s="589">
        <v>6064</v>
      </c>
      <c r="F27" s="626" cm="1">
        <f t="array" aca="1" ref="F27" ca="1">totalB(E27)</f>
        <v>0</v>
      </c>
      <c r="G27" s="634" cm="1">
        <f t="array" aca="1" ref="G27" ca="1">totalN(E27)</f>
        <v>0</v>
      </c>
      <c r="H27" s="394"/>
      <c r="I27" s="504" t="s">
        <v>142</v>
      </c>
      <c r="J27" s="505"/>
      <c r="K27" s="505"/>
      <c r="L27" s="372">
        <v>6064</v>
      </c>
      <c r="M27" s="319"/>
      <c r="U27" s="151">
        <v>1</v>
      </c>
    </row>
    <row r="28" spans="1:21" s="151" customFormat="1" ht="20.100000000000001" customHeight="1" x14ac:dyDescent="0.25">
      <c r="A28" s="716" t="s">
        <v>135</v>
      </c>
      <c r="B28" s="717"/>
      <c r="C28" s="717"/>
      <c r="D28" s="718"/>
      <c r="E28" s="590">
        <v>6130</v>
      </c>
      <c r="F28" s="626" cm="1">
        <f t="array" aca="1" ref="F28" ca="1">totalB(E28)</f>
        <v>0</v>
      </c>
      <c r="G28" s="634" cm="1">
        <f t="array" aca="1" ref="G28" ca="1">totalN(E28)</f>
        <v>0</v>
      </c>
      <c r="H28" s="394"/>
      <c r="I28" s="504" t="s">
        <v>135</v>
      </c>
      <c r="J28" s="505"/>
      <c r="K28" s="505"/>
      <c r="L28" s="373">
        <v>6130</v>
      </c>
      <c r="M28" s="319"/>
    </row>
    <row r="29" spans="1:21" s="151" customFormat="1" ht="20.100000000000001" customHeight="1" x14ac:dyDescent="0.25">
      <c r="A29" s="716" t="s">
        <v>143</v>
      </c>
      <c r="B29" s="717"/>
      <c r="C29" s="717"/>
      <c r="D29" s="718"/>
      <c r="E29" s="375">
        <v>6135</v>
      </c>
      <c r="F29" s="626" cm="1">
        <f t="array" aca="1" ref="F29" ca="1">totalB(E29)</f>
        <v>0</v>
      </c>
      <c r="G29" s="634" cm="1">
        <f t="array" aca="1" ref="G29" ca="1">totalN(E29)</f>
        <v>0</v>
      </c>
      <c r="H29" s="394"/>
      <c r="I29" s="504" t="s">
        <v>143</v>
      </c>
      <c r="J29" s="505"/>
      <c r="K29" s="505"/>
      <c r="L29" s="374">
        <v>6135</v>
      </c>
      <c r="M29" s="319"/>
    </row>
    <row r="30" spans="1:21" s="151" customFormat="1" ht="20.100000000000001" customHeight="1" x14ac:dyDescent="0.25">
      <c r="A30" s="716" t="s">
        <v>7</v>
      </c>
      <c r="B30" s="717"/>
      <c r="C30" s="717"/>
      <c r="D30" s="718"/>
      <c r="E30" s="375">
        <v>6150</v>
      </c>
      <c r="F30" s="626" cm="1">
        <f t="array" aca="1" ref="F30" ca="1">totalB(E30)</f>
        <v>0</v>
      </c>
      <c r="G30" s="634" cm="1">
        <f t="array" aca="1" ref="G30" ca="1">totalN(E30)</f>
        <v>0</v>
      </c>
      <c r="H30" s="394"/>
      <c r="I30" s="504" t="s">
        <v>7</v>
      </c>
      <c r="J30" s="505"/>
      <c r="K30" s="505"/>
      <c r="L30" s="374">
        <v>6150</v>
      </c>
      <c r="M30" s="319"/>
      <c r="P30" s="532"/>
    </row>
    <row r="31" spans="1:21" s="151" customFormat="1" ht="20.100000000000001" customHeight="1" x14ac:dyDescent="0.25">
      <c r="A31" s="716" t="s">
        <v>136</v>
      </c>
      <c r="B31" s="717"/>
      <c r="C31" s="717"/>
      <c r="D31" s="718"/>
      <c r="E31" s="375">
        <v>6160</v>
      </c>
      <c r="F31" s="626" cm="1">
        <f t="array" aca="1" ref="F31" ca="1">totalB(E31)</f>
        <v>0</v>
      </c>
      <c r="G31" s="634" cm="1">
        <f t="array" aca="1" ref="G31" ca="1">totalN(E31)</f>
        <v>0</v>
      </c>
      <c r="H31" s="394"/>
      <c r="I31" s="504" t="s">
        <v>136</v>
      </c>
      <c r="J31" s="505"/>
      <c r="K31" s="505"/>
      <c r="L31" s="374">
        <v>6160</v>
      </c>
      <c r="M31" s="319"/>
    </row>
    <row r="32" spans="1:21" s="151" customFormat="1" ht="20.100000000000001" customHeight="1" x14ac:dyDescent="0.25">
      <c r="A32" s="713" t="s">
        <v>162</v>
      </c>
      <c r="B32" s="714"/>
      <c r="C32" s="714"/>
      <c r="D32" s="715"/>
      <c r="E32" s="590">
        <v>6230</v>
      </c>
      <c r="F32" s="626" cm="1">
        <f t="array" aca="1" ref="F32" ca="1">totalB(E32)</f>
        <v>0</v>
      </c>
      <c r="G32" s="634" cm="1">
        <f t="array" aca="1" ref="G32" ca="1">totalN(E32)</f>
        <v>0</v>
      </c>
      <c r="H32" s="394"/>
      <c r="I32" s="506" t="s">
        <v>162</v>
      </c>
      <c r="J32" s="507"/>
      <c r="K32" s="507"/>
      <c r="L32" s="373">
        <v>6230</v>
      </c>
      <c r="M32" s="319"/>
    </row>
    <row r="33" spans="1:21" s="151" customFormat="1" ht="20.100000000000001" customHeight="1" x14ac:dyDescent="0.25">
      <c r="A33" s="716" t="s">
        <v>134</v>
      </c>
      <c r="B33" s="717"/>
      <c r="C33" s="717"/>
      <c r="D33" s="718"/>
      <c r="E33" s="375">
        <v>6234</v>
      </c>
      <c r="F33" s="626" cm="1">
        <f t="array" aca="1" ref="F33" ca="1">totalB(E33)</f>
        <v>0</v>
      </c>
      <c r="G33" s="634" cm="1">
        <f t="array" aca="1" ref="G33" ca="1">totalN(E33)</f>
        <v>0</v>
      </c>
      <c r="H33" s="394"/>
      <c r="I33" s="504" t="s">
        <v>134</v>
      </c>
      <c r="J33" s="505"/>
      <c r="K33" s="505"/>
      <c r="L33" s="374">
        <v>6234</v>
      </c>
      <c r="M33" s="319"/>
    </row>
    <row r="34" spans="1:21" s="151" customFormat="1" ht="20.100000000000001" customHeight="1" x14ac:dyDescent="0.25">
      <c r="A34" s="713" t="s">
        <v>183</v>
      </c>
      <c r="B34" s="714"/>
      <c r="C34" s="714"/>
      <c r="D34" s="715"/>
      <c r="E34" s="375">
        <v>6253</v>
      </c>
      <c r="F34" s="626" cm="1">
        <f t="array" aca="1" ref="F34" ca="1">totalB(E34)</f>
        <v>0</v>
      </c>
      <c r="G34" s="634" cm="1">
        <f t="array" aca="1" ref="G34" ca="1">totalN(E34)</f>
        <v>0</v>
      </c>
      <c r="H34" s="394"/>
      <c r="I34" s="506" t="s">
        <v>183</v>
      </c>
      <c r="J34" s="507"/>
      <c r="K34" s="507"/>
      <c r="L34" s="375">
        <v>6253</v>
      </c>
      <c r="M34" s="319"/>
    </row>
    <row r="35" spans="1:21" s="151" customFormat="1" ht="20.100000000000001" customHeight="1" x14ac:dyDescent="0.25">
      <c r="A35" s="716" t="s">
        <v>137</v>
      </c>
      <c r="B35" s="717"/>
      <c r="C35" s="717"/>
      <c r="D35" s="718"/>
      <c r="E35" s="375">
        <v>6231</v>
      </c>
      <c r="F35" s="626" cm="1">
        <f t="array" aca="1" ref="F35" ca="1">totalB(E35)</f>
        <v>0</v>
      </c>
      <c r="G35" s="634" cm="1">
        <f t="array" aca="1" ref="G35" ca="1">totalN(E35)</f>
        <v>0</v>
      </c>
      <c r="H35" s="394"/>
      <c r="I35" s="504" t="s">
        <v>137</v>
      </c>
      <c r="J35" s="505"/>
      <c r="K35" s="505"/>
      <c r="L35" s="374">
        <v>6253</v>
      </c>
      <c r="M35" s="319"/>
    </row>
    <row r="36" spans="1:21" s="151" customFormat="1" ht="20.100000000000001" customHeight="1" x14ac:dyDescent="0.25">
      <c r="A36" s="716" t="s">
        <v>144</v>
      </c>
      <c r="B36" s="717"/>
      <c r="C36" s="717"/>
      <c r="D36" s="718"/>
      <c r="E36" s="375">
        <v>6260</v>
      </c>
      <c r="F36" s="626" cm="1">
        <f t="array" aca="1" ref="F36" ca="1">totalB(E36)</f>
        <v>0</v>
      </c>
      <c r="G36" s="634" cm="1">
        <f t="array" aca="1" ref="G36" ca="1">totalN(E36)</f>
        <v>0</v>
      </c>
      <c r="H36" s="394"/>
      <c r="I36" s="504" t="s">
        <v>144</v>
      </c>
      <c r="J36" s="505"/>
      <c r="K36" s="505"/>
      <c r="L36" s="374">
        <v>6260</v>
      </c>
      <c r="M36" s="319"/>
      <c r="U36" s="151">
        <v>1</v>
      </c>
    </row>
    <row r="37" spans="1:21" s="151" customFormat="1" ht="20.100000000000001" customHeight="1" x14ac:dyDescent="0.25">
      <c r="A37" s="716" t="s">
        <v>145</v>
      </c>
      <c r="B37" s="717"/>
      <c r="C37" s="717"/>
      <c r="D37" s="718"/>
      <c r="E37" s="375">
        <v>6270</v>
      </c>
      <c r="F37" s="626" cm="1">
        <f t="array" aca="1" ref="F37" ca="1">totalB(E37)</f>
        <v>0</v>
      </c>
      <c r="G37" s="634" cm="1">
        <f t="array" aca="1" ref="G37" ca="1">totalN(E37)</f>
        <v>0</v>
      </c>
      <c r="H37" s="394"/>
      <c r="I37" s="504" t="s">
        <v>145</v>
      </c>
      <c r="J37" s="505"/>
      <c r="K37" s="505"/>
      <c r="L37" s="374">
        <v>6270</v>
      </c>
      <c r="M37" s="319"/>
      <c r="Q37" s="441"/>
    </row>
    <row r="38" spans="1:21" s="151" customFormat="1" ht="20.100000000000001" customHeight="1" x14ac:dyDescent="0.25">
      <c r="A38" s="716" t="s">
        <v>186</v>
      </c>
      <c r="B38" s="717"/>
      <c r="C38" s="717"/>
      <c r="D38" s="718"/>
      <c r="E38" s="375">
        <v>6510</v>
      </c>
      <c r="F38" s="626" cm="1">
        <f t="array" aca="1" ref="F38" ca="1">totalB(E38)</f>
        <v>0</v>
      </c>
      <c r="G38" s="634" cm="1">
        <f t="array" aca="1" ref="G38" ca="1">totalN(E38)</f>
        <v>0</v>
      </c>
      <c r="H38" s="394"/>
      <c r="I38" s="711" t="s">
        <v>186</v>
      </c>
      <c r="J38" s="712"/>
      <c r="K38" s="712"/>
      <c r="L38" s="374">
        <v>6510</v>
      </c>
      <c r="M38" s="319"/>
      <c r="Q38" s="441"/>
    </row>
    <row r="39" spans="1:21" s="151" customFormat="1" ht="20.100000000000001" customHeight="1" thickBot="1" x14ac:dyDescent="0.3">
      <c r="A39" s="736" t="s">
        <v>13</v>
      </c>
      <c r="B39" s="737"/>
      <c r="C39" s="737"/>
      <c r="D39" s="738"/>
      <c r="E39" s="375">
        <v>6280</v>
      </c>
      <c r="F39" s="627" cm="1">
        <f t="array" aca="1" ref="F39" ca="1">totalB(E39)</f>
        <v>0</v>
      </c>
      <c r="G39" s="634" cm="1">
        <f t="array" aca="1" ref="G39" ca="1">totalN(E39)</f>
        <v>0</v>
      </c>
      <c r="H39" s="394"/>
      <c r="I39" s="597" t="s">
        <v>13</v>
      </c>
      <c r="J39" s="598"/>
      <c r="K39" s="599"/>
      <c r="L39" s="374">
        <v>6280</v>
      </c>
      <c r="M39" s="319"/>
    </row>
    <row r="40" spans="1:21" ht="24.95" customHeight="1" thickBot="1" x14ac:dyDescent="0.3">
      <c r="A40" s="438"/>
      <c r="B40" s="439" t="s">
        <v>28</v>
      </c>
      <c r="C40" s="734">
        <f ca="1">SUM(C13:C22,D13:D22)</f>
        <v>110</v>
      </c>
      <c r="D40" s="735"/>
      <c r="E40" s="440"/>
      <c r="F40" s="732">
        <f ca="1">SUM((F24:F39,G24:G39))</f>
        <v>0</v>
      </c>
      <c r="G40" s="733"/>
      <c r="H40" s="376"/>
      <c r="I40" s="398"/>
      <c r="J40" s="377" t="s">
        <v>28</v>
      </c>
      <c r="K40" s="522">
        <f>SUM(K13:K22)</f>
        <v>0</v>
      </c>
      <c r="L40" s="399"/>
      <c r="M40" s="358">
        <f>SUM(M24:M39)</f>
        <v>0</v>
      </c>
      <c r="U40" s="342">
        <v>1</v>
      </c>
    </row>
    <row r="41" spans="1:21" ht="24.95" customHeight="1" x14ac:dyDescent="0.25">
      <c r="A41" s="520"/>
      <c r="B41" s="728"/>
      <c r="C41" s="728"/>
      <c r="D41" s="534"/>
      <c r="E41" s="444"/>
      <c r="F41" s="445"/>
      <c r="G41" s="446"/>
      <c r="H41" s="376"/>
      <c r="I41" s="378"/>
      <c r="J41" s="379"/>
      <c r="K41" s="357"/>
      <c r="L41" s="376"/>
      <c r="M41" s="453"/>
      <c r="Q41" s="454"/>
    </row>
    <row r="42" spans="1:21" ht="19.5" customHeight="1" thickBot="1" x14ac:dyDescent="0.3">
      <c r="A42" s="520"/>
      <c r="D42" s="478"/>
      <c r="E42" s="478"/>
      <c r="F42" s="386"/>
      <c r="G42" s="383"/>
      <c r="H42" s="384"/>
      <c r="I42" s="381"/>
      <c r="J42" s="363"/>
      <c r="K42" s="382"/>
      <c r="L42" s="376"/>
      <c r="M42" s="380"/>
    </row>
    <row r="43" spans="1:21" ht="19.5" customHeight="1" thickTop="1" thickBot="1" x14ac:dyDescent="0.3">
      <c r="A43" s="443" t="s">
        <v>165</v>
      </c>
      <c r="B43" s="539">
        <f ca="1">TODAY()</f>
        <v>45359</v>
      </c>
      <c r="C43" s="730">
        <f ca="1">SUM(C13:C22)-SUM(F24:F39)+SUM(D13:D22)-SUM(G24:G39)</f>
        <v>110</v>
      </c>
      <c r="D43" s="731"/>
      <c r="E43" s="478"/>
      <c r="F43" s="367"/>
      <c r="G43" s="380"/>
      <c r="H43" s="384"/>
      <c r="I43" s="381"/>
      <c r="J43" s="363"/>
      <c r="K43" s="382"/>
      <c r="L43" s="376"/>
      <c r="M43" s="380"/>
    </row>
    <row r="44" spans="1:21" ht="14.25" customHeight="1" thickTop="1" x14ac:dyDescent="0.25">
      <c r="A44" s="443"/>
      <c r="B44" s="521"/>
      <c r="C44" s="521"/>
      <c r="D44" s="528"/>
      <c r="E44" s="478"/>
      <c r="F44" s="367"/>
      <c r="G44" s="380"/>
      <c r="H44" s="384"/>
      <c r="I44" s="381"/>
      <c r="J44" s="363"/>
      <c r="K44" s="382"/>
      <c r="L44" s="376"/>
      <c r="M44" s="380"/>
    </row>
    <row r="45" spans="1:21" ht="7.5" customHeight="1" x14ac:dyDescent="0.25">
      <c r="A45" s="643"/>
      <c r="B45" s="644"/>
      <c r="C45" s="644"/>
      <c r="D45" s="645"/>
      <c r="E45" s="646"/>
      <c r="F45" s="647"/>
      <c r="G45" s="648"/>
      <c r="H45" s="384"/>
      <c r="I45" s="381"/>
      <c r="J45" s="363"/>
      <c r="K45" s="382"/>
      <c r="L45" s="376"/>
      <c r="M45" s="380"/>
    </row>
    <row r="46" spans="1:21" ht="7.5" customHeight="1" x14ac:dyDescent="0.25">
      <c r="A46" s="527"/>
      <c r="B46" s="529"/>
      <c r="C46" s="529"/>
      <c r="D46" s="530"/>
      <c r="F46" s="367"/>
      <c r="G46" s="383"/>
      <c r="H46" s="384"/>
      <c r="I46" s="381"/>
      <c r="J46" s="363"/>
      <c r="K46" s="382"/>
      <c r="L46" s="376"/>
      <c r="M46" s="380"/>
    </row>
    <row r="47" spans="1:21" ht="24.95" customHeight="1" x14ac:dyDescent="0.25">
      <c r="A47" s="536" t="s">
        <v>157</v>
      </c>
      <c r="B47" s="455">
        <v>380.44</v>
      </c>
      <c r="C47" s="537"/>
      <c r="D47" s="729" t="s">
        <v>170</v>
      </c>
      <c r="E47" s="729"/>
      <c r="F47" s="538">
        <f ca="1">O2-O3+O4</f>
        <v>425.44</v>
      </c>
      <c r="G47" s="387"/>
      <c r="H47" s="384"/>
      <c r="I47" s="531"/>
      <c r="J47" s="363"/>
      <c r="K47" s="382"/>
      <c r="L47" s="376"/>
      <c r="M47" s="380"/>
    </row>
    <row r="48" spans="1:21" ht="28.5" customHeight="1" thickBot="1" x14ac:dyDescent="0.3">
      <c r="A48" s="536" t="s">
        <v>158</v>
      </c>
      <c r="B48" s="456">
        <v>470.39</v>
      </c>
      <c r="C48" s="537"/>
      <c r="D48" s="729" t="s">
        <v>125</v>
      </c>
      <c r="E48" s="729"/>
      <c r="F48" s="533">
        <f ca="1">N2-N3+N4</f>
        <v>535.39</v>
      </c>
      <c r="G48" s="387"/>
      <c r="H48" s="384"/>
      <c r="I48" s="381"/>
      <c r="J48" s="363"/>
      <c r="K48" s="382"/>
      <c r="L48" s="376"/>
      <c r="M48" s="380"/>
    </row>
    <row r="49" spans="1:19" ht="24.95" customHeight="1" thickTop="1" thickBot="1" x14ac:dyDescent="0.3">
      <c r="A49" s="536" t="s">
        <v>160</v>
      </c>
      <c r="B49" s="535">
        <f>SUM(B47:B48)</f>
        <v>850.82999999999993</v>
      </c>
      <c r="C49" s="564"/>
      <c r="D49" s="342"/>
      <c r="E49" s="385"/>
      <c r="F49" s="384"/>
      <c r="G49" s="387"/>
      <c r="H49" s="384"/>
      <c r="I49" s="381"/>
      <c r="J49" s="363"/>
      <c r="K49" s="382"/>
      <c r="L49" s="376"/>
      <c r="M49" s="380"/>
      <c r="P49" s="719"/>
      <c r="Q49" s="719"/>
      <c r="R49" s="719"/>
      <c r="S49" s="719"/>
    </row>
    <row r="50" spans="1:19" ht="24.95" customHeight="1" thickTop="1" x14ac:dyDescent="0.25">
      <c r="A50" s="520"/>
      <c r="E50" s="388"/>
      <c r="F50" s="367"/>
      <c r="G50" s="383"/>
      <c r="H50" s="367"/>
      <c r="I50" s="381"/>
      <c r="J50" s="363"/>
      <c r="K50" s="382"/>
      <c r="L50" s="376"/>
      <c r="M50" s="380"/>
    </row>
    <row r="51" spans="1:19" ht="20.100000000000001" customHeight="1" thickBot="1" x14ac:dyDescent="0.3">
      <c r="A51" s="520"/>
      <c r="E51" s="363"/>
      <c r="F51" s="385"/>
      <c r="G51" s="383"/>
      <c r="H51" s="367"/>
      <c r="I51" s="381"/>
      <c r="J51" s="363"/>
      <c r="K51" s="382"/>
      <c r="L51" s="376"/>
      <c r="M51" s="380"/>
    </row>
    <row r="52" spans="1:19" ht="20.100000000000001" customHeight="1" thickTop="1" x14ac:dyDescent="0.25">
      <c r="A52" s="722" t="s">
        <v>159</v>
      </c>
      <c r="B52" s="720">
        <f ca="1">TODAY()</f>
        <v>45359</v>
      </c>
      <c r="C52" s="724">
        <f ca="1">SUM(C43+B49)</f>
        <v>960.82999999999993</v>
      </c>
      <c r="D52" s="725"/>
      <c r="E52" s="346"/>
      <c r="F52" s="346"/>
      <c r="G52" s="350"/>
      <c r="H52" s="346"/>
      <c r="I52" s="351"/>
      <c r="J52" s="346"/>
      <c r="K52" s="346"/>
      <c r="L52" s="346"/>
      <c r="M52" s="350"/>
    </row>
    <row r="53" spans="1:19" ht="20.100000000000001" customHeight="1" thickBot="1" x14ac:dyDescent="0.3">
      <c r="A53" s="723"/>
      <c r="B53" s="721"/>
      <c r="C53" s="726"/>
      <c r="D53" s="727"/>
      <c r="E53" s="354"/>
      <c r="F53" s="354"/>
      <c r="G53" s="352"/>
      <c r="H53" s="346"/>
      <c r="I53" s="353"/>
      <c r="J53" s="354"/>
      <c r="K53" s="354"/>
      <c r="L53" s="354"/>
      <c r="M53" s="352"/>
    </row>
    <row r="54" spans="1:19" ht="15.75" thickTop="1" x14ac:dyDescent="0.25">
      <c r="C54" s="442"/>
      <c r="D54" s="442"/>
    </row>
    <row r="55" spans="1:19" x14ac:dyDescent="0.25">
      <c r="C55" s="342"/>
      <c r="D55" s="342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4:G39">
    <sortCondition ref="E24:E39"/>
  </sortState>
  <mergeCells count="42">
    <mergeCell ref="A24:D24"/>
    <mergeCell ref="A12:B12"/>
    <mergeCell ref="A23:E23"/>
    <mergeCell ref="I23:M23"/>
    <mergeCell ref="I12:K12"/>
    <mergeCell ref="L13:M22"/>
    <mergeCell ref="I1:M1"/>
    <mergeCell ref="A2:F6"/>
    <mergeCell ref="I2:M6"/>
    <mergeCell ref="C11:D11"/>
    <mergeCell ref="F11:G11"/>
    <mergeCell ref="I8:M8"/>
    <mergeCell ref="A8:F8"/>
    <mergeCell ref="A10:F10"/>
    <mergeCell ref="I10:M10"/>
    <mergeCell ref="R49:S49"/>
    <mergeCell ref="B52:B53"/>
    <mergeCell ref="A52:A53"/>
    <mergeCell ref="A35:D35"/>
    <mergeCell ref="C52:D53"/>
    <mergeCell ref="B41:C41"/>
    <mergeCell ref="D48:E48"/>
    <mergeCell ref="D47:E47"/>
    <mergeCell ref="C43:D43"/>
    <mergeCell ref="F40:G40"/>
    <mergeCell ref="C40:D40"/>
    <mergeCell ref="A39:D39"/>
    <mergeCell ref="A37:D37"/>
    <mergeCell ref="A36:D36"/>
    <mergeCell ref="P49:Q49"/>
    <mergeCell ref="A38:D38"/>
    <mergeCell ref="I38:K38"/>
    <mergeCell ref="A26:D26"/>
    <mergeCell ref="A27:D27"/>
    <mergeCell ref="A25:D25"/>
    <mergeCell ref="A34:D34"/>
    <mergeCell ref="A28:D28"/>
    <mergeCell ref="A33:D33"/>
    <mergeCell ref="A32:D32"/>
    <mergeCell ref="A31:D31"/>
    <mergeCell ref="A30:D30"/>
    <mergeCell ref="A29:D29"/>
  </mergeCells>
  <pageMargins left="0.41" right="0.34" top="0.75" bottom="0.75" header="0.3" footer="0.3"/>
  <pageSetup paperSize="9" scale="64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/>
  <dimension ref="A1:J62"/>
  <sheetViews>
    <sheetView topLeftCell="A11" workbookViewId="0">
      <selection activeCell="E21" sqref="E21"/>
    </sheetView>
  </sheetViews>
  <sheetFormatPr baseColWidth="10" defaultRowHeight="15" x14ac:dyDescent="0.25"/>
  <cols>
    <col min="1" max="1" width="53.85546875" bestFit="1" customWidth="1"/>
    <col min="2" max="3" width="20.140625" bestFit="1" customWidth="1"/>
    <col min="4" max="4" width="11.85546875" bestFit="1" customWidth="1"/>
    <col min="5" max="5" width="20.140625" bestFit="1" customWidth="1"/>
    <col min="6" max="6" width="50.42578125" bestFit="1" customWidth="1"/>
    <col min="7" max="7" width="11.85546875" bestFit="1" customWidth="1"/>
    <col min="8" max="8" width="20.140625" bestFit="1" customWidth="1"/>
    <col min="9" max="9" width="11.85546875" bestFit="1" customWidth="1"/>
    <col min="10" max="10" width="20.140625" bestFit="1" customWidth="1"/>
  </cols>
  <sheetData>
    <row r="1" spans="1:10" ht="26.25" x14ac:dyDescent="0.4">
      <c r="A1" s="779" t="str">
        <f ca="1">MID(CELL("filename",A1),FIND("]",CELL("filename",A1))+1,32)</f>
        <v>Bilan Financier</v>
      </c>
      <c r="B1" s="779"/>
      <c r="C1" s="779"/>
      <c r="D1" s="779"/>
      <c r="E1" s="779"/>
      <c r="F1" s="779" t="str">
        <f ca="1">MID(CELL("filename",A1),FIND("]",CELL("filename",A1))+1,32)</f>
        <v>Bilan Financier</v>
      </c>
      <c r="G1" s="779"/>
      <c r="H1" s="779"/>
      <c r="I1" s="779"/>
      <c r="J1" s="779"/>
    </row>
    <row r="2" spans="1:10" ht="15" customHeight="1" x14ac:dyDescent="0.25">
      <c r="A2" s="768" t="s">
        <v>48</v>
      </c>
      <c r="B2" s="768"/>
      <c r="C2" s="768"/>
      <c r="D2" s="768"/>
      <c r="E2" s="768"/>
      <c r="F2" s="768" t="s">
        <v>48</v>
      </c>
      <c r="G2" s="768"/>
      <c r="H2" s="768"/>
      <c r="I2" s="768"/>
      <c r="J2" s="768"/>
    </row>
    <row r="3" spans="1:10" ht="15" customHeight="1" x14ac:dyDescent="0.25">
      <c r="A3" s="768"/>
      <c r="B3" s="768"/>
      <c r="C3" s="768"/>
      <c r="D3" s="768"/>
      <c r="E3" s="768"/>
      <c r="F3" s="768"/>
      <c r="G3" s="768"/>
      <c r="H3" s="768"/>
      <c r="I3" s="768"/>
      <c r="J3" s="768"/>
    </row>
    <row r="4" spans="1:10" ht="15" customHeight="1" x14ac:dyDescent="0.25">
      <c r="A4" s="768"/>
      <c r="B4" s="768"/>
      <c r="C4" s="768"/>
      <c r="D4" s="768"/>
      <c r="E4" s="768"/>
      <c r="F4" s="768"/>
      <c r="G4" s="768"/>
      <c r="H4" s="768"/>
      <c r="I4" s="768"/>
      <c r="J4" s="768"/>
    </row>
    <row r="5" spans="1:10" ht="15" customHeight="1" x14ac:dyDescent="0.25">
      <c r="A5" s="768"/>
      <c r="B5" s="768"/>
      <c r="C5" s="768"/>
      <c r="D5" s="768"/>
      <c r="E5" s="768"/>
      <c r="F5" s="768"/>
      <c r="G5" s="768"/>
      <c r="H5" s="768"/>
      <c r="I5" s="768"/>
      <c r="J5" s="768"/>
    </row>
    <row r="6" spans="1:10" ht="15.75" thickBot="1" x14ac:dyDescent="0.3">
      <c r="A6" s="769"/>
      <c r="B6" s="769"/>
      <c r="C6" s="769"/>
      <c r="D6" s="769"/>
      <c r="E6" s="769"/>
      <c r="F6" s="769"/>
      <c r="G6" s="769"/>
      <c r="H6" s="769"/>
      <c r="I6" s="769"/>
      <c r="J6" s="769"/>
    </row>
    <row r="7" spans="1:10" ht="15.75" thickTop="1" x14ac:dyDescent="0.25">
      <c r="A7" s="10"/>
      <c r="B7" s="11"/>
      <c r="C7" s="11"/>
      <c r="D7" s="11"/>
      <c r="E7" s="12"/>
      <c r="F7" s="10"/>
      <c r="G7" s="11"/>
      <c r="H7" s="13"/>
      <c r="I7" s="11"/>
      <c r="J7" s="12"/>
    </row>
    <row r="8" spans="1:10" x14ac:dyDescent="0.25">
      <c r="A8" s="780" t="s">
        <v>110</v>
      </c>
      <c r="B8" s="781"/>
      <c r="C8" s="781"/>
      <c r="D8" s="781"/>
      <c r="E8" s="782"/>
      <c r="F8" s="780" t="s">
        <v>49</v>
      </c>
      <c r="G8" s="781"/>
      <c r="H8" s="781"/>
      <c r="I8" s="781"/>
      <c r="J8" s="782"/>
    </row>
    <row r="9" spans="1:10" x14ac:dyDescent="0.25">
      <c r="A9" s="780"/>
      <c r="B9" s="781"/>
      <c r="C9" s="781"/>
      <c r="D9" s="781"/>
      <c r="E9" s="782"/>
      <c r="F9" s="780"/>
      <c r="G9" s="781"/>
      <c r="H9" s="781"/>
      <c r="I9" s="781"/>
      <c r="J9" s="782"/>
    </row>
    <row r="10" spans="1:10" x14ac:dyDescent="0.25">
      <c r="A10" s="770"/>
      <c r="B10" s="771"/>
      <c r="C10" s="14"/>
      <c r="D10" s="8"/>
      <c r="E10" s="15"/>
      <c r="F10" s="16"/>
      <c r="G10" s="8"/>
      <c r="H10" s="9"/>
      <c r="I10" s="8"/>
      <c r="J10" s="15"/>
    </row>
    <row r="11" spans="1:10" x14ac:dyDescent="0.25">
      <c r="A11" s="770"/>
      <c r="B11" s="771"/>
      <c r="C11" s="14"/>
      <c r="D11" s="17"/>
      <c r="E11" s="15"/>
      <c r="F11" s="772" t="s">
        <v>50</v>
      </c>
      <c r="G11" s="773"/>
      <c r="H11" s="18">
        <v>753.59</v>
      </c>
      <c r="I11" s="17"/>
      <c r="J11" s="15"/>
    </row>
    <row r="12" spans="1:10" ht="15.75" thickBot="1" x14ac:dyDescent="0.3">
      <c r="A12" s="16"/>
      <c r="B12" s="8"/>
      <c r="C12" s="19"/>
      <c r="D12" s="19"/>
      <c r="E12" s="15"/>
      <c r="F12" s="16"/>
      <c r="G12" s="8"/>
      <c r="H12" s="20"/>
      <c r="I12" s="19"/>
      <c r="J12" s="15"/>
    </row>
    <row r="13" spans="1:10" ht="15.75" thickBot="1" x14ac:dyDescent="0.3">
      <c r="A13" s="21" t="s">
        <v>51</v>
      </c>
      <c r="B13" s="22" t="s">
        <v>0</v>
      </c>
      <c r="C13" s="23" t="s">
        <v>52</v>
      </c>
      <c r="D13" s="21" t="s">
        <v>0</v>
      </c>
      <c r="E13" s="24" t="s">
        <v>53</v>
      </c>
      <c r="F13" s="25" t="s">
        <v>51</v>
      </c>
      <c r="G13" s="26" t="s">
        <v>0</v>
      </c>
      <c r="H13" s="23" t="s">
        <v>52</v>
      </c>
      <c r="I13" s="21" t="s">
        <v>0</v>
      </c>
      <c r="J13" s="23" t="s">
        <v>53</v>
      </c>
    </row>
    <row r="14" spans="1:10" ht="15.75" thickBot="1" x14ac:dyDescent="0.3">
      <c r="A14" s="27"/>
      <c r="B14" s="8"/>
      <c r="C14" s="28"/>
      <c r="D14" s="29"/>
      <c r="E14" s="15"/>
      <c r="F14" s="16"/>
      <c r="G14" s="30"/>
      <c r="H14" s="31"/>
      <c r="I14" s="29"/>
      <c r="J14" s="32"/>
    </row>
    <row r="15" spans="1:10" x14ac:dyDescent="0.25">
      <c r="A15" s="33" t="s">
        <v>54</v>
      </c>
      <c r="B15" s="34">
        <v>7020</v>
      </c>
      <c r="C15" s="128"/>
      <c r="D15" s="36"/>
      <c r="E15" s="32"/>
      <c r="F15" s="33" t="s">
        <v>55</v>
      </c>
      <c r="G15" s="37">
        <v>7020</v>
      </c>
      <c r="H15" s="38"/>
      <c r="I15" s="29"/>
      <c r="J15" s="39">
        <v>400</v>
      </c>
    </row>
    <row r="16" spans="1:10" x14ac:dyDescent="0.25">
      <c r="A16" s="33" t="s">
        <v>56</v>
      </c>
      <c r="B16" s="34">
        <v>7060</v>
      </c>
      <c r="C16" s="127"/>
      <c r="D16" s="29"/>
      <c r="E16" s="32"/>
      <c r="F16" s="33" t="s">
        <v>56</v>
      </c>
      <c r="G16" s="37">
        <v>7060</v>
      </c>
      <c r="H16" s="38"/>
      <c r="I16" s="29"/>
      <c r="J16" s="32"/>
    </row>
    <row r="17" spans="1:10" x14ac:dyDescent="0.25">
      <c r="A17" s="41" t="s">
        <v>90</v>
      </c>
      <c r="B17" s="34">
        <v>7417</v>
      </c>
      <c r="C17" s="40"/>
      <c r="D17" s="29"/>
      <c r="E17" s="32"/>
      <c r="F17" s="33" t="s">
        <v>91</v>
      </c>
      <c r="G17" s="37">
        <v>7417</v>
      </c>
      <c r="H17" s="38">
        <v>90</v>
      </c>
      <c r="I17" s="29"/>
      <c r="J17" s="32"/>
    </row>
    <row r="18" spans="1:10" x14ac:dyDescent="0.25">
      <c r="A18" s="33" t="s">
        <v>57</v>
      </c>
      <c r="B18" s="34">
        <v>7441</v>
      </c>
      <c r="C18" s="40"/>
      <c r="D18" s="29"/>
      <c r="E18" s="32"/>
      <c r="F18" s="33" t="s">
        <v>57</v>
      </c>
      <c r="G18" s="37">
        <v>7441</v>
      </c>
      <c r="H18" s="38"/>
      <c r="I18" s="29"/>
      <c r="J18" s="32"/>
    </row>
    <row r="19" spans="1:10" x14ac:dyDescent="0.25">
      <c r="A19" s="33" t="s">
        <v>58</v>
      </c>
      <c r="B19" s="42">
        <v>7542</v>
      </c>
      <c r="C19" s="40"/>
      <c r="D19" s="29"/>
      <c r="E19" s="32"/>
      <c r="F19" s="33" t="s">
        <v>58</v>
      </c>
      <c r="G19" s="37">
        <v>7542</v>
      </c>
      <c r="H19" s="38"/>
      <c r="I19" s="29"/>
      <c r="J19" s="32"/>
    </row>
    <row r="20" spans="1:10" x14ac:dyDescent="0.25">
      <c r="A20" s="33" t="s">
        <v>92</v>
      </c>
      <c r="B20" s="43">
        <v>7443</v>
      </c>
      <c r="C20" s="40"/>
      <c r="D20" s="29"/>
      <c r="E20" s="44"/>
      <c r="F20" s="33" t="s">
        <v>59</v>
      </c>
      <c r="G20" s="37">
        <v>7443</v>
      </c>
      <c r="H20" s="38">
        <v>350</v>
      </c>
      <c r="I20" s="29"/>
      <c r="J20" s="44"/>
    </row>
    <row r="21" spans="1:10" x14ac:dyDescent="0.25">
      <c r="A21" s="33" t="s">
        <v>29</v>
      </c>
      <c r="B21" s="42">
        <v>7460</v>
      </c>
      <c r="C21" s="40"/>
      <c r="D21" s="29"/>
      <c r="E21" s="32"/>
      <c r="F21" s="33" t="s">
        <v>29</v>
      </c>
      <c r="G21" s="37">
        <v>7460</v>
      </c>
      <c r="H21" s="38"/>
      <c r="I21" s="29"/>
      <c r="J21" s="32"/>
    </row>
    <row r="22" spans="1:10" x14ac:dyDescent="0.25">
      <c r="A22" s="33" t="s">
        <v>60</v>
      </c>
      <c r="B22" s="34">
        <v>7560</v>
      </c>
      <c r="C22" s="40"/>
      <c r="D22" s="29"/>
      <c r="E22" s="32"/>
      <c r="F22" s="33" t="s">
        <v>60</v>
      </c>
      <c r="G22" s="37">
        <v>7560</v>
      </c>
      <c r="H22" s="45"/>
      <c r="I22" s="29"/>
      <c r="J22" s="32"/>
    </row>
    <row r="23" spans="1:10" x14ac:dyDescent="0.25">
      <c r="A23" s="33" t="s">
        <v>97</v>
      </c>
      <c r="B23" s="42">
        <v>7560</v>
      </c>
      <c r="C23" s="40"/>
      <c r="D23" s="29"/>
      <c r="E23" s="32"/>
      <c r="F23" s="33" t="s">
        <v>61</v>
      </c>
      <c r="G23" s="37">
        <v>7560</v>
      </c>
      <c r="H23" s="45">
        <v>1760</v>
      </c>
      <c r="I23" s="29"/>
      <c r="J23" s="32"/>
    </row>
    <row r="24" spans="1:10" x14ac:dyDescent="0.25">
      <c r="A24" s="33" t="s">
        <v>1</v>
      </c>
      <c r="B24" s="43">
        <v>7710</v>
      </c>
      <c r="C24" s="40">
        <v>4.9000000000000004</v>
      </c>
      <c r="D24" s="29"/>
      <c r="E24" s="44"/>
      <c r="F24" s="33" t="s">
        <v>1</v>
      </c>
      <c r="G24" s="37">
        <v>7710</v>
      </c>
      <c r="H24" s="45"/>
      <c r="I24" s="29"/>
      <c r="J24" s="44"/>
    </row>
    <row r="25" spans="1:10" x14ac:dyDescent="0.25">
      <c r="A25" s="33" t="s">
        <v>2</v>
      </c>
      <c r="B25" s="42">
        <v>7510</v>
      </c>
      <c r="C25" s="40"/>
      <c r="D25" s="29"/>
      <c r="E25" s="32"/>
      <c r="F25" s="16" t="s">
        <v>2</v>
      </c>
      <c r="G25" s="37">
        <v>7510</v>
      </c>
      <c r="H25" s="46">
        <v>300</v>
      </c>
      <c r="I25" s="29"/>
      <c r="J25" s="44"/>
    </row>
    <row r="26" spans="1:10" x14ac:dyDescent="0.25">
      <c r="A26" s="33" t="s">
        <v>3</v>
      </c>
      <c r="B26" s="42">
        <v>7610</v>
      </c>
      <c r="C26" s="40"/>
      <c r="D26" s="29"/>
      <c r="E26" s="47"/>
      <c r="F26" s="33" t="s">
        <v>3</v>
      </c>
      <c r="G26" s="37">
        <v>7610</v>
      </c>
      <c r="H26" s="46"/>
      <c r="I26" s="29"/>
      <c r="J26" s="47"/>
    </row>
    <row r="27" spans="1:10" x14ac:dyDescent="0.25">
      <c r="A27" s="48" t="s">
        <v>62</v>
      </c>
      <c r="B27" s="49"/>
      <c r="C27" s="50"/>
      <c r="D27" s="51">
        <v>6010</v>
      </c>
      <c r="E27" s="32"/>
      <c r="F27" s="52" t="s">
        <v>93</v>
      </c>
      <c r="G27" s="49"/>
      <c r="H27" s="53"/>
      <c r="I27" s="54">
        <v>6010</v>
      </c>
      <c r="J27" s="55">
        <v>70</v>
      </c>
    </row>
    <row r="28" spans="1:10" x14ac:dyDescent="0.25">
      <c r="A28" s="41" t="s">
        <v>63</v>
      </c>
      <c r="B28" s="9"/>
      <c r="C28" s="44"/>
      <c r="D28" s="56">
        <v>6050</v>
      </c>
      <c r="E28" s="32"/>
      <c r="F28" s="33" t="s">
        <v>63</v>
      </c>
      <c r="G28" s="9"/>
      <c r="H28" s="58"/>
      <c r="I28" s="59">
        <v>6050</v>
      </c>
      <c r="J28" s="60"/>
    </row>
    <row r="29" spans="1:10" x14ac:dyDescent="0.25">
      <c r="A29" s="33" t="s">
        <v>64</v>
      </c>
      <c r="B29" s="9"/>
      <c r="C29" s="44"/>
      <c r="D29" s="61">
        <v>6063</v>
      </c>
      <c r="E29" s="32"/>
      <c r="F29" s="33" t="s">
        <v>65</v>
      </c>
      <c r="G29" s="9"/>
      <c r="H29" s="58"/>
      <c r="I29" s="59">
        <v>6063</v>
      </c>
      <c r="J29" s="60"/>
    </row>
    <row r="30" spans="1:10" x14ac:dyDescent="0.25">
      <c r="A30" s="33" t="s">
        <v>5</v>
      </c>
      <c r="B30" s="9"/>
      <c r="C30" s="44"/>
      <c r="D30" s="61">
        <v>6064</v>
      </c>
      <c r="E30" s="32"/>
      <c r="F30" s="177" t="s">
        <v>5</v>
      </c>
      <c r="G30" s="9"/>
      <c r="H30" s="58"/>
      <c r="I30" s="59">
        <v>6064</v>
      </c>
      <c r="J30" s="60">
        <v>70</v>
      </c>
    </row>
    <row r="31" spans="1:10" x14ac:dyDescent="0.25">
      <c r="A31" s="33" t="s">
        <v>66</v>
      </c>
      <c r="B31" s="9"/>
      <c r="C31" s="44"/>
      <c r="D31" s="61">
        <v>6110</v>
      </c>
      <c r="E31" s="32"/>
      <c r="F31" s="33" t="s">
        <v>66</v>
      </c>
      <c r="G31" s="9"/>
      <c r="H31" s="58"/>
      <c r="I31" s="62">
        <v>6110</v>
      </c>
      <c r="J31" s="60"/>
    </row>
    <row r="32" spans="1:10" x14ac:dyDescent="0.25">
      <c r="A32" s="33" t="s">
        <v>67</v>
      </c>
      <c r="B32" s="9"/>
      <c r="C32" s="44"/>
      <c r="D32" s="56">
        <v>6130</v>
      </c>
      <c r="E32" s="57"/>
      <c r="F32" s="33" t="s">
        <v>6</v>
      </c>
      <c r="G32" s="9"/>
      <c r="H32" s="58"/>
      <c r="I32" s="59">
        <v>6130</v>
      </c>
      <c r="J32" s="60">
        <v>300</v>
      </c>
    </row>
    <row r="33" spans="1:10" x14ac:dyDescent="0.25">
      <c r="A33" s="33" t="s">
        <v>94</v>
      </c>
      <c r="B33" s="9"/>
      <c r="C33" s="44"/>
      <c r="D33" s="61">
        <v>6150</v>
      </c>
      <c r="E33" s="63"/>
      <c r="F33" s="33" t="s">
        <v>68</v>
      </c>
      <c r="G33" s="9"/>
      <c r="H33" s="58"/>
      <c r="I33" s="64">
        <v>6150</v>
      </c>
      <c r="J33" s="60">
        <v>100</v>
      </c>
    </row>
    <row r="34" spans="1:10" x14ac:dyDescent="0.25">
      <c r="A34" s="33" t="s">
        <v>69</v>
      </c>
      <c r="B34" s="9"/>
      <c r="C34" s="44"/>
      <c r="D34" s="61">
        <v>6160</v>
      </c>
      <c r="E34" s="57"/>
      <c r="F34" s="33" t="s">
        <v>70</v>
      </c>
      <c r="G34" s="9"/>
      <c r="H34" s="58"/>
      <c r="I34" s="59">
        <v>6160</v>
      </c>
      <c r="J34" s="60">
        <v>150</v>
      </c>
    </row>
    <row r="35" spans="1:10" x14ac:dyDescent="0.25">
      <c r="A35" s="33" t="s">
        <v>9</v>
      </c>
      <c r="B35" s="9"/>
      <c r="C35" s="44"/>
      <c r="D35" s="61">
        <v>6260</v>
      </c>
      <c r="E35" s="32"/>
      <c r="F35" s="33" t="s">
        <v>9</v>
      </c>
      <c r="G35" s="9"/>
      <c r="H35" s="58"/>
      <c r="I35" s="59">
        <v>6260</v>
      </c>
      <c r="J35" s="60"/>
    </row>
    <row r="36" spans="1:10" x14ac:dyDescent="0.25">
      <c r="A36" s="41" t="s">
        <v>10</v>
      </c>
      <c r="B36" s="9"/>
      <c r="C36" s="44"/>
      <c r="D36" s="56">
        <v>6230</v>
      </c>
      <c r="E36" s="57"/>
      <c r="F36" s="33" t="s">
        <v>10</v>
      </c>
      <c r="G36" s="9"/>
      <c r="H36" s="58"/>
      <c r="I36" s="59">
        <v>6230</v>
      </c>
      <c r="J36" s="60"/>
    </row>
    <row r="37" spans="1:10" x14ac:dyDescent="0.25">
      <c r="A37" s="33" t="s">
        <v>95</v>
      </c>
      <c r="B37" s="9"/>
      <c r="C37" s="44"/>
      <c r="D37" s="65">
        <v>6234</v>
      </c>
      <c r="E37" s="66"/>
      <c r="F37" s="33" t="s">
        <v>71</v>
      </c>
      <c r="G37" s="9"/>
      <c r="H37" s="58"/>
      <c r="I37" s="59">
        <v>6234</v>
      </c>
      <c r="J37" s="60"/>
    </row>
    <row r="38" spans="1:10" x14ac:dyDescent="0.25">
      <c r="A38" s="67" t="s">
        <v>72</v>
      </c>
      <c r="B38" s="49"/>
      <c r="C38" s="44"/>
      <c r="D38" s="68">
        <v>6252</v>
      </c>
      <c r="E38" s="57"/>
      <c r="F38" s="67" t="s">
        <v>96</v>
      </c>
      <c r="G38" s="49"/>
      <c r="H38" s="53"/>
      <c r="I38" s="54">
        <v>6252</v>
      </c>
      <c r="J38" s="69">
        <v>130</v>
      </c>
    </row>
    <row r="39" spans="1:10" x14ac:dyDescent="0.25">
      <c r="A39" s="33" t="s">
        <v>73</v>
      </c>
      <c r="B39" s="9"/>
      <c r="C39" s="44"/>
      <c r="D39" s="65">
        <v>6253</v>
      </c>
      <c r="E39" s="57"/>
      <c r="F39" s="33" t="s">
        <v>11</v>
      </c>
      <c r="G39" s="9"/>
      <c r="H39" s="58"/>
      <c r="I39" s="59">
        <v>6253</v>
      </c>
      <c r="J39" s="60"/>
    </row>
    <row r="40" spans="1:10" x14ac:dyDescent="0.25">
      <c r="A40" s="33" t="s">
        <v>12</v>
      </c>
      <c r="B40" s="9"/>
      <c r="C40" s="44"/>
      <c r="D40" s="70">
        <v>6270</v>
      </c>
      <c r="E40" s="71"/>
      <c r="F40" s="33" t="s">
        <v>12</v>
      </c>
      <c r="G40" s="9"/>
      <c r="H40" s="58"/>
      <c r="I40" s="59">
        <v>6270</v>
      </c>
      <c r="J40" s="60"/>
    </row>
    <row r="41" spans="1:10" x14ac:dyDescent="0.25">
      <c r="A41" s="33" t="s">
        <v>13</v>
      </c>
      <c r="B41" s="9"/>
      <c r="C41" s="44"/>
      <c r="D41" s="61">
        <v>6280</v>
      </c>
      <c r="E41" s="72"/>
      <c r="F41" s="33" t="s">
        <v>13</v>
      </c>
      <c r="G41" s="9"/>
      <c r="H41" s="58"/>
      <c r="I41" s="59">
        <v>6280</v>
      </c>
      <c r="J41" s="60"/>
    </row>
    <row r="42" spans="1:10" x14ac:dyDescent="0.25">
      <c r="A42" s="33" t="s">
        <v>14</v>
      </c>
      <c r="B42" s="9"/>
      <c r="C42" s="44"/>
      <c r="D42" s="65">
        <v>6581</v>
      </c>
      <c r="E42" s="71"/>
      <c r="F42" s="33" t="s">
        <v>14</v>
      </c>
      <c r="G42" s="9"/>
      <c r="H42" s="58"/>
      <c r="I42" s="59">
        <v>6581</v>
      </c>
      <c r="J42" s="60"/>
    </row>
    <row r="43" spans="1:10" x14ac:dyDescent="0.25">
      <c r="A43" s="33" t="s">
        <v>74</v>
      </c>
      <c r="B43" s="9"/>
      <c r="C43" s="44"/>
      <c r="D43" s="65">
        <v>6584</v>
      </c>
      <c r="E43" s="71"/>
      <c r="F43" s="33" t="s">
        <v>74</v>
      </c>
      <c r="G43" s="9"/>
      <c r="H43" s="58"/>
      <c r="I43" s="59">
        <v>6584</v>
      </c>
      <c r="J43" s="60"/>
    </row>
    <row r="44" spans="1:10" x14ac:dyDescent="0.25">
      <c r="A44" s="41" t="s">
        <v>75</v>
      </c>
      <c r="B44" s="9"/>
      <c r="C44" s="44"/>
      <c r="D44" s="65">
        <v>6788</v>
      </c>
      <c r="E44" s="73"/>
      <c r="F44" s="33" t="s">
        <v>76</v>
      </c>
      <c r="G44" s="74"/>
      <c r="H44" s="58"/>
      <c r="I44" s="59">
        <v>6788</v>
      </c>
      <c r="J44" s="75"/>
    </row>
    <row r="45" spans="1:10" x14ac:dyDescent="0.25">
      <c r="A45" s="33"/>
      <c r="B45" s="9"/>
      <c r="C45" s="44"/>
      <c r="D45" s="29"/>
      <c r="E45" s="76"/>
      <c r="F45" s="16" t="s">
        <v>77</v>
      </c>
      <c r="G45" s="30"/>
      <c r="H45" s="77"/>
      <c r="I45" s="62"/>
      <c r="J45" s="76"/>
    </row>
    <row r="46" spans="1:10" ht="15.75" thickBot="1" x14ac:dyDescent="0.3">
      <c r="A46" s="78"/>
      <c r="B46" s="9"/>
      <c r="C46" s="44"/>
      <c r="D46" s="29"/>
      <c r="E46" s="79"/>
      <c r="F46" s="16"/>
      <c r="G46" s="80"/>
      <c r="H46" s="81"/>
      <c r="I46" s="29"/>
      <c r="J46" s="82"/>
    </row>
    <row r="47" spans="1:10" ht="15.75" thickBot="1" x14ac:dyDescent="0.3">
      <c r="A47" s="83" t="s">
        <v>28</v>
      </c>
      <c r="B47" s="84"/>
      <c r="C47" s="35">
        <f>SUM(C15:C46)</f>
        <v>4.9000000000000004</v>
      </c>
      <c r="D47" s="85"/>
      <c r="E47" s="86">
        <f>SUM(E15:E46)</f>
        <v>0</v>
      </c>
      <c r="F47" s="83" t="s">
        <v>28</v>
      </c>
      <c r="G47" s="84"/>
      <c r="H47" s="87">
        <f>SUM(H14:H46)</f>
        <v>2500</v>
      </c>
      <c r="I47" s="88"/>
      <c r="J47" s="89">
        <f>SUM(J15:J46)</f>
        <v>1220</v>
      </c>
    </row>
    <row r="48" spans="1:10" ht="15.75" thickBot="1" x14ac:dyDescent="0.3">
      <c r="A48" s="774"/>
      <c r="B48" s="775"/>
      <c r="C48" s="90"/>
      <c r="D48" s="91"/>
      <c r="E48" s="92"/>
      <c r="F48" s="93"/>
      <c r="G48" s="91"/>
      <c r="H48" s="94"/>
      <c r="I48" s="95"/>
      <c r="J48" s="96"/>
    </row>
    <row r="49" spans="1:10" ht="15.75" thickBot="1" x14ac:dyDescent="0.3">
      <c r="A49" s="776">
        <v>44499</v>
      </c>
      <c r="B49" s="777"/>
      <c r="C49" s="97">
        <f>C47-E47</f>
        <v>4.9000000000000004</v>
      </c>
      <c r="D49" s="91"/>
      <c r="E49" s="98"/>
      <c r="F49" s="93"/>
      <c r="G49" s="91"/>
      <c r="H49" s="99"/>
      <c r="I49" s="95"/>
      <c r="J49" s="98"/>
    </row>
    <row r="50" spans="1:10" x14ac:dyDescent="0.25">
      <c r="A50" s="100" t="s">
        <v>78</v>
      </c>
      <c r="B50" s="101"/>
      <c r="C50" s="102"/>
      <c r="D50" s="16"/>
      <c r="E50" s="15"/>
      <c r="F50" s="93"/>
      <c r="G50" s="91"/>
      <c r="H50" s="99"/>
      <c r="I50" s="95"/>
      <c r="J50" s="98"/>
    </row>
    <row r="51" spans="1:10" x14ac:dyDescent="0.25">
      <c r="A51" s="103" t="s">
        <v>79</v>
      </c>
      <c r="B51" s="104"/>
      <c r="C51" s="105"/>
      <c r="D51" s="8"/>
      <c r="E51" s="15"/>
      <c r="F51" s="93"/>
      <c r="G51" s="91"/>
      <c r="H51" s="99"/>
      <c r="I51" s="95"/>
      <c r="J51" s="98"/>
    </row>
    <row r="52" spans="1:10" x14ac:dyDescent="0.25">
      <c r="A52" s="106" t="s">
        <v>80</v>
      </c>
      <c r="B52" s="107" t="s">
        <v>81</v>
      </c>
      <c r="C52" s="108">
        <v>170</v>
      </c>
      <c r="D52" s="8"/>
      <c r="E52" s="15"/>
      <c r="F52" s="93"/>
      <c r="G52" s="91"/>
      <c r="H52" s="99"/>
      <c r="I52" s="95"/>
      <c r="J52" s="98"/>
    </row>
    <row r="53" spans="1:10" ht="15.75" thickBot="1" x14ac:dyDescent="0.3">
      <c r="A53" s="100" t="s">
        <v>82</v>
      </c>
      <c r="B53" s="109"/>
      <c r="C53" s="105"/>
      <c r="D53" s="8"/>
      <c r="E53" s="110"/>
      <c r="F53" s="93"/>
      <c r="G53" s="91"/>
      <c r="H53" s="99"/>
      <c r="I53" s="95"/>
      <c r="J53" s="98"/>
    </row>
    <row r="54" spans="1:10" ht="15.75" thickBot="1" x14ac:dyDescent="0.3">
      <c r="A54" s="774" t="s">
        <v>83</v>
      </c>
      <c r="B54" s="778"/>
      <c r="C54" s="111"/>
      <c r="D54" s="8"/>
      <c r="E54" s="110"/>
      <c r="F54" s="93"/>
      <c r="G54" s="91"/>
      <c r="H54" s="99"/>
      <c r="I54" s="95"/>
      <c r="J54" s="98"/>
    </row>
    <row r="55" spans="1:10" ht="15.75" thickBot="1" x14ac:dyDescent="0.3">
      <c r="A55" s="764"/>
      <c r="B55" s="765"/>
      <c r="C55" s="112"/>
      <c r="D55" s="8"/>
      <c r="E55" s="110"/>
      <c r="F55" s="93"/>
      <c r="G55" s="91"/>
      <c r="H55" s="99"/>
      <c r="I55" s="95"/>
      <c r="J55" s="98"/>
    </row>
    <row r="56" spans="1:10" ht="16.5" thickTop="1" thickBot="1" x14ac:dyDescent="0.3">
      <c r="A56" s="113" t="s">
        <v>84</v>
      </c>
      <c r="B56" s="114">
        <v>44864</v>
      </c>
      <c r="C56" s="115"/>
      <c r="D56" s="91"/>
      <c r="E56" s="15"/>
      <c r="F56" s="93"/>
      <c r="G56" s="91"/>
      <c r="H56" s="99"/>
      <c r="I56" s="95"/>
      <c r="J56" s="116"/>
    </row>
    <row r="57" spans="1:10" ht="15.75" thickTop="1" x14ac:dyDescent="0.25">
      <c r="A57" s="113" t="s">
        <v>85</v>
      </c>
      <c r="B57" s="117" t="s">
        <v>86</v>
      </c>
      <c r="C57" s="118"/>
      <c r="D57" s="91"/>
      <c r="E57" s="15"/>
      <c r="F57" s="93"/>
      <c r="G57" s="91"/>
      <c r="H57" s="99"/>
      <c r="I57" s="95"/>
      <c r="J57" s="98"/>
    </row>
    <row r="58" spans="1:10" x14ac:dyDescent="0.25">
      <c r="A58" s="113" t="s">
        <v>87</v>
      </c>
      <c r="B58" s="117" t="s">
        <v>86</v>
      </c>
      <c r="C58" s="119"/>
      <c r="D58" s="91"/>
      <c r="E58" s="15"/>
      <c r="F58" s="93"/>
      <c r="G58" s="91"/>
      <c r="H58" s="99"/>
      <c r="I58" s="95"/>
      <c r="J58" s="98"/>
    </row>
    <row r="59" spans="1:10" ht="15.75" thickBot="1" x14ac:dyDescent="0.3">
      <c r="A59" s="113" t="s">
        <v>88</v>
      </c>
      <c r="B59" s="117" t="s">
        <v>86</v>
      </c>
      <c r="C59" s="120">
        <v>0</v>
      </c>
      <c r="D59" s="91"/>
      <c r="E59" s="121"/>
      <c r="F59" s="93"/>
      <c r="G59" s="91"/>
      <c r="H59" s="99"/>
      <c r="I59" s="95"/>
      <c r="J59" s="98"/>
    </row>
    <row r="60" spans="1:10" ht="16.5" thickTop="1" thickBot="1" x14ac:dyDescent="0.3">
      <c r="A60" s="122"/>
      <c r="B60" s="8"/>
      <c r="C60" s="8"/>
      <c r="D60" s="8"/>
      <c r="E60" s="15"/>
      <c r="F60" s="16"/>
      <c r="G60" s="8"/>
      <c r="H60" s="9"/>
      <c r="I60" s="8"/>
      <c r="J60" s="15"/>
    </row>
    <row r="61" spans="1:10" ht="16.5" thickTop="1" thickBot="1" x14ac:dyDescent="0.3">
      <c r="A61" s="766" t="s">
        <v>89</v>
      </c>
      <c r="B61" s="767"/>
      <c r="C61" s="115"/>
      <c r="D61" s="123"/>
      <c r="E61" s="124"/>
      <c r="F61" s="123"/>
      <c r="G61" s="125"/>
      <c r="H61" s="126"/>
      <c r="I61" s="125"/>
      <c r="J61" s="124"/>
    </row>
    <row r="62" spans="1:10" ht="15.75" thickTop="1" x14ac:dyDescent="0.25"/>
  </sheetData>
  <mergeCells count="14">
    <mergeCell ref="A1:E1"/>
    <mergeCell ref="F1:J1"/>
    <mergeCell ref="A2:E6"/>
    <mergeCell ref="A8:E9"/>
    <mergeCell ref="F8:J9"/>
    <mergeCell ref="A55:B55"/>
    <mergeCell ref="A61:B61"/>
    <mergeCell ref="F2:J6"/>
    <mergeCell ref="A10:B10"/>
    <mergeCell ref="A11:B11"/>
    <mergeCell ref="F11:G11"/>
    <mergeCell ref="A48:B48"/>
    <mergeCell ref="A49:B49"/>
    <mergeCell ref="A54:B54"/>
  </mergeCell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7"/>
  <dimension ref="A1:K64"/>
  <sheetViews>
    <sheetView showGridLines="0" topLeftCell="A13" workbookViewId="0">
      <selection activeCell="B23" sqref="B13:G23"/>
    </sheetView>
  </sheetViews>
  <sheetFormatPr baseColWidth="10" defaultRowHeight="15" x14ac:dyDescent="0.25"/>
  <cols>
    <col min="1" max="1" width="17" style="147" customWidth="1"/>
    <col min="2" max="2" width="6.7109375" style="147" customWidth="1"/>
    <col min="3" max="3" width="2.85546875" style="147" customWidth="1"/>
    <col min="4" max="4" width="7.85546875" style="147" bestFit="1" customWidth="1"/>
    <col min="5" max="5" width="14.7109375" style="147" customWidth="1"/>
    <col min="6" max="6" width="3.5703125" style="147" customWidth="1"/>
    <col min="7" max="7" width="19.7109375" style="147" customWidth="1"/>
    <col min="8" max="8" width="12.140625" style="147" customWidth="1"/>
    <col min="9" max="16384" width="11.42578125" style="147"/>
  </cols>
  <sheetData>
    <row r="1" spans="5:7" ht="15.95" customHeight="1" x14ac:dyDescent="0.25"/>
    <row r="2" spans="5:7" ht="15.95" customHeight="1" x14ac:dyDescent="0.25"/>
    <row r="3" spans="5:7" ht="15.95" customHeight="1" x14ac:dyDescent="0.25"/>
    <row r="4" spans="5:7" ht="15.95" customHeight="1" x14ac:dyDescent="0.25"/>
    <row r="5" spans="5:7" ht="15.95" customHeight="1" x14ac:dyDescent="0.25"/>
    <row r="6" spans="5:7" ht="15.95" customHeight="1" x14ac:dyDescent="0.25"/>
    <row r="7" spans="5:7" ht="15.95" customHeight="1" x14ac:dyDescent="0.25"/>
    <row r="8" spans="5:7" ht="15.95" customHeight="1" x14ac:dyDescent="0.25"/>
    <row r="9" spans="5:7" ht="15.95" customHeight="1" x14ac:dyDescent="0.25"/>
    <row r="10" spans="5:7" ht="15.95" customHeight="1" x14ac:dyDescent="0.25"/>
    <row r="11" spans="5:7" ht="15.95" customHeight="1" x14ac:dyDescent="0.25"/>
    <row r="12" spans="5:7" ht="15.95" customHeight="1" x14ac:dyDescent="0.25">
      <c r="E12" s="783" t="s">
        <v>112</v>
      </c>
      <c r="F12" s="783"/>
      <c r="G12" s="783"/>
    </row>
    <row r="13" spans="5:7" ht="15.95" customHeight="1" x14ac:dyDescent="0.25">
      <c r="E13" s="783" t="s">
        <v>111</v>
      </c>
      <c r="F13" s="783"/>
      <c r="G13" s="783"/>
    </row>
    <row r="14" spans="5:7" ht="15.95" customHeight="1" x14ac:dyDescent="0.25">
      <c r="E14" s="783" t="s">
        <v>128</v>
      </c>
      <c r="F14" s="783"/>
      <c r="G14" s="783"/>
    </row>
    <row r="15" spans="5:7" ht="15.95" customHeight="1" x14ac:dyDescent="0.25"/>
    <row r="16" spans="5:7" ht="15.95" customHeight="1" x14ac:dyDescent="0.25"/>
    <row r="17" spans="1:11" ht="15.95" customHeight="1" x14ac:dyDescent="0.25">
      <c r="K17" s="2"/>
    </row>
    <row r="18" spans="1:11" ht="15.95" customHeight="1" x14ac:dyDescent="0.25"/>
    <row r="19" spans="1:11" ht="15.95" customHeight="1" x14ac:dyDescent="0.25">
      <c r="A19" s="159" t="s">
        <v>101</v>
      </c>
      <c r="B19" s="784" t="s">
        <v>106</v>
      </c>
      <c r="C19" s="784"/>
      <c r="D19" s="784"/>
      <c r="E19" s="784"/>
      <c r="F19" s="784"/>
      <c r="G19" s="155"/>
      <c r="H19" s="163"/>
    </row>
    <row r="20" spans="1:11" ht="15.95" customHeight="1" x14ac:dyDescent="0.25">
      <c r="B20" s="785" t="s">
        <v>126</v>
      </c>
      <c r="C20" s="785"/>
      <c r="D20" s="785"/>
      <c r="E20" s="785"/>
      <c r="F20" s="785"/>
      <c r="G20" s="785"/>
      <c r="H20" s="166"/>
    </row>
    <row r="21" spans="1:11" ht="15.95" customHeight="1" x14ac:dyDescent="0.25">
      <c r="A21" s="163"/>
      <c r="B21" s="163"/>
      <c r="C21" s="163"/>
      <c r="D21" s="163"/>
      <c r="E21" s="163"/>
      <c r="F21" s="163"/>
      <c r="G21" s="163"/>
      <c r="H21" s="157"/>
    </row>
    <row r="22" spans="1:11" ht="15.95" customHeight="1" x14ac:dyDescent="0.25">
      <c r="A22" s="163"/>
      <c r="B22" s="163"/>
      <c r="C22" s="163"/>
      <c r="D22" s="163"/>
      <c r="E22" s="158"/>
      <c r="F22" s="256"/>
      <c r="G22" s="158"/>
      <c r="H22" s="163"/>
    </row>
    <row r="23" spans="1:11" ht="15.95" customHeight="1" x14ac:dyDescent="0.25">
      <c r="A23" s="159" t="s">
        <v>102</v>
      </c>
      <c r="B23" s="786" t="s">
        <v>140</v>
      </c>
      <c r="C23" s="786"/>
      <c r="D23" s="786"/>
      <c r="E23" s="786"/>
      <c r="F23" s="257"/>
      <c r="G23" s="257"/>
      <c r="H23" s="163"/>
    </row>
    <row r="24" spans="1:11" ht="15.95" customHeight="1" x14ac:dyDescent="0.25">
      <c r="A24" s="159" t="s">
        <v>124</v>
      </c>
      <c r="B24" s="786" t="e">
        <f>IF(B23="","",VLOOKUP(B23,#REF!,2,FALSE))</f>
        <v>#REF!</v>
      </c>
      <c r="C24" s="786"/>
      <c r="D24" s="786"/>
      <c r="E24" s="786"/>
      <c r="F24" s="2"/>
      <c r="G24" s="258"/>
      <c r="H24" s="163"/>
    </row>
    <row r="25" spans="1:11" ht="15.95" customHeight="1" x14ac:dyDescent="0.25">
      <c r="A25" s="159"/>
      <c r="B25" s="258" t="e">
        <f>IF(B23="","",VLOOKUP(B23,#REF!,4,FALSE))</f>
        <v>#REF!</v>
      </c>
      <c r="C25" s="258"/>
      <c r="D25" s="786" t="e">
        <f>IF(B23="","",VLOOKUP(B23,#REF!,3,FALSE))</f>
        <v>#REF!</v>
      </c>
      <c r="E25" s="786"/>
      <c r="F25" s="786"/>
      <c r="G25" s="786"/>
      <c r="H25" s="163"/>
    </row>
    <row r="26" spans="1:11" ht="15.95" customHeight="1" x14ac:dyDescent="0.25">
      <c r="A26" s="159"/>
      <c r="B26" s="258"/>
      <c r="C26" s="258"/>
      <c r="D26" s="258"/>
      <c r="E26" s="258"/>
      <c r="F26" s="258"/>
      <c r="G26" s="259"/>
      <c r="H26" s="163"/>
    </row>
    <row r="27" spans="1:11" ht="15.95" customHeight="1" x14ac:dyDescent="0.25">
      <c r="A27" s="159" t="s">
        <v>105</v>
      </c>
      <c r="B27" s="264" t="e">
        <f>IF(B23="","",VLOOKUP(B23,#REF!,5,FALSE))</f>
        <v>#REF!</v>
      </c>
      <c r="C27" s="209"/>
      <c r="D27" s="209"/>
      <c r="E27" s="209"/>
      <c r="F27" s="209"/>
      <c r="G27" s="146"/>
      <c r="H27" s="163"/>
    </row>
    <row r="28" spans="1:11" ht="15.95" customHeight="1" x14ac:dyDescent="0.25">
      <c r="A28" s="159"/>
      <c r="B28" s="163"/>
      <c r="C28" s="163"/>
      <c r="D28" s="163"/>
      <c r="E28" s="158"/>
      <c r="F28" s="256"/>
      <c r="G28" s="158"/>
      <c r="H28" s="163"/>
    </row>
    <row r="29" spans="1:11" ht="15.95" customHeight="1" x14ac:dyDescent="0.25">
      <c r="A29" s="160" t="str">
        <f>"a versé la somme de"</f>
        <v>a versé la somme de</v>
      </c>
      <c r="B29" s="179" t="e">
        <f>IF(B23="","",VLOOKUP(B23,#REF!,7,FALSE))</f>
        <v>#REF!</v>
      </c>
      <c r="C29" s="161" t="s">
        <v>103</v>
      </c>
      <c r="D29" s="180" t="e">
        <f>IF(B23="","",VLOOKUP(B23,#REF!,8,FALSE))</f>
        <v>#REF!</v>
      </c>
      <c r="E29" s="789" t="s">
        <v>149</v>
      </c>
      <c r="F29" s="789"/>
      <c r="G29" s="789"/>
      <c r="H29" s="178"/>
      <c r="I29" s="154"/>
      <c r="J29" s="154"/>
      <c r="K29" s="154"/>
    </row>
    <row r="30" spans="1:11" ht="15.95" customHeight="1" x14ac:dyDescent="0.25">
      <c r="A30" s="791" t="s">
        <v>127</v>
      </c>
      <c r="B30" s="791"/>
      <c r="C30" s="791"/>
      <c r="D30" s="791"/>
      <c r="E30" s="791"/>
      <c r="F30" s="183" t="s">
        <v>107</v>
      </c>
      <c r="G30" s="260" t="e">
        <f>IF(B23="","",VLOOKUP(B23,#REF!,6,FALSE))</f>
        <v>#REF!</v>
      </c>
      <c r="H30" s="163"/>
    </row>
    <row r="31" spans="1:11" ht="15.95" customHeight="1" x14ac:dyDescent="0.25">
      <c r="A31" s="159"/>
      <c r="B31" s="261"/>
      <c r="C31" s="261"/>
      <c r="D31" s="261"/>
      <c r="E31" s="261"/>
      <c r="F31" s="261"/>
      <c r="G31" s="261"/>
      <c r="H31" s="261"/>
    </row>
    <row r="32" spans="1:11" ht="15.95" customHeight="1" x14ac:dyDescent="0.25">
      <c r="A32" s="159"/>
      <c r="B32" s="261"/>
      <c r="C32" s="261"/>
      <c r="D32" s="261"/>
      <c r="E32" s="261"/>
      <c r="F32" s="261"/>
      <c r="G32" s="261"/>
      <c r="H32" s="261"/>
    </row>
    <row r="33" spans="1:8" ht="15.95" customHeight="1" x14ac:dyDescent="0.25">
      <c r="A33" s="159"/>
      <c r="B33" s="163"/>
      <c r="C33" s="163"/>
      <c r="D33" s="163"/>
      <c r="E33" s="158"/>
      <c r="F33" s="162"/>
      <c r="G33" s="158"/>
      <c r="H33" s="163"/>
    </row>
    <row r="34" spans="1:8" ht="15.95" customHeight="1" x14ac:dyDescent="0.25">
      <c r="A34" s="159"/>
      <c r="B34" s="163"/>
      <c r="C34" s="163"/>
      <c r="D34" s="163"/>
      <c r="E34" s="158"/>
      <c r="F34" s="162"/>
      <c r="G34" s="158"/>
      <c r="H34" s="163"/>
    </row>
    <row r="35" spans="1:8" ht="15.95" customHeight="1" x14ac:dyDescent="0.25">
      <c r="A35" s="788" t="s">
        <v>109</v>
      </c>
      <c r="B35" s="788"/>
      <c r="C35" s="788"/>
      <c r="D35" s="788"/>
      <c r="E35" s="788"/>
      <c r="F35" s="788"/>
      <c r="G35" s="788"/>
      <c r="H35" s="166"/>
    </row>
    <row r="36" spans="1:8" ht="15.95" customHeight="1" x14ac:dyDescent="0.25">
      <c r="A36" s="163"/>
      <c r="B36" s="163"/>
      <c r="C36" s="163"/>
      <c r="D36" s="163"/>
      <c r="E36" s="158"/>
      <c r="F36" s="162"/>
      <c r="G36" s="158"/>
      <c r="H36" s="163"/>
    </row>
    <row r="37" spans="1:8" ht="15.95" customHeight="1" x14ac:dyDescent="0.25">
      <c r="A37" s="163"/>
      <c r="B37" s="164"/>
      <c r="C37" s="164"/>
      <c r="D37" s="164"/>
      <c r="E37" s="158"/>
      <c r="F37" s="162"/>
      <c r="G37" s="158"/>
      <c r="H37" s="163"/>
    </row>
    <row r="38" spans="1:8" ht="15.95" customHeight="1" x14ac:dyDescent="0.25">
      <c r="A38" s="163"/>
      <c r="B38" s="163"/>
      <c r="C38" s="163"/>
      <c r="D38" s="163"/>
      <c r="E38" s="158"/>
      <c r="F38" s="162"/>
      <c r="G38" s="158"/>
      <c r="H38" s="163"/>
    </row>
    <row r="39" spans="1:8" ht="15.95" customHeight="1" x14ac:dyDescent="0.25">
      <c r="A39" s="163"/>
      <c r="B39" s="155"/>
      <c r="C39" s="146"/>
      <c r="D39" s="146"/>
      <c r="E39" s="158"/>
      <c r="F39" s="162"/>
      <c r="G39" s="158"/>
      <c r="H39" s="163"/>
    </row>
    <row r="40" spans="1:8" ht="15.95" customHeight="1" x14ac:dyDescent="0.25">
      <c r="A40" s="163"/>
      <c r="B40" s="155"/>
      <c r="C40" s="146"/>
      <c r="D40" s="146"/>
      <c r="E40" s="158"/>
      <c r="F40" s="162"/>
      <c r="G40" s="158"/>
      <c r="H40" s="163"/>
    </row>
    <row r="41" spans="1:8" ht="15.95" customHeight="1" x14ac:dyDescent="0.25">
      <c r="A41" s="159" t="s">
        <v>104</v>
      </c>
      <c r="B41" s="265" t="e">
        <f>#REF!</f>
        <v>#REF!</v>
      </c>
      <c r="C41" s="265"/>
      <c r="D41" s="163"/>
      <c r="E41" s="158"/>
      <c r="F41" s="162"/>
      <c r="G41" s="158"/>
      <c r="H41" s="163"/>
    </row>
    <row r="42" spans="1:8" ht="15.95" customHeight="1" x14ac:dyDescent="0.25">
      <c r="A42" s="148" t="s">
        <v>108</v>
      </c>
      <c r="B42" s="790">
        <f ca="1">TODAY()</f>
        <v>45359</v>
      </c>
      <c r="C42" s="790"/>
      <c r="D42" s="790"/>
      <c r="E42" s="149"/>
      <c r="F42" s="152"/>
      <c r="G42" s="149"/>
    </row>
    <row r="43" spans="1:8" ht="15.95" customHeight="1" x14ac:dyDescent="0.25">
      <c r="E43" s="149"/>
      <c r="F43" s="151"/>
      <c r="G43" s="149"/>
    </row>
    <row r="44" spans="1:8" ht="15.95" customHeight="1" x14ac:dyDescent="0.25">
      <c r="E44" s="149"/>
      <c r="F44" s="154"/>
      <c r="G44" s="149"/>
    </row>
    <row r="45" spans="1:8" ht="15.95" customHeight="1" x14ac:dyDescent="0.25">
      <c r="A45" s="148"/>
      <c r="B45" s="262"/>
      <c r="C45" s="262"/>
      <c r="D45" s="262"/>
      <c r="E45" s="149"/>
      <c r="G45" s="149"/>
    </row>
    <row r="46" spans="1:8" ht="15.95" customHeight="1" x14ac:dyDescent="0.25">
      <c r="A46" s="148"/>
      <c r="B46" s="263"/>
      <c r="C46" s="263"/>
      <c r="D46" s="263"/>
      <c r="E46" s="149"/>
      <c r="F46" s="2"/>
      <c r="G46" s="149"/>
    </row>
    <row r="47" spans="1:8" ht="15.95" customHeight="1" x14ac:dyDescent="0.25">
      <c r="E47" s="149"/>
      <c r="G47" s="149"/>
    </row>
    <row r="48" spans="1:8" x14ac:dyDescent="0.25">
      <c r="E48" s="149"/>
      <c r="G48" s="149"/>
    </row>
    <row r="49" spans="5:7" x14ac:dyDescent="0.25">
      <c r="E49" s="149"/>
      <c r="F49" s="787"/>
      <c r="G49" s="149"/>
    </row>
    <row r="50" spans="5:7" x14ac:dyDescent="0.25">
      <c r="E50" s="149"/>
      <c r="F50" s="787"/>
      <c r="G50" s="149"/>
    </row>
    <row r="51" spans="5:7" x14ac:dyDescent="0.25">
      <c r="E51" s="149"/>
      <c r="F51" s="150"/>
      <c r="G51" s="149"/>
    </row>
    <row r="52" spans="5:7" x14ac:dyDescent="0.25">
      <c r="E52" s="149"/>
      <c r="F52" s="150"/>
      <c r="G52" s="149"/>
    </row>
    <row r="53" spans="5:7" x14ac:dyDescent="0.25">
      <c r="E53" s="149"/>
      <c r="F53" s="150"/>
      <c r="G53" s="149"/>
    </row>
    <row r="54" spans="5:7" x14ac:dyDescent="0.25">
      <c r="E54" s="149"/>
      <c r="F54" s="150"/>
      <c r="G54" s="149"/>
    </row>
    <row r="55" spans="5:7" x14ac:dyDescent="0.25">
      <c r="E55" s="149"/>
      <c r="F55" s="150"/>
      <c r="G55" s="149"/>
    </row>
    <row r="56" spans="5:7" x14ac:dyDescent="0.25">
      <c r="E56" s="149"/>
      <c r="F56" s="150"/>
      <c r="G56" s="149"/>
    </row>
    <row r="57" spans="5:7" x14ac:dyDescent="0.25">
      <c r="E57" s="149"/>
      <c r="F57" s="150"/>
      <c r="G57" s="149"/>
    </row>
    <row r="58" spans="5:7" x14ac:dyDescent="0.25">
      <c r="E58" s="149"/>
      <c r="F58" s="151"/>
      <c r="G58" s="149"/>
    </row>
    <row r="59" spans="5:7" x14ac:dyDescent="0.25">
      <c r="E59" s="149"/>
      <c r="F59" s="151"/>
      <c r="G59" s="149"/>
    </row>
    <row r="60" spans="5:7" x14ac:dyDescent="0.25">
      <c r="E60" s="149"/>
      <c r="F60" s="151"/>
      <c r="G60" s="149"/>
    </row>
    <row r="61" spans="5:7" x14ac:dyDescent="0.25">
      <c r="E61" s="149"/>
      <c r="F61" s="151"/>
      <c r="G61" s="149"/>
    </row>
    <row r="62" spans="5:7" x14ac:dyDescent="0.25">
      <c r="E62" s="149"/>
      <c r="F62" s="151"/>
      <c r="G62" s="149"/>
    </row>
    <row r="63" spans="5:7" x14ac:dyDescent="0.25">
      <c r="E63" s="149"/>
      <c r="F63" s="151"/>
      <c r="G63" s="149"/>
    </row>
    <row r="64" spans="5:7" x14ac:dyDescent="0.25">
      <c r="E64" s="149"/>
      <c r="F64" s="151"/>
      <c r="G64" s="149"/>
    </row>
  </sheetData>
  <mergeCells count="13">
    <mergeCell ref="B23:E23"/>
    <mergeCell ref="F49:F50"/>
    <mergeCell ref="B24:E24"/>
    <mergeCell ref="A35:G35"/>
    <mergeCell ref="E29:G29"/>
    <mergeCell ref="B42:D42"/>
    <mergeCell ref="A30:E30"/>
    <mergeCell ref="D25:G25"/>
    <mergeCell ref="E12:G12"/>
    <mergeCell ref="E13:G13"/>
    <mergeCell ref="E14:G14"/>
    <mergeCell ref="B19:F19"/>
    <mergeCell ref="B20:G20"/>
  </mergeCells>
  <dataValidations count="1">
    <dataValidation type="list" allowBlank="1" showInputMessage="1" showErrorMessage="1" sqref="B23:E23" xr:uid="{00000000-0002-0000-1100-000000000000}">
      <formula1>#REF!</formula1>
    </dataValidation>
  </dataValidations>
  <pageMargins left="0.7" right="0.48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20"/>
  <dimension ref="A3:I30"/>
  <sheetViews>
    <sheetView workbookViewId="0">
      <selection activeCell="B23" sqref="B13:G23"/>
    </sheetView>
  </sheetViews>
  <sheetFormatPr baseColWidth="10" defaultRowHeight="15" x14ac:dyDescent="0.25"/>
  <cols>
    <col min="3" max="3" width="13.5703125" bestFit="1" customWidth="1"/>
    <col min="6" max="6" width="12.5703125" customWidth="1"/>
  </cols>
  <sheetData>
    <row r="3" spans="1:9" x14ac:dyDescent="0.25">
      <c r="B3" s="802" t="s">
        <v>113</v>
      </c>
      <c r="C3" s="803"/>
      <c r="D3" s="803"/>
      <c r="E3" s="803"/>
    </row>
    <row r="4" spans="1:9" x14ac:dyDescent="0.25">
      <c r="B4" s="803"/>
      <c r="C4" s="803"/>
      <c r="D4" s="803"/>
      <c r="E4" s="803"/>
    </row>
    <row r="5" spans="1:9" ht="19.5" thickBot="1" x14ac:dyDescent="0.35">
      <c r="C5" s="167"/>
      <c r="D5" s="167"/>
      <c r="E5" s="167"/>
      <c r="F5" s="167"/>
      <c r="I5" s="175"/>
    </row>
    <row r="6" spans="1:9" ht="20.25" thickTop="1" thickBot="1" x14ac:dyDescent="0.35">
      <c r="A6" s="792" t="s">
        <v>33</v>
      </c>
      <c r="B6" s="792"/>
      <c r="C6" s="170" t="e">
        <f>IF(C9="","",VLOOKUP(C9,Membres!B3:T49,18,FALSE))</f>
        <v>#N/A</v>
      </c>
      <c r="D6" s="168"/>
      <c r="E6" s="168"/>
      <c r="F6" s="168"/>
    </row>
    <row r="7" spans="1:9" ht="19.5" thickTop="1" x14ac:dyDescent="0.3">
      <c r="A7" s="171"/>
      <c r="B7" s="171"/>
      <c r="C7" s="168"/>
      <c r="D7" s="168"/>
      <c r="E7" s="168"/>
      <c r="F7" s="168"/>
    </row>
    <row r="8" spans="1:9" ht="19.5" thickBot="1" x14ac:dyDescent="0.35">
      <c r="A8" s="171"/>
      <c r="B8" s="171"/>
      <c r="C8" s="168"/>
      <c r="D8" s="168"/>
      <c r="E8" s="168"/>
      <c r="F8" s="168"/>
    </row>
    <row r="9" spans="1:9" ht="20.25" thickTop="1" thickBot="1" x14ac:dyDescent="0.35">
      <c r="A9" s="792" t="s">
        <v>120</v>
      </c>
      <c r="B9" s="792"/>
      <c r="C9" s="797" t="s">
        <v>150</v>
      </c>
      <c r="D9" s="798"/>
      <c r="E9" s="798"/>
      <c r="F9" s="799"/>
    </row>
    <row r="10" spans="1:9" ht="19.5" thickTop="1" x14ac:dyDescent="0.3">
      <c r="A10" s="171"/>
      <c r="B10" s="171"/>
      <c r="C10" s="168"/>
      <c r="D10" s="168"/>
      <c r="E10" s="168"/>
      <c r="F10" s="168"/>
    </row>
    <row r="11" spans="1:9" ht="19.5" thickBot="1" x14ac:dyDescent="0.35">
      <c r="A11" s="171"/>
      <c r="B11" s="171"/>
      <c r="C11" s="168"/>
      <c r="D11" s="168"/>
      <c r="E11" s="168"/>
      <c r="F11" s="168"/>
    </row>
    <row r="12" spans="1:9" ht="20.25" thickTop="1" thickBot="1" x14ac:dyDescent="0.35">
      <c r="A12" s="792" t="s">
        <v>34</v>
      </c>
      <c r="B12" s="792"/>
      <c r="C12" s="797" t="e">
        <f>IF(C9="","",VLOOKUP(C9,Membres!B3:T49,2,FALSE))</f>
        <v>#N/A</v>
      </c>
      <c r="D12" s="798"/>
      <c r="E12" s="798"/>
      <c r="F12" s="799"/>
    </row>
    <row r="13" spans="1:9" ht="20.25" thickTop="1" thickBot="1" x14ac:dyDescent="0.35">
      <c r="A13" s="171"/>
      <c r="B13" s="171"/>
      <c r="C13" s="169" t="e">
        <f>IF(C9="","",VLOOKUP(C9,Membres!B3:T49,4,FALSE))</f>
        <v>#N/A</v>
      </c>
      <c r="D13" s="797" t="e">
        <f>IF(C9="","",VLOOKUP(C9,Membres!B3:T49,3,FALSE))</f>
        <v>#N/A</v>
      </c>
      <c r="E13" s="798"/>
      <c r="F13" s="799"/>
    </row>
    <row r="14" spans="1:9" ht="20.25" thickTop="1" thickBot="1" x14ac:dyDescent="0.35">
      <c r="A14" s="171"/>
      <c r="B14" s="171"/>
      <c r="C14" s="168"/>
      <c r="D14" s="168"/>
      <c r="E14" s="168"/>
      <c r="F14" s="168"/>
    </row>
    <row r="15" spans="1:9" ht="20.25" thickTop="1" thickBot="1" x14ac:dyDescent="0.35">
      <c r="A15" s="792" t="s">
        <v>114</v>
      </c>
      <c r="B15" s="792"/>
      <c r="C15" s="797" t="e">
        <f>IF(C9="","",VLOOKUP(C9,Membres!B3:T49,5,FALSE))</f>
        <v>#N/A</v>
      </c>
      <c r="D15" s="798"/>
      <c r="E15" s="798"/>
      <c r="F15" s="799"/>
    </row>
    <row r="16" spans="1:9" ht="20.25" thickTop="1" thickBot="1" x14ac:dyDescent="0.35">
      <c r="A16" s="171"/>
      <c r="B16" s="171"/>
      <c r="C16" s="168"/>
      <c r="D16" s="168"/>
      <c r="E16" s="168"/>
      <c r="F16" s="168"/>
    </row>
    <row r="17" spans="1:6" ht="20.25" thickTop="1" thickBot="1" x14ac:dyDescent="0.35">
      <c r="A17" s="792" t="s">
        <v>115</v>
      </c>
      <c r="B17" s="792"/>
      <c r="C17" s="800" t="e">
        <f>IF(C9="","",VLOOKUP(C9,Membres!B3:T49,6,FALSE))</f>
        <v>#N/A</v>
      </c>
      <c r="D17" s="801"/>
      <c r="E17" s="168"/>
      <c r="F17" s="168"/>
    </row>
    <row r="18" spans="1:6" ht="20.25" thickTop="1" thickBot="1" x14ac:dyDescent="0.35">
      <c r="A18" s="171"/>
      <c r="B18" s="171"/>
      <c r="C18" s="168"/>
      <c r="D18" s="168"/>
      <c r="E18" s="168"/>
      <c r="F18" s="168"/>
    </row>
    <row r="19" spans="1:6" ht="20.25" thickTop="1" thickBot="1" x14ac:dyDescent="0.35">
      <c r="A19" s="792" t="s">
        <v>116</v>
      </c>
      <c r="B19" s="792"/>
      <c r="C19" s="793" t="e">
        <f>IF(C9="","",VLOOKUP(C9,Membres!B3:T49,8,FALSE))</f>
        <v>#N/A</v>
      </c>
      <c r="D19" s="794"/>
      <c r="E19" s="168"/>
      <c r="F19" s="168"/>
    </row>
    <row r="20" spans="1:6" ht="20.25" thickTop="1" thickBot="1" x14ac:dyDescent="0.35">
      <c r="A20" s="171"/>
      <c r="B20" s="171"/>
      <c r="C20" s="168"/>
      <c r="D20" s="168"/>
      <c r="E20" s="168"/>
      <c r="F20" s="168"/>
    </row>
    <row r="21" spans="1:6" ht="20.25" thickTop="1" thickBot="1" x14ac:dyDescent="0.35">
      <c r="A21" s="792" t="s">
        <v>117</v>
      </c>
      <c r="B21" s="792"/>
      <c r="C21" s="793" t="e">
        <f>IF(C9="","",VLOOKUP(C9,Membres!B3:T49,9,FALSE))</f>
        <v>#N/A</v>
      </c>
      <c r="D21" s="794"/>
      <c r="E21" s="168"/>
      <c r="F21" s="168"/>
    </row>
    <row r="22" spans="1:6" ht="20.25" thickTop="1" thickBot="1" x14ac:dyDescent="0.35">
      <c r="A22" s="171"/>
      <c r="B22" s="171"/>
      <c r="C22" s="168"/>
      <c r="D22" s="168"/>
      <c r="E22" s="168"/>
      <c r="F22" s="168"/>
    </row>
    <row r="23" spans="1:6" ht="20.25" thickTop="1" thickBot="1" x14ac:dyDescent="0.35">
      <c r="A23" s="792" t="s">
        <v>40</v>
      </c>
      <c r="B23" s="792"/>
      <c r="C23" s="795" t="e">
        <f>IF(C9="","",VLOOKUP(C9,Membres!B3:T49,10,FALSE))</f>
        <v>#N/A</v>
      </c>
      <c r="D23" s="796"/>
      <c r="E23" s="168"/>
      <c r="F23" s="168"/>
    </row>
    <row r="24" spans="1:6" ht="20.25" thickTop="1" thickBot="1" x14ac:dyDescent="0.35">
      <c r="A24" s="171"/>
      <c r="B24" s="171"/>
      <c r="C24" s="168"/>
      <c r="D24" s="168"/>
      <c r="E24" s="168"/>
      <c r="F24" s="168"/>
    </row>
    <row r="25" spans="1:6" ht="20.25" thickTop="1" thickBot="1" x14ac:dyDescent="0.35">
      <c r="A25" s="171"/>
      <c r="B25" s="171" t="s">
        <v>47</v>
      </c>
      <c r="C25" s="169" t="e">
        <f>IF(C9="","",VLOOKUP(C9,Membres!B3:T49,11,FALSE))</f>
        <v>#N/A</v>
      </c>
      <c r="D25" s="168"/>
      <c r="E25" s="168"/>
      <c r="F25" s="168"/>
    </row>
    <row r="26" spans="1:6" ht="20.25" thickTop="1" thickBot="1" x14ac:dyDescent="0.35">
      <c r="A26" s="171"/>
      <c r="B26" s="171"/>
      <c r="C26" s="168"/>
      <c r="D26" s="168"/>
      <c r="E26" s="168"/>
      <c r="F26" s="168"/>
    </row>
    <row r="27" spans="1:6" ht="20.25" thickTop="1" thickBot="1" x14ac:dyDescent="0.35">
      <c r="A27" s="792" t="s">
        <v>118</v>
      </c>
      <c r="B27" s="792"/>
      <c r="C27" s="172" t="e">
        <f>IF(C9="","",VLOOKUP(C9,Membres!B3:T49,13,FALSE))</f>
        <v>#N/A</v>
      </c>
      <c r="D27" s="168"/>
      <c r="E27" s="168"/>
      <c r="F27" s="168"/>
    </row>
    <row r="28" spans="1:6" ht="20.25" thickTop="1" thickBot="1" x14ac:dyDescent="0.35">
      <c r="A28" s="171"/>
      <c r="B28" s="171"/>
      <c r="C28" s="168"/>
      <c r="D28" s="168"/>
      <c r="E28" s="168"/>
      <c r="F28" s="168"/>
    </row>
    <row r="29" spans="1:6" ht="20.25" thickTop="1" thickBot="1" x14ac:dyDescent="0.35">
      <c r="A29" s="792" t="s">
        <v>119</v>
      </c>
      <c r="B29" s="792"/>
      <c r="C29" s="173" t="e">
        <f>IF(C9="","",VLOOKUP(C9,Membres!B3:T49,15,FALSE))</f>
        <v>#N/A</v>
      </c>
      <c r="D29" s="172" t="e">
        <f>IF(C9="","",VLOOKUP(C9,Membres!B3:T49,16,FALSE))</f>
        <v>#N/A</v>
      </c>
      <c r="E29" s="168"/>
      <c r="F29" s="168"/>
    </row>
    <row r="30" spans="1:6" ht="15.75" thickTop="1" x14ac:dyDescent="0.25">
      <c r="C30" s="153"/>
      <c r="D30" s="153"/>
      <c r="E30" s="153"/>
      <c r="F30" s="153"/>
    </row>
  </sheetData>
  <mergeCells count="19">
    <mergeCell ref="B3:E4"/>
    <mergeCell ref="A9:B9"/>
    <mergeCell ref="A6:B6"/>
    <mergeCell ref="C9:F9"/>
    <mergeCell ref="C12:F12"/>
    <mergeCell ref="A12:B12"/>
    <mergeCell ref="D13:F13"/>
    <mergeCell ref="A15:B15"/>
    <mergeCell ref="C15:F15"/>
    <mergeCell ref="A17:B17"/>
    <mergeCell ref="C17:D17"/>
    <mergeCell ref="A27:B27"/>
    <mergeCell ref="A29:B29"/>
    <mergeCell ref="A19:B19"/>
    <mergeCell ref="A21:B21"/>
    <mergeCell ref="C19:D19"/>
    <mergeCell ref="C21:D21"/>
    <mergeCell ref="A23:B23"/>
    <mergeCell ref="C23:D2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200-000000000000}">
          <x14:formula1>
            <xm:f>Membres!$B$4:$B$53</xm:f>
          </x14:formula1>
          <xm:sqref>C9:F9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16"/>
  <dimension ref="A1:B28"/>
  <sheetViews>
    <sheetView workbookViewId="0">
      <selection activeCell="I28" sqref="I28"/>
    </sheetView>
  </sheetViews>
  <sheetFormatPr baseColWidth="10" defaultColWidth="11.42578125" defaultRowHeight="15" x14ac:dyDescent="0.25"/>
  <cols>
    <col min="1" max="1" width="52.140625" style="2" bestFit="1" customWidth="1"/>
    <col min="2" max="2" width="10.5703125" style="2" bestFit="1" customWidth="1"/>
  </cols>
  <sheetData>
    <row r="1" spans="1:2" x14ac:dyDescent="0.25">
      <c r="A1" s="2" t="s">
        <v>20</v>
      </c>
      <c r="B1" s="2" t="s">
        <v>0</v>
      </c>
    </row>
    <row r="2" spans="1:2" x14ac:dyDescent="0.25">
      <c r="A2" s="2" t="s">
        <v>174</v>
      </c>
      <c r="B2" s="355">
        <v>6010</v>
      </c>
    </row>
    <row r="3" spans="1:2" x14ac:dyDescent="0.25">
      <c r="A3" s="2" t="s">
        <v>168</v>
      </c>
      <c r="B3" s="355">
        <v>6040</v>
      </c>
    </row>
    <row r="4" spans="1:2" x14ac:dyDescent="0.25">
      <c r="A4" s="2" t="s">
        <v>173</v>
      </c>
      <c r="B4" s="355">
        <v>6051</v>
      </c>
    </row>
    <row r="5" spans="1:2" x14ac:dyDescent="0.25">
      <c r="A5" s="2" t="s">
        <v>5</v>
      </c>
      <c r="B5" s="355">
        <v>6064</v>
      </c>
    </row>
    <row r="6" spans="1:2" x14ac:dyDescent="0.25">
      <c r="A6" s="2" t="s">
        <v>135</v>
      </c>
      <c r="B6" s="355">
        <v>6130</v>
      </c>
    </row>
    <row r="7" spans="1:2" x14ac:dyDescent="0.25">
      <c r="A7" s="2" t="s">
        <v>166</v>
      </c>
      <c r="B7" s="355">
        <v>6135</v>
      </c>
    </row>
    <row r="8" spans="1:2" x14ac:dyDescent="0.25">
      <c r="A8" s="2" t="s">
        <v>7</v>
      </c>
      <c r="B8" s="355">
        <v>6150</v>
      </c>
    </row>
    <row r="9" spans="1:2" x14ac:dyDescent="0.25">
      <c r="A9" s="2" t="s">
        <v>136</v>
      </c>
      <c r="B9" s="355">
        <v>6160</v>
      </c>
    </row>
    <row r="10" spans="1:2" x14ac:dyDescent="0.25">
      <c r="A10" s="2" t="s">
        <v>10</v>
      </c>
      <c r="B10" s="355">
        <v>6230</v>
      </c>
    </row>
    <row r="11" spans="1:2" x14ac:dyDescent="0.25">
      <c r="A11" s="2" t="s">
        <v>133</v>
      </c>
      <c r="B11" s="355">
        <v>6231</v>
      </c>
    </row>
    <row r="12" spans="1:2" x14ac:dyDescent="0.25">
      <c r="A12" s="2" t="s">
        <v>46</v>
      </c>
      <c r="B12" s="355">
        <v>6234</v>
      </c>
    </row>
    <row r="13" spans="1:2" x14ac:dyDescent="0.25">
      <c r="A13" s="2" t="s">
        <v>175</v>
      </c>
      <c r="B13" s="355">
        <v>6252</v>
      </c>
    </row>
    <row r="14" spans="1:2" x14ac:dyDescent="0.25">
      <c r="A14" s="2" t="s">
        <v>9</v>
      </c>
      <c r="B14" s="355">
        <v>6260</v>
      </c>
    </row>
    <row r="15" spans="1:2" x14ac:dyDescent="0.25">
      <c r="A15" s="2" t="s">
        <v>12</v>
      </c>
      <c r="B15" s="355">
        <v>6270</v>
      </c>
    </row>
    <row r="16" spans="1:2" x14ac:dyDescent="0.25">
      <c r="A16" s="2" t="s">
        <v>13</v>
      </c>
      <c r="B16" s="355">
        <v>6280</v>
      </c>
    </row>
    <row r="17" spans="1:2" x14ac:dyDescent="0.25">
      <c r="A17" s="2" t="s">
        <v>186</v>
      </c>
      <c r="B17" s="355">
        <v>6510</v>
      </c>
    </row>
    <row r="18" spans="1:2" ht="15.75" thickBot="1" x14ac:dyDescent="0.3">
      <c r="A18" s="502" t="s">
        <v>185</v>
      </c>
      <c r="B18" s="596">
        <v>6582</v>
      </c>
    </row>
    <row r="19" spans="1:2" x14ac:dyDescent="0.25">
      <c r="A19" s="2" t="s">
        <v>172</v>
      </c>
      <c r="B19" s="355">
        <v>7020</v>
      </c>
    </row>
    <row r="20" spans="1:2" x14ac:dyDescent="0.25">
      <c r="A20" s="2" t="s">
        <v>176</v>
      </c>
      <c r="B20" s="501">
        <v>7061</v>
      </c>
    </row>
    <row r="21" spans="1:2" x14ac:dyDescent="0.25">
      <c r="A21" s="2" t="s">
        <v>171</v>
      </c>
      <c r="B21" s="355">
        <v>7151</v>
      </c>
    </row>
    <row r="22" spans="1:2" x14ac:dyDescent="0.25">
      <c r="A22" s="2" t="s">
        <v>195</v>
      </c>
      <c r="B22" s="501">
        <v>7417</v>
      </c>
    </row>
    <row r="23" spans="1:2" x14ac:dyDescent="0.25">
      <c r="A23" s="2" t="s">
        <v>57</v>
      </c>
      <c r="B23" s="355">
        <v>7441</v>
      </c>
    </row>
    <row r="24" spans="1:2" x14ac:dyDescent="0.25">
      <c r="A24" s="2" t="s">
        <v>58</v>
      </c>
      <c r="B24" s="355">
        <v>7442</v>
      </c>
    </row>
    <row r="25" spans="1:2" x14ac:dyDescent="0.25">
      <c r="A25" s="2" t="s">
        <v>59</v>
      </c>
      <c r="B25" s="355">
        <v>7443</v>
      </c>
    </row>
    <row r="26" spans="1:2" x14ac:dyDescent="0.25">
      <c r="A26" s="2" t="s">
        <v>187</v>
      </c>
      <c r="B26" s="355">
        <v>7511</v>
      </c>
    </row>
    <row r="27" spans="1:2" x14ac:dyDescent="0.25">
      <c r="A27" s="2" t="s">
        <v>177</v>
      </c>
      <c r="B27" s="434">
        <v>7560</v>
      </c>
    </row>
    <row r="28" spans="1:2" x14ac:dyDescent="0.25">
      <c r="A28" s="2" t="s">
        <v>1</v>
      </c>
      <c r="B28" s="434">
        <v>7710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Y42"/>
  <sheetViews>
    <sheetView workbookViewId="0">
      <selection activeCell="F7" sqref="F7"/>
    </sheetView>
  </sheetViews>
  <sheetFormatPr baseColWidth="10" defaultColWidth="11.42578125" defaultRowHeight="15.75" x14ac:dyDescent="0.25"/>
  <cols>
    <col min="1" max="1" width="11.85546875" style="216" bestFit="1" customWidth="1"/>
    <col min="2" max="2" width="11.85546875" style="156" bestFit="1" customWidth="1"/>
    <col min="3" max="3" width="30.42578125" style="217" bestFit="1" customWidth="1"/>
    <col min="4" max="4" width="32.85546875" style="156" bestFit="1" customWidth="1"/>
    <col min="5" max="5" width="3.5703125" style="158" customWidth="1"/>
    <col min="6" max="9" width="10.7109375" style="156" customWidth="1"/>
    <col min="10" max="13" width="11.42578125" style="156"/>
    <col min="14" max="15" width="10.7109375" style="158" customWidth="1"/>
    <col min="16" max="16" width="14.28515625" style="158" bestFit="1" customWidth="1"/>
    <col min="17" max="17" width="11.5703125" style="158" bestFit="1" customWidth="1"/>
    <col min="18" max="18" width="10.7109375" style="158" customWidth="1"/>
    <col min="19" max="19" width="9.7109375" style="158" customWidth="1"/>
    <col min="20" max="20" width="10.28515625" style="158" bestFit="1" customWidth="1"/>
    <col min="21" max="25" width="11.42578125" style="217"/>
    <col min="26" max="16384" width="11.42578125" style="156"/>
  </cols>
  <sheetData>
    <row r="1" spans="1:25" ht="32.25" customHeight="1" x14ac:dyDescent="0.25">
      <c r="A1" s="182"/>
      <c r="B1" s="183"/>
      <c r="C1" s="158"/>
      <c r="D1" s="158"/>
      <c r="F1" s="183"/>
      <c r="G1" s="183"/>
      <c r="H1" s="183"/>
      <c r="I1" s="183"/>
      <c r="J1" s="183"/>
      <c r="K1" s="183"/>
      <c r="L1" s="183"/>
      <c r="M1" s="183"/>
    </row>
    <row r="2" spans="1:25" ht="18.75" x14ac:dyDescent="0.25">
      <c r="A2" s="182"/>
      <c r="B2" s="184" t="s">
        <v>15</v>
      </c>
      <c r="C2" s="181" t="str">
        <f ca="1">MID(CELL("filename",A1),FIND("]",CELL("filename",A1))+1,32)</f>
        <v>Novembre 2024</v>
      </c>
      <c r="D2" s="155"/>
      <c r="E2" s="221"/>
      <c r="F2" s="155"/>
      <c r="G2" s="155"/>
      <c r="H2" s="209"/>
      <c r="I2" s="209"/>
      <c r="J2" s="209"/>
      <c r="K2" s="209"/>
      <c r="L2" s="209"/>
      <c r="M2" s="209"/>
      <c r="N2" s="239"/>
      <c r="O2" s="239"/>
    </row>
    <row r="3" spans="1:25" ht="16.5" thickBot="1" x14ac:dyDescent="0.3">
      <c r="A3" s="182"/>
      <c r="B3" s="183"/>
      <c r="C3" s="158"/>
      <c r="D3" s="158"/>
      <c r="F3" s="183"/>
      <c r="G3" s="183"/>
      <c r="H3" s="183"/>
      <c r="I3" s="183"/>
      <c r="J3" s="183"/>
      <c r="K3" s="183"/>
      <c r="L3" s="183"/>
      <c r="M3" s="183"/>
    </row>
    <row r="4" spans="1:25" ht="16.5" thickBot="1" x14ac:dyDescent="0.3">
      <c r="A4" s="694" t="s">
        <v>19</v>
      </c>
      <c r="B4" s="694" t="s">
        <v>0</v>
      </c>
      <c r="C4" s="670" t="s">
        <v>20</v>
      </c>
      <c r="D4" s="670" t="s">
        <v>98</v>
      </c>
      <c r="E4" s="670" t="s">
        <v>161</v>
      </c>
      <c r="F4" s="696" t="s">
        <v>16</v>
      </c>
      <c r="G4" s="697"/>
      <c r="H4" s="697"/>
      <c r="I4" s="698"/>
      <c r="J4" s="215"/>
      <c r="K4" s="707" t="s">
        <v>17</v>
      </c>
      <c r="L4" s="707"/>
      <c r="M4" s="708"/>
      <c r="N4" s="682" t="s">
        <v>18</v>
      </c>
      <c r="O4" s="683"/>
      <c r="P4" s="683"/>
      <c r="Q4" s="683"/>
      <c r="R4" s="683"/>
      <c r="S4" s="683"/>
      <c r="T4" s="706"/>
    </row>
    <row r="5" spans="1:25" s="165" customFormat="1" ht="32.25" thickBot="1" x14ac:dyDescent="0.3">
      <c r="A5" s="695"/>
      <c r="B5" s="695"/>
      <c r="C5" s="671"/>
      <c r="D5" s="671"/>
      <c r="E5" s="671"/>
      <c r="F5" s="699" t="s">
        <v>21</v>
      </c>
      <c r="G5" s="700"/>
      <c r="H5" s="699" t="s">
        <v>22</v>
      </c>
      <c r="I5" s="701"/>
      <c r="J5" s="185" t="s">
        <v>121</v>
      </c>
      <c r="K5" s="186" t="s">
        <v>122</v>
      </c>
      <c r="L5" s="187" t="s">
        <v>2</v>
      </c>
      <c r="M5" s="188" t="s">
        <v>82</v>
      </c>
      <c r="N5" s="244" t="s">
        <v>26</v>
      </c>
      <c r="O5" s="245" t="s">
        <v>9</v>
      </c>
      <c r="P5" s="246" t="s">
        <v>100</v>
      </c>
      <c r="Q5" s="247" t="s">
        <v>8</v>
      </c>
      <c r="R5" s="248" t="s">
        <v>4</v>
      </c>
      <c r="S5" s="249" t="s">
        <v>6</v>
      </c>
      <c r="T5" s="245" t="s">
        <v>13</v>
      </c>
      <c r="U5" s="158"/>
      <c r="V5" s="158"/>
      <c r="W5" s="158"/>
      <c r="X5" s="158"/>
      <c r="Y5" s="158"/>
    </row>
    <row r="6" spans="1:25" ht="15.95" customHeight="1" thickBot="1" x14ac:dyDescent="0.3">
      <c r="A6" s="268"/>
      <c r="B6" s="210"/>
      <c r="C6" s="211"/>
      <c r="D6" s="211"/>
      <c r="E6" s="211"/>
      <c r="F6" s="709">
        <f>'Octobre 2024'!F39:G39</f>
        <v>425.44</v>
      </c>
      <c r="G6" s="703"/>
      <c r="H6" s="704">
        <f>'Octobre 2024'!H39:I39</f>
        <v>535.39</v>
      </c>
      <c r="I6" s="705"/>
      <c r="J6" s="189"/>
      <c r="K6" s="190"/>
      <c r="L6" s="191"/>
      <c r="M6" s="212"/>
      <c r="N6" s="282"/>
      <c r="O6" s="283"/>
      <c r="P6" s="284"/>
      <c r="Q6" s="283"/>
      <c r="R6" s="284"/>
      <c r="S6" s="283"/>
      <c r="T6" s="403"/>
    </row>
    <row r="7" spans="1:25" ht="15.95" customHeight="1" x14ac:dyDescent="0.25">
      <c r="A7" s="269"/>
      <c r="B7" s="213" t="str">
        <f>IFERROR(INDEX(t_Comptes[CODES],MATCH(C7,t_Comptes[LIBELLES],0)),"")</f>
        <v/>
      </c>
      <c r="C7" s="270"/>
      <c r="D7" s="270"/>
      <c r="E7" s="494"/>
      <c r="F7" s="197"/>
      <c r="G7" s="321"/>
      <c r="H7" s="325"/>
      <c r="I7" s="321"/>
      <c r="J7" s="194"/>
      <c r="K7" s="192"/>
      <c r="L7" s="195"/>
      <c r="M7" s="196"/>
      <c r="N7" s="291"/>
      <c r="O7" s="292"/>
      <c r="P7" s="293"/>
      <c r="Q7" s="292"/>
      <c r="R7" s="293"/>
      <c r="S7" s="292"/>
      <c r="T7" s="404"/>
    </row>
    <row r="8" spans="1:25" ht="15.95" customHeight="1" x14ac:dyDescent="0.25">
      <c r="A8" s="269"/>
      <c r="B8" s="213" t="str">
        <f>IFERROR(INDEX(t_Comptes[CODES],MATCH(C8,t_Comptes[LIBELLES],0)),"")</f>
        <v/>
      </c>
      <c r="C8" s="270"/>
      <c r="D8" s="270"/>
      <c r="E8" s="493"/>
      <c r="F8" s="197"/>
      <c r="G8" s="193"/>
      <c r="H8" s="194"/>
      <c r="I8" s="193"/>
      <c r="J8" s="194"/>
      <c r="K8" s="192"/>
      <c r="L8" s="195"/>
      <c r="M8" s="196"/>
      <c r="N8" s="291"/>
      <c r="O8" s="292"/>
      <c r="P8" s="293"/>
      <c r="Q8" s="292"/>
      <c r="R8" s="293"/>
      <c r="S8" s="292"/>
      <c r="T8" s="404"/>
    </row>
    <row r="9" spans="1:25" ht="15.95" customHeight="1" x14ac:dyDescent="0.25">
      <c r="A9" s="269"/>
      <c r="B9" s="213" t="str">
        <f>IFERROR(INDEX(t_Comptes[CODES],MATCH(C9,t_Comptes[LIBELLES],0)),"")</f>
        <v/>
      </c>
      <c r="C9" s="270"/>
      <c r="D9" s="270"/>
      <c r="E9" s="494"/>
      <c r="F9" s="197"/>
      <c r="G9" s="193"/>
      <c r="H9" s="194"/>
      <c r="I9" s="193"/>
      <c r="J9" s="194"/>
      <c r="K9" s="192"/>
      <c r="L9" s="195"/>
      <c r="M9" s="196"/>
      <c r="N9" s="291"/>
      <c r="O9" s="292"/>
      <c r="P9" s="293"/>
      <c r="Q9" s="292"/>
      <c r="R9" s="293"/>
      <c r="S9" s="292"/>
      <c r="T9" s="404"/>
    </row>
    <row r="10" spans="1:25" ht="15.95" customHeight="1" x14ac:dyDescent="0.25">
      <c r="A10" s="269"/>
      <c r="B10" s="213" t="str">
        <f>IFERROR(INDEX(t_Comptes[CODES],MATCH(C10,t_Comptes[LIBELLES],0)),"")</f>
        <v/>
      </c>
      <c r="C10" s="270"/>
      <c r="D10" s="270"/>
      <c r="E10" s="494"/>
      <c r="F10" s="197"/>
      <c r="G10" s="193"/>
      <c r="H10" s="194"/>
      <c r="I10" s="193"/>
      <c r="J10" s="194"/>
      <c r="K10" s="192"/>
      <c r="L10" s="195"/>
      <c r="M10" s="196"/>
      <c r="N10" s="291"/>
      <c r="O10" s="292"/>
      <c r="P10" s="293"/>
      <c r="Q10" s="292"/>
      <c r="R10" s="293"/>
      <c r="S10" s="292"/>
      <c r="T10" s="404"/>
    </row>
    <row r="11" spans="1:25" ht="15.95" customHeight="1" x14ac:dyDescent="0.25">
      <c r="A11" s="269"/>
      <c r="B11" s="213" t="str">
        <f>IFERROR(INDEX(t_Comptes[CODES],MATCH(C11,t_Comptes[LIBELLES],0)),"")</f>
        <v/>
      </c>
      <c r="C11" s="270"/>
      <c r="D11" s="270"/>
      <c r="E11" s="493"/>
      <c r="F11" s="197"/>
      <c r="G11" s="193"/>
      <c r="H11" s="194"/>
      <c r="I11" s="193"/>
      <c r="J11" s="194"/>
      <c r="K11" s="192"/>
      <c r="L11" s="195"/>
      <c r="M11" s="196"/>
      <c r="N11" s="291"/>
      <c r="O11" s="292"/>
      <c r="P11" s="293"/>
      <c r="Q11" s="292"/>
      <c r="R11" s="293"/>
      <c r="S11" s="292"/>
      <c r="T11" s="404"/>
    </row>
    <row r="12" spans="1:25" ht="15.95" customHeight="1" x14ac:dyDescent="0.25">
      <c r="A12" s="269"/>
      <c r="B12" s="213" t="str">
        <f>IFERROR(INDEX(t_Comptes[CODES],MATCH(C12,t_Comptes[LIBELLES],0)),"")</f>
        <v/>
      </c>
      <c r="C12" s="270"/>
      <c r="D12" s="270"/>
      <c r="E12" s="493"/>
      <c r="F12" s="197"/>
      <c r="G12" s="193"/>
      <c r="H12" s="194"/>
      <c r="I12" s="193"/>
      <c r="J12" s="194"/>
      <c r="K12" s="192"/>
      <c r="L12" s="195"/>
      <c r="M12" s="196"/>
      <c r="N12" s="291"/>
      <c r="O12" s="292"/>
      <c r="P12" s="293"/>
      <c r="Q12" s="292"/>
      <c r="R12" s="293"/>
      <c r="S12" s="292"/>
      <c r="T12" s="404"/>
    </row>
    <row r="13" spans="1:25" ht="15.95" customHeight="1" x14ac:dyDescent="0.25">
      <c r="A13" s="269"/>
      <c r="B13" s="213" t="str">
        <f>IFERROR(INDEX(t_Comptes[CODES],MATCH(C13,t_Comptes[LIBELLES],0)),"")</f>
        <v/>
      </c>
      <c r="C13" s="270"/>
      <c r="D13" s="270"/>
      <c r="E13" s="493"/>
      <c r="F13" s="197"/>
      <c r="G13" s="193"/>
      <c r="H13" s="194"/>
      <c r="I13" s="193"/>
      <c r="J13" s="194"/>
      <c r="K13" s="192"/>
      <c r="L13" s="195"/>
      <c r="M13" s="196"/>
      <c r="N13" s="291"/>
      <c r="O13" s="292"/>
      <c r="P13" s="293"/>
      <c r="Q13" s="292"/>
      <c r="R13" s="293"/>
      <c r="S13" s="292"/>
      <c r="T13" s="404"/>
    </row>
    <row r="14" spans="1:25" ht="15.95" customHeight="1" x14ac:dyDescent="0.25">
      <c r="A14" s="269"/>
      <c r="B14" s="213" t="str">
        <f>IFERROR(INDEX(t_Comptes[CODES],MATCH(C14,t_Comptes[LIBELLES],0)),"")</f>
        <v/>
      </c>
      <c r="C14" s="270"/>
      <c r="D14" s="270"/>
      <c r="E14" s="493"/>
      <c r="F14" s="197"/>
      <c r="G14" s="193"/>
      <c r="H14" s="194"/>
      <c r="I14" s="193"/>
      <c r="J14" s="194"/>
      <c r="K14" s="192"/>
      <c r="L14" s="195"/>
      <c r="M14" s="196"/>
      <c r="N14" s="291"/>
      <c r="O14" s="292"/>
      <c r="P14" s="293"/>
      <c r="Q14" s="292"/>
      <c r="R14" s="293"/>
      <c r="S14" s="292"/>
      <c r="T14" s="404"/>
    </row>
    <row r="15" spans="1:25" ht="15.95" customHeight="1" x14ac:dyDescent="0.25">
      <c r="A15" s="269"/>
      <c r="B15" s="213" t="str">
        <f>IFERROR(INDEX(t_Comptes[CODES],MATCH(C15,t_Comptes[LIBELLES],0)),"")</f>
        <v/>
      </c>
      <c r="C15" s="270"/>
      <c r="D15" s="270"/>
      <c r="E15" s="493"/>
      <c r="F15" s="197"/>
      <c r="G15" s="193"/>
      <c r="H15" s="194"/>
      <c r="I15" s="193"/>
      <c r="J15" s="194"/>
      <c r="K15" s="192"/>
      <c r="L15" s="195"/>
      <c r="M15" s="196"/>
      <c r="N15" s="291"/>
      <c r="O15" s="292"/>
      <c r="P15" s="293"/>
      <c r="Q15" s="292"/>
      <c r="R15" s="293"/>
      <c r="S15" s="292"/>
      <c r="T15" s="404"/>
    </row>
    <row r="16" spans="1:25" ht="15.95" customHeight="1" x14ac:dyDescent="0.25">
      <c r="A16" s="269"/>
      <c r="B16" s="213" t="str">
        <f>IFERROR(INDEX(t_Comptes[CODES],MATCH(C16,t_Comptes[LIBELLES],0)),"")</f>
        <v/>
      </c>
      <c r="C16" s="270"/>
      <c r="D16" s="270"/>
      <c r="E16" s="493"/>
      <c r="F16" s="197"/>
      <c r="G16" s="193"/>
      <c r="H16" s="194"/>
      <c r="I16" s="193"/>
      <c r="J16" s="194"/>
      <c r="K16" s="192"/>
      <c r="L16" s="195"/>
      <c r="M16" s="196"/>
      <c r="N16" s="291"/>
      <c r="O16" s="292"/>
      <c r="P16" s="293"/>
      <c r="Q16" s="292"/>
      <c r="R16" s="293"/>
      <c r="S16" s="292"/>
      <c r="T16" s="404"/>
    </row>
    <row r="17" spans="1:20" ht="15.95" customHeight="1" x14ac:dyDescent="0.25">
      <c r="A17" s="269"/>
      <c r="B17" s="213" t="str">
        <f>IFERROR(INDEX(t_Comptes[CODES],MATCH(C17,t_Comptes[LIBELLES],0)),"")</f>
        <v/>
      </c>
      <c r="C17" s="270"/>
      <c r="D17" s="270"/>
      <c r="E17" s="493"/>
      <c r="F17" s="197"/>
      <c r="G17" s="193"/>
      <c r="H17" s="194"/>
      <c r="I17" s="193"/>
      <c r="J17" s="194"/>
      <c r="K17" s="192"/>
      <c r="L17" s="195"/>
      <c r="M17" s="196"/>
      <c r="N17" s="291"/>
      <c r="O17" s="292"/>
      <c r="P17" s="293"/>
      <c r="Q17" s="292"/>
      <c r="R17" s="293"/>
      <c r="S17" s="292"/>
      <c r="T17" s="404"/>
    </row>
    <row r="18" spans="1:20" ht="15.95" customHeight="1" x14ac:dyDescent="0.25">
      <c r="A18" s="269"/>
      <c r="B18" s="213" t="str">
        <f>IFERROR(INDEX(t_Comptes[CODES],MATCH(C18,t_Comptes[LIBELLES],0)),"")</f>
        <v/>
      </c>
      <c r="C18" s="270"/>
      <c r="D18" s="270"/>
      <c r="E18" s="493"/>
      <c r="F18" s="197"/>
      <c r="G18" s="193"/>
      <c r="H18" s="194"/>
      <c r="I18" s="193"/>
      <c r="J18" s="194"/>
      <c r="K18" s="192"/>
      <c r="L18" s="195"/>
      <c r="M18" s="196"/>
      <c r="N18" s="291"/>
      <c r="O18" s="292"/>
      <c r="P18" s="293"/>
      <c r="Q18" s="292"/>
      <c r="R18" s="293"/>
      <c r="S18" s="292"/>
      <c r="T18" s="404"/>
    </row>
    <row r="19" spans="1:20" ht="15.95" customHeight="1" x14ac:dyDescent="0.25">
      <c r="A19" s="269"/>
      <c r="B19" s="213" t="str">
        <f>IFERROR(INDEX(t_Comptes[CODES],MATCH(C19,t_Comptes[LIBELLES],0)),"")</f>
        <v/>
      </c>
      <c r="C19" s="270"/>
      <c r="D19" s="270"/>
      <c r="E19" s="493"/>
      <c r="F19" s="197"/>
      <c r="G19" s="193"/>
      <c r="H19" s="194"/>
      <c r="I19" s="193"/>
      <c r="J19" s="194"/>
      <c r="K19" s="192"/>
      <c r="L19" s="195"/>
      <c r="M19" s="196"/>
      <c r="N19" s="291"/>
      <c r="O19" s="292"/>
      <c r="P19" s="293"/>
      <c r="Q19" s="292"/>
      <c r="R19" s="293"/>
      <c r="S19" s="292"/>
      <c r="T19" s="404"/>
    </row>
    <row r="20" spans="1:20" ht="15.95" customHeight="1" x14ac:dyDescent="0.25">
      <c r="A20" s="269"/>
      <c r="B20" s="213" t="str">
        <f>IFERROR(INDEX(t_Comptes[CODES],MATCH(C20,t_Comptes[LIBELLES],0)),"")</f>
        <v/>
      </c>
      <c r="C20" s="270"/>
      <c r="D20" s="270"/>
      <c r="E20" s="493"/>
      <c r="F20" s="197"/>
      <c r="G20" s="193"/>
      <c r="H20" s="194"/>
      <c r="I20" s="193"/>
      <c r="J20" s="194"/>
      <c r="K20" s="192"/>
      <c r="L20" s="195"/>
      <c r="M20" s="196"/>
      <c r="N20" s="291"/>
      <c r="O20" s="292"/>
      <c r="P20" s="293"/>
      <c r="Q20" s="292"/>
      <c r="R20" s="293"/>
      <c r="S20" s="292"/>
      <c r="T20" s="404"/>
    </row>
    <row r="21" spans="1:20" ht="15.95" customHeight="1" x14ac:dyDescent="0.25">
      <c r="A21" s="269"/>
      <c r="B21" s="213" t="str">
        <f>IFERROR(INDEX(t_Comptes[CODES],MATCH(C21,t_Comptes[LIBELLES],0)),"")</f>
        <v/>
      </c>
      <c r="C21" s="270"/>
      <c r="D21" s="270"/>
      <c r="E21" s="493"/>
      <c r="F21" s="197"/>
      <c r="G21" s="193"/>
      <c r="H21" s="194"/>
      <c r="I21" s="193"/>
      <c r="J21" s="194"/>
      <c r="K21" s="192"/>
      <c r="L21" s="195"/>
      <c r="M21" s="196"/>
      <c r="N21" s="291"/>
      <c r="O21" s="292"/>
      <c r="P21" s="293"/>
      <c r="Q21" s="292"/>
      <c r="R21" s="293"/>
      <c r="S21" s="292"/>
      <c r="T21" s="404"/>
    </row>
    <row r="22" spans="1:20" ht="15.95" customHeight="1" x14ac:dyDescent="0.25">
      <c r="A22" s="269"/>
      <c r="B22" s="213" t="str">
        <f>IFERROR(INDEX(t_Comptes[CODES],MATCH(C22,t_Comptes[LIBELLES],0)),"")</f>
        <v/>
      </c>
      <c r="C22" s="270"/>
      <c r="D22" s="270"/>
      <c r="E22" s="493"/>
      <c r="F22" s="197"/>
      <c r="G22" s="193"/>
      <c r="H22" s="194"/>
      <c r="I22" s="193"/>
      <c r="J22" s="194"/>
      <c r="K22" s="192"/>
      <c r="L22" s="195"/>
      <c r="M22" s="196"/>
      <c r="N22" s="291"/>
      <c r="O22" s="292"/>
      <c r="P22" s="293"/>
      <c r="Q22" s="292"/>
      <c r="R22" s="293"/>
      <c r="S22" s="292"/>
      <c r="T22" s="404"/>
    </row>
    <row r="23" spans="1:20" ht="15.95" customHeight="1" x14ac:dyDescent="0.25">
      <c r="A23" s="269"/>
      <c r="B23" s="213" t="str">
        <f>IFERROR(INDEX(t_Comptes[CODES],MATCH(C23,t_Comptes[LIBELLES],0)),"")</f>
        <v/>
      </c>
      <c r="C23" s="270"/>
      <c r="D23" s="270"/>
      <c r="E23" s="493"/>
      <c r="F23" s="197"/>
      <c r="G23" s="193"/>
      <c r="H23" s="194"/>
      <c r="I23" s="193"/>
      <c r="J23" s="194"/>
      <c r="K23" s="192"/>
      <c r="L23" s="195"/>
      <c r="M23" s="196"/>
      <c r="N23" s="291"/>
      <c r="O23" s="292"/>
      <c r="P23" s="293"/>
      <c r="Q23" s="292"/>
      <c r="R23" s="293"/>
      <c r="S23" s="292"/>
      <c r="T23" s="404"/>
    </row>
    <row r="24" spans="1:20" ht="15.95" customHeight="1" x14ac:dyDescent="0.25">
      <c r="A24" s="269"/>
      <c r="B24" s="213" t="str">
        <f>IFERROR(INDEX(t_Comptes[CODES],MATCH(C24,t_Comptes[LIBELLES],0)),"")</f>
        <v/>
      </c>
      <c r="C24" s="270"/>
      <c r="D24" s="270"/>
      <c r="E24" s="493"/>
      <c r="F24" s="197"/>
      <c r="G24" s="193"/>
      <c r="H24" s="194"/>
      <c r="I24" s="193"/>
      <c r="J24" s="194"/>
      <c r="K24" s="192"/>
      <c r="L24" s="195"/>
      <c r="M24" s="196"/>
      <c r="N24" s="291"/>
      <c r="O24" s="292"/>
      <c r="P24" s="293"/>
      <c r="Q24" s="292"/>
      <c r="R24" s="293"/>
      <c r="S24" s="292"/>
      <c r="T24" s="404"/>
    </row>
    <row r="25" spans="1:20" ht="15.95" customHeight="1" x14ac:dyDescent="0.25">
      <c r="A25" s="269"/>
      <c r="B25" s="213" t="str">
        <f>IFERROR(INDEX(t_Comptes[CODES],MATCH(C25,t_Comptes[LIBELLES],0)),"")</f>
        <v/>
      </c>
      <c r="C25" s="270"/>
      <c r="D25" s="270"/>
      <c r="E25" s="493"/>
      <c r="F25" s="197"/>
      <c r="G25" s="193"/>
      <c r="H25" s="194"/>
      <c r="I25" s="193"/>
      <c r="J25" s="194"/>
      <c r="K25" s="192"/>
      <c r="L25" s="195"/>
      <c r="M25" s="196"/>
      <c r="N25" s="291"/>
      <c r="O25" s="292"/>
      <c r="P25" s="293"/>
      <c r="Q25" s="292"/>
      <c r="R25" s="293"/>
      <c r="S25" s="292"/>
      <c r="T25" s="404"/>
    </row>
    <row r="26" spans="1:20" ht="15.95" customHeight="1" x14ac:dyDescent="0.25">
      <c r="A26" s="269"/>
      <c r="B26" s="213" t="str">
        <f>IFERROR(INDEX(t_Comptes[CODES],MATCH(C26,t_Comptes[LIBELLES],0)),"")</f>
        <v/>
      </c>
      <c r="C26" s="270"/>
      <c r="D26" s="270"/>
      <c r="E26" s="493"/>
      <c r="F26" s="197"/>
      <c r="G26" s="193"/>
      <c r="H26" s="194"/>
      <c r="I26" s="193"/>
      <c r="J26" s="194"/>
      <c r="K26" s="192"/>
      <c r="L26" s="195"/>
      <c r="M26" s="196"/>
      <c r="N26" s="291"/>
      <c r="O26" s="292"/>
      <c r="P26" s="293"/>
      <c r="Q26" s="292"/>
      <c r="R26" s="293"/>
      <c r="S26" s="292"/>
      <c r="T26" s="404"/>
    </row>
    <row r="27" spans="1:20" ht="15.95" customHeight="1" x14ac:dyDescent="0.25">
      <c r="A27" s="269"/>
      <c r="B27" s="213" t="str">
        <f>IFERROR(INDEX(t_Comptes[CODES],MATCH(C27,t_Comptes[LIBELLES],0)),"")</f>
        <v/>
      </c>
      <c r="C27" s="270"/>
      <c r="D27" s="270"/>
      <c r="E27" s="493"/>
      <c r="F27" s="197"/>
      <c r="G27" s="193"/>
      <c r="H27" s="194"/>
      <c r="I27" s="193"/>
      <c r="J27" s="194"/>
      <c r="K27" s="192"/>
      <c r="L27" s="195"/>
      <c r="M27" s="196"/>
      <c r="N27" s="291"/>
      <c r="O27" s="292"/>
      <c r="P27" s="293"/>
      <c r="Q27" s="292"/>
      <c r="R27" s="293"/>
      <c r="S27" s="292"/>
      <c r="T27" s="404"/>
    </row>
    <row r="28" spans="1:20" ht="15.95" customHeight="1" x14ac:dyDescent="0.25">
      <c r="A28" s="269"/>
      <c r="B28" s="213" t="str">
        <f>IFERROR(INDEX(t_Comptes[CODES],MATCH(C28,t_Comptes[LIBELLES],0)),"")</f>
        <v/>
      </c>
      <c r="C28" s="270"/>
      <c r="D28" s="270"/>
      <c r="E28" s="493"/>
      <c r="F28" s="197"/>
      <c r="G28" s="193"/>
      <c r="H28" s="194"/>
      <c r="I28" s="193"/>
      <c r="J28" s="194"/>
      <c r="K28" s="192"/>
      <c r="L28" s="195"/>
      <c r="M28" s="196"/>
      <c r="N28" s="291"/>
      <c r="O28" s="292"/>
      <c r="P28" s="293"/>
      <c r="Q28" s="292"/>
      <c r="R28" s="293"/>
      <c r="S28" s="292"/>
      <c r="T28" s="404"/>
    </row>
    <row r="29" spans="1:20" ht="15.95" customHeight="1" x14ac:dyDescent="0.25">
      <c r="A29" s="269"/>
      <c r="B29" s="213" t="str">
        <f>IFERROR(INDEX(t_Comptes[CODES],MATCH(C29,t_Comptes[LIBELLES],0)),"")</f>
        <v/>
      </c>
      <c r="C29" s="270"/>
      <c r="D29" s="270"/>
      <c r="E29" s="493"/>
      <c r="F29" s="197"/>
      <c r="G29" s="193"/>
      <c r="H29" s="194"/>
      <c r="I29" s="193"/>
      <c r="J29" s="194"/>
      <c r="K29" s="192"/>
      <c r="L29" s="195"/>
      <c r="M29" s="196"/>
      <c r="N29" s="291"/>
      <c r="O29" s="292"/>
      <c r="P29" s="293"/>
      <c r="Q29" s="292"/>
      <c r="R29" s="293"/>
      <c r="S29" s="292"/>
      <c r="T29" s="404"/>
    </row>
    <row r="30" spans="1:20" ht="15.95" customHeight="1" x14ac:dyDescent="0.25">
      <c r="A30" s="269"/>
      <c r="B30" s="213" t="str">
        <f>IFERROR(INDEX(t_Comptes[CODES],MATCH(C30,t_Comptes[LIBELLES],0)),"")</f>
        <v/>
      </c>
      <c r="C30" s="270"/>
      <c r="D30" s="270"/>
      <c r="E30" s="493"/>
      <c r="F30" s="197"/>
      <c r="G30" s="193"/>
      <c r="H30" s="194"/>
      <c r="I30" s="193"/>
      <c r="J30" s="194"/>
      <c r="K30" s="192"/>
      <c r="L30" s="195"/>
      <c r="M30" s="196"/>
      <c r="N30" s="291"/>
      <c r="O30" s="292"/>
      <c r="P30" s="293"/>
      <c r="Q30" s="292"/>
      <c r="R30" s="293"/>
      <c r="S30" s="292"/>
      <c r="T30" s="404"/>
    </row>
    <row r="31" spans="1:20" ht="15.95" customHeight="1" x14ac:dyDescent="0.25">
      <c r="A31" s="269"/>
      <c r="B31" s="213" t="str">
        <f>IFERROR(INDEX(t_Comptes[CODES],MATCH(C31,t_Comptes[LIBELLES],0)),"")</f>
        <v/>
      </c>
      <c r="C31" s="270"/>
      <c r="D31" s="270"/>
      <c r="E31" s="493"/>
      <c r="F31" s="197"/>
      <c r="G31" s="193"/>
      <c r="H31" s="194"/>
      <c r="I31" s="193"/>
      <c r="J31" s="194"/>
      <c r="K31" s="192"/>
      <c r="L31" s="195"/>
      <c r="M31" s="196"/>
      <c r="N31" s="291"/>
      <c r="O31" s="292"/>
      <c r="P31" s="293"/>
      <c r="Q31" s="292"/>
      <c r="R31" s="293"/>
      <c r="S31" s="292"/>
      <c r="T31" s="404"/>
    </row>
    <row r="32" spans="1:20" ht="15.95" customHeight="1" x14ac:dyDescent="0.25">
      <c r="A32" s="269"/>
      <c r="B32" s="213" t="str">
        <f>IFERROR(INDEX(t_Comptes[CODES],MATCH(C32,t_Comptes[LIBELLES],0)),"")</f>
        <v/>
      </c>
      <c r="C32" s="270"/>
      <c r="D32" s="270"/>
      <c r="E32" s="493"/>
      <c r="F32" s="197"/>
      <c r="G32" s="193"/>
      <c r="H32" s="194"/>
      <c r="I32" s="193"/>
      <c r="J32" s="194"/>
      <c r="K32" s="192"/>
      <c r="L32" s="195"/>
      <c r="M32" s="196"/>
      <c r="N32" s="291"/>
      <c r="O32" s="292"/>
      <c r="P32" s="293"/>
      <c r="Q32" s="292"/>
      <c r="R32" s="293"/>
      <c r="S32" s="292"/>
      <c r="T32" s="404"/>
    </row>
    <row r="33" spans="1:20" ht="15.95" customHeight="1" x14ac:dyDescent="0.25">
      <c r="A33" s="269"/>
      <c r="B33" s="213" t="str">
        <f>IFERROR(INDEX(t_Comptes[CODES],MATCH(C33,t_Comptes[LIBELLES],0)),"")</f>
        <v/>
      </c>
      <c r="C33" s="270"/>
      <c r="D33" s="270"/>
      <c r="E33" s="493"/>
      <c r="F33" s="197"/>
      <c r="G33" s="193"/>
      <c r="H33" s="194"/>
      <c r="I33" s="193"/>
      <c r="J33" s="194"/>
      <c r="K33" s="192"/>
      <c r="L33" s="195"/>
      <c r="M33" s="196"/>
      <c r="N33" s="291"/>
      <c r="O33" s="292"/>
      <c r="P33" s="293"/>
      <c r="Q33" s="292"/>
      <c r="R33" s="293"/>
      <c r="S33" s="292"/>
      <c r="T33" s="404"/>
    </row>
    <row r="34" spans="1:20" ht="15.95" customHeight="1" x14ac:dyDescent="0.25">
      <c r="A34" s="269"/>
      <c r="B34" s="213"/>
      <c r="C34" s="270"/>
      <c r="D34" s="270"/>
      <c r="E34" s="493"/>
      <c r="F34" s="197"/>
      <c r="G34" s="193"/>
      <c r="H34" s="194"/>
      <c r="I34" s="193"/>
      <c r="J34" s="194"/>
      <c r="K34" s="192"/>
      <c r="L34" s="195"/>
      <c r="M34" s="196"/>
      <c r="N34" s="291"/>
      <c r="O34" s="292"/>
      <c r="P34" s="293"/>
      <c r="Q34" s="292"/>
      <c r="R34" s="293"/>
      <c r="S34" s="292"/>
      <c r="T34" s="404"/>
    </row>
    <row r="35" spans="1:20" ht="15.95" customHeight="1" x14ac:dyDescent="0.25">
      <c r="A35" s="269"/>
      <c r="B35" s="213"/>
      <c r="C35" s="270"/>
      <c r="D35" s="270"/>
      <c r="E35" s="493"/>
      <c r="F35" s="197"/>
      <c r="G35" s="193"/>
      <c r="H35" s="194"/>
      <c r="I35" s="193"/>
      <c r="J35" s="194"/>
      <c r="K35" s="192"/>
      <c r="L35" s="195"/>
      <c r="M35" s="196"/>
      <c r="N35" s="291"/>
      <c r="O35" s="292"/>
      <c r="P35" s="293"/>
      <c r="Q35" s="292"/>
      <c r="R35" s="293"/>
      <c r="S35" s="292"/>
      <c r="T35" s="404"/>
    </row>
    <row r="36" spans="1:20" ht="15.95" customHeight="1" x14ac:dyDescent="0.25">
      <c r="A36" s="269"/>
      <c r="B36" s="213" t="str">
        <f>IFERROR(INDEX(t_Comptes[CODES],MATCH(C36,t_Comptes[LIBELLES],0)),"")</f>
        <v/>
      </c>
      <c r="C36" s="270"/>
      <c r="D36" s="270"/>
      <c r="E36" s="493"/>
      <c r="F36" s="197"/>
      <c r="G36" s="193"/>
      <c r="H36" s="194"/>
      <c r="I36" s="193"/>
      <c r="J36" s="194"/>
      <c r="K36" s="192"/>
      <c r="L36" s="195"/>
      <c r="M36" s="196"/>
      <c r="N36" s="291"/>
      <c r="O36" s="292"/>
      <c r="P36" s="293"/>
      <c r="Q36" s="292"/>
      <c r="R36" s="293"/>
      <c r="S36" s="292"/>
      <c r="T36" s="404"/>
    </row>
    <row r="37" spans="1:20" ht="15.95" customHeight="1" x14ac:dyDescent="0.25">
      <c r="A37" s="269"/>
      <c r="B37" s="213" t="str">
        <f>IFERROR(INDEX(t_Comptes[CODES],MATCH(C37,t_Comptes[LIBELLES],0)),"")</f>
        <v/>
      </c>
      <c r="C37" s="270"/>
      <c r="D37" s="270"/>
      <c r="E37" s="493"/>
      <c r="F37" s="197"/>
      <c r="G37" s="199"/>
      <c r="H37" s="194"/>
      <c r="I37" s="199"/>
      <c r="J37" s="194"/>
      <c r="K37" s="192"/>
      <c r="L37" s="195"/>
      <c r="M37" s="196"/>
      <c r="N37" s="291"/>
      <c r="O37" s="292"/>
      <c r="P37" s="293"/>
      <c r="Q37" s="292"/>
      <c r="R37" s="293"/>
      <c r="S37" s="292"/>
      <c r="T37" s="404"/>
    </row>
    <row r="38" spans="1:20" ht="15.95" customHeight="1" thickBot="1" x14ac:dyDescent="0.3">
      <c r="A38" s="667"/>
      <c r="B38" s="668"/>
      <c r="C38" s="669"/>
      <c r="D38" s="688" t="s">
        <v>27</v>
      </c>
      <c r="E38" s="669"/>
      <c r="F38" s="200">
        <f>SUM(F7:F37)</f>
        <v>0</v>
      </c>
      <c r="G38" s="201">
        <f>SUM(G7:G37)</f>
        <v>0</v>
      </c>
      <c r="H38" s="200">
        <f>SUM(H7:H37)</f>
        <v>0</v>
      </c>
      <c r="I38" s="202">
        <f>SUM(I7:I37)</f>
        <v>0</v>
      </c>
      <c r="J38" s="203"/>
      <c r="K38" s="204"/>
      <c r="L38" s="205"/>
      <c r="M38" s="206"/>
      <c r="N38" s="305"/>
      <c r="O38" s="306"/>
      <c r="P38" s="306"/>
      <c r="Q38" s="306"/>
      <c r="R38" s="306"/>
      <c r="S38" s="306"/>
      <c r="T38" s="306"/>
    </row>
    <row r="39" spans="1:20" ht="15.95" customHeight="1" thickBot="1" x14ac:dyDescent="0.3">
      <c r="A39" s="400"/>
      <c r="B39" s="401"/>
      <c r="C39" s="402"/>
      <c r="D39" s="691" t="s">
        <v>28</v>
      </c>
      <c r="E39" s="666"/>
      <c r="F39" s="685">
        <f>SUM(F6+F38-G38)</f>
        <v>425.44</v>
      </c>
      <c r="G39" s="687"/>
      <c r="H39" s="685">
        <f>SUM(H6+H38-I38)</f>
        <v>535.39</v>
      </c>
      <c r="I39" s="687"/>
      <c r="J39" s="207">
        <f>SUM(J7:J37)</f>
        <v>0</v>
      </c>
      <c r="K39" s="207">
        <f>SUM(K7:K37)</f>
        <v>0</v>
      </c>
      <c r="L39" s="207">
        <f>SUM(L7:L37)</f>
        <v>0</v>
      </c>
      <c r="M39" s="207">
        <f>SUM(M7:M37)</f>
        <v>0</v>
      </c>
      <c r="N39" s="237">
        <f t="shared" ref="N39:T39" si="0">SUM(N7:N37)</f>
        <v>0</v>
      </c>
      <c r="O39" s="237">
        <f t="shared" si="0"/>
        <v>0</v>
      </c>
      <c r="P39" s="237">
        <f t="shared" si="0"/>
        <v>0</v>
      </c>
      <c r="Q39" s="237">
        <f t="shared" si="0"/>
        <v>0</v>
      </c>
      <c r="R39" s="237">
        <f t="shared" si="0"/>
        <v>0</v>
      </c>
      <c r="S39" s="237">
        <f t="shared" si="0"/>
        <v>0</v>
      </c>
      <c r="T39" s="405">
        <f t="shared" si="0"/>
        <v>0</v>
      </c>
    </row>
    <row r="40" spans="1:20" ht="15.95" customHeight="1" x14ac:dyDescent="0.25"/>
    <row r="41" spans="1:20" ht="15.95" customHeight="1" x14ac:dyDescent="0.25"/>
    <row r="42" spans="1:20" ht="15.95" customHeight="1" x14ac:dyDescent="0.25"/>
  </sheetData>
  <mergeCells count="17">
    <mergeCell ref="A38:C38"/>
    <mergeCell ref="K4:M4"/>
    <mergeCell ref="A4:A5"/>
    <mergeCell ref="B4:B5"/>
    <mergeCell ref="C4:C5"/>
    <mergeCell ref="D4:D5"/>
    <mergeCell ref="F5:G5"/>
    <mergeCell ref="H5:I5"/>
    <mergeCell ref="F6:G6"/>
    <mergeCell ref="H6:I6"/>
    <mergeCell ref="F4:I4"/>
    <mergeCell ref="E4:E5"/>
    <mergeCell ref="D39:E39"/>
    <mergeCell ref="D38:E38"/>
    <mergeCell ref="N4:T4"/>
    <mergeCell ref="F39:G39"/>
    <mergeCell ref="H39:I39"/>
  </mergeCells>
  <conditionalFormatting sqref="A7:C7 A8:D37 F7:M37">
    <cfRule type="expression" dxfId="9" priority="17">
      <formula>MOD(ROW(),2)</formula>
    </cfRule>
  </conditionalFormatting>
  <conditionalFormatting sqref="D7">
    <cfRule type="expression" dxfId="8" priority="16">
      <formula>MOD(ROW(),2)</formula>
    </cfRule>
  </conditionalFormatting>
  <conditionalFormatting sqref="N7:T11 N13:T37">
    <cfRule type="expression" dxfId="7" priority="13">
      <formula>MOD(ROW(),2)</formula>
    </cfRule>
  </conditionalFormatting>
  <conditionalFormatting sqref="N12:T12">
    <cfRule type="expression" dxfId="6" priority="12">
      <formula>MOD(ROW(),2)</formula>
    </cfRule>
  </conditionalFormatting>
  <conditionalFormatting sqref="E11:E27 E32:E37">
    <cfRule type="expression" dxfId="5" priority="6">
      <formula>MOD(ROW(),2)</formula>
    </cfRule>
  </conditionalFormatting>
  <conditionalFormatting sqref="E10">
    <cfRule type="expression" dxfId="4" priority="5">
      <formula>MOD(ROW(),2)</formula>
    </cfRule>
  </conditionalFormatting>
  <conditionalFormatting sqref="E9">
    <cfRule type="expression" dxfId="3" priority="4">
      <formula>MOD(ROW(),2)</formula>
    </cfRule>
  </conditionalFormatting>
  <conditionalFormatting sqref="E8">
    <cfRule type="expression" dxfId="2" priority="3">
      <formula>MOD(ROW(),2)</formula>
    </cfRule>
  </conditionalFormatting>
  <conditionalFormatting sqref="E28:E31">
    <cfRule type="expression" dxfId="1" priority="2">
      <formula>MOD(ROW(),2)</formula>
    </cfRule>
  </conditionalFormatting>
  <conditionalFormatting sqref="E7">
    <cfRule type="expression" dxfId="0" priority="1">
      <formula>MOD(ROW(),2)</formula>
    </cfRule>
  </conditionalFormatting>
  <dataValidations count="1">
    <dataValidation type="list" allowBlank="1" showInputMessage="1" showErrorMessage="1" sqref="C7:C37" xr:uid="{00000000-0002-0000-0D00-000000000000}">
      <formula1>d.comptes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15</vt:i4>
      </vt:variant>
    </vt:vector>
  </HeadingPairs>
  <TitlesOfParts>
    <vt:vector size="35" baseType="lpstr">
      <vt:lpstr>Menu</vt:lpstr>
      <vt:lpstr>Membres</vt:lpstr>
      <vt:lpstr>Novembre 2023</vt:lpstr>
      <vt:lpstr>Décembre 2023</vt:lpstr>
      <vt:lpstr>Janvier 2024</vt:lpstr>
      <vt:lpstr>Février 2024</vt:lpstr>
      <vt:lpstr>Mars 2024</vt:lpstr>
      <vt:lpstr>Avril 2024</vt:lpstr>
      <vt:lpstr>Mai 2024</vt:lpstr>
      <vt:lpstr>Juin 2024</vt:lpstr>
      <vt:lpstr>Juillet 2024</vt:lpstr>
      <vt:lpstr>Août 2024</vt:lpstr>
      <vt:lpstr>Septembre 2024</vt:lpstr>
      <vt:lpstr>Octobre 2024</vt:lpstr>
      <vt:lpstr>Bilan Financier 2024</vt:lpstr>
      <vt:lpstr>Bilan Financier</vt:lpstr>
      <vt:lpstr>Attestation</vt:lpstr>
      <vt:lpstr>Fiche membres</vt:lpstr>
      <vt:lpstr>Data</vt:lpstr>
      <vt:lpstr>Novembre 2024</vt:lpstr>
      <vt:lpstr>'Août 2024'!d.comptes</vt:lpstr>
      <vt:lpstr>'Avril 2024'!d.comptes</vt:lpstr>
      <vt:lpstr>'Bilan Financier 2024'!d.comptes</vt:lpstr>
      <vt:lpstr>'Décembre 2023'!d.comptes</vt:lpstr>
      <vt:lpstr>'Février 2024'!d.comptes</vt:lpstr>
      <vt:lpstr>'Janvier 2024'!d.comptes</vt:lpstr>
      <vt:lpstr>'Juillet 2024'!d.comptes</vt:lpstr>
      <vt:lpstr>'Juin 2024'!d.comptes</vt:lpstr>
      <vt:lpstr>'Mai 2024'!d.comptes</vt:lpstr>
      <vt:lpstr>'Mars 2024'!d.comptes</vt:lpstr>
      <vt:lpstr>'Novembre 2024'!d.comptes</vt:lpstr>
      <vt:lpstr>'Octobre 2024'!d.comptes</vt:lpstr>
      <vt:lpstr>'Septembre 2024'!d.comptes</vt:lpstr>
      <vt:lpstr>d.comptes</vt:lpstr>
      <vt:lpstr>'Bilan Financier 2024'!Zone_d_impression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Jean-Charles BERTHAUD</cp:lastModifiedBy>
  <cp:lastPrinted>2024-03-03T10:28:21Z</cp:lastPrinted>
  <dcterms:created xsi:type="dcterms:W3CDTF">2021-11-28T08:35:44Z</dcterms:created>
  <dcterms:modified xsi:type="dcterms:W3CDTF">2024-03-08T08:14:13Z</dcterms:modified>
</cp:coreProperties>
</file>