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92.168.248.160\amoles\"/>
    </mc:Choice>
  </mc:AlternateContent>
  <bookViews>
    <workbookView xWindow="-110" yWindow="-110" windowWidth="19310" windowHeight="7410" tabRatio="829" activeTab="1"/>
  </bookViews>
  <sheets>
    <sheet name="ACTIONS PRINCIPALES PROJET" sheetId="20" r:id="rId1"/>
    <sheet name="ACTIONS SECONDAIRES PAR PROJET" sheetId="19" r:id="rId2"/>
    <sheet name="GANTT" sheetId="23" r:id="rId3"/>
    <sheet name="Burndown Chart" sheetId="15" r:id="rId4"/>
    <sheet name="Jours fériés" sheetId="16" r:id="rId5"/>
  </sheets>
  <externalReferences>
    <externalReference r:id="rId6"/>
  </externalReferences>
  <definedNames>
    <definedName name="_xlnm._FilterDatabase" localSheetId="0" hidden="1">'ACTIONS PRINCIPALES PROJET'!$F$1:$F$46</definedName>
    <definedName name="_xlnm._FilterDatabase" localSheetId="1" hidden="1">'ACTIONS SECONDAIRES PAR PROJET'!$C$1:$C$37</definedName>
    <definedName name="fériés">[1]Base!$D$7:$D$29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0" i="19" l="1"/>
  <c r="G40" i="19"/>
  <c r="I40" i="19"/>
  <c r="J40" i="19" s="1"/>
  <c r="M40" i="19"/>
  <c r="E41" i="19"/>
  <c r="G41" i="19"/>
  <c r="I41" i="19"/>
  <c r="J41" i="19" s="1"/>
  <c r="M41" i="19"/>
  <c r="E34" i="19"/>
  <c r="G34" i="19"/>
  <c r="I34" i="19"/>
  <c r="J34" i="19" s="1"/>
  <c r="M34" i="19"/>
  <c r="E35" i="19"/>
  <c r="G35" i="19"/>
  <c r="I35" i="19"/>
  <c r="J35" i="19" s="1"/>
  <c r="M35" i="19"/>
  <c r="E36" i="19"/>
  <c r="G36" i="19"/>
  <c r="I36" i="19"/>
  <c r="J36" i="19" s="1"/>
  <c r="M36" i="19"/>
  <c r="E37" i="19"/>
  <c r="G37" i="19"/>
  <c r="I37" i="19"/>
  <c r="J37" i="19" s="1"/>
  <c r="M37" i="19"/>
  <c r="E38" i="19"/>
  <c r="G38" i="19"/>
  <c r="I38" i="19"/>
  <c r="J38" i="19" s="1"/>
  <c r="M38" i="19"/>
  <c r="E39" i="19"/>
  <c r="G39" i="19"/>
  <c r="I39" i="19"/>
  <c r="J39" i="19" s="1"/>
  <c r="M39" i="19"/>
  <c r="G19" i="19"/>
  <c r="E19" i="19"/>
  <c r="G18" i="19"/>
  <c r="E18" i="19"/>
  <c r="G17" i="19"/>
  <c r="E17" i="19"/>
  <c r="G16" i="19"/>
  <c r="E16" i="19"/>
  <c r="G15" i="19"/>
  <c r="E15" i="19"/>
  <c r="G14" i="19"/>
  <c r="E14" i="19"/>
  <c r="E24" i="19"/>
  <c r="G24" i="19"/>
  <c r="E25" i="19"/>
  <c r="G25" i="19"/>
  <c r="E26" i="19"/>
  <c r="G26" i="19"/>
  <c r="E27" i="19"/>
  <c r="G27" i="19"/>
  <c r="G13" i="19"/>
  <c r="E13" i="19"/>
  <c r="H11" i="20"/>
  <c r="J11" i="20"/>
  <c r="L11" i="20" s="1"/>
  <c r="M11" i="20" s="1"/>
  <c r="P11" i="20"/>
  <c r="H12" i="20" l="1"/>
  <c r="J12" i="20"/>
  <c r="L12" i="20" s="1"/>
  <c r="M12" i="20" s="1"/>
  <c r="P12" i="20"/>
  <c r="P13" i="20"/>
  <c r="H13" i="20"/>
  <c r="J13" i="20" s="1"/>
  <c r="L13" i="20" s="1"/>
  <c r="M13" i="20" s="1"/>
  <c r="N1" i="20"/>
  <c r="E11" i="19"/>
  <c r="F5" i="20" l="1"/>
  <c r="F4" i="20"/>
  <c r="F7" i="20"/>
  <c r="F6" i="20"/>
  <c r="F8" i="20" l="1"/>
  <c r="K1" i="19"/>
  <c r="M33" i="19" l="1"/>
  <c r="I33" i="19"/>
  <c r="J33" i="19" s="1"/>
  <c r="G33" i="19"/>
  <c r="E33" i="19"/>
  <c r="M32" i="19"/>
  <c r="G32" i="19"/>
  <c r="I32" i="19" s="1"/>
  <c r="J32" i="19" s="1"/>
  <c r="E32" i="19"/>
  <c r="M30" i="19"/>
  <c r="I30" i="19"/>
  <c r="J30" i="19" s="1"/>
  <c r="G30" i="19"/>
  <c r="E30" i="19"/>
  <c r="M29" i="19"/>
  <c r="I29" i="19"/>
  <c r="J29" i="19" s="1"/>
  <c r="G29" i="19"/>
  <c r="E29" i="19"/>
  <c r="M28" i="19"/>
  <c r="I28" i="19"/>
  <c r="J28" i="19" s="1"/>
  <c r="G28" i="19"/>
  <c r="E28" i="19"/>
  <c r="M22" i="19"/>
  <c r="G22" i="19"/>
  <c r="I22" i="19" s="1"/>
  <c r="J22" i="19" s="1"/>
  <c r="E22" i="19"/>
  <c r="M21" i="19"/>
  <c r="G21" i="19"/>
  <c r="I21" i="19" s="1"/>
  <c r="J21" i="19" s="1"/>
  <c r="E21" i="19"/>
  <c r="M19" i="19"/>
  <c r="I19" i="19"/>
  <c r="J19" i="19" s="1"/>
  <c r="M18" i="19"/>
  <c r="I18" i="19"/>
  <c r="J18" i="19" s="1"/>
  <c r="M12" i="19"/>
  <c r="G12" i="19"/>
  <c r="I12" i="19" s="1"/>
  <c r="J12" i="19" s="1"/>
  <c r="E12" i="19"/>
  <c r="M11" i="19"/>
  <c r="G11" i="19"/>
  <c r="M10" i="19"/>
  <c r="G10" i="19"/>
  <c r="I10" i="19" s="1"/>
  <c r="J10" i="19" s="1"/>
  <c r="E10" i="19"/>
  <c r="I11" i="19" l="1"/>
  <c r="J11" i="19" s="1"/>
  <c r="C5" i="19" l="1"/>
  <c r="C3" i="15"/>
  <c r="C6" i="15" s="1"/>
  <c r="C7" i="15" s="1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F3" i="15"/>
  <c r="E3" i="15"/>
  <c r="H3" i="15" l="1"/>
  <c r="C4" i="19"/>
  <c r="C3" i="19"/>
  <c r="C6" i="19"/>
  <c r="C7" i="19" l="1"/>
  <c r="G3" i="15"/>
  <c r="F6" i="15" s="1"/>
  <c r="F44" i="15" l="1"/>
  <c r="F40" i="15"/>
  <c r="F45" i="15"/>
  <c r="F41" i="15"/>
  <c r="F37" i="15"/>
  <c r="F46" i="15"/>
  <c r="F42" i="15"/>
  <c r="F38" i="15"/>
  <c r="F47" i="15"/>
  <c r="F43" i="15"/>
  <c r="F39" i="15"/>
  <c r="F36" i="15"/>
  <c r="F32" i="15"/>
  <c r="F28" i="15"/>
  <c r="F24" i="15"/>
  <c r="F33" i="15"/>
  <c r="F29" i="15"/>
  <c r="F25" i="15"/>
  <c r="F34" i="15"/>
  <c r="F30" i="15"/>
  <c r="F26" i="15"/>
  <c r="F22" i="15"/>
  <c r="F35" i="15"/>
  <c r="F31" i="15"/>
  <c r="F27" i="15"/>
  <c r="F23" i="15"/>
  <c r="F21" i="15"/>
  <c r="F17" i="15"/>
  <c r="F18" i="15"/>
  <c r="F19" i="15"/>
  <c r="F15" i="15"/>
  <c r="F20" i="15"/>
  <c r="F16" i="15"/>
  <c r="F8" i="15"/>
  <c r="F10" i="15"/>
  <c r="F12" i="15"/>
  <c r="F14" i="15"/>
  <c r="D3" i="15"/>
  <c r="E6" i="15"/>
  <c r="F7" i="15"/>
  <c r="F9" i="15"/>
  <c r="F11" i="15"/>
  <c r="F13" i="15"/>
  <c r="F48" i="15"/>
  <c r="D6" i="15"/>
  <c r="E47" i="15" l="1"/>
  <c r="E48" i="15"/>
  <c r="E43" i="15"/>
  <c r="E39" i="15"/>
  <c r="E44" i="15"/>
  <c r="E40" i="15"/>
  <c r="E45" i="15"/>
  <c r="E41" i="15"/>
  <c r="E37" i="15"/>
  <c r="E46" i="15"/>
  <c r="E42" i="15"/>
  <c r="E38" i="15"/>
  <c r="E35" i="15"/>
  <c r="E31" i="15"/>
  <c r="E27" i="15"/>
  <c r="E23" i="15"/>
  <c r="E36" i="15"/>
  <c r="E32" i="15"/>
  <c r="E28" i="15"/>
  <c r="E24" i="15"/>
  <c r="E33" i="15"/>
  <c r="E29" i="15"/>
  <c r="E25" i="15"/>
  <c r="E34" i="15"/>
  <c r="E30" i="15"/>
  <c r="E26" i="15"/>
  <c r="E22" i="15"/>
  <c r="E20" i="15"/>
  <c r="E16" i="15"/>
  <c r="E21" i="15"/>
  <c r="E17" i="15"/>
  <c r="E18" i="15"/>
  <c r="E19" i="15"/>
  <c r="E15" i="15"/>
  <c r="E11" i="15"/>
  <c r="E8" i="15"/>
  <c r="E14" i="15"/>
  <c r="E10" i="15"/>
  <c r="E7" i="15"/>
  <c r="E13" i="15"/>
  <c r="E9" i="15"/>
  <c r="E12" i="15"/>
</calcChain>
</file>

<file path=xl/sharedStrings.xml><?xml version="1.0" encoding="utf-8"?>
<sst xmlns="http://schemas.openxmlformats.org/spreadsheetml/2006/main" count="158" uniqueCount="97">
  <si>
    <t>Début</t>
  </si>
  <si>
    <t>Durée</t>
  </si>
  <si>
    <t>Fin</t>
  </si>
  <si>
    <t>Statut</t>
  </si>
  <si>
    <t>Resp</t>
  </si>
  <si>
    <t>Avance.
Théorique</t>
  </si>
  <si>
    <t>Tâches en retard</t>
  </si>
  <si>
    <t>Tâches terminées</t>
  </si>
  <si>
    <t>Tâches non démarrées</t>
  </si>
  <si>
    <t>Jours fériés</t>
  </si>
  <si>
    <t>Total des tâches</t>
  </si>
  <si>
    <t>Commentaire</t>
  </si>
  <si>
    <t>Jours de retard</t>
  </si>
  <si>
    <t>Date de fin réele</t>
  </si>
  <si>
    <t>En retard de</t>
  </si>
  <si>
    <t>Avance. Réel</t>
  </si>
  <si>
    <t>Resp.</t>
  </si>
  <si>
    <t>Tâches restantes</t>
  </si>
  <si>
    <t>Total tâches</t>
  </si>
  <si>
    <t>Dates</t>
  </si>
  <si>
    <t>Idéal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</si>
  <si>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</si>
  <si>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</si>
  <si>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</si>
  <si>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</si>
  <si>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</si>
  <si>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</si>
  <si>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</si>
  <si>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</si>
  <si>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Nombre de semaines</t>
  </si>
  <si>
    <t>Planifiées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</si>
  <si>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</si>
  <si>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</si>
  <si>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</si>
  <si>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</si>
  <si>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</si>
  <si>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</si>
  <si>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</si>
  <si>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</si>
  <si>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</si>
  <si>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</si>
  <si>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</si>
  <si>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</si>
  <si>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</si>
  <si>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</si>
  <si>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</si>
  <si>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</si>
  <si>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</si>
  <si>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</si>
  <si>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</si>
  <si>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</si>
  <si>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</si>
  <si>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</si>
  <si>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</si>
  <si>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</si>
  <si>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</si>
  <si>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</si>
  <si>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</si>
  <si>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</si>
  <si>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</si>
  <si>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</si>
  <si>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</si>
  <si>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</si>
  <si>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</si>
  <si>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</si>
  <si>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Tâches en cours</t>
  </si>
  <si>
    <t>Projet</t>
  </si>
  <si>
    <t>TBD</t>
  </si>
  <si>
    <t>Date</t>
  </si>
  <si>
    <t>Process Achat / Equipe CEM</t>
  </si>
  <si>
    <t>Alexandra</t>
  </si>
  <si>
    <t>Process version Excel à récupérer</t>
  </si>
  <si>
    <t>Rédaction draft V1</t>
  </si>
  <si>
    <t>Proposition finale</t>
  </si>
  <si>
    <t>1</t>
  </si>
  <si>
    <t>SUIVI ACTIONS PRINCIPALES</t>
  </si>
  <si>
    <t>N°</t>
  </si>
  <si>
    <t>Type</t>
  </si>
  <si>
    <t>Sous type</t>
  </si>
  <si>
    <t>Achat</t>
  </si>
  <si>
    <t>Process</t>
  </si>
  <si>
    <t>Demandeur</t>
  </si>
  <si>
    <t>OMP Solutions</t>
  </si>
  <si>
    <t>2</t>
  </si>
  <si>
    <t>Commerce export</t>
  </si>
  <si>
    <t>Process Achat / Commerce export</t>
  </si>
  <si>
    <t>3</t>
  </si>
  <si>
    <t>Fournisseurs</t>
  </si>
  <si>
    <t>Direction achats</t>
  </si>
  <si>
    <t xml:space="preserve">Référentiel fournisseurs </t>
  </si>
  <si>
    <t>Gregory</t>
  </si>
  <si>
    <t xml:space="preserve">Echange Nicolas B </t>
  </si>
  <si>
    <t>Rencontre Richard D</t>
  </si>
  <si>
    <t>Réunion Nicolas + Laurent + David</t>
  </si>
  <si>
    <t>Définition stratégie commerciale draft V1</t>
  </si>
  <si>
    <t>Grégory</t>
  </si>
  <si>
    <t>Contruction fichier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</si>
</sst>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9" formatCode="dd/mm/yy;@"/>
  </numFmts>
  <fonts count="27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0"/>
      <name val="Franklin Gothic Book"/>
      <family val="2"/>
    </font>
    <font>
      <b/>
      <i/>
      <sz val="7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7"/>
      <color rgb="FFFF0000"/>
      <name val="Arial"/>
      <family val="2"/>
    </font>
    <font>
      <b/>
      <i/>
      <sz val="7"/>
      <color rgb="FFFF0000"/>
      <name val="Arial"/>
      <family val="2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scheme val="minor"/>
    </font>
    <font>
      <sz val="10"/>
      <name val="Calibri"/>
      <scheme val="minor"/>
    </font>
    <font>
      <i/>
      <sz val="10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46"/>
      </patternFill>
    </fill>
    <fill>
      <patternFill patternType="solid">
        <fgColor rgb="FF0070C0"/>
        <bgColor indexed="46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2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 wrapText="1"/>
      <protection locked="0"/>
    </xf>
    <xf numFmtId="0" fontId="0" fillId="3" borderId="0" xfId="0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wrapText="1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7" fillId="2" borderId="0" xfId="0" applyFont="1" applyFill="1" applyProtection="1">
      <protection locked="0"/>
    </xf>
    <xf numFmtId="0" fontId="0" fillId="0" borderId="0" xfId="0" applyAlignment="1">
      <alignment horizontal="center"/>
    </xf>
    <xf numFmtId="0" fontId="8" fillId="8" borderId="2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9" borderId="2" xfId="0" applyFill="1" applyBorder="1" applyProtection="1"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14" fontId="6" fillId="2" borderId="0" xfId="0" applyNumberFormat="1" applyFont="1" applyFill="1" applyAlignment="1" applyProtection="1">
      <alignment horizontal="center" wrapText="1"/>
      <protection locked="0"/>
    </xf>
    <xf numFmtId="14" fontId="0" fillId="2" borderId="0" xfId="0" applyNumberFormat="1" applyFill="1" applyProtection="1">
      <protection locked="0"/>
    </xf>
    <xf numFmtId="14" fontId="5" fillId="10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/>
      <protection locked="0"/>
    </xf>
    <xf numFmtId="0" fontId="3" fillId="2" borderId="0" xfId="0" applyFont="1" applyFill="1" applyProtection="1">
      <protection locked="0"/>
    </xf>
    <xf numFmtId="14" fontId="3" fillId="2" borderId="0" xfId="0" applyNumberFormat="1" applyFont="1" applyFill="1" applyProtection="1">
      <protection locked="0"/>
    </xf>
    <xf numFmtId="0" fontId="0" fillId="4" borderId="2" xfId="0" applyFont="1" applyFill="1" applyBorder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2" xfId="0" applyFill="1" applyBorder="1" applyProtection="1">
      <protection locked="0"/>
    </xf>
    <xf numFmtId="14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2" xfId="0" applyFill="1" applyBorder="1" applyProtection="1">
      <protection locked="0"/>
    </xf>
    <xf numFmtId="14" fontId="0" fillId="2" borderId="0" xfId="0" applyNumberFormat="1" applyFill="1" applyBorder="1" applyProtection="1">
      <protection locked="0"/>
    </xf>
    <xf numFmtId="14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3" xfId="0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14" fontId="9" fillId="2" borderId="0" xfId="0" applyNumberFormat="1" applyFont="1" applyFill="1" applyProtection="1">
      <protection locked="0"/>
    </xf>
    <xf numFmtId="14" fontId="12" fillId="2" borderId="2" xfId="0" applyNumberFormat="1" applyFont="1" applyFill="1" applyBorder="1" applyProtection="1"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14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0" fillId="9" borderId="5" xfId="0" applyFill="1" applyBorder="1" applyProtection="1">
      <protection locked="0"/>
    </xf>
    <xf numFmtId="0" fontId="4" fillId="9" borderId="5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 wrapText="1"/>
      <protection locked="0"/>
    </xf>
    <xf numFmtId="0" fontId="15" fillId="0" borderId="0" xfId="0" applyFont="1" applyFill="1" applyBorder="1" applyAlignment="1" applyProtection="1">
      <alignment horizontal="center" wrapText="1"/>
      <protection locked="0"/>
    </xf>
    <xf numFmtId="14" fontId="15" fillId="0" borderId="0" xfId="0" applyNumberFormat="1" applyFont="1" applyFill="1" applyBorder="1" applyAlignment="1" applyProtection="1">
      <alignment horizontal="center" wrapText="1"/>
      <protection locked="0"/>
    </xf>
    <xf numFmtId="0" fontId="16" fillId="11" borderId="4" xfId="0" applyFont="1" applyFill="1" applyBorder="1" applyAlignment="1" applyProtection="1">
      <alignment horizontal="center" vertical="center"/>
      <protection locked="0"/>
    </xf>
    <xf numFmtId="164" fontId="16" fillId="11" borderId="4" xfId="0" applyNumberFormat="1" applyFont="1" applyFill="1" applyBorder="1" applyAlignment="1" applyProtection="1">
      <alignment horizontal="center" vertical="center"/>
    </xf>
    <xf numFmtId="1" fontId="16" fillId="11" borderId="4" xfId="0" applyNumberFormat="1" applyFont="1" applyFill="1" applyBorder="1" applyAlignment="1" applyProtection="1">
      <alignment horizontal="center" vertical="center"/>
    </xf>
    <xf numFmtId="164" fontId="16" fillId="11" borderId="4" xfId="0" applyNumberFormat="1" applyFont="1" applyFill="1" applyBorder="1" applyAlignment="1" applyProtection="1">
      <alignment horizontal="center" vertical="center" wrapText="1"/>
    </xf>
    <xf numFmtId="164" fontId="17" fillId="11" borderId="4" xfId="0" applyNumberFormat="1" applyFont="1" applyFill="1" applyBorder="1" applyAlignment="1" applyProtection="1">
      <alignment horizontal="center" vertical="center" wrapText="1"/>
    </xf>
    <xf numFmtId="0" fontId="16" fillId="11" borderId="2" xfId="0" applyFont="1" applyFill="1" applyBorder="1" applyAlignment="1" applyProtection="1">
      <alignment horizontal="center" vertical="center"/>
      <protection locked="0"/>
    </xf>
    <xf numFmtId="0" fontId="16" fillId="11" borderId="1" xfId="0" applyFont="1" applyFill="1" applyBorder="1" applyAlignment="1" applyProtection="1">
      <alignment vertical="center"/>
      <protection locked="0"/>
    </xf>
    <xf numFmtId="164" fontId="16" fillId="11" borderId="2" xfId="0" applyNumberFormat="1" applyFont="1" applyFill="1" applyBorder="1" applyAlignment="1" applyProtection="1">
      <alignment horizontal="center" vertical="center"/>
    </xf>
    <xf numFmtId="1" fontId="16" fillId="11" borderId="2" xfId="0" applyNumberFormat="1" applyFont="1" applyFill="1" applyBorder="1" applyAlignment="1" applyProtection="1">
      <alignment horizontal="center" vertical="center"/>
    </xf>
    <xf numFmtId="164" fontId="16" fillId="11" borderId="2" xfId="0" applyNumberFormat="1" applyFont="1" applyFill="1" applyBorder="1" applyAlignment="1" applyProtection="1">
      <alignment horizontal="center" vertical="center" wrapText="1"/>
    </xf>
    <xf numFmtId="164" fontId="17" fillId="11" borderId="2" xfId="0" applyNumberFormat="1" applyFont="1" applyFill="1" applyBorder="1" applyAlignment="1" applyProtection="1">
      <alignment horizontal="center" vertical="center" wrapText="1"/>
    </xf>
    <xf numFmtId="49" fontId="19" fillId="0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164" fontId="20" fillId="0" borderId="2" xfId="0" applyNumberFormat="1" applyFont="1" applyFill="1" applyBorder="1" applyAlignment="1" applyProtection="1">
      <alignment horizontal="center" vertical="center"/>
    </xf>
    <xf numFmtId="0" fontId="20" fillId="0" borderId="2" xfId="0" applyNumberFormat="1" applyFont="1" applyFill="1" applyBorder="1" applyAlignment="1" applyProtection="1">
      <alignment horizontal="center" vertical="center"/>
    </xf>
    <xf numFmtId="9" fontId="20" fillId="0" borderId="2" xfId="1" applyFont="1" applyFill="1" applyBorder="1" applyAlignment="1" applyProtection="1">
      <alignment horizontal="center" vertical="center"/>
    </xf>
    <xf numFmtId="9" fontId="21" fillId="0" borderId="2" xfId="1" applyFont="1" applyFill="1" applyBorder="1" applyAlignment="1" applyProtection="1">
      <alignment horizontal="center" vertical="center"/>
    </xf>
    <xf numFmtId="169" fontId="20" fillId="0" borderId="2" xfId="0" applyNumberFormat="1" applyFont="1" applyFill="1" applyBorder="1" applyAlignment="1" applyProtection="1">
      <alignment horizontal="center" vertical="center"/>
    </xf>
    <xf numFmtId="9" fontId="20" fillId="3" borderId="2" xfId="1" applyFont="1" applyFill="1" applyBorder="1" applyAlignment="1" applyProtection="1">
      <alignment horizontal="center" vertical="center"/>
    </xf>
    <xf numFmtId="0" fontId="20" fillId="3" borderId="2" xfId="1" applyNumberFormat="1" applyFont="1" applyFill="1" applyBorder="1" applyAlignment="1" applyProtection="1">
      <alignment horizontal="center" vertical="center"/>
    </xf>
    <xf numFmtId="0" fontId="20" fillId="6" borderId="2" xfId="0" applyNumberFormat="1" applyFont="1" applyFill="1" applyBorder="1" applyAlignment="1" applyProtection="1">
      <alignment horizontal="center" vertical="center"/>
    </xf>
    <xf numFmtId="14" fontId="16" fillId="10" borderId="2" xfId="0" applyNumberFormat="1" applyFont="1" applyFill="1" applyBorder="1" applyAlignment="1" applyProtection="1">
      <alignment horizontal="center" vertical="center" wrapText="1"/>
    </xf>
    <xf numFmtId="14" fontId="16" fillId="11" borderId="4" xfId="0" applyNumberFormat="1" applyFont="1" applyFill="1" applyBorder="1" applyAlignment="1" applyProtection="1">
      <alignment horizontal="center" vertical="center" wrapText="1"/>
    </xf>
    <xf numFmtId="0" fontId="23" fillId="2" borderId="0" xfId="0" applyFont="1" applyFill="1" applyProtection="1">
      <protection locked="0"/>
    </xf>
    <xf numFmtId="0" fontId="22" fillId="2" borderId="0" xfId="0" applyFont="1" applyFill="1" applyProtection="1">
      <protection locked="0"/>
    </xf>
    <xf numFmtId="0" fontId="19" fillId="2" borderId="0" xfId="0" applyFont="1" applyFill="1" applyAlignment="1" applyProtection="1">
      <alignment horizontal="center" wrapText="1"/>
      <protection locked="0"/>
    </xf>
    <xf numFmtId="0" fontId="18" fillId="0" borderId="0" xfId="0" applyFont="1" applyFill="1" applyBorder="1" applyAlignment="1" applyProtection="1">
      <alignment horizontal="center" wrapText="1"/>
      <protection locked="0"/>
    </xf>
    <xf numFmtId="9" fontId="20" fillId="7" borderId="2" xfId="1" applyFont="1" applyFill="1" applyBorder="1" applyAlignment="1" applyProtection="1">
      <alignment horizontal="center" vertical="center"/>
    </xf>
    <xf numFmtId="0" fontId="16" fillId="11" borderId="2" xfId="0" applyFont="1" applyFill="1" applyBorder="1" applyAlignment="1" applyProtection="1">
      <alignment vertical="center"/>
      <protection locked="0"/>
    </xf>
    <xf numFmtId="14" fontId="16" fillId="11" borderId="2" xfId="0" applyNumberFormat="1" applyFont="1" applyFill="1" applyBorder="1" applyAlignment="1" applyProtection="1">
      <alignment horizontal="center" vertical="center" wrapText="1"/>
    </xf>
    <xf numFmtId="0" fontId="16" fillId="11" borderId="7" xfId="0" applyFont="1" applyFill="1" applyBorder="1" applyAlignment="1" applyProtection="1">
      <alignment horizontal="center" vertical="center"/>
      <protection locked="0"/>
    </xf>
    <xf numFmtId="0" fontId="16" fillId="11" borderId="4" xfId="0" applyFont="1" applyFill="1" applyBorder="1" applyAlignment="1" applyProtection="1">
      <alignment vertical="center"/>
      <protection locked="0"/>
    </xf>
    <xf numFmtId="14" fontId="5" fillId="10" borderId="6" xfId="0" applyNumberFormat="1" applyFont="1" applyFill="1" applyBorder="1" applyAlignment="1" applyProtection="1">
      <alignment horizontal="center" vertical="center" wrapText="1"/>
    </xf>
    <xf numFmtId="49" fontId="19" fillId="0" borderId="8" xfId="0" applyNumberFormat="1" applyFont="1" applyFill="1" applyBorder="1" applyAlignment="1" applyProtection="1">
      <alignment horizontal="center" vertical="center"/>
      <protection locked="0"/>
    </xf>
    <xf numFmtId="49" fontId="19" fillId="0" borderId="5" xfId="0" applyNumberFormat="1" applyFont="1" applyFill="1" applyBorder="1" applyAlignment="1" applyProtection="1">
      <alignment horizontal="center" vertical="center"/>
      <protection locked="0"/>
    </xf>
    <xf numFmtId="0" fontId="19" fillId="0" borderId="5" xfId="0" applyFont="1" applyFill="1" applyBorder="1" applyAlignment="1" applyProtection="1">
      <alignment vertical="center"/>
      <protection locked="0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164" fontId="20" fillId="0" borderId="5" xfId="0" applyNumberFormat="1" applyFont="1" applyFill="1" applyBorder="1" applyAlignment="1" applyProtection="1">
      <alignment horizontal="center" vertical="center"/>
    </xf>
    <xf numFmtId="0" fontId="20" fillId="0" borderId="5" xfId="0" applyNumberFormat="1" applyFont="1" applyFill="1" applyBorder="1" applyAlignment="1" applyProtection="1">
      <alignment horizontal="center" vertical="center"/>
    </xf>
    <xf numFmtId="9" fontId="20" fillId="0" borderId="5" xfId="1" applyFont="1" applyFill="1" applyBorder="1" applyAlignment="1" applyProtection="1">
      <alignment horizontal="center" vertical="center"/>
    </xf>
    <xf numFmtId="9" fontId="20" fillId="7" borderId="5" xfId="1" applyFont="1" applyFill="1" applyBorder="1" applyAlignment="1" applyProtection="1">
      <alignment horizontal="center" vertical="center"/>
    </xf>
    <xf numFmtId="9" fontId="20" fillId="3" borderId="5" xfId="1" applyFont="1" applyFill="1" applyBorder="1" applyAlignment="1" applyProtection="1">
      <alignment horizontal="center" vertical="center"/>
    </xf>
    <xf numFmtId="0" fontId="20" fillId="3" borderId="5" xfId="1" applyNumberFormat="1" applyFont="1" applyFill="1" applyBorder="1" applyAlignment="1" applyProtection="1">
      <alignment horizontal="center" vertical="center"/>
    </xf>
    <xf numFmtId="9" fontId="21" fillId="0" borderId="5" xfId="1" applyFont="1" applyFill="1" applyBorder="1" applyAlignment="1" applyProtection="1">
      <alignment horizontal="center" vertical="center"/>
    </xf>
    <xf numFmtId="169" fontId="20" fillId="0" borderId="5" xfId="0" applyNumberFormat="1" applyFont="1" applyFill="1" applyBorder="1" applyAlignment="1" applyProtection="1">
      <alignment horizontal="center" vertical="center"/>
    </xf>
    <xf numFmtId="0" fontId="20" fillId="6" borderId="9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>
      <protection locked="0"/>
    </xf>
    <xf numFmtId="14" fontId="0" fillId="2" borderId="0" xfId="0" applyNumberFormat="1" applyFont="1" applyFill="1" applyBorder="1" applyAlignment="1" applyProtection="1">
      <alignment vertical="center"/>
      <protection locked="0"/>
    </xf>
    <xf numFmtId="0" fontId="4" fillId="12" borderId="0" xfId="0" applyFont="1" applyFill="1" applyAlignment="1" applyProtection="1">
      <alignment horizontal="left"/>
      <protection locked="0"/>
    </xf>
    <xf numFmtId="14" fontId="0" fillId="12" borderId="0" xfId="0" applyNumberFormat="1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14" fontId="10" fillId="0" borderId="0" xfId="0" applyNumberFormat="1" applyFont="1" applyFill="1" applyBorder="1" applyAlignment="1" applyProtection="1">
      <alignment vertical="center"/>
      <protection locked="0"/>
    </xf>
    <xf numFmtId="49" fontId="19" fillId="0" borderId="5" xfId="0" applyNumberFormat="1" applyFont="1" applyFill="1" applyBorder="1" applyAlignment="1" applyProtection="1">
      <alignment horizontal="left" vertical="center"/>
      <protection locked="0"/>
    </xf>
    <xf numFmtId="49" fontId="24" fillId="0" borderId="8" xfId="0" applyNumberFormat="1" applyFont="1" applyFill="1" applyBorder="1" applyAlignment="1" applyProtection="1">
      <alignment horizontal="center" vertical="center"/>
      <protection locked="0"/>
    </xf>
    <xf numFmtId="49" fontId="24" fillId="0" borderId="5" xfId="0" applyNumberFormat="1" applyFont="1" applyFill="1" applyBorder="1" applyAlignment="1" applyProtection="1">
      <alignment horizontal="center" vertical="center"/>
      <protection locked="0"/>
    </xf>
    <xf numFmtId="49" fontId="24" fillId="0" borderId="5" xfId="0" applyNumberFormat="1" applyFont="1" applyFill="1" applyBorder="1" applyAlignment="1" applyProtection="1">
      <alignment horizontal="left" vertical="center"/>
      <protection locked="0"/>
    </xf>
    <xf numFmtId="0" fontId="24" fillId="0" borderId="5" xfId="0" applyFont="1" applyFill="1" applyBorder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horizontal="center" vertical="center"/>
      <protection locked="0"/>
    </xf>
    <xf numFmtId="164" fontId="25" fillId="0" borderId="5" xfId="0" applyNumberFormat="1" applyFont="1" applyFill="1" applyBorder="1" applyAlignment="1" applyProtection="1">
      <alignment horizontal="center" vertical="center"/>
    </xf>
    <xf numFmtId="0" fontId="25" fillId="0" borderId="5" xfId="0" applyNumberFormat="1" applyFont="1" applyFill="1" applyBorder="1" applyAlignment="1" applyProtection="1">
      <alignment horizontal="center" vertical="center"/>
    </xf>
    <xf numFmtId="9" fontId="25" fillId="0" borderId="5" xfId="1" applyFont="1" applyFill="1" applyBorder="1" applyAlignment="1" applyProtection="1">
      <alignment horizontal="center" vertical="center"/>
    </xf>
    <xf numFmtId="9" fontId="25" fillId="7" borderId="5" xfId="1" applyFont="1" applyFill="1" applyBorder="1" applyAlignment="1" applyProtection="1">
      <alignment horizontal="center" vertical="center"/>
    </xf>
    <xf numFmtId="9" fontId="25" fillId="3" borderId="5" xfId="1" applyFont="1" applyFill="1" applyBorder="1" applyAlignment="1" applyProtection="1">
      <alignment horizontal="center" vertical="center"/>
    </xf>
    <xf numFmtId="0" fontId="25" fillId="3" borderId="5" xfId="1" applyNumberFormat="1" applyFont="1" applyFill="1" applyBorder="1" applyAlignment="1" applyProtection="1">
      <alignment horizontal="center" vertical="center"/>
    </xf>
    <xf numFmtId="9" fontId="26" fillId="0" borderId="5" xfId="1" applyFont="1" applyFill="1" applyBorder="1" applyAlignment="1" applyProtection="1">
      <alignment horizontal="center" vertical="center"/>
    </xf>
    <xf numFmtId="169" fontId="25" fillId="0" borderId="5" xfId="0" applyNumberFormat="1" applyFont="1" applyFill="1" applyBorder="1" applyAlignment="1" applyProtection="1">
      <alignment horizontal="center" vertical="center"/>
    </xf>
    <xf numFmtId="0" fontId="25" fillId="6" borderId="9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184"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9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008A3E"/>
      <color rgb="FFFFCC99"/>
      <color rgb="FFFFCC66"/>
      <color rgb="FFCCECFF"/>
      <color rgb="FFFFFF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'Burndown Chart'!$D$5</c:f>
              <c:strCache>
                <c:ptCount val="1"/>
                <c:pt idx="0">
                  <c:v>Tâches restantes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'Burndown Chart'!$B$6:$B$48</c:f>
              <c:strCache>
                <c:ptCount val="43"/>
                <c:pt idx="0">
                  <c:v>Début</c:v>
                </c:pt>
                <c:pt idx="1">
                  <c:v>Semaine 1</c:v>
                </c:pt>
                <c:pt idx="2">
                  <c:v>Semaine 2</c:v>
                </c:pt>
                <c:pt idx="3">
                  <c:v>Semaine 3</c:v>
                </c:pt>
                <c:pt idx="4">
                  <c:v>Semaine 4</c:v>
                </c:pt>
                <c:pt idx="5">
                  <c:v>Semaine 5</c:v>
                </c:pt>
                <c:pt idx="6">
                  <c:v>Semaine 6</c:v>
                </c:pt>
                <c:pt idx="7">
                  <c:v>Semaine 7</c:v>
                </c:pt>
                <c:pt idx="8">
                  <c:v>Semaine 8</c:v>
                </c:pt>
                <c:pt idx="9">
                  <c:v>Semaine 9</c:v>
                </c:pt>
                <c:pt idx="10">
                  <c:v>Semaine 10</c:v>
                </c:pt>
                <c:pt idx="11">
                  <c:v>Semaine 11</c:v>
                </c:pt>
                <c:pt idx="12">
                  <c:v>Semaine 12</c:v>
                </c:pt>
                <c:pt idx="13">
                  <c:v>Semaine 13</c:v>
                </c:pt>
                <c:pt idx="14">
                  <c:v>Semaine 14</c:v>
                </c:pt>
                <c:pt idx="15">
                  <c:v>Semaine 15</c:v>
                </c:pt>
                <c:pt idx="16">
                  <c:v>Semaine 16</c:v>
                </c:pt>
                <c:pt idx="17">
                  <c:v>Semaine 17</c:v>
                </c:pt>
                <c:pt idx="18">
                  <c:v>Semaine 18</c:v>
                </c:pt>
                <c:pt idx="19">
                  <c:v>Semaine 19</c:v>
                </c:pt>
                <c:pt idx="20">
                  <c:v>Semaine 20</c:v>
                </c:pt>
                <c:pt idx="21">
                  <c:v>Semaine 21</c:v>
                </c:pt>
                <c:pt idx="22">
                  <c:v>Semaine 22</c:v>
                </c:pt>
                <c:pt idx="23">
                  <c:v>Semaine 23</c:v>
                </c:pt>
                <c:pt idx="24">
                  <c:v>Semaine 24</c:v>
                </c:pt>
                <c:pt idx="25">
                  <c:v>Semaine 25</c:v>
                </c:pt>
                <c:pt idx="26">
                  <c:v>Semaine 26</c:v>
                </c:pt>
                <c:pt idx="27">
                  <c:v>Semaine 27</c:v>
                </c:pt>
                <c:pt idx="28">
                  <c:v>Semaine 28</c:v>
                </c:pt>
                <c:pt idx="29">
                  <c:v>Semaine 29</c:v>
                </c:pt>
                <c:pt idx="30">
                  <c:v>Semaine 30</c:v>
                </c:pt>
                <c:pt idx="31">
                  <c:v>Semaine 31</c:v>
                </c:pt>
                <c:pt idx="32">
                  <c:v>Semaine 32</c:v>
                </c:pt>
                <c:pt idx="33">
                  <c:v>Semaine 33</c:v>
                </c:pt>
                <c:pt idx="34">
                  <c:v>Semaine 34</c:v>
                </c:pt>
                <c:pt idx="35">
                  <c:v>Semaine 35</c:v>
                </c:pt>
                <c:pt idx="36">
                  <c:v>Semaine 36</c:v>
                </c:pt>
                <c:pt idx="37">
                  <c:v>Semaine 37</c:v>
                </c:pt>
                <c:pt idx="38">
                  <c:v>Semaine 38</c:v>
                </c:pt>
                <c:pt idx="39">
                  <c:v>Semaine 39</c:v>
                </c:pt>
                <c:pt idx="40">
                  <c:v>Semaine 40</c:v>
                </c:pt>
                <c:pt idx="41">
                  <c:v>Semaine 41</c:v>
                </c:pt>
                <c:pt idx="42">
                  <c:v>Semaine 42</c:v>
                </c:pt>
              </c:strCache>
            </c:strRef>
          </c:cat>
          <c:val>
            <c:numRef>
              <c:f>'Burndown Chart'!$D$6:$D$48</c:f>
              <c:numCache>
                <c:formatCode>General</c:formatCode>
                <c:ptCount val="43"/>
                <c:pt idx="0">
                  <c:v>0</c:v>
                </c:pt>
                <c:pt idx="1">
                  <c:v>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1F5-4580-BCE9-1E88B5AC47CA}"/>
            </c:ext>
          </c:extLst>
        </c:ser>
        <c:ser>
          <c:idx val="1"/>
          <c:order val="1"/>
          <c:tx>
            <c:strRef>
              <c:f>'Burndown Chart'!$E$5</c:f>
              <c:strCache>
                <c:ptCount val="1"/>
                <c:pt idx="0">
                  <c:v>Idéal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'Burndown Chart'!$B$6:$B$48</c:f>
              <c:strCache>
                <c:ptCount val="43"/>
                <c:pt idx="0">
                  <c:v>Début</c:v>
                </c:pt>
                <c:pt idx="1">
                  <c:v>Semaine 1</c:v>
                </c:pt>
                <c:pt idx="2">
                  <c:v>Semaine 2</c:v>
                </c:pt>
                <c:pt idx="3">
                  <c:v>Semaine 3</c:v>
                </c:pt>
                <c:pt idx="4">
                  <c:v>Semaine 4</c:v>
                </c:pt>
                <c:pt idx="5">
                  <c:v>Semaine 5</c:v>
                </c:pt>
                <c:pt idx="6">
                  <c:v>Semaine 6</c:v>
                </c:pt>
                <c:pt idx="7">
                  <c:v>Semaine 7</c:v>
                </c:pt>
                <c:pt idx="8">
                  <c:v>Semaine 8</c:v>
                </c:pt>
                <c:pt idx="9">
                  <c:v>Semaine 9</c:v>
                </c:pt>
                <c:pt idx="10">
                  <c:v>Semaine 10</c:v>
                </c:pt>
                <c:pt idx="11">
                  <c:v>Semaine 11</c:v>
                </c:pt>
                <c:pt idx="12">
                  <c:v>Semaine 12</c:v>
                </c:pt>
                <c:pt idx="13">
                  <c:v>Semaine 13</c:v>
                </c:pt>
                <c:pt idx="14">
                  <c:v>Semaine 14</c:v>
                </c:pt>
                <c:pt idx="15">
                  <c:v>Semaine 15</c:v>
                </c:pt>
                <c:pt idx="16">
                  <c:v>Semaine 16</c:v>
                </c:pt>
                <c:pt idx="17">
                  <c:v>Semaine 17</c:v>
                </c:pt>
                <c:pt idx="18">
                  <c:v>Semaine 18</c:v>
                </c:pt>
                <c:pt idx="19">
                  <c:v>Semaine 19</c:v>
                </c:pt>
                <c:pt idx="20">
                  <c:v>Semaine 20</c:v>
                </c:pt>
                <c:pt idx="21">
                  <c:v>Semaine 21</c:v>
                </c:pt>
                <c:pt idx="22">
                  <c:v>Semaine 22</c:v>
                </c:pt>
                <c:pt idx="23">
                  <c:v>Semaine 23</c:v>
                </c:pt>
                <c:pt idx="24">
                  <c:v>Semaine 24</c:v>
                </c:pt>
                <c:pt idx="25">
                  <c:v>Semaine 25</c:v>
                </c:pt>
                <c:pt idx="26">
                  <c:v>Semaine 26</c:v>
                </c:pt>
                <c:pt idx="27">
                  <c:v>Semaine 27</c:v>
                </c:pt>
                <c:pt idx="28">
                  <c:v>Semaine 28</c:v>
                </c:pt>
                <c:pt idx="29">
                  <c:v>Semaine 29</c:v>
                </c:pt>
                <c:pt idx="30">
                  <c:v>Semaine 30</c:v>
                </c:pt>
                <c:pt idx="31">
                  <c:v>Semaine 31</c:v>
                </c:pt>
                <c:pt idx="32">
                  <c:v>Semaine 32</c:v>
                </c:pt>
                <c:pt idx="33">
                  <c:v>Semaine 33</c:v>
                </c:pt>
                <c:pt idx="34">
                  <c:v>Semaine 34</c:v>
                </c:pt>
                <c:pt idx="35">
                  <c:v>Semaine 35</c:v>
                </c:pt>
                <c:pt idx="36">
                  <c:v>Semaine 36</c:v>
                </c:pt>
                <c:pt idx="37">
                  <c:v>Semaine 37</c:v>
                </c:pt>
                <c:pt idx="38">
                  <c:v>Semaine 38</c:v>
                </c:pt>
                <c:pt idx="39">
                  <c:v>Semaine 39</c:v>
                </c:pt>
                <c:pt idx="40">
                  <c:v>Semaine 40</c:v>
                </c:pt>
                <c:pt idx="41">
                  <c:v>Semaine 41</c:v>
                </c:pt>
                <c:pt idx="42">
                  <c:v>Semaine 42</c:v>
                </c:pt>
              </c:strCache>
            </c:strRef>
          </c:cat>
          <c:val>
            <c:numRef>
              <c:f>'Burndown Chart'!$E$6:$E$48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1F5-4580-BCE9-1E88B5AC47CA}"/>
            </c:ext>
          </c:extLst>
        </c:ser>
        <c:ser>
          <c:idx val="2"/>
          <c:order val="2"/>
          <c:tx>
            <c:strRef>
              <c:f>'Burndown Chart'!$F$5</c:f>
              <c:strCache>
                <c:ptCount val="1"/>
                <c:pt idx="0">
                  <c:v>Planifiées</c:v>
                </c:pt>
              </c:strCache>
            </c:strRef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'Burndown Chart'!$B$6:$B$48</c:f>
              <c:strCache>
                <c:ptCount val="43"/>
                <c:pt idx="0">
                  <c:v>Début</c:v>
                </c:pt>
                <c:pt idx="1">
                  <c:v>Semaine 1</c:v>
                </c:pt>
                <c:pt idx="2">
                  <c:v>Semaine 2</c:v>
                </c:pt>
                <c:pt idx="3">
                  <c:v>Semaine 3</c:v>
                </c:pt>
                <c:pt idx="4">
                  <c:v>Semaine 4</c:v>
                </c:pt>
                <c:pt idx="5">
                  <c:v>Semaine 5</c:v>
                </c:pt>
                <c:pt idx="6">
                  <c:v>Semaine 6</c:v>
                </c:pt>
                <c:pt idx="7">
                  <c:v>Semaine 7</c:v>
                </c:pt>
                <c:pt idx="8">
                  <c:v>Semaine 8</c:v>
                </c:pt>
                <c:pt idx="9">
                  <c:v>Semaine 9</c:v>
                </c:pt>
                <c:pt idx="10">
                  <c:v>Semaine 10</c:v>
                </c:pt>
                <c:pt idx="11">
                  <c:v>Semaine 11</c:v>
                </c:pt>
                <c:pt idx="12">
                  <c:v>Semaine 12</c:v>
                </c:pt>
                <c:pt idx="13">
                  <c:v>Semaine 13</c:v>
                </c:pt>
                <c:pt idx="14">
                  <c:v>Semaine 14</c:v>
                </c:pt>
                <c:pt idx="15">
                  <c:v>Semaine 15</c:v>
                </c:pt>
                <c:pt idx="16">
                  <c:v>Semaine 16</c:v>
                </c:pt>
                <c:pt idx="17">
                  <c:v>Semaine 17</c:v>
                </c:pt>
                <c:pt idx="18">
                  <c:v>Semaine 18</c:v>
                </c:pt>
                <c:pt idx="19">
                  <c:v>Semaine 19</c:v>
                </c:pt>
                <c:pt idx="20">
                  <c:v>Semaine 20</c:v>
                </c:pt>
                <c:pt idx="21">
                  <c:v>Semaine 21</c:v>
                </c:pt>
                <c:pt idx="22">
                  <c:v>Semaine 22</c:v>
                </c:pt>
                <c:pt idx="23">
                  <c:v>Semaine 23</c:v>
                </c:pt>
                <c:pt idx="24">
                  <c:v>Semaine 24</c:v>
                </c:pt>
                <c:pt idx="25">
                  <c:v>Semaine 25</c:v>
                </c:pt>
                <c:pt idx="26">
                  <c:v>Semaine 26</c:v>
                </c:pt>
                <c:pt idx="27">
                  <c:v>Semaine 27</c:v>
                </c:pt>
                <c:pt idx="28">
                  <c:v>Semaine 28</c:v>
                </c:pt>
                <c:pt idx="29">
                  <c:v>Semaine 29</c:v>
                </c:pt>
                <c:pt idx="30">
                  <c:v>Semaine 30</c:v>
                </c:pt>
                <c:pt idx="31">
                  <c:v>Semaine 31</c:v>
                </c:pt>
                <c:pt idx="32">
                  <c:v>Semaine 32</c:v>
                </c:pt>
                <c:pt idx="33">
                  <c:v>Semaine 33</c:v>
                </c:pt>
                <c:pt idx="34">
                  <c:v>Semaine 34</c:v>
                </c:pt>
                <c:pt idx="35">
                  <c:v>Semaine 35</c:v>
                </c:pt>
                <c:pt idx="36">
                  <c:v>Semaine 36</c:v>
                </c:pt>
                <c:pt idx="37">
                  <c:v>Semaine 37</c:v>
                </c:pt>
                <c:pt idx="38">
                  <c:v>Semaine 38</c:v>
                </c:pt>
                <c:pt idx="39">
                  <c:v>Semaine 39</c:v>
                </c:pt>
                <c:pt idx="40">
                  <c:v>Semaine 40</c:v>
                </c:pt>
                <c:pt idx="41">
                  <c:v>Semaine 41</c:v>
                </c:pt>
                <c:pt idx="42">
                  <c:v>Semaine 42</c:v>
                </c:pt>
              </c:strCache>
            </c:strRef>
          </c:cat>
          <c:val>
            <c:numRef>
              <c:f>'Burndown Chart'!$F$6:$F$48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1F5-4580-BCE9-1E88B5AC4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82546504"/>
        <c:axId val="182546896"/>
      </c:lineChart>
      <c:catAx>
        <c:axId val="1825465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SEMAINES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546896"/>
        <c:crosses val="autoZero"/>
        <c:auto val="1"/>
        <c:lblAlgn val="ctr"/>
        <c:lblOffset val="100"/>
        <c:noMultiLvlLbl val="0"/>
      </c:catAx>
      <c:valAx>
        <c:axId val="1825468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Tâches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54650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2</xdr:row>
          <xdr:rowOff>177800</xdr:rowOff>
        </xdr:from>
        <xdr:to>
          <xdr:col>2</xdr:col>
          <xdr:colOff>819150</xdr:colOff>
          <xdr:row>4</xdr:row>
          <xdr:rowOff>88900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action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211666</xdr:colOff>
      <xdr:row>3</xdr:row>
      <xdr:rowOff>147108</xdr:rowOff>
    </xdr:from>
    <xdr:to>
      <xdr:col>13</xdr:col>
      <xdr:colOff>423332</xdr:colOff>
      <xdr:row>51</xdr:row>
      <xdr:rowOff>32808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delory\Downloads\calcul%20temp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e"/>
      <sheetName val="Jours fériés"/>
    </sheetNames>
    <sheetDataSet>
      <sheetData sheetId="0"/>
      <sheetData sheetId="1">
        <row r="7">
          <cell r="D7">
            <v>42125</v>
          </cell>
        </row>
        <row r="8">
          <cell r="D8">
            <v>42132</v>
          </cell>
        </row>
        <row r="9">
          <cell r="D9">
            <v>42138</v>
          </cell>
        </row>
        <row r="10">
          <cell r="D10">
            <v>42148</v>
          </cell>
        </row>
        <row r="11">
          <cell r="D11">
            <v>42149</v>
          </cell>
        </row>
        <row r="12">
          <cell r="D12">
            <v>42199</v>
          </cell>
        </row>
        <row r="13">
          <cell r="D13">
            <v>42231</v>
          </cell>
        </row>
        <row r="14">
          <cell r="D14">
            <v>42309</v>
          </cell>
        </row>
        <row r="15">
          <cell r="D15">
            <v>42319</v>
          </cell>
        </row>
        <row r="16">
          <cell r="D16">
            <v>42363</v>
          </cell>
        </row>
        <row r="17">
          <cell r="D17">
            <v>42370</v>
          </cell>
        </row>
        <row r="18">
          <cell r="D18">
            <v>42470</v>
          </cell>
        </row>
        <row r="19">
          <cell r="D19">
            <v>42471</v>
          </cell>
        </row>
        <row r="20">
          <cell r="D20">
            <v>42491</v>
          </cell>
        </row>
        <row r="21">
          <cell r="D21">
            <v>42498</v>
          </cell>
        </row>
        <row r="22">
          <cell r="D22">
            <v>42509</v>
          </cell>
        </row>
        <row r="23">
          <cell r="D23">
            <v>42519</v>
          </cell>
        </row>
        <row r="24">
          <cell r="D24">
            <v>42520</v>
          </cell>
        </row>
        <row r="25">
          <cell r="D25">
            <v>42565</v>
          </cell>
        </row>
        <row r="26">
          <cell r="D26">
            <v>42597</v>
          </cell>
        </row>
        <row r="27">
          <cell r="D27">
            <v>42675</v>
          </cell>
        </row>
        <row r="28">
          <cell r="D28">
            <v>42685</v>
          </cell>
        </row>
        <row r="29">
          <cell r="D29">
            <v>42729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0:P13" totalsRowShown="0" headerRowBorderDxfId="182" tableBorderDxfId="183" totalsRowBorderDxfId="181">
  <autoFilter ref="A10:P13"/>
  <tableColumns count="16">
    <tableColumn id="1" name="N°" dataDxfId="180"/>
    <tableColumn id="2" name="Type" dataDxfId="179"/>
    <tableColumn id="3" name="Sous type" dataDxfId="167"/>
    <tableColumn id="4" name="Demandeur" dataDxfId="165"/>
    <tableColumn id="5" name="Projet" dataDxfId="166"/>
    <tableColumn id="6" name="Resp" dataDxfId="178"/>
    <tableColumn id="7" name="Début" dataDxfId="177"/>
    <tableColumn id="8" name="Durée" dataDxfId="176">
      <calculatedColumnFormula>NETWORKDAYS(G11,I11,'Jours fériés'!$A$2:$A$20)</calculatedColumnFormula>
    </tableColumn>
    <tableColumn id="9" name="Fin" dataDxfId="175"/>
    <tableColumn id="10" name="Avance._x000a_Théorique" dataDxfId="174" dataCellStyle="Pourcentage">
      <calculatedColumnFormula>IF(K11=1,100%,IF(AND(G11=I11,G11 &lt;&gt; 0,TODAY()&gt;G11),100%,IF(TODAY()&lt;G11,0,IF(TODAY()&gt;I11,100%,NETWORKDAYS(G11,TODAY(),'Jours fériés'!$A$2:$A$20)/H11))))</calculatedColumnFormula>
    </tableColumn>
    <tableColumn id="11" name="Avance. Réel" dataDxfId="173" dataCellStyle="Pourcentage"/>
    <tableColumn id="12" name="Statut" dataDxfId="172" dataCellStyle="Pourcentage">
      <calculatedColumnFormula>IF(G11=0,"",IF(AND(G11=I11,K11&lt;1,TODAY()&gt;I11),"En retard",IF(K11&gt;J11,"En avance",IF(J11=0,"/",IF(K11=1,"Terminé",IF(TODAY()&gt;I11,"En retard","En cours"))))))</calculatedColumnFormula>
    </tableColumn>
    <tableColumn id="13" name="En retard de" dataDxfId="171" dataCellStyle="Pourcentage">
      <calculatedColumnFormula>IF(AND(L11="En retard",(NETWORKDAYS(I11,TODAY(),'Jours fériés'!$A$2:$A$20))&gt;0),NETWORKDAYS(I11,TODAY(),'Jours fériés'!$A$2:$A$20),"")</calculatedColumnFormula>
    </tableColumn>
    <tableColumn id="14" name="Commentaire" dataDxfId="170" dataCellStyle="Pourcentage"/>
    <tableColumn id="15" name="Date de fin réele" dataDxfId="169"/>
    <tableColumn id="16" name="Jours de retard" dataDxfId="168">
      <calculatedColumnFormula>IF((NETWORKDAYS(I11,O11,'Jours fériés'!$A$2:$A$20)-1)&lt;0, 0,NETWORKDAYS(I11,O11,'Jours fériés'!$A$2:$A$20)-1)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8"/>
  <sheetViews>
    <sheetView workbookViewId="0">
      <selection activeCell="E11" sqref="E11"/>
    </sheetView>
  </sheetViews>
  <sheetFormatPr baseColWidth="10" defaultColWidth="9.08984375" defaultRowHeight="14.5" x14ac:dyDescent="0.35"/>
  <cols>
    <col min="1" max="1" width="4.6328125" style="2" customWidth="1"/>
    <col min="2" max="3" width="13.26953125" style="2" customWidth="1"/>
    <col min="4" max="4" width="16.08984375" style="2" customWidth="1"/>
    <col min="5" max="5" width="49" style="1" customWidth="1"/>
    <col min="6" max="6" width="13" style="2" bestFit="1" customWidth="1"/>
    <col min="7" max="7" width="10.08984375" style="1" customWidth="1"/>
    <col min="8" max="8" width="7.453125" style="1" customWidth="1"/>
    <col min="9" max="9" width="10.453125" style="1" customWidth="1"/>
    <col min="10" max="10" width="9.08984375" style="1" bestFit="1" customWidth="1"/>
    <col min="11" max="11" width="12.453125" style="68" customWidth="1"/>
    <col min="12" max="12" width="8.6328125" style="1" customWidth="1"/>
    <col min="13" max="13" width="12.26953125" style="1" customWidth="1"/>
    <col min="14" max="14" width="20.81640625" style="8" customWidth="1"/>
    <col min="15" max="15" width="15.54296875" style="15" customWidth="1"/>
    <col min="16" max="16" width="13.26953125" style="15" customWidth="1"/>
    <col min="17" max="231" width="9.08984375" style="1"/>
    <col min="232" max="232" width="6.54296875" style="1" customWidth="1"/>
    <col min="233" max="249" width="9.08984375" style="1"/>
    <col min="250" max="250" width="3.36328125" style="1" customWidth="1"/>
    <col min="251" max="16384" width="9.08984375" style="1"/>
  </cols>
  <sheetData>
    <row r="1" spans="1:16" x14ac:dyDescent="0.35">
      <c r="F1" s="17" t="s">
        <v>16</v>
      </c>
      <c r="M1" s="26" t="s">
        <v>68</v>
      </c>
      <c r="N1" s="34">
        <f ca="1">TODAY()</f>
        <v>44379</v>
      </c>
    </row>
    <row r="2" spans="1:16" s="18" customFormat="1" ht="15" customHeight="1" x14ac:dyDescent="0.35">
      <c r="B2" s="93" t="s">
        <v>66</v>
      </c>
      <c r="C2" s="94" t="s">
        <v>75</v>
      </c>
      <c r="D2" s="94"/>
      <c r="K2" s="69"/>
      <c r="N2" s="33"/>
      <c r="O2" s="19"/>
      <c r="P2" s="19"/>
    </row>
    <row r="3" spans="1:16" s="18" customFormat="1" ht="15" customHeight="1" x14ac:dyDescent="0.35">
      <c r="B3" s="91"/>
      <c r="C3" s="92"/>
      <c r="D3" s="92"/>
      <c r="K3" s="69"/>
      <c r="N3" s="33"/>
      <c r="O3" s="19"/>
      <c r="P3" s="19"/>
    </row>
    <row r="4" spans="1:16" ht="15" customHeight="1" x14ac:dyDescent="0.35">
      <c r="E4" s="20" t="s">
        <v>7</v>
      </c>
      <c r="F4" s="21">
        <f ca="1">COUNTIF(L:L,"Terminé")</f>
        <v>1</v>
      </c>
      <c r="G4" s="3"/>
      <c r="H4" s="3"/>
      <c r="I4" s="3"/>
      <c r="J4" s="3"/>
      <c r="K4" s="70"/>
      <c r="L4" s="95"/>
      <c r="M4" s="95"/>
      <c r="N4" s="96"/>
      <c r="O4" s="96"/>
      <c r="P4" s="14"/>
    </row>
    <row r="5" spans="1:16" ht="15" customHeight="1" x14ac:dyDescent="0.35">
      <c r="E5" s="7" t="s">
        <v>8</v>
      </c>
      <c r="F5" s="6">
        <f ca="1">COUNTIF(L:L,"/")</f>
        <v>1</v>
      </c>
      <c r="G5" s="3"/>
      <c r="H5" s="3"/>
      <c r="I5" s="3"/>
      <c r="J5" s="3"/>
      <c r="K5" s="70"/>
      <c r="L5" s="95"/>
      <c r="M5" s="95"/>
      <c r="N5" s="96"/>
      <c r="O5" s="96"/>
      <c r="P5" s="14"/>
    </row>
    <row r="6" spans="1:16" ht="15" customHeight="1" x14ac:dyDescent="0.35">
      <c r="E6" s="7" t="s">
        <v>65</v>
      </c>
      <c r="F6" s="6">
        <f ca="1">COUNTIF(L:L,"A l'heure")+COUNTIF(L:L,"En cours")</f>
        <v>1</v>
      </c>
      <c r="G6" s="3"/>
      <c r="L6" s="5"/>
      <c r="M6" s="5"/>
      <c r="N6" s="5"/>
      <c r="O6" s="14"/>
      <c r="P6" s="14"/>
    </row>
    <row r="7" spans="1:16" ht="15" customHeight="1" x14ac:dyDescent="0.35">
      <c r="E7" s="7" t="s">
        <v>6</v>
      </c>
      <c r="F7" s="6">
        <f ca="1">COUNTIF(L:L,"En retard")</f>
        <v>0</v>
      </c>
      <c r="G7" s="3"/>
      <c r="L7" s="5"/>
      <c r="M7" s="5"/>
      <c r="N7" s="5"/>
      <c r="O7" s="14"/>
      <c r="P7" s="14"/>
    </row>
    <row r="8" spans="1:16" ht="15" customHeight="1" x14ac:dyDescent="0.35">
      <c r="E8" s="12" t="s">
        <v>10</v>
      </c>
      <c r="F8" s="13">
        <f ca="1">SUM(F4:F7)</f>
        <v>3</v>
      </c>
      <c r="G8" s="3"/>
      <c r="H8" s="3"/>
      <c r="I8" s="3"/>
      <c r="J8" s="3"/>
      <c r="K8" s="70"/>
      <c r="L8" s="5"/>
      <c r="M8" s="5"/>
      <c r="N8" s="5"/>
      <c r="O8" s="14"/>
      <c r="P8" s="14"/>
    </row>
    <row r="9" spans="1:16" s="40" customFormat="1" ht="15" customHeight="1" x14ac:dyDescent="0.35">
      <c r="A9" s="39"/>
      <c r="B9" s="39"/>
      <c r="C9" s="39"/>
      <c r="D9" s="39"/>
      <c r="F9" s="39"/>
      <c r="G9" s="41"/>
      <c r="H9" s="41"/>
      <c r="I9" s="41"/>
      <c r="J9" s="41"/>
      <c r="K9" s="71"/>
      <c r="L9" s="42"/>
      <c r="M9" s="42"/>
      <c r="N9" s="42"/>
      <c r="O9" s="43"/>
      <c r="P9" s="43"/>
    </row>
    <row r="10" spans="1:16" ht="23.25" customHeight="1" x14ac:dyDescent="0.35">
      <c r="A10" s="75" t="s">
        <v>76</v>
      </c>
      <c r="B10" s="44" t="s">
        <v>77</v>
      </c>
      <c r="C10" s="44" t="s">
        <v>78</v>
      </c>
      <c r="D10" s="44" t="s">
        <v>81</v>
      </c>
      <c r="E10" s="76" t="s">
        <v>66</v>
      </c>
      <c r="F10" s="44" t="s">
        <v>4</v>
      </c>
      <c r="G10" s="45" t="s">
        <v>0</v>
      </c>
      <c r="H10" s="46" t="s">
        <v>1</v>
      </c>
      <c r="I10" s="45" t="s">
        <v>2</v>
      </c>
      <c r="J10" s="47" t="s">
        <v>5</v>
      </c>
      <c r="K10" s="47" t="s">
        <v>15</v>
      </c>
      <c r="L10" s="47" t="s">
        <v>3</v>
      </c>
      <c r="M10" s="47" t="s">
        <v>14</v>
      </c>
      <c r="N10" s="48" t="s">
        <v>11</v>
      </c>
      <c r="O10" s="67" t="s">
        <v>13</v>
      </c>
      <c r="P10" s="77" t="s">
        <v>12</v>
      </c>
    </row>
    <row r="11" spans="1:16" x14ac:dyDescent="0.35">
      <c r="A11" s="98" t="s">
        <v>86</v>
      </c>
      <c r="B11" s="99" t="s">
        <v>79</v>
      </c>
      <c r="C11" s="99" t="s">
        <v>87</v>
      </c>
      <c r="D11" s="100" t="s">
        <v>88</v>
      </c>
      <c r="E11" s="101" t="s">
        <v>89</v>
      </c>
      <c r="F11" s="102" t="s">
        <v>90</v>
      </c>
      <c r="G11" s="103">
        <v>44373</v>
      </c>
      <c r="H11" s="104">
        <f>NETWORKDAYS(G11,I11,'Jours fériés'!$A$2:$A$20)</f>
        <v>24</v>
      </c>
      <c r="I11" s="103">
        <v>44407</v>
      </c>
      <c r="J11" s="105">
        <f ca="1">IF(K11=1,100%,IF(AND(G11=I11,G11 &lt;&gt; 0,TODAY()&gt;G11),100%,IF(TODAY()&lt;G11,0,IF(TODAY()&gt;I11,100%,NETWORKDAYS(G11,TODAY(),'Jours fériés'!$A$2:$A$20)/H11))))</f>
        <v>1</v>
      </c>
      <c r="K11" s="106">
        <v>1</v>
      </c>
      <c r="L11" s="107" t="str">
        <f ca="1">IF(G11=0,"",IF(AND(G11=I11,K11&lt;1,TODAY()&gt;I11),"En retard",IF(K11&gt;J11,"En avance",IF(J11=0,"/",IF(K11=1,"Terminé",IF(TODAY()&gt;I11,"En retard","En cours"))))))</f>
        <v>Terminé</v>
      </c>
      <c r="M11" s="108" t="str">
        <f ca="1">IF(AND(L11="En retard",(NETWORKDAYS(I11,TODAY(),'Jours fériés'!$A$2:$A$20))&gt;0),NETWORKDAYS(I11,TODAY(),'Jours fériés'!$A$2:$A$20),"")</f>
        <v/>
      </c>
      <c r="N11" s="109"/>
      <c r="O11" s="110">
        <v>44379</v>
      </c>
      <c r="P11" s="111">
        <f>IF((NETWORKDAYS(I11,O11,'Jours fériés'!$A$2:$A$20)-1)&lt;0, 0,NETWORKDAYS(I11,O11,'Jours fériés'!$A$2:$A$20)-1)</f>
        <v>0</v>
      </c>
    </row>
    <row r="12" spans="1:16" x14ac:dyDescent="0.35">
      <c r="A12" s="78" t="s">
        <v>83</v>
      </c>
      <c r="B12" s="79" t="s">
        <v>79</v>
      </c>
      <c r="C12" s="79" t="s">
        <v>80</v>
      </c>
      <c r="D12" s="97" t="s">
        <v>84</v>
      </c>
      <c r="E12" s="80" t="s">
        <v>85</v>
      </c>
      <c r="F12" s="81" t="s">
        <v>70</v>
      </c>
      <c r="G12" s="82">
        <v>44383</v>
      </c>
      <c r="H12" s="83">
        <f>NETWORKDAYS(G12,I12,'Jours fériés'!$A$2:$A$20)</f>
        <v>62</v>
      </c>
      <c r="I12" s="82">
        <v>44469</v>
      </c>
      <c r="J12" s="84">
        <f ca="1">IF(K12=1,100%,IF(AND(G12=I12,G12 &lt;&gt; 0,TODAY()&gt;G12),100%,IF(TODAY()&lt;G12,0,IF(TODAY()&gt;I12,100%,NETWORKDAYS(G12,TODAY(),'Jours fériés'!$A$2:$A$20)/H12))))</f>
        <v>0</v>
      </c>
      <c r="K12" s="85">
        <v>0</v>
      </c>
      <c r="L12" s="86" t="str">
        <f ca="1">IF(G12=0,"",IF(AND(G12=I12,K12&lt;1,TODAY()&gt;I12),"En retard",IF(K12&gt;J12,"En avance",IF(J12=0,"/",IF(K12=1,"Terminé",IF(TODAY()&gt;I12,"En retard","En cours"))))))</f>
        <v>/</v>
      </c>
      <c r="M12" s="87" t="str">
        <f ca="1">IF(AND(L12="En retard",(NETWORKDAYS(I12,TODAY(),'Jours fériés'!$A$2:$A$20))&gt;0),NETWORKDAYS(I12,TODAY(),'Jours fériés'!$A$2:$A$20),"")</f>
        <v/>
      </c>
      <c r="N12" s="88"/>
      <c r="O12" s="89"/>
      <c r="P12" s="90">
        <f>IF((NETWORKDAYS(I12,O12,'Jours fériés'!$A$2:$A$20)-1)&lt;0, 0,NETWORKDAYS(I12,O12,'Jours fériés'!$A$2:$A$20)-1)</f>
        <v>0</v>
      </c>
    </row>
    <row r="13" spans="1:16" x14ac:dyDescent="0.35">
      <c r="A13" s="78" t="s">
        <v>74</v>
      </c>
      <c r="B13" s="79" t="s">
        <v>79</v>
      </c>
      <c r="C13" s="79" t="s">
        <v>80</v>
      </c>
      <c r="D13" s="97" t="s">
        <v>82</v>
      </c>
      <c r="E13" s="80" t="s">
        <v>69</v>
      </c>
      <c r="F13" s="81" t="s">
        <v>70</v>
      </c>
      <c r="G13" s="82">
        <v>44377</v>
      </c>
      <c r="H13" s="83">
        <f>NETWORKDAYS(G13,I13,'Jours fériés'!$A$2:$A$20)</f>
        <v>107</v>
      </c>
      <c r="I13" s="82">
        <v>44530</v>
      </c>
      <c r="J13" s="84">
        <f ca="1">IF(K13=1,100%,IF(AND(G13=I13,G13 &lt;&gt; 0,TODAY()&gt;G13),100%,IF(TODAY()&lt;G13,0,IF(TODAY()&gt;I13,100%,NETWORKDAYS(G13,TODAY(),'Jours fériés'!$A$2:$A$20)/H13))))</f>
        <v>2.8037383177570093E-2</v>
      </c>
      <c r="K13" s="85">
        <v>0.01</v>
      </c>
      <c r="L13" s="86" t="str">
        <f ca="1">IF(G13=0,"",IF(AND(G13=I13,K13&lt;1,TODAY()&gt;I13),"En retard",IF(K13&gt;J13,"En avance",IF(J13=0,"/",IF(K13=1,"Terminé",IF(TODAY()&gt;I13,"En retard","En cours"))))))</f>
        <v>En cours</v>
      </c>
      <c r="M13" s="87" t="str">
        <f ca="1">IF(AND(L13="En retard",(NETWORKDAYS(I13,TODAY(),'Jours fériés'!$A$2:$A$20))&gt;0),NETWORKDAYS(I13,TODAY(),'Jours fériés'!$A$2:$A$20),"")</f>
        <v/>
      </c>
      <c r="N13" s="88"/>
      <c r="O13" s="89"/>
      <c r="P13" s="90">
        <f>IF((NETWORKDAYS(I13,O13,'Jours fériés'!$A$2:$A$20)-1)&lt;0, 0,NETWORKDAYS(I13,O13,'Jours fériés'!$A$2:$A$20)-1)</f>
        <v>0</v>
      </c>
    </row>
    <row r="15" spans="1:16" x14ac:dyDescent="0.35">
      <c r="F15" s="1"/>
    </row>
    <row r="16" spans="1:16" x14ac:dyDescent="0.35">
      <c r="F16" s="1"/>
    </row>
    <row r="17" spans="6:6" x14ac:dyDescent="0.35">
      <c r="F17" s="1"/>
    </row>
    <row r="18" spans="6:6" x14ac:dyDescent="0.35">
      <c r="F18" s="1"/>
    </row>
  </sheetData>
  <conditionalFormatting sqref="P14:P1048576 P2:P12">
    <cfRule type="cellIs" dxfId="164" priority="276" operator="greaterThan">
      <formula>0</formula>
    </cfRule>
  </conditionalFormatting>
  <conditionalFormatting sqref="N11:O13">
    <cfRule type="cellIs" dxfId="163" priority="13" operator="equal">
      <formula>"A l'heure"</formula>
    </cfRule>
    <cfRule type="cellIs" dxfId="162" priority="14" operator="equal">
      <formula>"En retard"</formula>
    </cfRule>
    <cfRule type="cellIs" dxfId="161" priority="15" operator="equal">
      <formula>"Terminé"</formula>
    </cfRule>
  </conditionalFormatting>
  <conditionalFormatting sqref="M11:M13">
    <cfRule type="cellIs" dxfId="160" priority="9" operator="equal">
      <formula>"En avance"</formula>
    </cfRule>
    <cfRule type="cellIs" dxfId="159" priority="10" operator="equal">
      <formula>"A l'heure"</formula>
    </cfRule>
    <cfRule type="cellIs" dxfId="158" priority="11" operator="equal">
      <formula>"En retard"</formula>
    </cfRule>
    <cfRule type="cellIs" dxfId="157" priority="12" operator="equal">
      <formula>"Terminé"</formula>
    </cfRule>
  </conditionalFormatting>
  <conditionalFormatting sqref="L11:L13">
    <cfRule type="cellIs" dxfId="156" priority="5" operator="equal">
      <formula>"En avance"</formula>
    </cfRule>
    <cfRule type="cellIs" dxfId="155" priority="6" operator="equal">
      <formula>"En cours"</formula>
    </cfRule>
    <cfRule type="cellIs" dxfId="154" priority="7" operator="equal">
      <formula>"En retard"</formula>
    </cfRule>
    <cfRule type="cellIs" dxfId="153" priority="8" operator="equal">
      <formula>"Terminé"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Insertionlignedessus">
                <anchor moveWithCells="1" sizeWithCells="1">
                  <from>
                    <xdr:col>1</xdr:col>
                    <xdr:colOff>12700</xdr:colOff>
                    <xdr:row>2</xdr:row>
                    <xdr:rowOff>177800</xdr:rowOff>
                  </from>
                  <to>
                    <xdr:col>2</xdr:col>
                    <xdr:colOff>819150</xdr:colOff>
                    <xdr:row>4</xdr:row>
                    <xdr:rowOff>88900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M41"/>
  <sheetViews>
    <sheetView tabSelected="1" zoomScaleNormal="100" zoomScalePageLayoutView="130" workbookViewId="0">
      <pane xSplit="3" ySplit="7" topLeftCell="D8" activePane="bottomRight" state="frozen"/>
      <selection activeCell="O16" sqref="O16"/>
      <selection pane="topRight" activeCell="O16" sqref="O16"/>
      <selection pane="bottomLeft" activeCell="O16" sqref="O16"/>
      <selection pane="bottomRight" activeCell="L40" sqref="L40"/>
    </sheetView>
  </sheetViews>
  <sheetFormatPr baseColWidth="10" defaultColWidth="9.08984375" defaultRowHeight="14.5" x14ac:dyDescent="0.35"/>
  <cols>
    <col min="1" max="1" width="4" style="2" bestFit="1" customWidth="1"/>
    <col min="2" max="2" width="49" style="1" customWidth="1"/>
    <col min="3" max="3" width="13" style="2" bestFit="1" customWidth="1"/>
    <col min="4" max="4" width="10.08984375" style="1" customWidth="1"/>
    <col min="5" max="5" width="6.6328125" style="1" customWidth="1"/>
    <col min="6" max="6" width="10.453125" style="1" customWidth="1"/>
    <col min="7" max="7" width="9.08984375" style="1" bestFit="1" customWidth="1"/>
    <col min="8" max="8" width="7.08984375" style="68" bestFit="1" customWidth="1"/>
    <col min="9" max="10" width="8.6328125" style="1" customWidth="1"/>
    <col min="11" max="11" width="24.6328125" style="8" customWidth="1"/>
    <col min="12" max="13" width="9" style="15" customWidth="1"/>
    <col min="14" max="228" width="9.08984375" style="1"/>
    <col min="229" max="229" width="6.54296875" style="1" customWidth="1"/>
    <col min="230" max="246" width="9.08984375" style="1"/>
    <col min="247" max="247" width="3.36328125" style="1" customWidth="1"/>
    <col min="248" max="16384" width="9.08984375" style="1"/>
  </cols>
  <sheetData>
    <row r="1" spans="1:13" x14ac:dyDescent="0.35">
      <c r="C1" s="17" t="s">
        <v>16</v>
      </c>
      <c r="J1" s="26" t="s">
        <v>68</v>
      </c>
      <c r="K1" s="34">
        <f ca="1">TODAY()</f>
        <v>44379</v>
      </c>
    </row>
    <row r="2" spans="1:13" s="18" customFormat="1" ht="15" customHeight="1" x14ac:dyDescent="0.35">
      <c r="H2" s="69"/>
      <c r="K2" s="33"/>
      <c r="L2" s="19"/>
      <c r="M2" s="19"/>
    </row>
    <row r="3" spans="1:13" ht="15" customHeight="1" x14ac:dyDescent="0.35">
      <c r="B3" s="20" t="s">
        <v>7</v>
      </c>
      <c r="C3" s="21">
        <f ca="1">COUNTIF(I:I,"Terminé")</f>
        <v>3</v>
      </c>
      <c r="D3" s="3"/>
      <c r="E3" s="3"/>
      <c r="F3" s="3"/>
      <c r="G3" s="3"/>
      <c r="H3" s="70"/>
      <c r="I3" s="35" t="s">
        <v>66</v>
      </c>
      <c r="J3" s="35"/>
      <c r="K3" s="36" t="s">
        <v>67</v>
      </c>
      <c r="L3" s="36"/>
      <c r="M3" s="14"/>
    </row>
    <row r="4" spans="1:13" ht="15" customHeight="1" x14ac:dyDescent="0.35">
      <c r="B4" s="7" t="s">
        <v>8</v>
      </c>
      <c r="C4" s="6">
        <f ca="1">COUNTIF(I:I,"/")</f>
        <v>1</v>
      </c>
      <c r="D4" s="3"/>
      <c r="E4" s="3"/>
      <c r="F4" s="3"/>
      <c r="G4" s="3"/>
      <c r="H4" s="70"/>
      <c r="I4" s="35"/>
      <c r="J4" s="35"/>
      <c r="K4" s="36"/>
      <c r="L4" s="36"/>
      <c r="M4" s="14"/>
    </row>
    <row r="5" spans="1:13" ht="15" customHeight="1" x14ac:dyDescent="0.35">
      <c r="B5" s="7" t="s">
        <v>65</v>
      </c>
      <c r="C5" s="6">
        <f ca="1">COUNTIF(I:I,"A l'heure")+COUNTIF(I:I,"En cours")</f>
        <v>0</v>
      </c>
      <c r="D5" s="3"/>
      <c r="I5" s="5"/>
      <c r="J5" s="5"/>
      <c r="K5" s="5"/>
      <c r="L5" s="14"/>
      <c r="M5" s="14"/>
    </row>
    <row r="6" spans="1:13" ht="15" customHeight="1" x14ac:dyDescent="0.35">
      <c r="B6" s="7" t="s">
        <v>6</v>
      </c>
      <c r="C6" s="6">
        <f ca="1">COUNTIF(I:I,"En retard")</f>
        <v>1</v>
      </c>
      <c r="D6" s="3"/>
      <c r="I6" s="5"/>
      <c r="J6" s="5"/>
      <c r="K6" s="5"/>
      <c r="L6" s="14"/>
      <c r="M6" s="14"/>
    </row>
    <row r="7" spans="1:13" ht="15" customHeight="1" x14ac:dyDescent="0.35">
      <c r="B7" s="37" t="s">
        <v>10</v>
      </c>
      <c r="C7" s="38">
        <f ca="1">SUM(C3:C6)</f>
        <v>5</v>
      </c>
      <c r="D7" s="3"/>
      <c r="E7" s="3"/>
      <c r="F7" s="3"/>
      <c r="G7" s="3"/>
      <c r="H7" s="70"/>
      <c r="I7" s="5"/>
      <c r="J7" s="5"/>
      <c r="K7" s="5"/>
      <c r="L7" s="14"/>
      <c r="M7" s="14"/>
    </row>
    <row r="8" spans="1:13" s="40" customFormat="1" ht="15" customHeight="1" x14ac:dyDescent="0.35">
      <c r="A8" s="39"/>
      <c r="C8" s="39"/>
      <c r="D8" s="41"/>
      <c r="E8" s="41"/>
      <c r="F8" s="41"/>
      <c r="G8" s="41"/>
      <c r="H8" s="71"/>
      <c r="I8" s="42"/>
      <c r="J8" s="42"/>
      <c r="K8" s="42"/>
      <c r="L8" s="43"/>
      <c r="M8" s="43"/>
    </row>
    <row r="9" spans="1:13" ht="23.25" customHeight="1" x14ac:dyDescent="0.35">
      <c r="A9" s="49">
        <v>1</v>
      </c>
      <c r="B9" s="73" t="s">
        <v>69</v>
      </c>
      <c r="C9" s="49" t="s">
        <v>4</v>
      </c>
      <c r="D9" s="51" t="s">
        <v>0</v>
      </c>
      <c r="E9" s="52" t="s">
        <v>1</v>
      </c>
      <c r="F9" s="51" t="s">
        <v>2</v>
      </c>
      <c r="G9" s="53" t="s">
        <v>5</v>
      </c>
      <c r="H9" s="53" t="s">
        <v>15</v>
      </c>
      <c r="I9" s="53" t="s">
        <v>3</v>
      </c>
      <c r="J9" s="53" t="s">
        <v>14</v>
      </c>
      <c r="K9" s="54" t="s">
        <v>11</v>
      </c>
      <c r="L9" s="74" t="s">
        <v>13</v>
      </c>
      <c r="M9" s="16" t="s">
        <v>12</v>
      </c>
    </row>
    <row r="10" spans="1:13" s="4" customFormat="1" x14ac:dyDescent="0.35">
      <c r="A10" s="55"/>
      <c r="B10" s="56" t="s">
        <v>92</v>
      </c>
      <c r="C10" s="57" t="s">
        <v>70</v>
      </c>
      <c r="D10" s="58">
        <v>44377</v>
      </c>
      <c r="E10" s="59">
        <f>NETWORKDAYS(D10,F10,'Jours fériés'!$A$2:$A$20)</f>
        <v>1</v>
      </c>
      <c r="F10" s="58">
        <v>44377</v>
      </c>
      <c r="G10" s="60">
        <f ca="1">IF(H10=1,100%,IF(AND(D10=F10,D10 &lt;&gt; 0,TODAY()&gt;D10),100%,IF(TODAY()&lt;D10,0,IF(TODAY()&gt;F10,100%,NETWORKDAYS(D10,TODAY(),'Jours fériés'!$A$2:$A$20)/E10))))</f>
        <v>1</v>
      </c>
      <c r="H10" s="72">
        <v>1</v>
      </c>
      <c r="I10" s="63" t="str">
        <f ca="1">IF(D10=0,"",IF(AND(D10=F10,H10&lt;1,TODAY()&gt;F10),"En retard",IF(H10&gt;G10,"En avance",IF(G10=0,"/",IF(H10=1,"Terminé",IF(TODAY()&gt;F10,"En retard","En cours"))))))</f>
        <v>Terminé</v>
      </c>
      <c r="J10" s="64" t="str">
        <f ca="1">IF(AND(I10="En retard",(NETWORKDAYS(F10,TODAY(),'Jours fériés'!$A$2:$A$20))&gt;0),NETWORKDAYS(F10,TODAY(),'Jours fériés'!$A$2:$A$20),"")</f>
        <v/>
      </c>
      <c r="K10" s="61"/>
      <c r="L10" s="62">
        <v>44377</v>
      </c>
      <c r="M10" s="65">
        <f>IF((NETWORKDAYS(F10,L10,'Jours fériés'!$A$2:$A$20)-1)&lt;0, 0,NETWORKDAYS(F10,L10,'Jours fériés'!$A$2:$A$20)-1)</f>
        <v>0</v>
      </c>
    </row>
    <row r="11" spans="1:13" s="4" customFormat="1" x14ac:dyDescent="0.35">
      <c r="A11" s="55"/>
      <c r="B11" s="56" t="s">
        <v>71</v>
      </c>
      <c r="C11" s="57" t="s">
        <v>70</v>
      </c>
      <c r="D11" s="58">
        <v>44378</v>
      </c>
      <c r="E11" s="59">
        <f>NETWORKDAYS(D11,F11,'Jours fériés'!$A$2:$A$20)</f>
        <v>1</v>
      </c>
      <c r="F11" s="58">
        <v>44378</v>
      </c>
      <c r="G11" s="60">
        <f ca="1">IF(H11=1,100%,IF(AND(D11=F11,D11 &lt;&gt; 0,TODAY()&gt;D11),100%,IF(TODAY()&lt;D11,0,IF(TODAY()&gt;F11,100%,NETWORKDAYS(D11,TODAY(),'Jours fériés'!$A$2:$A$20)/E11))))</f>
        <v>1</v>
      </c>
      <c r="H11" s="72">
        <v>1</v>
      </c>
      <c r="I11" s="63" t="str">
        <f ca="1">IF(D11=0,"",IF(AND(D11=F11,H11&lt;1,TODAY()&gt;F11),"En retard",IF(H11&gt;G11,"En avance",IF(G11=0,"/",IF(H11=1,"Terminé",IF(TODAY()&gt;F11,"En retard","En cours"))))))</f>
        <v>Terminé</v>
      </c>
      <c r="J11" s="64" t="str">
        <f ca="1">IF(AND(I11="En retard",(NETWORKDAYS(F11,TODAY(),'Jours fériés'!$A$2:$A$20))&gt;0),NETWORKDAYS(F11,TODAY(),'Jours fériés'!$A$2:$A$20),"")</f>
        <v/>
      </c>
      <c r="K11" s="61"/>
      <c r="L11" s="58">
        <v>44378</v>
      </c>
      <c r="M11" s="65">
        <f>IF((NETWORKDAYS(F11,L11,'Jours fériés'!$A$2:$A$20)-1)&lt;0, 0,NETWORKDAYS(F11,L11,'Jours fériés'!$A$2:$A$20)-1)</f>
        <v>0</v>
      </c>
    </row>
    <row r="12" spans="1:13" s="4" customFormat="1" x14ac:dyDescent="0.35">
      <c r="A12" s="55"/>
      <c r="B12" s="56" t="s">
        <v>72</v>
      </c>
      <c r="C12" s="57" t="s">
        <v>70</v>
      </c>
      <c r="D12" s="58">
        <v>44382</v>
      </c>
      <c r="E12" s="59">
        <f>NETWORKDAYS(D12,F12,'Jours fériés'!$A$2:$A$20)</f>
        <v>14</v>
      </c>
      <c r="F12" s="58">
        <v>44400</v>
      </c>
      <c r="G12" s="60">
        <f ca="1">IF(H12=1,100%,IF(AND(D12=F12,D12 &lt;&gt; 0,TODAY()&gt;D12),100%,IF(TODAY()&lt;D12,0,IF(TODAY()&gt;F12,100%,NETWORKDAYS(D12,TODAY(),'Jours fériés'!$A$2:$A$20)/E12))))</f>
        <v>0</v>
      </c>
      <c r="H12" s="72">
        <v>0</v>
      </c>
      <c r="I12" s="63" t="str">
        <f ca="1">IF(D12=0,"",IF(AND(D12=F12,H12&lt;1,TODAY()&gt;F12),"En retard",IF(H12&gt;G12,"En avance",IF(G12=0,"/",IF(H12=1,"Terminé",IF(TODAY()&gt;F12,"En retard","En cours"))))))</f>
        <v>/</v>
      </c>
      <c r="J12" s="64" t="str">
        <f ca="1">IF(AND(I12="En retard",(NETWORKDAYS(F12,TODAY(),'Jours fériés'!$A$2:$A$20))&gt;0),NETWORKDAYS(F12,TODAY(),'Jours fériés'!$A$2:$A$20),"")</f>
        <v/>
      </c>
      <c r="K12" s="61"/>
      <c r="L12" s="62"/>
      <c r="M12" s="65">
        <f>IF((NETWORKDAYS(F12,L12,'Jours fériés'!$A$2:$A$20)-1)&lt;0, 0,NETWORKDAYS(F12,L12,'Jours fériés'!$A$2:$A$20)-1)</f>
        <v>0</v>
      </c>
    </row>
    <row r="13" spans="1:13" s="4" customFormat="1" x14ac:dyDescent="0.35">
      <c r="A13" s="55"/>
      <c r="B13" s="56" t="s">
        <v>73</v>
      </c>
      <c r="C13" s="57" t="s">
        <v>70</v>
      </c>
      <c r="D13" s="58">
        <v>44438</v>
      </c>
      <c r="E13" s="59">
        <f>NETWORKDAYS(D13,F13,'Jours fériés'!$A$2:$A$20)</f>
        <v>65</v>
      </c>
      <c r="F13" s="58">
        <v>44530</v>
      </c>
      <c r="G13" s="60">
        <f ca="1">IF(H13=1,100%,IF(AND(D13=F13,D13 &lt;&gt; 0,TODAY()&gt;D13),100%,IF(TODAY()&lt;D13,0,IF(TODAY()&gt;F13,100%,NETWORKDAYS(D13,TODAY(),'Jours fériés'!$A$2:$A$20)/E13))))</f>
        <v>0</v>
      </c>
      <c r="H13" s="72">
        <v>0</v>
      </c>
      <c r="I13" s="63"/>
      <c r="J13" s="64"/>
      <c r="K13" s="61"/>
      <c r="L13" s="62"/>
      <c r="M13" s="65"/>
    </row>
    <row r="14" spans="1:13" s="4" customFormat="1" x14ac:dyDescent="0.35">
      <c r="A14" s="55"/>
      <c r="B14" s="56"/>
      <c r="C14" s="57"/>
      <c r="D14" s="58"/>
      <c r="E14" s="59">
        <f>NETWORKDAYS(D14,F14,'Jours fériés'!$A$2:$A$20)</f>
        <v>0</v>
      </c>
      <c r="F14" s="58"/>
      <c r="G14" s="60">
        <f ca="1">IF(H14=1,100%,IF(AND(D14=F14,D14 &lt;&gt; 0,TODAY()&gt;D14),100%,IF(TODAY()&lt;D14,0,IF(TODAY()&gt;F14,100%,NETWORKDAYS(D14,TODAY(),'Jours fériés'!$A$2:$A$20)/E14))))</f>
        <v>1</v>
      </c>
      <c r="H14" s="72">
        <v>0</v>
      </c>
      <c r="I14" s="63"/>
      <c r="J14" s="64"/>
      <c r="K14" s="61"/>
      <c r="L14" s="62"/>
      <c r="M14" s="65"/>
    </row>
    <row r="15" spans="1:13" s="4" customFormat="1" x14ac:dyDescent="0.35">
      <c r="A15" s="55"/>
      <c r="B15" s="56"/>
      <c r="C15" s="57"/>
      <c r="D15" s="58"/>
      <c r="E15" s="59">
        <f>NETWORKDAYS(D15,F15,'Jours fériés'!$A$2:$A$20)</f>
        <v>0</v>
      </c>
      <c r="F15" s="58"/>
      <c r="G15" s="60">
        <f ca="1">IF(H15=1,100%,IF(AND(D15=F15,D15 &lt;&gt; 0,TODAY()&gt;D15),100%,IF(TODAY()&lt;D15,0,IF(TODAY()&gt;F15,100%,NETWORKDAYS(D15,TODAY(),'Jours fériés'!$A$2:$A$20)/E15))))</f>
        <v>1</v>
      </c>
      <c r="H15" s="72">
        <v>0</v>
      </c>
      <c r="I15" s="63"/>
      <c r="J15" s="64"/>
      <c r="K15" s="61"/>
      <c r="L15" s="62"/>
      <c r="M15" s="65"/>
    </row>
    <row r="16" spans="1:13" s="4" customFormat="1" x14ac:dyDescent="0.35">
      <c r="A16" s="55"/>
      <c r="B16" s="56"/>
      <c r="C16" s="57"/>
      <c r="D16" s="58"/>
      <c r="E16" s="59">
        <f>NETWORKDAYS(D16,F16,'Jours fériés'!$A$2:$A$20)</f>
        <v>0</v>
      </c>
      <c r="F16" s="58"/>
      <c r="G16" s="60">
        <f ca="1">IF(H16=1,100%,IF(AND(D16=F16,D16 &lt;&gt; 0,TODAY()&gt;D16),100%,IF(TODAY()&lt;D16,0,IF(TODAY()&gt;F16,100%,NETWORKDAYS(D16,TODAY(),'Jours fériés'!$A$2:$A$20)/E16))))</f>
        <v>1</v>
      </c>
      <c r="H16" s="72">
        <v>0</v>
      </c>
      <c r="I16" s="63"/>
      <c r="J16" s="64"/>
      <c r="K16" s="61"/>
      <c r="L16" s="62"/>
      <c r="M16" s="65"/>
    </row>
    <row r="17" spans="1:13" s="4" customFormat="1" x14ac:dyDescent="0.35">
      <c r="A17" s="55"/>
      <c r="B17" s="56"/>
      <c r="C17" s="57"/>
      <c r="D17" s="58"/>
      <c r="E17" s="59">
        <f>NETWORKDAYS(D17,F17,'Jours fériés'!$A$2:$A$20)</f>
        <v>0</v>
      </c>
      <c r="F17" s="58"/>
      <c r="G17" s="60">
        <f ca="1">IF(H17=1,100%,IF(AND(D17=F17,D17 &lt;&gt; 0,TODAY()&gt;D17),100%,IF(TODAY()&lt;D17,0,IF(TODAY()&gt;F17,100%,NETWORKDAYS(D17,TODAY(),'Jours fériés'!$A$2:$A$20)/E17))))</f>
        <v>1</v>
      </c>
      <c r="H17" s="72">
        <v>0</v>
      </c>
      <c r="I17" s="63"/>
      <c r="J17" s="64"/>
      <c r="K17" s="61"/>
      <c r="L17" s="62"/>
      <c r="M17" s="65"/>
    </row>
    <row r="18" spans="1:13" s="4" customFormat="1" x14ac:dyDescent="0.35">
      <c r="A18" s="55"/>
      <c r="B18" s="56"/>
      <c r="C18" s="57"/>
      <c r="D18" s="58"/>
      <c r="E18" s="59">
        <f>NETWORKDAYS(D18,F18,'Jours fériés'!$A$2:$A$20)</f>
        <v>0</v>
      </c>
      <c r="F18" s="58"/>
      <c r="G18" s="60">
        <f ca="1">IF(H18=1,100%,IF(AND(D18=F18,D18 &lt;&gt; 0,TODAY()&gt;D18),100%,IF(TODAY()&lt;D18,0,IF(TODAY()&gt;F18,100%,NETWORKDAYS(D18,TODAY(),'Jours fériés'!$A$2:$A$20)/E18))))</f>
        <v>1</v>
      </c>
      <c r="H18" s="72">
        <v>0</v>
      </c>
      <c r="I18" s="63" t="str">
        <f ca="1">IF(D18=0,"",IF(AND(D18=F18,H18&lt;1,TODAY()&gt;F18),"En retard",IF(H18&gt;G18,"En avance",IF(G18=0,"/",IF(H18=1,"Terminé",IF(TODAY()&gt;F18,"En retard","En cours"))))))</f>
        <v/>
      </c>
      <c r="J18" s="64" t="str">
        <f ca="1">IF(AND(I18="En retard",(NETWORKDAYS(F18,TODAY(),'Jours fériés'!$A$2:$A$20))&gt;0),NETWORKDAYS(F18,TODAY(),'Jours fériés'!$A$2:$A$20),"")</f>
        <v/>
      </c>
      <c r="K18" s="61"/>
      <c r="L18" s="62"/>
      <c r="M18" s="65">
        <f>IF((NETWORKDAYS(F18,L18,'Jours fériés'!$A$2:$A$20)-1)&lt;0, 0,NETWORKDAYS(F18,L18,'Jours fériés'!$A$2:$A$20)-1)</f>
        <v>0</v>
      </c>
    </row>
    <row r="19" spans="1:13" s="4" customFormat="1" x14ac:dyDescent="0.35">
      <c r="A19" s="55"/>
      <c r="B19" s="56"/>
      <c r="C19" s="57"/>
      <c r="D19" s="58"/>
      <c r="E19" s="59">
        <f>NETWORKDAYS(D19,F19,'Jours fériés'!$A$2:$A$20)</f>
        <v>0</v>
      </c>
      <c r="F19" s="58"/>
      <c r="G19" s="60">
        <f ca="1">IF(H19=1,100%,IF(AND(D19=F19,D19 &lt;&gt; 0,TODAY()&gt;D19),100%,IF(TODAY()&lt;D19,0,IF(TODAY()&gt;F19,100%,NETWORKDAYS(D19,TODAY(),'Jours fériés'!$A$2:$A$20)/E19))))</f>
        <v>1</v>
      </c>
      <c r="H19" s="72">
        <v>0</v>
      </c>
      <c r="I19" s="63" t="str">
        <f ca="1">IF(D19=0,"",IF(AND(D19=F19,H19&lt;1,TODAY()&gt;F19),"En retard",IF(H19&gt;G19,"En avance",IF(G19=0,"/",IF(H19=1,"Terminé",IF(TODAY()&gt;F19,"En retard","En cours"))))))</f>
        <v/>
      </c>
      <c r="J19" s="64" t="str">
        <f ca="1">IF(AND(I19="En retard",(NETWORKDAYS(F19,TODAY(),'Jours fériés'!$A$2:$A$20))&gt;0),NETWORKDAYS(F19,TODAY(),'Jours fériés'!$A$2:$A$20),"")</f>
        <v/>
      </c>
      <c r="K19" s="61"/>
      <c r="L19" s="62"/>
      <c r="M19" s="65">
        <f>IF((NETWORKDAYS(F19,L19,'Jours fériés'!$A$2:$A$20)-1)&lt;0, 0,NETWORKDAYS(F19,L19,'Jours fériés'!$A$2:$A$20)-1)</f>
        <v>0</v>
      </c>
    </row>
    <row r="20" spans="1:13" ht="23.25" customHeight="1" x14ac:dyDescent="0.35">
      <c r="A20" s="49">
        <v>2</v>
      </c>
      <c r="B20" s="50" t="s">
        <v>85</v>
      </c>
      <c r="C20" s="49" t="s">
        <v>4</v>
      </c>
      <c r="D20" s="51" t="s">
        <v>0</v>
      </c>
      <c r="E20" s="52" t="s">
        <v>1</v>
      </c>
      <c r="F20" s="51" t="s">
        <v>2</v>
      </c>
      <c r="G20" s="53" t="s">
        <v>5</v>
      </c>
      <c r="H20" s="53" t="s">
        <v>15</v>
      </c>
      <c r="I20" s="53" t="s">
        <v>3</v>
      </c>
      <c r="J20" s="53" t="s">
        <v>14</v>
      </c>
      <c r="K20" s="54" t="s">
        <v>11</v>
      </c>
      <c r="L20" s="67" t="s">
        <v>13</v>
      </c>
      <c r="M20" s="66" t="s">
        <v>12</v>
      </c>
    </row>
    <row r="21" spans="1:13" s="4" customFormat="1" x14ac:dyDescent="0.35">
      <c r="A21" s="55"/>
      <c r="B21" s="56" t="s">
        <v>91</v>
      </c>
      <c r="C21" s="57" t="s">
        <v>70</v>
      </c>
      <c r="D21" s="58">
        <v>44370</v>
      </c>
      <c r="E21" s="59">
        <f>NETWORKDAYS(D21,F21,'Jours fériés'!$A$2:$A$20)</f>
        <v>1</v>
      </c>
      <c r="F21" s="58">
        <v>44370</v>
      </c>
      <c r="G21" s="60">
        <f ca="1">IF(H21=1,100%,IF(AND(D21=F21,D21 &lt;&gt; 0,TODAY()&gt;D21),100%,IF(TODAY()&lt;D21,0,IF(TODAY()&gt;F21,100%,NETWORKDAYS(D21,TODAY(),'Jours fériés'!$A$2:$A$20)/E21))))</f>
        <v>1</v>
      </c>
      <c r="H21" s="72">
        <v>1</v>
      </c>
      <c r="I21" s="63" t="str">
        <f ca="1">IF(D21=0,"",IF(AND(D21=F21,H21&lt;1,TODAY()&gt;F21),"En retard",IF(H21&gt;G21,"En avance",IF(G21=0,"/",IF(H21=1,"Terminé",IF(TODAY()&gt;F21,"En retard","En cours"))))))</f>
        <v>Terminé</v>
      </c>
      <c r="J21" s="64" t="str">
        <f ca="1">IF(AND(I21="En retard",(NETWORKDAYS(F21,TODAY(),'Jours fériés'!$A$2:$A$20))&gt;0),NETWORKDAYS(F21,TODAY(),'Jours fériés'!$A$2:$A$20),"")</f>
        <v/>
      </c>
      <c r="K21" s="61"/>
      <c r="L21" s="62">
        <v>44370</v>
      </c>
      <c r="M21" s="65">
        <f>IF((NETWORKDAYS(F21,L21,'Jours fériés'!$A$2:$A$20)-1)&lt;0, 0,NETWORKDAYS(F21,L21,'Jours fériés'!$A$2:$A$20)-1)</f>
        <v>0</v>
      </c>
    </row>
    <row r="22" spans="1:13" s="4" customFormat="1" x14ac:dyDescent="0.35">
      <c r="A22" s="55"/>
      <c r="B22" s="56" t="s">
        <v>93</v>
      </c>
      <c r="C22" s="57" t="s">
        <v>70</v>
      </c>
      <c r="D22" s="58">
        <v>44383</v>
      </c>
      <c r="E22" s="59">
        <f>NETWORKDAYS(D22,F22,'Jours fériés'!$A$2:$A$20)</f>
        <v>1</v>
      </c>
      <c r="F22" s="58">
        <v>44383</v>
      </c>
      <c r="G22" s="60">
        <f ca="1">IF(H22=1,100%,IF(AND(D22=F22,D22 &lt;&gt; 0,TODAY()&gt;D22),100%,IF(TODAY()&lt;D22,0,IF(TODAY()&gt;F22,100%,NETWORKDAYS(D22,TODAY(),'Jours fériés'!$A$2:$A$20)/E22))))</f>
        <v>0</v>
      </c>
      <c r="H22" s="72">
        <v>0.5</v>
      </c>
      <c r="I22" s="63" t="str">
        <f ca="1">IF(D22=0,"",IF(AND(D22=F22,H22&lt;1,TODAY()&gt;F22),"En retard",IF(H22&gt;G22,"En avance",IF(G22=0,"/",IF(H22=1,"Terminé",IF(TODAY()&gt;F22,"En retard","En cours"))))))</f>
        <v>En avance</v>
      </c>
      <c r="J22" s="64" t="str">
        <f ca="1">IF(AND(I22="En retard",(NETWORKDAYS(F22,TODAY(),'Jours fériés'!$A$2:$A$20))&gt;0),NETWORKDAYS(F22,TODAY(),'Jours fériés'!$A$2:$A$20),"")</f>
        <v/>
      </c>
      <c r="K22" s="61"/>
      <c r="L22" s="62"/>
      <c r="M22" s="65">
        <f>IF((NETWORKDAYS(F22,L22,'Jours fériés'!$A$2:$A$20)-1)&lt;0, 0,NETWORKDAYS(F22,L22,'Jours fériés'!$A$2:$A$20)-1)</f>
        <v>0</v>
      </c>
    </row>
    <row r="23" spans="1:13" s="4" customFormat="1" x14ac:dyDescent="0.35">
      <c r="A23" s="55"/>
      <c r="B23" s="56" t="s">
        <v>94</v>
      </c>
      <c r="C23" s="57" t="s">
        <v>70</v>
      </c>
      <c r="D23" s="58">
        <v>44383</v>
      </c>
      <c r="E23" s="59"/>
      <c r="F23" s="58">
        <v>44407</v>
      </c>
      <c r="G23" s="60">
        <v>0</v>
      </c>
      <c r="H23" s="72">
        <v>0</v>
      </c>
      <c r="I23" s="63"/>
      <c r="J23" s="64"/>
      <c r="K23" s="61"/>
      <c r="L23" s="62"/>
      <c r="M23" s="65"/>
    </row>
    <row r="24" spans="1:13" s="4" customFormat="1" x14ac:dyDescent="0.35">
      <c r="A24" s="55"/>
      <c r="B24" s="56"/>
      <c r="C24" s="57"/>
      <c r="D24" s="58"/>
      <c r="E24" s="59">
        <f>NETWORKDAYS(D24,F24,'Jours fériés'!$A$2:$A$20)</f>
        <v>0</v>
      </c>
      <c r="F24" s="58"/>
      <c r="G24" s="60">
        <f ca="1">IF(H24=1,100%,IF(AND(D24=F24,D24 &lt;&gt; 0,TODAY()&gt;D24),100%,IF(TODAY()&lt;D24,0,IF(TODAY()&gt;F24,100%,NETWORKDAYS(D24,TODAY(),'Jours fériés'!$A$2:$A$20)/E24))))</f>
        <v>1</v>
      </c>
      <c r="H24" s="72">
        <v>0</v>
      </c>
      <c r="I24" s="63"/>
      <c r="J24" s="64"/>
      <c r="K24" s="61"/>
      <c r="L24" s="62"/>
      <c r="M24" s="65"/>
    </row>
    <row r="25" spans="1:13" s="4" customFormat="1" x14ac:dyDescent="0.35">
      <c r="A25" s="55"/>
      <c r="B25" s="56"/>
      <c r="C25" s="57"/>
      <c r="D25" s="58"/>
      <c r="E25" s="59">
        <f>NETWORKDAYS(D25,F25,'Jours fériés'!$A$2:$A$20)</f>
        <v>0</v>
      </c>
      <c r="F25" s="58"/>
      <c r="G25" s="60">
        <f ca="1">IF(H25=1,100%,IF(AND(D25=F25,D25 &lt;&gt; 0,TODAY()&gt;D25),100%,IF(TODAY()&lt;D25,0,IF(TODAY()&gt;F25,100%,NETWORKDAYS(D25,TODAY(),'Jours fériés'!$A$2:$A$20)/E25))))</f>
        <v>1</v>
      </c>
      <c r="H25" s="72">
        <v>0</v>
      </c>
      <c r="I25" s="63"/>
      <c r="J25" s="64"/>
      <c r="K25" s="61"/>
      <c r="L25" s="62"/>
      <c r="M25" s="65"/>
    </row>
    <row r="26" spans="1:13" s="4" customFormat="1" x14ac:dyDescent="0.35">
      <c r="A26" s="55"/>
      <c r="B26" s="56"/>
      <c r="C26" s="57"/>
      <c r="D26" s="58"/>
      <c r="E26" s="59">
        <f>NETWORKDAYS(D26,F26,'Jours fériés'!$A$2:$A$20)</f>
        <v>0</v>
      </c>
      <c r="F26" s="58"/>
      <c r="G26" s="60">
        <f ca="1">IF(H26=1,100%,IF(AND(D26=F26,D26 &lt;&gt; 0,TODAY()&gt;D26),100%,IF(TODAY()&lt;D26,0,IF(TODAY()&gt;F26,100%,NETWORKDAYS(D26,TODAY(),'Jours fériés'!$A$2:$A$20)/E26))))</f>
        <v>1</v>
      </c>
      <c r="H26" s="72">
        <v>0</v>
      </c>
      <c r="I26" s="63"/>
      <c r="J26" s="64"/>
      <c r="K26" s="61"/>
      <c r="L26" s="62"/>
      <c r="M26" s="65"/>
    </row>
    <row r="27" spans="1:13" s="4" customFormat="1" x14ac:dyDescent="0.35">
      <c r="A27" s="55"/>
      <c r="B27" s="56"/>
      <c r="C27" s="57"/>
      <c r="D27" s="58"/>
      <c r="E27" s="59">
        <f>NETWORKDAYS(D27,F27,'Jours fériés'!$A$2:$A$20)</f>
        <v>0</v>
      </c>
      <c r="F27" s="58"/>
      <c r="G27" s="60">
        <f ca="1">IF(H27=1,100%,IF(AND(D27=F27,D27 &lt;&gt; 0,TODAY()&gt;D27),100%,IF(TODAY()&lt;D27,0,IF(TODAY()&gt;F27,100%,NETWORKDAYS(D27,TODAY(),'Jours fériés'!$A$2:$A$20)/E27))))</f>
        <v>1</v>
      </c>
      <c r="H27" s="72">
        <v>0</v>
      </c>
      <c r="I27" s="63"/>
      <c r="J27" s="64"/>
      <c r="K27" s="61"/>
      <c r="L27" s="62"/>
      <c r="M27" s="65"/>
    </row>
    <row r="28" spans="1:13" s="4" customFormat="1" x14ac:dyDescent="0.35">
      <c r="A28" s="55"/>
      <c r="B28" s="56"/>
      <c r="C28" s="57"/>
      <c r="D28" s="58"/>
      <c r="E28" s="59">
        <f>NETWORKDAYS(D28,F28,'Jours fériés'!$A$2:$A$20)</f>
        <v>0</v>
      </c>
      <c r="F28" s="58"/>
      <c r="G28" s="60">
        <f ca="1">IF(H28=1,100%,IF(AND(D28=F28,D28 &lt;&gt; 0,TODAY()&gt;D28),100%,IF(TODAY()&lt;D28,0,IF(TODAY()&gt;F28,100%,NETWORKDAYS(D28,TODAY(),'Jours fériés'!$A$2:$A$20)/E28))))</f>
        <v>1</v>
      </c>
      <c r="H28" s="72">
        <v>0</v>
      </c>
      <c r="I28" s="63" t="str">
        <f ca="1">IF(D28=0,"",IF(AND(D28=F28,H28&lt;1,TODAY()&gt;F28),"En retard",IF(H28&gt;G28,"En avance",IF(G28=0,"/",IF(H28=1,"Terminé",IF(TODAY()&gt;F28,"En retard","En cours"))))))</f>
        <v/>
      </c>
      <c r="J28" s="64" t="str">
        <f ca="1">IF(AND(I28="En retard",(NETWORKDAYS(F28,TODAY(),'Jours fériés'!$A$2:$A$20))&gt;0),NETWORKDAYS(F28,TODAY(),'Jours fériés'!$A$2:$A$20),"")</f>
        <v/>
      </c>
      <c r="K28" s="61"/>
      <c r="L28" s="62"/>
      <c r="M28" s="65">
        <f>IF((NETWORKDAYS(F28,L28,'Jours fériés'!$A$2:$A$20)-1)&lt;0, 0,NETWORKDAYS(F28,L28,'Jours fériés'!$A$2:$A$20)-1)</f>
        <v>0</v>
      </c>
    </row>
    <row r="29" spans="1:13" s="4" customFormat="1" x14ac:dyDescent="0.35">
      <c r="A29" s="55"/>
      <c r="B29" s="56"/>
      <c r="C29" s="57"/>
      <c r="D29" s="58"/>
      <c r="E29" s="59">
        <f>NETWORKDAYS(D29,F29,'Jours fériés'!$A$2:$A$20)</f>
        <v>0</v>
      </c>
      <c r="F29" s="58"/>
      <c r="G29" s="60">
        <f ca="1">IF(H29=1,100%,IF(AND(D29=F29,D29 &lt;&gt; 0,TODAY()&gt;D29),100%,IF(TODAY()&lt;D29,0,IF(TODAY()&gt;F29,100%,NETWORKDAYS(D29,TODAY(),'Jours fériés'!$A$2:$A$20)/E29))))</f>
        <v>1</v>
      </c>
      <c r="H29" s="72">
        <v>0</v>
      </c>
      <c r="I29" s="63" t="str">
        <f ca="1">IF(D29=0,"",IF(AND(D29=F29,H29&lt;1,TODAY()&gt;F29),"En retard",IF(H29&gt;G29,"En avance",IF(G29=0,"/",IF(H29=1,"Terminé",IF(TODAY()&gt;F29,"En retard","En cours"))))))</f>
        <v/>
      </c>
      <c r="J29" s="64" t="str">
        <f ca="1">IF(AND(I29="En retard",(NETWORKDAYS(F29,TODAY(),'Jours fériés'!$A$2:$A$20))&gt;0),NETWORKDAYS(F29,TODAY(),'Jours fériés'!$A$2:$A$20),"")</f>
        <v/>
      </c>
      <c r="K29" s="61"/>
      <c r="L29" s="62"/>
      <c r="M29" s="65">
        <f>IF((NETWORKDAYS(F29,L29,'Jours fériés'!$A$2:$A$20)-1)&lt;0, 0,NETWORKDAYS(F29,L29,'Jours fériés'!$A$2:$A$20)-1)</f>
        <v>0</v>
      </c>
    </row>
    <row r="30" spans="1:13" s="4" customFormat="1" x14ac:dyDescent="0.35">
      <c r="A30" s="55"/>
      <c r="B30" s="56"/>
      <c r="C30" s="57"/>
      <c r="D30" s="58"/>
      <c r="E30" s="59">
        <f>NETWORKDAYS(D30,F30,'Jours fériés'!$A$2:$A$20)</f>
        <v>0</v>
      </c>
      <c r="F30" s="58"/>
      <c r="G30" s="60">
        <f ca="1">IF(H30=1,100%,IF(AND(D30=F30,D30 &lt;&gt; 0,TODAY()&gt;D30),100%,IF(TODAY()&lt;D30,0,IF(TODAY()&gt;F30,100%,NETWORKDAYS(D30,TODAY(),'Jours fériés'!$A$2:$A$20)/E30))))</f>
        <v>1</v>
      </c>
      <c r="H30" s="72">
        <v>0</v>
      </c>
      <c r="I30" s="63" t="str">
        <f ca="1">IF(D30=0,"",IF(AND(D30=F30,H30&lt;1,TODAY()&gt;F30),"En retard",IF(H30&gt;G30,"En avance",IF(G30=0,"/",IF(H30=1,"Terminé",IF(TODAY()&gt;F30,"En retard","En cours"))))))</f>
        <v/>
      </c>
      <c r="J30" s="64" t="str">
        <f ca="1">IF(AND(I30="En retard",(NETWORKDAYS(F30,TODAY(),'Jours fériés'!$A$2:$A$20))&gt;0),NETWORKDAYS(F30,TODAY(),'Jours fériés'!$A$2:$A$20),"")</f>
        <v/>
      </c>
      <c r="K30" s="61"/>
      <c r="L30" s="62"/>
      <c r="M30" s="65">
        <f>IF((NETWORKDAYS(F30,L30,'Jours fériés'!$A$2:$A$20)-1)&lt;0, 0,NETWORKDAYS(F30,L30,'Jours fériés'!$A$2:$A$20)-1)</f>
        <v>0</v>
      </c>
    </row>
    <row r="31" spans="1:13" ht="23.25" customHeight="1" x14ac:dyDescent="0.35">
      <c r="A31" s="49">
        <v>3</v>
      </c>
      <c r="B31" s="50" t="s">
        <v>89</v>
      </c>
      <c r="C31" s="49" t="s">
        <v>4</v>
      </c>
      <c r="D31" s="51" t="s">
        <v>0</v>
      </c>
      <c r="E31" s="52" t="s">
        <v>1</v>
      </c>
      <c r="F31" s="51" t="s">
        <v>2</v>
      </c>
      <c r="G31" s="53" t="s">
        <v>5</v>
      </c>
      <c r="H31" s="53" t="s">
        <v>15</v>
      </c>
      <c r="I31" s="53" t="s">
        <v>3</v>
      </c>
      <c r="J31" s="53" t="s">
        <v>14</v>
      </c>
      <c r="K31" s="54" t="s">
        <v>11</v>
      </c>
      <c r="L31" s="67" t="s">
        <v>13</v>
      </c>
      <c r="M31" s="66" t="s">
        <v>12</v>
      </c>
    </row>
    <row r="32" spans="1:13" s="4" customFormat="1" x14ac:dyDescent="0.35">
      <c r="A32" s="55"/>
      <c r="B32" s="56" t="s">
        <v>96</v>
      </c>
      <c r="C32" s="57" t="s">
        <v>95</v>
      </c>
      <c r="D32" s="58">
        <v>44373</v>
      </c>
      <c r="E32" s="59">
        <f>NETWORKDAYS(D32,F32,'Jours fériés'!$A$2:$A$20)</f>
        <v>0</v>
      </c>
      <c r="F32" s="58">
        <v>44373</v>
      </c>
      <c r="G32" s="60">
        <f ca="1">IF(H32=1,100%,IF(AND(D32=F32,D32 &lt;&gt; 0,TODAY()&gt;D32),100%,IF(TODAY()&lt;D32,0,IF(TODAY()&gt;F32,100%,NETWORKDAYS(D32,TODAY(),'Jours fériés'!$A$2:$A$20)/E32))))</f>
        <v>1</v>
      </c>
      <c r="H32" s="72">
        <v>0.9</v>
      </c>
      <c r="I32" s="63" t="str">
        <f ca="1">IF(D32=0,"",IF(AND(D32=F32,H32&lt;1,TODAY()&gt;F32),"En retard",IF(H32&gt;G32,"En avance",IF(G32=0,"/",IF(H32=1,"Terminé",IF(TODAY()&gt;F32,"En retard","En cours"))))))</f>
        <v>En retard</v>
      </c>
      <c r="J32" s="64">
        <f ca="1">IF(AND(I32="En retard",(NETWORKDAYS(F32,TODAY(),'Jours fériés'!$A$2:$A$20))&gt;0),NETWORKDAYS(F32,TODAY(),'Jours fériés'!$A$2:$A$20),"")</f>
        <v>5</v>
      </c>
      <c r="K32" s="61"/>
      <c r="L32" s="62">
        <v>44318</v>
      </c>
      <c r="M32" s="65">
        <f>IF((NETWORKDAYS(F32,L32,'Jours fériés'!$A$2:$A$20)-1)&lt;0, 0,NETWORKDAYS(F32,L32,'Jours fériés'!$A$2:$A$20)-1)</f>
        <v>0</v>
      </c>
    </row>
    <row r="33" spans="1:13" s="4" customFormat="1" x14ac:dyDescent="0.35">
      <c r="A33" s="55"/>
      <c r="B33" s="56"/>
      <c r="C33" s="57"/>
      <c r="D33" s="58"/>
      <c r="E33" s="59">
        <f>NETWORKDAYS(D33,F33,'Jours fériés'!$A$2:$A$20)</f>
        <v>0</v>
      </c>
      <c r="F33" s="58"/>
      <c r="G33" s="60">
        <f ca="1">IF(H33=1,100%,IF(AND(D33=F33,D33 &lt;&gt; 0,TODAY()&gt;D33),100%,IF(TODAY()&lt;D33,0,IF(TODAY()&gt;F33,100%,NETWORKDAYS(D33,TODAY(),'Jours fériés'!$A$2:$A$20)/E33))))</f>
        <v>1</v>
      </c>
      <c r="H33" s="72">
        <v>0</v>
      </c>
      <c r="I33" s="63" t="str">
        <f ca="1">IF(D33=0,"",IF(AND(D33=F33,H33&lt;1,TODAY()&gt;F33),"En retard",IF(H33&gt;G33,"En avance",IF(G33=0,"/",IF(H33=1,"Terminé",IF(TODAY()&gt;F33,"En retard","En cours"))))))</f>
        <v/>
      </c>
      <c r="J33" s="64" t="str">
        <f ca="1">IF(AND(I33="En retard",(NETWORKDAYS(F33,TODAY(),'Jours fériés'!$A$2:$A$20))&gt;0),NETWORKDAYS(F33,TODAY(),'Jours fériés'!$A$2:$A$20),"")</f>
        <v/>
      </c>
      <c r="K33" s="61"/>
      <c r="L33" s="62"/>
      <c r="M33" s="65">
        <f>IF((NETWORKDAYS(F33,L33,'Jours fériés'!$A$2:$A$20)-1)&lt;0, 0,NETWORKDAYS(F33,L33,'Jours fériés'!$A$2:$A$20)-1)</f>
        <v>0</v>
      </c>
    </row>
    <row r="34" spans="1:13" x14ac:dyDescent="0.35">
      <c r="A34" s="55"/>
      <c r="B34" s="56"/>
      <c r="C34" s="57"/>
      <c r="D34" s="58"/>
      <c r="E34" s="59">
        <f>NETWORKDAYS(D34,F34,'Jours fériés'!$A$2:$A$20)</f>
        <v>0</v>
      </c>
      <c r="F34" s="58"/>
      <c r="G34" s="60">
        <f ca="1">IF(H34=1,100%,IF(AND(D34=F34,D34 &lt;&gt; 0,TODAY()&gt;D34),100%,IF(TODAY()&lt;D34,0,IF(TODAY()&gt;F34,100%,NETWORKDAYS(D34,TODAY(),'Jours fériés'!$A$2:$A$20)/E34))))</f>
        <v>1</v>
      </c>
      <c r="H34" s="72">
        <v>0</v>
      </c>
      <c r="I34" s="63" t="str">
        <f t="shared" ref="I34:I39" ca="1" si="0">IF(D34=0,"",IF(AND(D34=F34,H34&lt;1,TODAY()&gt;F34),"En retard",IF(H34&gt;G34,"En avance",IF(G34=0,"/",IF(H34=1,"Terminé",IF(TODAY()&gt;F34,"En retard","En cours"))))))</f>
        <v/>
      </c>
      <c r="J34" s="64" t="str">
        <f ca="1">IF(AND(I34="En retard",(NETWORKDAYS(F34,TODAY(),'Jours fériés'!$A$2:$A$20))&gt;0),NETWORKDAYS(F34,TODAY(),'Jours fériés'!$A$2:$A$20),"")</f>
        <v/>
      </c>
      <c r="K34" s="61"/>
      <c r="L34" s="62"/>
      <c r="M34" s="65">
        <f>IF((NETWORKDAYS(F34,L34,'Jours fériés'!$A$2:$A$20)-1)&lt;0, 0,NETWORKDAYS(F34,L34,'Jours fériés'!$A$2:$A$20)-1)</f>
        <v>0</v>
      </c>
    </row>
    <row r="35" spans="1:13" x14ac:dyDescent="0.35">
      <c r="A35" s="55"/>
      <c r="B35" s="56"/>
      <c r="C35" s="57"/>
      <c r="D35" s="58"/>
      <c r="E35" s="59">
        <f>NETWORKDAYS(D35,F35,'Jours fériés'!$A$2:$A$20)</f>
        <v>0</v>
      </c>
      <c r="F35" s="58"/>
      <c r="G35" s="60">
        <f ca="1">IF(H35=1,100%,IF(AND(D35=F35,D35 &lt;&gt; 0,TODAY()&gt;D35),100%,IF(TODAY()&lt;D35,0,IF(TODAY()&gt;F35,100%,NETWORKDAYS(D35,TODAY(),'Jours fériés'!$A$2:$A$20)/E35))))</f>
        <v>1</v>
      </c>
      <c r="H35" s="72">
        <v>0</v>
      </c>
      <c r="I35" s="63" t="str">
        <f t="shared" ca="1" si="0"/>
        <v/>
      </c>
      <c r="J35" s="64" t="str">
        <f ca="1">IF(AND(I35="En retard",(NETWORKDAYS(F35,TODAY(),'Jours fériés'!$A$2:$A$20))&gt;0),NETWORKDAYS(F35,TODAY(),'Jours fériés'!$A$2:$A$20),"")</f>
        <v/>
      </c>
      <c r="K35" s="61"/>
      <c r="L35" s="62"/>
      <c r="M35" s="65">
        <f>IF((NETWORKDAYS(F35,L35,'Jours fériés'!$A$2:$A$20)-1)&lt;0, 0,NETWORKDAYS(F35,L35,'Jours fériés'!$A$2:$A$20)-1)</f>
        <v>0</v>
      </c>
    </row>
    <row r="36" spans="1:13" x14ac:dyDescent="0.35">
      <c r="A36" s="55"/>
      <c r="B36" s="56"/>
      <c r="C36" s="57"/>
      <c r="D36" s="58"/>
      <c r="E36" s="59">
        <f>NETWORKDAYS(D36,F36,'Jours fériés'!$A$2:$A$20)</f>
        <v>0</v>
      </c>
      <c r="F36" s="58"/>
      <c r="G36" s="60">
        <f ca="1">IF(H36=1,100%,IF(AND(D36=F36,D36 &lt;&gt; 0,TODAY()&gt;D36),100%,IF(TODAY()&lt;D36,0,IF(TODAY()&gt;F36,100%,NETWORKDAYS(D36,TODAY(),'Jours fériés'!$A$2:$A$20)/E36))))</f>
        <v>1</v>
      </c>
      <c r="H36" s="72">
        <v>0</v>
      </c>
      <c r="I36" s="63" t="str">
        <f t="shared" ca="1" si="0"/>
        <v/>
      </c>
      <c r="J36" s="64" t="str">
        <f ca="1">IF(AND(I36="En retard",(NETWORKDAYS(F36,TODAY(),'Jours fériés'!$A$2:$A$20))&gt;0),NETWORKDAYS(F36,TODAY(),'Jours fériés'!$A$2:$A$20),"")</f>
        <v/>
      </c>
      <c r="K36" s="61"/>
      <c r="L36" s="62"/>
      <c r="M36" s="65">
        <f>IF((NETWORKDAYS(F36,L36,'Jours fériés'!$A$2:$A$20)-1)&lt;0, 0,NETWORKDAYS(F36,L36,'Jours fériés'!$A$2:$A$20)-1)</f>
        <v>0</v>
      </c>
    </row>
    <row r="37" spans="1:13" x14ac:dyDescent="0.35">
      <c r="A37" s="55"/>
      <c r="B37" s="56"/>
      <c r="C37" s="57"/>
      <c r="D37" s="58"/>
      <c r="E37" s="59">
        <f>NETWORKDAYS(D37,F37,'Jours fériés'!$A$2:$A$20)</f>
        <v>0</v>
      </c>
      <c r="F37" s="58"/>
      <c r="G37" s="60">
        <f ca="1">IF(H37=1,100%,IF(AND(D37=F37,D37 &lt;&gt; 0,TODAY()&gt;D37),100%,IF(TODAY()&lt;D37,0,IF(TODAY()&gt;F37,100%,NETWORKDAYS(D37,TODAY(),'Jours fériés'!$A$2:$A$20)/E37))))</f>
        <v>1</v>
      </c>
      <c r="H37" s="72">
        <v>0</v>
      </c>
      <c r="I37" s="63" t="str">
        <f t="shared" ca="1" si="0"/>
        <v/>
      </c>
      <c r="J37" s="64" t="str">
        <f ca="1">IF(AND(I37="En retard",(NETWORKDAYS(F37,TODAY(),'Jours fériés'!$A$2:$A$20))&gt;0),NETWORKDAYS(F37,TODAY(),'Jours fériés'!$A$2:$A$20),"")</f>
        <v/>
      </c>
      <c r="K37" s="61"/>
      <c r="L37" s="62"/>
      <c r="M37" s="65">
        <f>IF((NETWORKDAYS(F37,L37,'Jours fériés'!$A$2:$A$20)-1)&lt;0, 0,NETWORKDAYS(F37,L37,'Jours fériés'!$A$2:$A$20)-1)</f>
        <v>0</v>
      </c>
    </row>
    <row r="38" spans="1:13" x14ac:dyDescent="0.35">
      <c r="A38" s="55"/>
      <c r="B38" s="56"/>
      <c r="C38" s="57"/>
      <c r="D38" s="58"/>
      <c r="E38" s="59">
        <f>NETWORKDAYS(D38,F38,'Jours fériés'!$A$2:$A$20)</f>
        <v>0</v>
      </c>
      <c r="F38" s="58"/>
      <c r="G38" s="60">
        <f ca="1">IF(H38=1,100%,IF(AND(D38=F38,D38 &lt;&gt; 0,TODAY()&gt;D38),100%,IF(TODAY()&lt;D38,0,IF(TODAY()&gt;F38,100%,NETWORKDAYS(D38,TODAY(),'Jours fériés'!$A$2:$A$20)/E38))))</f>
        <v>1</v>
      </c>
      <c r="H38" s="72">
        <v>0</v>
      </c>
      <c r="I38" s="63" t="str">
        <f t="shared" ca="1" si="0"/>
        <v/>
      </c>
      <c r="J38" s="64" t="str">
        <f ca="1">IF(AND(I38="En retard",(NETWORKDAYS(F38,TODAY(),'Jours fériés'!$A$2:$A$20))&gt;0),NETWORKDAYS(F38,TODAY(),'Jours fériés'!$A$2:$A$20),"")</f>
        <v/>
      </c>
      <c r="K38" s="61"/>
      <c r="L38" s="62"/>
      <c r="M38" s="65">
        <f>IF((NETWORKDAYS(F38,L38,'Jours fériés'!$A$2:$A$20)-1)&lt;0, 0,NETWORKDAYS(F38,L38,'Jours fériés'!$A$2:$A$20)-1)</f>
        <v>0</v>
      </c>
    </row>
    <row r="39" spans="1:13" x14ac:dyDescent="0.35">
      <c r="A39" s="55"/>
      <c r="B39" s="56"/>
      <c r="C39" s="57"/>
      <c r="D39" s="58"/>
      <c r="E39" s="59">
        <f>NETWORKDAYS(D39,F39,'Jours fériés'!$A$2:$A$20)</f>
        <v>0</v>
      </c>
      <c r="F39" s="58"/>
      <c r="G39" s="60">
        <f ca="1">IF(H39=1,100%,IF(AND(D39=F39,D39 &lt;&gt; 0,TODAY()&gt;D39),100%,IF(TODAY()&lt;D39,0,IF(TODAY()&gt;F39,100%,NETWORKDAYS(D39,TODAY(),'Jours fériés'!$A$2:$A$20)/E39))))</f>
        <v>1</v>
      </c>
      <c r="H39" s="72">
        <v>0</v>
      </c>
      <c r="I39" s="63" t="str">
        <f t="shared" ca="1" si="0"/>
        <v/>
      </c>
      <c r="J39" s="64" t="str">
        <f ca="1">IF(AND(I39="En retard",(NETWORKDAYS(F39,TODAY(),'Jours fériés'!$A$2:$A$20))&gt;0),NETWORKDAYS(F39,TODAY(),'Jours fériés'!$A$2:$A$20),"")</f>
        <v/>
      </c>
      <c r="K39" s="61"/>
      <c r="L39" s="62"/>
      <c r="M39" s="65">
        <f>IF((NETWORKDAYS(F39,L39,'Jours fériés'!$A$2:$A$20)-1)&lt;0, 0,NETWORKDAYS(F39,L39,'Jours fériés'!$A$2:$A$20)-1)</f>
        <v>0</v>
      </c>
    </row>
    <row r="40" spans="1:13" x14ac:dyDescent="0.35">
      <c r="A40" s="55"/>
      <c r="B40" s="56"/>
      <c r="C40" s="57"/>
      <c r="D40" s="58"/>
      <c r="E40" s="59">
        <f>NETWORKDAYS(D40,F40,'Jours fériés'!$A$2:$A$20)</f>
        <v>0</v>
      </c>
      <c r="F40" s="58"/>
      <c r="G40" s="60">
        <f ca="1">IF(H40=1,100%,IF(AND(D40=F40,D40 &lt;&gt; 0,TODAY()&gt;D40),100%,IF(TODAY()&lt;D40,0,IF(TODAY()&gt;F40,100%,NETWORKDAYS(D40,TODAY(),'Jours fériés'!$A$2:$A$20)/E40))))</f>
        <v>1</v>
      </c>
      <c r="H40" s="72">
        <v>0</v>
      </c>
      <c r="I40" s="63" t="str">
        <f ca="1">IF(D40=0,"",IF(AND(D40=F40,H40&lt;1,TODAY()&gt;F40),"En retard",IF(H40&gt;G40,"En avance",IF(G40=0,"/",IF(H40=1,"Terminé",IF(TODAY()&gt;F40,"En retard","En cours"))))))</f>
        <v/>
      </c>
      <c r="J40" s="64" t="str">
        <f ca="1">IF(AND(I40="En retard",(NETWORKDAYS(F40,TODAY(),'Jours fériés'!$A$2:$A$20))&gt;0),NETWORKDAYS(F40,TODAY(),'Jours fériés'!$A$2:$A$20),"")</f>
        <v/>
      </c>
      <c r="K40" s="61"/>
      <c r="L40" s="62"/>
      <c r="M40" s="65">
        <f>IF((NETWORKDAYS(F40,L40,'Jours fériés'!$A$2:$A$20)-1)&lt;0, 0,NETWORKDAYS(F40,L40,'Jours fériés'!$A$2:$A$20)-1)</f>
        <v>0</v>
      </c>
    </row>
    <row r="41" spans="1:13" x14ac:dyDescent="0.35">
      <c r="A41" s="55"/>
      <c r="B41" s="56"/>
      <c r="C41" s="57"/>
      <c r="D41" s="58"/>
      <c r="E41" s="59">
        <f>NETWORKDAYS(D41,F41,'Jours fériés'!$A$2:$A$20)</f>
        <v>0</v>
      </c>
      <c r="F41" s="58"/>
      <c r="G41" s="60">
        <f ca="1">IF(H41=1,100%,IF(AND(D41=F41,D41 &lt;&gt; 0,TODAY()&gt;D41),100%,IF(TODAY()&lt;D41,0,IF(TODAY()&gt;F41,100%,NETWORKDAYS(D41,TODAY(),'Jours fériés'!$A$2:$A$20)/E41))))</f>
        <v>1</v>
      </c>
      <c r="H41" s="72">
        <v>0</v>
      </c>
      <c r="I41" s="63" t="str">
        <f t="shared" ref="I41" ca="1" si="1">IF(D41=0,"",IF(AND(D41=F41,H41&lt;1,TODAY()&gt;F41),"En retard",IF(H41&gt;G41,"En avance",IF(G41=0,"/",IF(H41=1,"Terminé",IF(TODAY()&gt;F41,"En retard","En cours"))))))</f>
        <v/>
      </c>
      <c r="J41" s="64" t="str">
        <f ca="1">IF(AND(I41="En retard",(NETWORKDAYS(F41,TODAY(),'Jours fériés'!$A$2:$A$20))&gt;0),NETWORKDAYS(F41,TODAY(),'Jours fériés'!$A$2:$A$20),"")</f>
        <v/>
      </c>
      <c r="K41" s="61"/>
      <c r="L41" s="62"/>
      <c r="M41" s="65">
        <f>IF((NETWORKDAYS(F41,L41,'Jours fériés'!$A$2:$A$20)-1)&lt;0, 0,NETWORKDAYS(F41,L41,'Jours fériés'!$A$2:$A$20)-1)</f>
        <v>0</v>
      </c>
    </row>
  </sheetData>
  <autoFilter ref="C1:C37"/>
  <mergeCells count="2">
    <mergeCell ref="I3:J4"/>
    <mergeCell ref="K3:L4"/>
  </mergeCells>
  <conditionalFormatting sqref="M2:M9 M42:M1048576">
    <cfRule type="cellIs" dxfId="152" priority="2234" operator="greaterThan">
      <formula>0</formula>
    </cfRule>
  </conditionalFormatting>
  <conditionalFormatting sqref="K21:L21">
    <cfRule type="cellIs" dxfId="151" priority="90" operator="equal">
      <formula>"A l'heure"</formula>
    </cfRule>
    <cfRule type="cellIs" dxfId="150" priority="91" operator="equal">
      <formula>"En retard"</formula>
    </cfRule>
    <cfRule type="cellIs" dxfId="149" priority="92" operator="equal">
      <formula>"Terminé"</formula>
    </cfRule>
  </conditionalFormatting>
  <conditionalFormatting sqref="J21">
    <cfRule type="cellIs" dxfId="148" priority="86" operator="equal">
      <formula>"En avance"</formula>
    </cfRule>
    <cfRule type="cellIs" dxfId="147" priority="87" operator="equal">
      <formula>"A l'heure"</formula>
    </cfRule>
    <cfRule type="cellIs" dxfId="146" priority="88" operator="equal">
      <formula>"En retard"</formula>
    </cfRule>
    <cfRule type="cellIs" dxfId="145" priority="89" operator="equal">
      <formula>"Terminé"</formula>
    </cfRule>
  </conditionalFormatting>
  <conditionalFormatting sqref="K18:L18">
    <cfRule type="cellIs" dxfId="144" priority="54" operator="equal">
      <formula>"A l'heure"</formula>
    </cfRule>
    <cfRule type="cellIs" dxfId="143" priority="55" operator="equal">
      <formula>"En retard"</formula>
    </cfRule>
    <cfRule type="cellIs" dxfId="142" priority="56" operator="equal">
      <formula>"Terminé"</formula>
    </cfRule>
  </conditionalFormatting>
  <conditionalFormatting sqref="J18">
    <cfRule type="cellIs" dxfId="141" priority="50" operator="equal">
      <formula>"En avance"</formula>
    </cfRule>
    <cfRule type="cellIs" dxfId="140" priority="51" operator="equal">
      <formula>"A l'heure"</formula>
    </cfRule>
    <cfRule type="cellIs" dxfId="139" priority="52" operator="equal">
      <formula>"En retard"</formula>
    </cfRule>
    <cfRule type="cellIs" dxfId="138" priority="53" operator="equal">
      <formula>"Terminé"</formula>
    </cfRule>
  </conditionalFormatting>
  <conditionalFormatting sqref="K12:L17">
    <cfRule type="cellIs" dxfId="137" priority="42" operator="equal">
      <formula>"A l'heure"</formula>
    </cfRule>
    <cfRule type="cellIs" dxfId="136" priority="43" operator="equal">
      <formula>"En retard"</formula>
    </cfRule>
    <cfRule type="cellIs" dxfId="135" priority="44" operator="equal">
      <formula>"Terminé"</formula>
    </cfRule>
  </conditionalFormatting>
  <conditionalFormatting sqref="J12:J17">
    <cfRule type="cellIs" dxfId="134" priority="38" operator="equal">
      <formula>"En avance"</formula>
    </cfRule>
    <cfRule type="cellIs" dxfId="133" priority="39" operator="equal">
      <formula>"A l'heure"</formula>
    </cfRule>
    <cfRule type="cellIs" dxfId="132" priority="40" operator="equal">
      <formula>"En retard"</formula>
    </cfRule>
    <cfRule type="cellIs" dxfId="131" priority="41" operator="equal">
      <formula>"Terminé"</formula>
    </cfRule>
  </conditionalFormatting>
  <conditionalFormatting sqref="K11">
    <cfRule type="cellIs" dxfId="130" priority="30" operator="equal">
      <formula>"A l'heure"</formula>
    </cfRule>
    <cfRule type="cellIs" dxfId="129" priority="31" operator="equal">
      <formula>"En retard"</formula>
    </cfRule>
    <cfRule type="cellIs" dxfId="128" priority="32" operator="equal">
      <formula>"Terminé"</formula>
    </cfRule>
  </conditionalFormatting>
  <conditionalFormatting sqref="J11">
    <cfRule type="cellIs" dxfId="127" priority="26" operator="equal">
      <formula>"En avance"</formula>
    </cfRule>
    <cfRule type="cellIs" dxfId="126" priority="27" operator="equal">
      <formula>"A l'heure"</formula>
    </cfRule>
    <cfRule type="cellIs" dxfId="125" priority="28" operator="equal">
      <formula>"En retard"</formula>
    </cfRule>
    <cfRule type="cellIs" dxfId="124" priority="29" operator="equal">
      <formula>"Terminé"</formula>
    </cfRule>
  </conditionalFormatting>
  <conditionalFormatting sqref="K10:L10">
    <cfRule type="cellIs" dxfId="123" priority="18" operator="equal">
      <formula>"A l'heure"</formula>
    </cfRule>
    <cfRule type="cellIs" dxfId="122" priority="19" operator="equal">
      <formula>"En retard"</formula>
    </cfRule>
    <cfRule type="cellIs" dxfId="121" priority="20" operator="equal">
      <formula>"Terminé"</formula>
    </cfRule>
  </conditionalFormatting>
  <conditionalFormatting sqref="J10">
    <cfRule type="cellIs" dxfId="120" priority="14" operator="equal">
      <formula>"En avance"</formula>
    </cfRule>
    <cfRule type="cellIs" dxfId="119" priority="15" operator="equal">
      <formula>"A l'heure"</formula>
    </cfRule>
    <cfRule type="cellIs" dxfId="118" priority="16" operator="equal">
      <formula>"En retard"</formula>
    </cfRule>
    <cfRule type="cellIs" dxfId="117" priority="17" operator="equal">
      <formula>"Terminé"</formula>
    </cfRule>
  </conditionalFormatting>
  <conditionalFormatting sqref="M20">
    <cfRule type="cellIs" dxfId="116" priority="7" operator="greaterThan">
      <formula>0</formula>
    </cfRule>
  </conditionalFormatting>
  <conditionalFormatting sqref="M31">
    <cfRule type="cellIs" dxfId="115" priority="5" operator="greaterThan">
      <formula>0</formula>
    </cfRule>
  </conditionalFormatting>
  <conditionalFormatting sqref="K33:L41">
    <cfRule type="cellIs" dxfId="114" priority="174" operator="equal">
      <formula>"A l'heure"</formula>
    </cfRule>
    <cfRule type="cellIs" dxfId="113" priority="175" operator="equal">
      <formula>"En retard"</formula>
    </cfRule>
    <cfRule type="cellIs" dxfId="112" priority="176" operator="equal">
      <formula>"Terminé"</formula>
    </cfRule>
  </conditionalFormatting>
  <conditionalFormatting sqref="J33:J41">
    <cfRule type="cellIs" dxfId="111" priority="170" operator="equal">
      <formula>"En avance"</formula>
    </cfRule>
    <cfRule type="cellIs" dxfId="110" priority="171" operator="equal">
      <formula>"A l'heure"</formula>
    </cfRule>
    <cfRule type="cellIs" dxfId="109" priority="172" operator="equal">
      <formula>"En retard"</formula>
    </cfRule>
    <cfRule type="cellIs" dxfId="108" priority="173" operator="equal">
      <formula>"Terminé"</formula>
    </cfRule>
  </conditionalFormatting>
  <conditionalFormatting sqref="I33:I41">
    <cfRule type="cellIs" dxfId="107" priority="166" operator="equal">
      <formula>"En avance"</formula>
    </cfRule>
    <cfRule type="cellIs" dxfId="106" priority="167" operator="equal">
      <formula>"En cours"</formula>
    </cfRule>
    <cfRule type="cellIs" dxfId="105" priority="168" operator="equal">
      <formula>"En retard"</formula>
    </cfRule>
    <cfRule type="cellIs" dxfId="104" priority="169" operator="equal">
      <formula>"Terminé"</formula>
    </cfRule>
  </conditionalFormatting>
  <conditionalFormatting sqref="K32:L32">
    <cfRule type="cellIs" dxfId="103" priority="162" operator="equal">
      <formula>"A l'heure"</formula>
    </cfRule>
    <cfRule type="cellIs" dxfId="102" priority="163" operator="equal">
      <formula>"En retard"</formula>
    </cfRule>
    <cfRule type="cellIs" dxfId="101" priority="164" operator="equal">
      <formula>"Terminé"</formula>
    </cfRule>
  </conditionalFormatting>
  <conditionalFormatting sqref="J32">
    <cfRule type="cellIs" dxfId="100" priority="158" operator="equal">
      <formula>"En avance"</formula>
    </cfRule>
    <cfRule type="cellIs" dxfId="99" priority="159" operator="equal">
      <formula>"A l'heure"</formula>
    </cfRule>
    <cfRule type="cellIs" dxfId="98" priority="160" operator="equal">
      <formula>"En retard"</formula>
    </cfRule>
    <cfRule type="cellIs" dxfId="97" priority="161" operator="equal">
      <formula>"Terminé"</formula>
    </cfRule>
  </conditionalFormatting>
  <conditionalFormatting sqref="I32">
    <cfRule type="cellIs" dxfId="96" priority="154" operator="equal">
      <formula>"En avance"</formula>
    </cfRule>
    <cfRule type="cellIs" dxfId="95" priority="155" operator="equal">
      <formula>"En cours"</formula>
    </cfRule>
    <cfRule type="cellIs" dxfId="94" priority="156" operator="equal">
      <formula>"En retard"</formula>
    </cfRule>
    <cfRule type="cellIs" dxfId="93" priority="157" operator="equal">
      <formula>"Terminé"</formula>
    </cfRule>
  </conditionalFormatting>
  <conditionalFormatting sqref="K30:L30">
    <cfRule type="cellIs" dxfId="92" priority="138" operator="equal">
      <formula>"A l'heure"</formula>
    </cfRule>
    <cfRule type="cellIs" dxfId="91" priority="139" operator="equal">
      <formula>"En retard"</formula>
    </cfRule>
    <cfRule type="cellIs" dxfId="90" priority="140" operator="equal">
      <formula>"Terminé"</formula>
    </cfRule>
  </conditionalFormatting>
  <conditionalFormatting sqref="J30">
    <cfRule type="cellIs" dxfId="89" priority="134" operator="equal">
      <formula>"En avance"</formula>
    </cfRule>
    <cfRule type="cellIs" dxfId="88" priority="135" operator="equal">
      <formula>"A l'heure"</formula>
    </cfRule>
    <cfRule type="cellIs" dxfId="87" priority="136" operator="equal">
      <formula>"En retard"</formula>
    </cfRule>
    <cfRule type="cellIs" dxfId="86" priority="137" operator="equal">
      <formula>"Terminé"</formula>
    </cfRule>
  </conditionalFormatting>
  <conditionalFormatting sqref="I30">
    <cfRule type="cellIs" dxfId="85" priority="130" operator="equal">
      <formula>"En avance"</formula>
    </cfRule>
    <cfRule type="cellIs" dxfId="84" priority="131" operator="equal">
      <formula>"En cours"</formula>
    </cfRule>
    <cfRule type="cellIs" dxfId="83" priority="132" operator="equal">
      <formula>"En retard"</formula>
    </cfRule>
    <cfRule type="cellIs" dxfId="82" priority="133" operator="equal">
      <formula>"Terminé"</formula>
    </cfRule>
  </conditionalFormatting>
  <conditionalFormatting sqref="K29:L29">
    <cfRule type="cellIs" dxfId="81" priority="126" operator="equal">
      <formula>"A l'heure"</formula>
    </cfRule>
    <cfRule type="cellIs" dxfId="80" priority="127" operator="equal">
      <formula>"En retard"</formula>
    </cfRule>
    <cfRule type="cellIs" dxfId="79" priority="128" operator="equal">
      <formula>"Terminé"</formula>
    </cfRule>
  </conditionalFormatting>
  <conditionalFormatting sqref="J29">
    <cfRule type="cellIs" dxfId="78" priority="122" operator="equal">
      <formula>"En avance"</formula>
    </cfRule>
    <cfRule type="cellIs" dxfId="77" priority="123" operator="equal">
      <formula>"A l'heure"</formula>
    </cfRule>
    <cfRule type="cellIs" dxfId="76" priority="124" operator="equal">
      <formula>"En retard"</formula>
    </cfRule>
    <cfRule type="cellIs" dxfId="75" priority="125" operator="equal">
      <formula>"Terminé"</formula>
    </cfRule>
  </conditionalFormatting>
  <conditionalFormatting sqref="I29">
    <cfRule type="cellIs" dxfId="74" priority="118" operator="equal">
      <formula>"En avance"</formula>
    </cfRule>
    <cfRule type="cellIs" dxfId="73" priority="119" operator="equal">
      <formula>"En cours"</formula>
    </cfRule>
    <cfRule type="cellIs" dxfId="72" priority="120" operator="equal">
      <formula>"En retard"</formula>
    </cfRule>
    <cfRule type="cellIs" dxfId="71" priority="121" operator="equal">
      <formula>"Terminé"</formula>
    </cfRule>
  </conditionalFormatting>
  <conditionalFormatting sqref="K28:L28">
    <cfRule type="cellIs" dxfId="70" priority="114" operator="equal">
      <formula>"A l'heure"</formula>
    </cfRule>
    <cfRule type="cellIs" dxfId="69" priority="115" operator="equal">
      <formula>"En retard"</formula>
    </cfRule>
    <cfRule type="cellIs" dxfId="68" priority="116" operator="equal">
      <formula>"Terminé"</formula>
    </cfRule>
  </conditionalFormatting>
  <conditionalFormatting sqref="J28">
    <cfRule type="cellIs" dxfId="67" priority="110" operator="equal">
      <formula>"En avance"</formula>
    </cfRule>
    <cfRule type="cellIs" dxfId="66" priority="111" operator="equal">
      <formula>"A l'heure"</formula>
    </cfRule>
    <cfRule type="cellIs" dxfId="65" priority="112" operator="equal">
      <formula>"En retard"</formula>
    </cfRule>
    <cfRule type="cellIs" dxfId="64" priority="113" operator="equal">
      <formula>"Terminé"</formula>
    </cfRule>
  </conditionalFormatting>
  <conditionalFormatting sqref="I28">
    <cfRule type="cellIs" dxfId="63" priority="106" operator="equal">
      <formula>"En avance"</formula>
    </cfRule>
    <cfRule type="cellIs" dxfId="62" priority="107" operator="equal">
      <formula>"En cours"</formula>
    </cfRule>
    <cfRule type="cellIs" dxfId="61" priority="108" operator="equal">
      <formula>"En retard"</formula>
    </cfRule>
    <cfRule type="cellIs" dxfId="60" priority="109" operator="equal">
      <formula>"Terminé"</formula>
    </cfRule>
  </conditionalFormatting>
  <conditionalFormatting sqref="K22:L27">
    <cfRule type="cellIs" dxfId="59" priority="102" operator="equal">
      <formula>"A l'heure"</formula>
    </cfRule>
    <cfRule type="cellIs" dxfId="58" priority="103" operator="equal">
      <formula>"En retard"</formula>
    </cfRule>
    <cfRule type="cellIs" dxfId="57" priority="104" operator="equal">
      <formula>"Terminé"</formula>
    </cfRule>
  </conditionalFormatting>
  <conditionalFormatting sqref="J22:J27">
    <cfRule type="cellIs" dxfId="56" priority="98" operator="equal">
      <formula>"En avance"</formula>
    </cfRule>
    <cfRule type="cellIs" dxfId="55" priority="99" operator="equal">
      <formula>"A l'heure"</formula>
    </cfRule>
    <cfRule type="cellIs" dxfId="54" priority="100" operator="equal">
      <formula>"En retard"</formula>
    </cfRule>
    <cfRule type="cellIs" dxfId="53" priority="101" operator="equal">
      <formula>"Terminé"</formula>
    </cfRule>
  </conditionalFormatting>
  <conditionalFormatting sqref="I22:I27">
    <cfRule type="cellIs" dxfId="52" priority="94" operator="equal">
      <formula>"En avance"</formula>
    </cfRule>
    <cfRule type="cellIs" dxfId="51" priority="95" operator="equal">
      <formula>"En cours"</formula>
    </cfRule>
    <cfRule type="cellIs" dxfId="50" priority="96" operator="equal">
      <formula>"En retard"</formula>
    </cfRule>
    <cfRule type="cellIs" dxfId="49" priority="97" operator="equal">
      <formula>"Terminé"</formula>
    </cfRule>
  </conditionalFormatting>
  <conditionalFormatting sqref="I21">
    <cfRule type="cellIs" dxfId="48" priority="82" operator="equal">
      <formula>"En avance"</formula>
    </cfRule>
    <cfRule type="cellIs" dxfId="47" priority="83" operator="equal">
      <formula>"En cours"</formula>
    </cfRule>
    <cfRule type="cellIs" dxfId="46" priority="84" operator="equal">
      <formula>"En retard"</formula>
    </cfRule>
    <cfRule type="cellIs" dxfId="45" priority="85" operator="equal">
      <formula>"Terminé"</formula>
    </cfRule>
  </conditionalFormatting>
  <conditionalFormatting sqref="K19:L19">
    <cfRule type="cellIs" dxfId="44" priority="66" operator="equal">
      <formula>"A l'heure"</formula>
    </cfRule>
    <cfRule type="cellIs" dxfId="43" priority="67" operator="equal">
      <formula>"En retard"</formula>
    </cfRule>
    <cfRule type="cellIs" dxfId="42" priority="68" operator="equal">
      <formula>"Terminé"</formula>
    </cfRule>
  </conditionalFormatting>
  <conditionalFormatting sqref="J19">
    <cfRule type="cellIs" dxfId="41" priority="62" operator="equal">
      <formula>"En avance"</formula>
    </cfRule>
    <cfRule type="cellIs" dxfId="40" priority="63" operator="equal">
      <formula>"A l'heure"</formula>
    </cfRule>
    <cfRule type="cellIs" dxfId="39" priority="64" operator="equal">
      <formula>"En retard"</formula>
    </cfRule>
    <cfRule type="cellIs" dxfId="38" priority="65" operator="equal">
      <formula>"Terminé"</formula>
    </cfRule>
  </conditionalFormatting>
  <conditionalFormatting sqref="I19">
    <cfRule type="cellIs" dxfId="37" priority="58" operator="equal">
      <formula>"En avance"</formula>
    </cfRule>
    <cfRule type="cellIs" dxfId="36" priority="59" operator="equal">
      <formula>"En cours"</formula>
    </cfRule>
    <cfRule type="cellIs" dxfId="35" priority="60" operator="equal">
      <formula>"En retard"</formula>
    </cfRule>
    <cfRule type="cellIs" dxfId="34" priority="61" operator="equal">
      <formula>"Terminé"</formula>
    </cfRule>
  </conditionalFormatting>
  <conditionalFormatting sqref="I18">
    <cfRule type="cellIs" dxfId="33" priority="46" operator="equal">
      <formula>"En avance"</formula>
    </cfRule>
    <cfRule type="cellIs" dxfId="32" priority="47" operator="equal">
      <formula>"En cours"</formula>
    </cfRule>
    <cfRule type="cellIs" dxfId="31" priority="48" operator="equal">
      <formula>"En retard"</formula>
    </cfRule>
    <cfRule type="cellIs" dxfId="30" priority="49" operator="equal">
      <formula>"Terminé"</formula>
    </cfRule>
  </conditionalFormatting>
  <conditionalFormatting sqref="I12:I17">
    <cfRule type="cellIs" dxfId="29" priority="34" operator="equal">
      <formula>"En avance"</formula>
    </cfRule>
    <cfRule type="cellIs" dxfId="28" priority="35" operator="equal">
      <formula>"En cours"</formula>
    </cfRule>
    <cfRule type="cellIs" dxfId="27" priority="36" operator="equal">
      <formula>"En retard"</formula>
    </cfRule>
    <cfRule type="cellIs" dxfId="26" priority="37" operator="equal">
      <formula>"Terminé"</formula>
    </cfRule>
  </conditionalFormatting>
  <conditionalFormatting sqref="I10:I11">
    <cfRule type="cellIs" dxfId="25" priority="10" operator="equal">
      <formula>"En avance"</formula>
    </cfRule>
    <cfRule type="cellIs" dxfId="24" priority="11" operator="equal">
      <formula>"En cours"</formula>
    </cfRule>
    <cfRule type="cellIs" dxfId="23" priority="12" operator="equal">
      <formula>"En retard"</formula>
    </cfRule>
    <cfRule type="cellIs" dxfId="22" priority="13" operator="equal">
      <formula>"Terminé"</formula>
    </cfRule>
  </conditionalFormatting>
  <pageMargins left="0.7" right="0.7" top="0.75" bottom="0.75" header="0.3" footer="0.3"/>
  <pageSetup paperSize="8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9" sqref="G39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H75"/>
  <sheetViews>
    <sheetView zoomScale="90" zoomScaleNormal="90" zoomScalePageLayoutView="85" workbookViewId="0">
      <selection activeCell="P30" sqref="P30"/>
    </sheetView>
  </sheetViews>
  <sheetFormatPr baseColWidth="10" defaultColWidth="9.08984375" defaultRowHeight="14.5" x14ac:dyDescent="0.35"/>
  <cols>
    <col min="1" max="1" width="4.54296875" style="1" customWidth="1"/>
    <col min="2" max="2" width="11.08984375" style="1" customWidth="1"/>
    <col min="3" max="3" width="15" style="1" customWidth="1"/>
    <col min="4" max="4" width="16.453125" style="1" customWidth="1"/>
    <col min="5" max="5" width="15.90625" style="1" customWidth="1"/>
    <col min="6" max="6" width="16.6328125" style="1" customWidth="1"/>
    <col min="7" max="7" width="12.36328125" style="1" customWidth="1"/>
    <col min="8" max="8" width="19.36328125" style="1" customWidth="1"/>
    <col min="9" max="16384" width="9.08984375" style="1"/>
  </cols>
  <sheetData>
    <row r="1" spans="1:8" s="4" customFormat="1" x14ac:dyDescent="0.35">
      <c r="A1" s="1"/>
      <c r="B1" s="1"/>
      <c r="C1" s="1"/>
      <c r="D1" s="1"/>
      <c r="E1" s="1"/>
      <c r="F1" s="1"/>
      <c r="G1" s="1"/>
      <c r="H1" s="1"/>
    </row>
    <row r="2" spans="1:8" s="4" customFormat="1" x14ac:dyDescent="0.35">
      <c r="A2" s="1"/>
      <c r="B2" s="1"/>
      <c r="C2" s="22" t="s">
        <v>0</v>
      </c>
      <c r="D2" s="22" t="s">
        <v>17</v>
      </c>
      <c r="E2" s="22" t="s">
        <v>2</v>
      </c>
      <c r="F2" s="22" t="s">
        <v>7</v>
      </c>
      <c r="G2" s="22" t="s">
        <v>18</v>
      </c>
      <c r="H2" s="23" t="s">
        <v>29</v>
      </c>
    </row>
    <row r="3" spans="1:8" s="4" customFormat="1" x14ac:dyDescent="0.35">
      <c r="A3" s="1"/>
      <c r="B3" s="1"/>
      <c r="C3" s="24" t="e">
        <f>MIN(#REF!,#REF!)</f>
        <v>#REF!</v>
      </c>
      <c r="D3" s="25" t="e">
        <f>G3-F3</f>
        <v>#REF!</v>
      </c>
      <c r="E3" s="24" t="e">
        <f>MAX(#REF!,#REF!)</f>
        <v>#REF!</v>
      </c>
      <c r="F3" s="25" t="e">
        <f>#REF!</f>
        <v>#REF!</v>
      </c>
      <c r="G3" s="25" t="e">
        <f>#REF!</f>
        <v>#REF!</v>
      </c>
      <c r="H3" s="26" t="e">
        <f>(YEAR(E3)-YEAR(C3))*52+_xlfn.ISOWEEKNUM(E3)-_xlfn.ISOWEEKNUM(C3)</f>
        <v>#REF!</v>
      </c>
    </row>
    <row r="4" spans="1:8" s="4" customFormat="1" x14ac:dyDescent="0.35">
      <c r="A4" s="1"/>
      <c r="B4" s="27"/>
      <c r="C4" s="28"/>
      <c r="D4" s="28"/>
      <c r="E4" s="28"/>
      <c r="F4" s="29"/>
      <c r="G4" s="29"/>
      <c r="H4" s="1"/>
    </row>
    <row r="5" spans="1:8" s="4" customFormat="1" x14ac:dyDescent="0.35">
      <c r="A5" s="1"/>
      <c r="B5" s="1"/>
      <c r="C5" s="23" t="s">
        <v>19</v>
      </c>
      <c r="D5" s="23" t="s">
        <v>17</v>
      </c>
      <c r="E5" s="23" t="s">
        <v>20</v>
      </c>
      <c r="F5" s="23" t="s">
        <v>30</v>
      </c>
      <c r="H5" s="1"/>
    </row>
    <row r="6" spans="1:8" s="4" customFormat="1" x14ac:dyDescent="0.35">
      <c r="A6" s="30"/>
      <c r="B6" s="26" t="s">
        <v>0</v>
      </c>
      <c r="C6" s="31" t="e">
        <f>C3</f>
        <v>#REF!</v>
      </c>
      <c r="D6" s="26" t="e">
        <f>G3</f>
        <v>#REF!</v>
      </c>
      <c r="E6" s="26" t="e">
        <f>G3</f>
        <v>#REF!</v>
      </c>
      <c r="F6" s="26" t="e">
        <f>$G$3-COUNTIF(#REF!, "&lt;="&amp;C6)</f>
        <v>#REF!</v>
      </c>
      <c r="H6" s="1"/>
    </row>
    <row r="7" spans="1:8" s="4" customFormat="1" x14ac:dyDescent="0.35">
      <c r="A7" s="32">
        <v>1</v>
      </c>
      <c r="B7" s="26" t="s">
        <v>21</v>
      </c>
      <c r="C7" s="31" t="e">
        <f>C6+7</f>
        <v>#REF!</v>
      </c>
      <c r="D7" s="26">
        <v>26</v>
      </c>
      <c r="E7" s="26" t="e">
        <f t="shared" ref="E7:E14" si="0">$E$6-($E$6/$H$3)*A7</f>
        <v>#REF!</v>
      </c>
      <c r="F7" s="26" t="e">
        <f>$G$3-COUNTIF(#REF!, "&lt;="&amp;C7)</f>
        <v>#REF!</v>
      </c>
      <c r="H7" s="1"/>
    </row>
    <row r="8" spans="1:8" s="4" customFormat="1" x14ac:dyDescent="0.35">
      <c r="A8" s="26">
        <v>2</v>
      </c>
      <c r="B8" s="26" t="s">
        <v>22</v>
      </c>
      <c r="C8" s="31" t="e">
        <f t="shared" ref="C8:C48" si="1">C7+7</f>
        <v>#REF!</v>
      </c>
      <c r="D8" s="26"/>
      <c r="E8" s="26" t="e">
        <f t="shared" si="0"/>
        <v>#REF!</v>
      </c>
      <c r="F8" s="26" t="e">
        <f>$G$3-COUNTIF(#REF!, "&lt;="&amp;C8)</f>
        <v>#REF!</v>
      </c>
      <c r="H8" s="1"/>
    </row>
    <row r="9" spans="1:8" s="4" customFormat="1" x14ac:dyDescent="0.35">
      <c r="A9" s="26">
        <v>3</v>
      </c>
      <c r="B9" s="26" t="s">
        <v>23</v>
      </c>
      <c r="C9" s="31" t="e">
        <f t="shared" si="1"/>
        <v>#REF!</v>
      </c>
      <c r="D9" s="26"/>
      <c r="E9" s="26" t="e">
        <f t="shared" si="0"/>
        <v>#REF!</v>
      </c>
      <c r="F9" s="26" t="e">
        <f>$G$3-COUNTIF(#REF!, "&lt;="&amp;C9)</f>
        <v>#REF!</v>
      </c>
      <c r="H9" s="1"/>
    </row>
    <row r="10" spans="1:8" s="4" customFormat="1" x14ac:dyDescent="0.35">
      <c r="A10" s="26">
        <v>4</v>
      </c>
      <c r="B10" s="26" t="s">
        <v>24</v>
      </c>
      <c r="C10" s="31" t="e">
        <f t="shared" si="1"/>
        <v>#REF!</v>
      </c>
      <c r="D10" s="26"/>
      <c r="E10" s="26" t="e">
        <f t="shared" si="0"/>
        <v>#REF!</v>
      </c>
      <c r="F10" s="26" t="e">
        <f>$G$3-COUNTIF(#REF!, "&lt;="&amp;C10)</f>
        <v>#REF!</v>
      </c>
      <c r="H10" s="1"/>
    </row>
    <row r="11" spans="1:8" x14ac:dyDescent="0.35">
      <c r="A11" s="26">
        <v>5</v>
      </c>
      <c r="B11" s="26" t="s">
        <v>25</v>
      </c>
      <c r="C11" s="31" t="e">
        <f t="shared" si="1"/>
        <v>#REF!</v>
      </c>
      <c r="D11" s="26"/>
      <c r="E11" s="26" t="e">
        <f t="shared" si="0"/>
        <v>#REF!</v>
      </c>
      <c r="F11" s="26" t="e">
        <f>$G$3-COUNTIF(#REF!, "&lt;="&amp;C11)</f>
        <v>#REF!</v>
      </c>
    </row>
    <row r="12" spans="1:8" x14ac:dyDescent="0.35">
      <c r="A12" s="26">
        <v>6</v>
      </c>
      <c r="B12" s="26" t="s">
        <v>26</v>
      </c>
      <c r="C12" s="31" t="e">
        <f t="shared" si="1"/>
        <v>#REF!</v>
      </c>
      <c r="D12" s="26"/>
      <c r="E12" s="26" t="e">
        <f t="shared" si="0"/>
        <v>#REF!</v>
      </c>
      <c r="F12" s="26" t="e">
        <f>$G$3-COUNTIF(#REF!, "&lt;="&amp;C12)</f>
        <v>#REF!</v>
      </c>
    </row>
    <row r="13" spans="1:8" s="4" customFormat="1" x14ac:dyDescent="0.35">
      <c r="A13" s="26">
        <v>7</v>
      </c>
      <c r="B13" s="26" t="s">
        <v>27</v>
      </c>
      <c r="C13" s="31" t="e">
        <f t="shared" si="1"/>
        <v>#REF!</v>
      </c>
      <c r="D13" s="26"/>
      <c r="E13" s="26" t="e">
        <f t="shared" si="0"/>
        <v>#REF!</v>
      </c>
      <c r="F13" s="26" t="e">
        <f>$G$3-COUNTIF(#REF!, "&lt;="&amp;C13)</f>
        <v>#REF!</v>
      </c>
      <c r="H13" s="1"/>
    </row>
    <row r="14" spans="1:8" s="4" customFormat="1" x14ac:dyDescent="0.35">
      <c r="A14" s="26">
        <v>8</v>
      </c>
      <c r="B14" s="26" t="s">
        <v>28</v>
      </c>
      <c r="C14" s="31" t="e">
        <f t="shared" si="1"/>
        <v>#REF!</v>
      </c>
      <c r="D14" s="26"/>
      <c r="E14" s="26" t="e">
        <f t="shared" si="0"/>
        <v>#REF!</v>
      </c>
      <c r="F14" s="26" t="e">
        <f>$G$3-COUNTIF(#REF!, "&lt;="&amp;C14)</f>
        <v>#REF!</v>
      </c>
      <c r="H14" s="1"/>
    </row>
    <row r="15" spans="1:8" s="4" customFormat="1" x14ac:dyDescent="0.35">
      <c r="A15" s="26">
        <v>9</v>
      </c>
      <c r="B15" s="26" t="s">
        <v>31</v>
      </c>
      <c r="C15" s="31" t="e">
        <f t="shared" si="1"/>
        <v>#REF!</v>
      </c>
      <c r="D15" s="26"/>
      <c r="E15" s="26" t="e">
        <f t="shared" ref="E15:E29" si="2">$E$6-($E$6/$H$3)*A15</f>
        <v>#REF!</v>
      </c>
      <c r="F15" s="26" t="e">
        <f>$G$3-COUNTIF(#REF!, "&lt;="&amp;C15)</f>
        <v>#REF!</v>
      </c>
      <c r="H15" s="1"/>
    </row>
    <row r="16" spans="1:8" s="4" customFormat="1" x14ac:dyDescent="0.35">
      <c r="A16" s="26">
        <v>10</v>
      </c>
      <c r="B16" s="26" t="s">
        <v>32</v>
      </c>
      <c r="C16" s="31" t="e">
        <f t="shared" si="1"/>
        <v>#REF!</v>
      </c>
      <c r="D16" s="26"/>
      <c r="E16" s="26" t="e">
        <f t="shared" si="2"/>
        <v>#REF!</v>
      </c>
      <c r="F16" s="26" t="e">
        <f>$G$3-COUNTIF(#REF!, "&lt;="&amp;C16)</f>
        <v>#REF!</v>
      </c>
      <c r="H16" s="1"/>
    </row>
    <row r="17" spans="1:8" s="4" customFormat="1" x14ac:dyDescent="0.35">
      <c r="A17" s="26">
        <v>11</v>
      </c>
      <c r="B17" s="26" t="s">
        <v>33</v>
      </c>
      <c r="C17" s="31" t="e">
        <f t="shared" si="1"/>
        <v>#REF!</v>
      </c>
      <c r="D17" s="26"/>
      <c r="E17" s="26" t="e">
        <f t="shared" si="2"/>
        <v>#REF!</v>
      </c>
      <c r="F17" s="26" t="e">
        <f>$G$3-COUNTIF(#REF!, "&lt;="&amp;C17)</f>
        <v>#REF!</v>
      </c>
      <c r="H17" s="1"/>
    </row>
    <row r="18" spans="1:8" x14ac:dyDescent="0.35">
      <c r="A18" s="26">
        <v>12</v>
      </c>
      <c r="B18" s="26" t="s">
        <v>34</v>
      </c>
      <c r="C18" s="31" t="e">
        <f t="shared" si="1"/>
        <v>#REF!</v>
      </c>
      <c r="D18" s="26"/>
      <c r="E18" s="26" t="e">
        <f t="shared" si="2"/>
        <v>#REF!</v>
      </c>
      <c r="F18" s="26" t="e">
        <f>$G$3-COUNTIF(#REF!, "&lt;="&amp;C18)</f>
        <v>#REF!</v>
      </c>
    </row>
    <row r="19" spans="1:8" x14ac:dyDescent="0.35">
      <c r="A19" s="26">
        <v>13</v>
      </c>
      <c r="B19" s="26" t="s">
        <v>35</v>
      </c>
      <c r="C19" s="31" t="e">
        <f t="shared" si="1"/>
        <v>#REF!</v>
      </c>
      <c r="D19" s="26"/>
      <c r="E19" s="26" t="e">
        <f t="shared" si="2"/>
        <v>#REF!</v>
      </c>
      <c r="F19" s="26" t="e">
        <f>$G$3-COUNTIF(#REF!, "&lt;="&amp;C19)</f>
        <v>#REF!</v>
      </c>
    </row>
    <row r="20" spans="1:8" s="4" customFormat="1" x14ac:dyDescent="0.35">
      <c r="A20" s="26">
        <v>14</v>
      </c>
      <c r="B20" s="26" t="s">
        <v>36</v>
      </c>
      <c r="C20" s="31" t="e">
        <f t="shared" si="1"/>
        <v>#REF!</v>
      </c>
      <c r="D20" s="26"/>
      <c r="E20" s="26" t="e">
        <f t="shared" si="2"/>
        <v>#REF!</v>
      </c>
      <c r="F20" s="26" t="e">
        <f>$G$3-COUNTIF(#REF!, "&lt;="&amp;C20)</f>
        <v>#REF!</v>
      </c>
      <c r="H20" s="1"/>
    </row>
    <row r="21" spans="1:8" s="4" customFormat="1" x14ac:dyDescent="0.35">
      <c r="A21" s="26">
        <v>15</v>
      </c>
      <c r="B21" s="26" t="s">
        <v>37</v>
      </c>
      <c r="C21" s="31" t="e">
        <f t="shared" si="1"/>
        <v>#REF!</v>
      </c>
      <c r="D21" s="26"/>
      <c r="E21" s="26" t="e">
        <f t="shared" si="2"/>
        <v>#REF!</v>
      </c>
      <c r="F21" s="26" t="e">
        <f>$G$3-COUNTIF(#REF!, "&lt;="&amp;C21)</f>
        <v>#REF!</v>
      </c>
      <c r="H21" s="1"/>
    </row>
    <row r="22" spans="1:8" s="4" customFormat="1" x14ac:dyDescent="0.35">
      <c r="A22" s="26">
        <v>16</v>
      </c>
      <c r="B22" s="26" t="s">
        <v>38</v>
      </c>
      <c r="C22" s="31" t="e">
        <f t="shared" si="1"/>
        <v>#REF!</v>
      </c>
      <c r="D22" s="26"/>
      <c r="E22" s="26" t="e">
        <f t="shared" si="2"/>
        <v>#REF!</v>
      </c>
      <c r="F22" s="26" t="e">
        <f>$G$3-COUNTIF(#REF!, "&lt;="&amp;C22)</f>
        <v>#REF!</v>
      </c>
      <c r="H22" s="1"/>
    </row>
    <row r="23" spans="1:8" s="4" customFormat="1" x14ac:dyDescent="0.35">
      <c r="A23" s="26">
        <v>17</v>
      </c>
      <c r="B23" s="26" t="s">
        <v>39</v>
      </c>
      <c r="C23" s="31" t="e">
        <f t="shared" si="1"/>
        <v>#REF!</v>
      </c>
      <c r="D23" s="26"/>
      <c r="E23" s="26" t="e">
        <f t="shared" si="2"/>
        <v>#REF!</v>
      </c>
      <c r="F23" s="26" t="e">
        <f>$G$3-COUNTIF(#REF!, "&lt;="&amp;C23)</f>
        <v>#REF!</v>
      </c>
      <c r="H23" s="1"/>
    </row>
    <row r="24" spans="1:8" s="4" customFormat="1" x14ac:dyDescent="0.35">
      <c r="A24" s="26">
        <v>18</v>
      </c>
      <c r="B24" s="26" t="s">
        <v>40</v>
      </c>
      <c r="C24" s="31" t="e">
        <f t="shared" si="1"/>
        <v>#REF!</v>
      </c>
      <c r="D24" s="26"/>
      <c r="E24" s="26" t="e">
        <f t="shared" si="2"/>
        <v>#REF!</v>
      </c>
      <c r="F24" s="26" t="e">
        <f>$G$3-COUNTIF(#REF!, "&lt;="&amp;C24)</f>
        <v>#REF!</v>
      </c>
      <c r="H24" s="1"/>
    </row>
    <row r="25" spans="1:8" s="4" customFormat="1" x14ac:dyDescent="0.35">
      <c r="A25" s="26">
        <v>19</v>
      </c>
      <c r="B25" s="26" t="s">
        <v>41</v>
      </c>
      <c r="C25" s="31" t="e">
        <f t="shared" si="1"/>
        <v>#REF!</v>
      </c>
      <c r="D25" s="26"/>
      <c r="E25" s="26" t="e">
        <f t="shared" si="2"/>
        <v>#REF!</v>
      </c>
      <c r="F25" s="26" t="e">
        <f>$G$3-COUNTIF(#REF!, "&lt;="&amp;C25)</f>
        <v>#REF!</v>
      </c>
      <c r="H25" s="1"/>
    </row>
    <row r="26" spans="1:8" x14ac:dyDescent="0.35">
      <c r="A26" s="26">
        <v>20</v>
      </c>
      <c r="B26" s="26" t="s">
        <v>42</v>
      </c>
      <c r="C26" s="31" t="e">
        <f t="shared" si="1"/>
        <v>#REF!</v>
      </c>
      <c r="D26" s="26"/>
      <c r="E26" s="26" t="e">
        <f t="shared" si="2"/>
        <v>#REF!</v>
      </c>
      <c r="F26" s="26" t="e">
        <f>$G$3-COUNTIF(#REF!, "&lt;="&amp;C26)</f>
        <v>#REF!</v>
      </c>
    </row>
    <row r="27" spans="1:8" x14ac:dyDescent="0.35">
      <c r="A27" s="26">
        <v>21</v>
      </c>
      <c r="B27" s="26" t="s">
        <v>43</v>
      </c>
      <c r="C27" s="31" t="e">
        <f t="shared" si="1"/>
        <v>#REF!</v>
      </c>
      <c r="D27" s="26"/>
      <c r="E27" s="26" t="e">
        <f t="shared" si="2"/>
        <v>#REF!</v>
      </c>
      <c r="F27" s="26" t="e">
        <f>$G$3-COUNTIF(#REF!, "&lt;="&amp;C27)</f>
        <v>#REF!</v>
      </c>
    </row>
    <row r="28" spans="1:8" s="4" customFormat="1" x14ac:dyDescent="0.35">
      <c r="A28" s="26">
        <v>22</v>
      </c>
      <c r="B28" s="26" t="s">
        <v>44</v>
      </c>
      <c r="C28" s="31" t="e">
        <f t="shared" si="1"/>
        <v>#REF!</v>
      </c>
      <c r="D28" s="26"/>
      <c r="E28" s="26" t="e">
        <f t="shared" si="2"/>
        <v>#REF!</v>
      </c>
      <c r="F28" s="26" t="e">
        <f>$G$3-COUNTIF(#REF!, "&lt;="&amp;C28)</f>
        <v>#REF!</v>
      </c>
      <c r="H28" s="1"/>
    </row>
    <row r="29" spans="1:8" s="4" customFormat="1" x14ac:dyDescent="0.35">
      <c r="A29" s="26">
        <v>23</v>
      </c>
      <c r="B29" s="26" t="s">
        <v>45</v>
      </c>
      <c r="C29" s="31" t="e">
        <f t="shared" si="1"/>
        <v>#REF!</v>
      </c>
      <c r="D29" s="26"/>
      <c r="E29" s="26" t="e">
        <f t="shared" si="2"/>
        <v>#REF!</v>
      </c>
      <c r="F29" s="26" t="e">
        <f>$G$3-COUNTIF(#REF!, "&lt;="&amp;C29)</f>
        <v>#REF!</v>
      </c>
      <c r="H29" s="1"/>
    </row>
    <row r="30" spans="1:8" s="4" customFormat="1" x14ac:dyDescent="0.35">
      <c r="A30" s="26">
        <v>24</v>
      </c>
      <c r="B30" s="26" t="s">
        <v>46</v>
      </c>
      <c r="C30" s="31" t="e">
        <f t="shared" si="1"/>
        <v>#REF!</v>
      </c>
      <c r="D30" s="26"/>
      <c r="E30" s="26" t="e">
        <f t="shared" ref="E30:E40" si="3">$E$6-($E$6/$H$3)*A30</f>
        <v>#REF!</v>
      </c>
      <c r="F30" s="26" t="e">
        <f>$G$3-COUNTIF(#REF!, "&lt;="&amp;C30)</f>
        <v>#REF!</v>
      </c>
      <c r="H30" s="1"/>
    </row>
    <row r="31" spans="1:8" s="4" customFormat="1" x14ac:dyDescent="0.35">
      <c r="A31" s="26">
        <v>25</v>
      </c>
      <c r="B31" s="26" t="s">
        <v>47</v>
      </c>
      <c r="C31" s="31" t="e">
        <f t="shared" si="1"/>
        <v>#REF!</v>
      </c>
      <c r="D31" s="26"/>
      <c r="E31" s="26" t="e">
        <f t="shared" si="3"/>
        <v>#REF!</v>
      </c>
      <c r="F31" s="26" t="e">
        <f>$G$3-COUNTIF(#REF!, "&lt;="&amp;C31)</f>
        <v>#REF!</v>
      </c>
      <c r="H31" s="1"/>
    </row>
    <row r="32" spans="1:8" s="4" customFormat="1" x14ac:dyDescent="0.35">
      <c r="A32" s="26">
        <v>26</v>
      </c>
      <c r="B32" s="26" t="s">
        <v>48</v>
      </c>
      <c r="C32" s="31" t="e">
        <f t="shared" si="1"/>
        <v>#REF!</v>
      </c>
      <c r="D32" s="26"/>
      <c r="E32" s="26" t="e">
        <f t="shared" si="3"/>
        <v>#REF!</v>
      </c>
      <c r="F32" s="26" t="e">
        <f>$G$3-COUNTIF(#REF!, "&lt;="&amp;C32)</f>
        <v>#REF!</v>
      </c>
      <c r="H32" s="1"/>
    </row>
    <row r="33" spans="1:8" x14ac:dyDescent="0.35">
      <c r="A33" s="26">
        <v>27</v>
      </c>
      <c r="B33" s="26" t="s">
        <v>49</v>
      </c>
      <c r="C33" s="31" t="e">
        <f t="shared" si="1"/>
        <v>#REF!</v>
      </c>
      <c r="D33" s="26"/>
      <c r="E33" s="26" t="e">
        <f t="shared" si="3"/>
        <v>#REF!</v>
      </c>
      <c r="F33" s="26" t="e">
        <f>$G$3-COUNTIF(#REF!, "&lt;="&amp;C33)</f>
        <v>#REF!</v>
      </c>
    </row>
    <row r="34" spans="1:8" x14ac:dyDescent="0.35">
      <c r="A34" s="26">
        <v>28</v>
      </c>
      <c r="B34" s="26" t="s">
        <v>50</v>
      </c>
      <c r="C34" s="31" t="e">
        <f t="shared" si="1"/>
        <v>#REF!</v>
      </c>
      <c r="D34" s="26"/>
      <c r="E34" s="26" t="e">
        <f t="shared" si="3"/>
        <v>#REF!</v>
      </c>
      <c r="F34" s="26" t="e">
        <f>$G$3-COUNTIF(#REF!, "&lt;="&amp;C34)</f>
        <v>#REF!</v>
      </c>
    </row>
    <row r="35" spans="1:8" s="4" customFormat="1" x14ac:dyDescent="0.35">
      <c r="A35" s="26">
        <v>29</v>
      </c>
      <c r="B35" s="26" t="s">
        <v>51</v>
      </c>
      <c r="C35" s="31" t="e">
        <f t="shared" si="1"/>
        <v>#REF!</v>
      </c>
      <c r="D35" s="26"/>
      <c r="E35" s="26" t="e">
        <f t="shared" si="3"/>
        <v>#REF!</v>
      </c>
      <c r="F35" s="26" t="e">
        <f>$G$3-COUNTIF(#REF!, "&lt;="&amp;C35)</f>
        <v>#REF!</v>
      </c>
      <c r="H35" s="1"/>
    </row>
    <row r="36" spans="1:8" s="4" customFormat="1" x14ac:dyDescent="0.35">
      <c r="A36" s="26">
        <v>30</v>
      </c>
      <c r="B36" s="26" t="s">
        <v>52</v>
      </c>
      <c r="C36" s="31" t="e">
        <f t="shared" si="1"/>
        <v>#REF!</v>
      </c>
      <c r="D36" s="26"/>
      <c r="E36" s="26" t="e">
        <f t="shared" si="3"/>
        <v>#REF!</v>
      </c>
      <c r="F36" s="26" t="e">
        <f>$G$3-COUNTIF(#REF!, "&lt;="&amp;C36)</f>
        <v>#REF!</v>
      </c>
      <c r="H36" s="1"/>
    </row>
    <row r="37" spans="1:8" x14ac:dyDescent="0.35">
      <c r="A37" s="26">
        <v>31</v>
      </c>
      <c r="B37" s="26" t="s">
        <v>53</v>
      </c>
      <c r="C37" s="31" t="e">
        <f t="shared" si="1"/>
        <v>#REF!</v>
      </c>
      <c r="D37" s="26"/>
      <c r="E37" s="26" t="e">
        <f t="shared" si="3"/>
        <v>#REF!</v>
      </c>
      <c r="F37" s="26" t="e">
        <f>$G$3-COUNTIF(#REF!, "&lt;="&amp;C37)</f>
        <v>#REF!</v>
      </c>
    </row>
    <row r="38" spans="1:8" x14ac:dyDescent="0.35">
      <c r="A38" s="26">
        <v>32</v>
      </c>
      <c r="B38" s="26" t="s">
        <v>54</v>
      </c>
      <c r="C38" s="31" t="e">
        <f t="shared" si="1"/>
        <v>#REF!</v>
      </c>
      <c r="D38" s="26"/>
      <c r="E38" s="26" t="e">
        <f t="shared" si="3"/>
        <v>#REF!</v>
      </c>
      <c r="F38" s="26" t="e">
        <f>$G$3-COUNTIF(#REF!, "&lt;="&amp;C38)</f>
        <v>#REF!</v>
      </c>
    </row>
    <row r="39" spans="1:8" s="4" customFormat="1" x14ac:dyDescent="0.35">
      <c r="A39" s="26">
        <v>33</v>
      </c>
      <c r="B39" s="26" t="s">
        <v>55</v>
      </c>
      <c r="C39" s="31" t="e">
        <f t="shared" si="1"/>
        <v>#REF!</v>
      </c>
      <c r="D39" s="26"/>
      <c r="E39" s="26" t="e">
        <f t="shared" si="3"/>
        <v>#REF!</v>
      </c>
      <c r="F39" s="26" t="e">
        <f>$G$3-COUNTIF(#REF!, "&lt;="&amp;C39)</f>
        <v>#REF!</v>
      </c>
      <c r="H39" s="1"/>
    </row>
    <row r="40" spans="1:8" s="4" customFormat="1" x14ac:dyDescent="0.35">
      <c r="A40" s="26">
        <v>34</v>
      </c>
      <c r="B40" s="26" t="s">
        <v>56</v>
      </c>
      <c r="C40" s="31" t="e">
        <f t="shared" si="1"/>
        <v>#REF!</v>
      </c>
      <c r="D40" s="26"/>
      <c r="E40" s="26" t="e">
        <f t="shared" si="3"/>
        <v>#REF!</v>
      </c>
      <c r="F40" s="26" t="e">
        <f>$G$3-COUNTIF(#REF!, "&lt;="&amp;C40)</f>
        <v>#REF!</v>
      </c>
      <c r="H40" s="1"/>
    </row>
    <row r="41" spans="1:8" s="4" customFormat="1" x14ac:dyDescent="0.35">
      <c r="A41" s="26">
        <v>35</v>
      </c>
      <c r="B41" s="26" t="s">
        <v>57</v>
      </c>
      <c r="C41" s="31" t="e">
        <f t="shared" si="1"/>
        <v>#REF!</v>
      </c>
      <c r="D41" s="26"/>
      <c r="E41" s="26" t="e">
        <f t="shared" ref="E41:E46" si="4">$E$6-($E$6/$H$3)*A41</f>
        <v>#REF!</v>
      </c>
      <c r="F41" s="26" t="e">
        <f>$G$3-COUNTIF(#REF!, "&lt;="&amp;C41)</f>
        <v>#REF!</v>
      </c>
      <c r="H41" s="1"/>
    </row>
    <row r="42" spans="1:8" s="4" customFormat="1" x14ac:dyDescent="0.35">
      <c r="A42" s="26">
        <v>36</v>
      </c>
      <c r="B42" s="26" t="s">
        <v>58</v>
      </c>
      <c r="C42" s="31" t="e">
        <f t="shared" si="1"/>
        <v>#REF!</v>
      </c>
      <c r="D42" s="26"/>
      <c r="E42" s="26" t="e">
        <f t="shared" si="4"/>
        <v>#REF!</v>
      </c>
      <c r="F42" s="26" t="e">
        <f>$G$3-COUNTIF(#REF!, "&lt;="&amp;C42)</f>
        <v>#REF!</v>
      </c>
      <c r="H42" s="1"/>
    </row>
    <row r="43" spans="1:8" s="4" customFormat="1" x14ac:dyDescent="0.35">
      <c r="A43" s="26">
        <v>37</v>
      </c>
      <c r="B43" s="26" t="s">
        <v>59</v>
      </c>
      <c r="C43" s="31" t="e">
        <f t="shared" si="1"/>
        <v>#REF!</v>
      </c>
      <c r="D43" s="26"/>
      <c r="E43" s="26" t="e">
        <f t="shared" si="4"/>
        <v>#REF!</v>
      </c>
      <c r="F43" s="26" t="e">
        <f>$G$3-COUNTIF(#REF!, "&lt;="&amp;C43)</f>
        <v>#REF!</v>
      </c>
      <c r="H43" s="1"/>
    </row>
    <row r="44" spans="1:8" x14ac:dyDescent="0.35">
      <c r="A44" s="26">
        <v>38</v>
      </c>
      <c r="B44" s="26" t="s">
        <v>60</v>
      </c>
      <c r="C44" s="31" t="e">
        <f t="shared" si="1"/>
        <v>#REF!</v>
      </c>
      <c r="D44" s="26"/>
      <c r="E44" s="26" t="e">
        <f t="shared" si="4"/>
        <v>#REF!</v>
      </c>
      <c r="F44" s="26" t="e">
        <f>$G$3-COUNTIF(#REF!, "&lt;="&amp;C44)</f>
        <v>#REF!</v>
      </c>
    </row>
    <row r="45" spans="1:8" x14ac:dyDescent="0.35">
      <c r="A45" s="26">
        <v>39</v>
      </c>
      <c r="B45" s="26" t="s">
        <v>61</v>
      </c>
      <c r="C45" s="31" t="e">
        <f t="shared" si="1"/>
        <v>#REF!</v>
      </c>
      <c r="D45" s="26"/>
      <c r="E45" s="26" t="e">
        <f t="shared" si="4"/>
        <v>#REF!</v>
      </c>
      <c r="F45" s="26" t="e">
        <f>$G$3-COUNTIF(#REF!, "&lt;="&amp;C45)</f>
        <v>#REF!</v>
      </c>
    </row>
    <row r="46" spans="1:8" s="4" customFormat="1" x14ac:dyDescent="0.35">
      <c r="A46" s="26">
        <v>40</v>
      </c>
      <c r="B46" s="26" t="s">
        <v>62</v>
      </c>
      <c r="C46" s="31" t="e">
        <f t="shared" si="1"/>
        <v>#REF!</v>
      </c>
      <c r="D46" s="26"/>
      <c r="E46" s="26" t="e">
        <f t="shared" si="4"/>
        <v>#REF!</v>
      </c>
      <c r="F46" s="26" t="e">
        <f>$G$3-COUNTIF(#REF!, "&lt;="&amp;C46)</f>
        <v>#REF!</v>
      </c>
      <c r="H46" s="1"/>
    </row>
    <row r="47" spans="1:8" s="4" customFormat="1" x14ac:dyDescent="0.35">
      <c r="A47" s="26">
        <v>41</v>
      </c>
      <c r="B47" s="26" t="s">
        <v>63</v>
      </c>
      <c r="C47" s="31" t="e">
        <f t="shared" si="1"/>
        <v>#REF!</v>
      </c>
      <c r="D47" s="26"/>
      <c r="E47" s="26" t="e">
        <f>$E$6-($E$6/$H$3)*A47</f>
        <v>#REF!</v>
      </c>
      <c r="F47" s="26" t="e">
        <f>$G$3-COUNTIF(#REF!, "&lt;="&amp;C47)</f>
        <v>#REF!</v>
      </c>
      <c r="H47" s="1"/>
    </row>
    <row r="48" spans="1:8" x14ac:dyDescent="0.35">
      <c r="A48" s="26">
        <v>42</v>
      </c>
      <c r="B48" s="26" t="s">
        <v>64</v>
      </c>
      <c r="C48" s="31" t="e">
        <f t="shared" si="1"/>
        <v>#REF!</v>
      </c>
      <c r="D48" s="26"/>
      <c r="E48" s="26" t="e">
        <f>$E$6-($E$6/$H$3)*A48</f>
        <v>#REF!</v>
      </c>
      <c r="F48" s="26" t="e">
        <f>$G$3-COUNTIF(#REF!, "&lt;="&amp;C48)</f>
        <v>#REF!</v>
      </c>
    </row>
    <row r="49" s="4" customFormat="1" x14ac:dyDescent="0.35"/>
    <row r="50" s="4" customFormat="1" x14ac:dyDescent="0.35"/>
    <row r="51" s="4" customFormat="1" x14ac:dyDescent="0.35"/>
    <row r="52" s="4" customFormat="1" x14ac:dyDescent="0.35"/>
    <row r="53" s="4" customFormat="1" x14ac:dyDescent="0.35"/>
    <row r="54" s="4" customFormat="1" x14ac:dyDescent="0.35"/>
    <row r="55" s="4" customFormat="1" x14ac:dyDescent="0.35"/>
    <row r="56" s="4" customFormat="1" x14ac:dyDescent="0.35"/>
    <row r="57" s="4" customFormat="1" x14ac:dyDescent="0.35"/>
    <row r="58" s="4" customFormat="1" x14ac:dyDescent="0.35"/>
    <row r="59" s="4" customFormat="1" x14ac:dyDescent="0.35"/>
    <row r="60" s="4" customFormat="1" x14ac:dyDescent="0.35"/>
    <row r="61" s="4" customFormat="1" x14ac:dyDescent="0.35"/>
    <row r="62" s="4" customFormat="1" x14ac:dyDescent="0.35"/>
    <row r="63" s="4" customFormat="1" x14ac:dyDescent="0.35"/>
    <row r="64" s="4" customFormat="1" x14ac:dyDescent="0.35"/>
    <row r="67" s="4" customFormat="1" x14ac:dyDescent="0.35"/>
    <row r="68" s="4" customFormat="1" x14ac:dyDescent="0.35"/>
    <row r="69" s="4" customFormat="1" x14ac:dyDescent="0.35"/>
    <row r="70" s="4" customFormat="1" x14ac:dyDescent="0.35"/>
    <row r="73" s="4" customFormat="1" x14ac:dyDescent="0.35"/>
    <row r="74" s="4" customFormat="1" x14ac:dyDescent="0.35"/>
    <row r="75" s="4" customFormat="1" x14ac:dyDescent="0.35"/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A22"/>
  <sheetViews>
    <sheetView workbookViewId="0">
      <selection activeCell="C23" sqref="C23"/>
    </sheetView>
  </sheetViews>
  <sheetFormatPr baseColWidth="10" defaultRowHeight="14.5" x14ac:dyDescent="0.35"/>
  <cols>
    <col min="1" max="1" width="20.36328125" style="9" bestFit="1" customWidth="1"/>
  </cols>
  <sheetData>
    <row r="1" spans="1:1" x14ac:dyDescent="0.35">
      <c r="A1" s="10" t="s">
        <v>9</v>
      </c>
    </row>
    <row r="2" spans="1:1" x14ac:dyDescent="0.35">
      <c r="A2" s="11">
        <v>44391</v>
      </c>
    </row>
    <row r="3" spans="1:1" x14ac:dyDescent="0.35">
      <c r="A3" s="11">
        <v>44423</v>
      </c>
    </row>
    <row r="4" spans="1:1" x14ac:dyDescent="0.35">
      <c r="A4" s="11">
        <v>44501</v>
      </c>
    </row>
    <row r="5" spans="1:1" x14ac:dyDescent="0.35">
      <c r="A5" s="11">
        <v>44511</v>
      </c>
    </row>
    <row r="6" spans="1:1" x14ac:dyDescent="0.35">
      <c r="A6" s="11">
        <v>44555</v>
      </c>
    </row>
    <row r="7" spans="1:1" x14ac:dyDescent="0.35">
      <c r="A7" s="11">
        <v>44561</v>
      </c>
    </row>
    <row r="8" spans="1:1" x14ac:dyDescent="0.35">
      <c r="A8" s="11">
        <v>44562</v>
      </c>
    </row>
    <row r="9" spans="1:1" x14ac:dyDescent="0.35">
      <c r="A9" s="11">
        <v>44667</v>
      </c>
    </row>
    <row r="10" spans="1:1" x14ac:dyDescent="0.35">
      <c r="A10" s="11">
        <v>44668</v>
      </c>
    </row>
    <row r="11" spans="1:1" x14ac:dyDescent="0.35">
      <c r="A11" s="11">
        <v>44682</v>
      </c>
    </row>
    <row r="12" spans="1:1" x14ac:dyDescent="0.35">
      <c r="A12" s="11">
        <v>44689</v>
      </c>
    </row>
    <row r="13" spans="1:1" x14ac:dyDescent="0.35">
      <c r="A13" s="11">
        <v>44706</v>
      </c>
    </row>
    <row r="14" spans="1:1" x14ac:dyDescent="0.35">
      <c r="A14" s="11">
        <v>44716</v>
      </c>
    </row>
    <row r="15" spans="1:1" x14ac:dyDescent="0.35">
      <c r="A15" s="11">
        <v>44717</v>
      </c>
    </row>
    <row r="16" spans="1:1" x14ac:dyDescent="0.35">
      <c r="A16" s="11">
        <v>44756</v>
      </c>
    </row>
    <row r="17" spans="1:1" x14ac:dyDescent="0.35">
      <c r="A17" s="11">
        <v>44788</v>
      </c>
    </row>
    <row r="18" spans="1:1" x14ac:dyDescent="0.35">
      <c r="A18" s="11">
        <v>44866</v>
      </c>
    </row>
    <row r="19" spans="1:1" x14ac:dyDescent="0.35">
      <c r="A19" s="11">
        <v>44876</v>
      </c>
    </row>
    <row r="20" spans="1:1" x14ac:dyDescent="0.35">
      <c r="A20" s="11">
        <v>44920</v>
      </c>
    </row>
    <row r="21" spans="1:1" x14ac:dyDescent="0.35">
      <c r="A21" s="11">
        <v>44926</v>
      </c>
    </row>
    <row r="22" spans="1:1" x14ac:dyDescent="0.35">
      <c r="A22" s="11">
        <v>44927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4752E24-7333-42AF-838F-5EE554E89A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ACTIONS PRINCIPALES PROJET</vt:lpstr>
      <vt:lpstr>ACTIONS SECONDAIRES PAR PROJET</vt:lpstr>
      <vt:lpstr>GANTT</vt:lpstr>
      <vt:lpstr>Burndown Chart</vt:lpstr>
      <vt:lpstr>Jours 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marcantoine.latil;alexandre.rullier</dc:creator>
  <cp:lastModifiedBy>alexandra.moles</cp:lastModifiedBy>
  <cp:lastPrinted>2016-07-25T15:33:31Z</cp:lastPrinted>
  <dcterms:created xsi:type="dcterms:W3CDTF">2015-03-04T16:10:11Z</dcterms:created>
  <dcterms:modified xsi:type="dcterms:W3CDTF">2021-07-02T09:37:05Z</dcterms:modified>
</cp:coreProperties>
</file>