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drawings/drawing2.xml" ContentType="application/vnd.openxmlformats-officedocument.drawing+xml"/>
  <Override PartName="/xl/tables/table13.xml" ContentType="application/vnd.openxmlformats-officedocument.spreadsheetml.table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xr:revisionPtr revIDLastSave="0" documentId="13_ncr:1_{2C4FCA24-ACA8-452A-A3F1-2A1C0CDAC98E}" xr6:coauthVersionLast="47" xr6:coauthVersionMax="47" xr10:uidLastSave="{00000000-0000-0000-0000-000000000000}"/>
  <bookViews>
    <workbookView xWindow="-120" yWindow="-120" windowWidth="24240" windowHeight="13260" xr2:uid="{00000000-000D-0000-FFFF-FFFF00000000}"/>
  </bookViews>
  <sheets>
    <sheet name="Accueil" sheetId="1" r:id="rId1"/>
    <sheet name="Base clients" sheetId="2" r:id="rId2"/>
    <sheet name="Base rdv" sheetId="3" r:id="rId3"/>
    <sheet name="parametres" sheetId="4" r:id="rId4"/>
    <sheet name="Calendrier" sheetId="6" r:id="rId5"/>
    <sheet name="Facturation" sheetId="7" r:id="rId6"/>
    <sheet name="Statistiques" sheetId="8" r:id="rId7"/>
    <sheet name="Agenda" sheetId="9" r:id="rId8"/>
    <sheet name="2022" sheetId="10" r:id="rId9"/>
  </sheets>
  <functionGroups builtInGroupCount="19"/>
  <externalReferences>
    <externalReference r:id="rId10"/>
  </externalReferences>
  <definedNames>
    <definedName name="CalAnnee">Calendrier!$K$3</definedName>
    <definedName name="DateduJour">Calendrier!$M$2</definedName>
    <definedName name="JourChoisi">Calendrier!$M$10:$M$11</definedName>
    <definedName name="ListeBaseClient">TableauBaseClient[]</definedName>
    <definedName name="ListeBaseRDV">TableauBaseRDV[]</definedName>
    <definedName name="ListeCivilité">TableauCivilité[civilité]</definedName>
    <definedName name="ListeDateFact">TableauDateFact[Date fact]</definedName>
    <definedName name="ListeDurée">TableauDurée[Durée]</definedName>
    <definedName name="ListeHeures">TableauHeures[heures]</definedName>
    <definedName name="ListeID">TableauID[ID]</definedName>
    <definedName name="ListeJourChoisi">Calendrier!$M$11</definedName>
    <definedName name="ListeMotif">TableauMotif[Motif]</definedName>
    <definedName name="ListeNomPreFact">TableauNomPreFact[]</definedName>
    <definedName name="ListeNoms">TableauBaseClient[Nom]</definedName>
    <definedName name="ListeNumID">TableauNumID[Numero]</definedName>
    <definedName name="ListeProduits">TableauProduits[]</definedName>
    <definedName name="ListeTexeID">TableauTexeID[Texte]</definedName>
    <definedName name="MoisSelect">Calendrier!$C$1</definedName>
    <definedName name="SelectionMois">Calendrier!$K$2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3" l="1"/>
  <c r="I4" i="3"/>
  <c r="I3" i="3" l="1"/>
  <c r="R2" i="4" l="1"/>
  <c r="S2" i="4"/>
  <c r="U2" i="4"/>
  <c r="T2" i="4" s="1"/>
  <c r="I7" i="7" l="1"/>
  <c r="D6" i="4" l="1" a="1"/>
  <c r="D6" i="4" s="1"/>
  <c r="K14" i="6"/>
  <c r="K16" i="6" s="1"/>
  <c r="L16" i="6" s="1"/>
  <c r="M16" i="6" s="1"/>
  <c r="N16" i="6" s="1"/>
  <c r="O16" i="6" s="1"/>
  <c r="P16" i="6" s="1"/>
  <c r="Q16" i="6" s="1"/>
  <c r="K17" i="6" s="1"/>
  <c r="M2" i="6"/>
  <c r="M5" i="6" s="1"/>
  <c r="C1" i="6"/>
  <c r="C3" i="6" s="1"/>
  <c r="D3" i="6" s="1"/>
  <c r="E3" i="6" s="1"/>
  <c r="F3" i="6" s="1"/>
  <c r="G3" i="6" s="1"/>
  <c r="H3" i="6" s="1"/>
  <c r="I3" i="6" s="1"/>
  <c r="C4" i="6" s="1"/>
  <c r="T20" i="6" l="1"/>
  <c r="K7" i="6"/>
  <c r="M8" i="6" s="1"/>
  <c r="K8" i="6"/>
  <c r="K15" i="6"/>
  <c r="L17" i="6"/>
  <c r="M4" i="6"/>
  <c r="C2" i="6"/>
  <c r="D4" i="6"/>
  <c r="M17" i="6" l="1"/>
  <c r="L15" i="6"/>
  <c r="E4" i="6"/>
  <c r="D2" i="6"/>
  <c r="M15" i="6" l="1"/>
  <c r="N17" i="6"/>
  <c r="E2" i="6"/>
  <c r="F4" i="6"/>
  <c r="O17" i="6" l="1"/>
  <c r="N15" i="6"/>
  <c r="G4" i="6"/>
  <c r="F2" i="6"/>
  <c r="O15" i="6" l="1"/>
  <c r="P17" i="6"/>
  <c r="G2" i="6"/>
  <c r="H4" i="6"/>
  <c r="Q17" i="6" l="1"/>
  <c r="P15" i="6"/>
  <c r="I4" i="6"/>
  <c r="H2" i="6"/>
  <c r="Q15" i="6" l="1"/>
  <c r="K18" i="6"/>
  <c r="L18" i="6" s="1"/>
  <c r="M18" i="6" s="1"/>
  <c r="N18" i="6" s="1"/>
  <c r="O18" i="6" s="1"/>
  <c r="P18" i="6" s="1"/>
  <c r="Q18" i="6" s="1"/>
  <c r="K19" i="6" s="1"/>
  <c r="L19" i="6" s="1"/>
  <c r="M19" i="6" s="1"/>
  <c r="N19" i="6" s="1"/>
  <c r="O19" i="6" s="1"/>
  <c r="P19" i="6" s="1"/>
  <c r="Q19" i="6" s="1"/>
  <c r="K20" i="6" s="1"/>
  <c r="L20" i="6" s="1"/>
  <c r="M20" i="6" s="1"/>
  <c r="N20" i="6" s="1"/>
  <c r="O20" i="6" s="1"/>
  <c r="P20" i="6" s="1"/>
  <c r="Q20" i="6" s="1"/>
  <c r="K21" i="6" s="1"/>
  <c r="L21" i="6" s="1"/>
  <c r="M21" i="6" s="1"/>
  <c r="N21" i="6" s="1"/>
  <c r="O21" i="6" s="1"/>
  <c r="P21" i="6" s="1"/>
  <c r="Q21" i="6" s="1"/>
  <c r="I2" i="6"/>
  <c r="C5" i="6"/>
  <c r="D5" i="6" s="1"/>
  <c r="E5" i="6" s="1"/>
  <c r="F5" i="6" s="1"/>
  <c r="G5" i="6" s="1"/>
  <c r="H5" i="6" s="1"/>
  <c r="I5" i="6" s="1"/>
  <c r="C6" i="6" s="1"/>
  <c r="D6" i="6" s="1"/>
  <c r="E6" i="6" s="1"/>
  <c r="F6" i="6" s="1"/>
  <c r="G6" i="6" s="1"/>
  <c r="H6" i="6" s="1"/>
  <c r="I6" i="6" s="1"/>
  <c r="C7" i="6" s="1"/>
  <c r="D7" i="6" s="1"/>
  <c r="E7" i="6" s="1"/>
  <c r="F7" i="6" s="1"/>
  <c r="G7" i="6" s="1"/>
  <c r="H7" i="6" s="1"/>
  <c r="I7" i="6" s="1"/>
  <c r="C8" i="6" s="1"/>
  <c r="D8" i="6" s="1"/>
  <c r="E8" i="6" s="1"/>
  <c r="F8" i="6" s="1"/>
  <c r="G8" i="6" s="1"/>
  <c r="H8" i="6" s="1"/>
  <c r="I8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<sst xmlns="http://schemas.openxmlformats.org/spreadsheetml/2006/main" count="258" uniqueCount="203">
  <si>
    <t>ID</t>
  </si>
  <si>
    <t>Nom</t>
  </si>
  <si>
    <t>Prénom</t>
  </si>
  <si>
    <t>Date Naiss</t>
  </si>
  <si>
    <t>adresse</t>
  </si>
  <si>
    <t>cp</t>
  </si>
  <si>
    <t>ville</t>
  </si>
  <si>
    <t>Tel</t>
  </si>
  <si>
    <t>Email</t>
  </si>
  <si>
    <t>Prenom</t>
  </si>
  <si>
    <t>Motif</t>
  </si>
  <si>
    <t>Date-H  RDV</t>
  </si>
  <si>
    <t>Durée</t>
  </si>
  <si>
    <t>Tarif</t>
  </si>
  <si>
    <t>Liste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</si>
  <si>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</si>
  <si>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</si>
  <si>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</si>
  <si>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</si>
  <si>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</si>
  <si>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</si>
  <si>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</si>
  <si>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</si>
  <si>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</si>
  <si>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</si>
  <si>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</si>
  <si>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</si>
  <si>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Annee</t>
  </si>
  <si>
    <t>Texte</t>
  </si>
  <si>
    <t>Date du Jour</t>
  </si>
  <si>
    <t xml:space="preserve">Mois et Année </t>
  </si>
  <si>
    <t>Concaténation</t>
  </si>
  <si>
    <t>Paiement</t>
  </si>
  <si>
    <t>OUI</t>
  </si>
  <si>
    <t>NON</t>
  </si>
  <si>
    <t>Statut</t>
  </si>
  <si>
    <t>Célibataire</t>
  </si>
  <si>
    <t>Marié</t>
  </si>
  <si>
    <t>Divorcé(e)</t>
  </si>
  <si>
    <t>Veuf(ve)</t>
  </si>
  <si>
    <t>Civilité</t>
  </si>
  <si>
    <t>Mr</t>
  </si>
  <si>
    <t>Mme</t>
  </si>
  <si>
    <t>Melle</t>
  </si>
  <si>
    <t>Mr Enf</t>
  </si>
  <si>
    <t>Melle Enf</t>
  </si>
  <si>
    <t>Aujourd'hui</t>
  </si>
  <si>
    <t>Mois Sélection</t>
  </si>
  <si>
    <t>Facture N°</t>
  </si>
  <si>
    <t>Date:</t>
  </si>
  <si>
    <t>LESPERT Eric / HYPNO-SENS-66</t>
  </si>
  <si>
    <t>A :</t>
  </si>
  <si>
    <t>statut de micro-entreprise</t>
  </si>
  <si>
    <t>Adresse :</t>
  </si>
  <si>
    <t>14 rue de la massane</t>
  </si>
  <si>
    <t>BOMPAS</t>
  </si>
  <si>
    <t>CP/Ville</t>
  </si>
  <si>
    <t>Téléphone : 06 52 79 84 90</t>
  </si>
  <si>
    <t>Teléphone :</t>
  </si>
  <si>
    <t>E-mail: info@hypnosens66,com</t>
  </si>
  <si>
    <t>E-mail :</t>
  </si>
  <si>
    <t>Siret : 80341119800036</t>
  </si>
  <si>
    <t>Code client :</t>
  </si>
  <si>
    <t>N° TVA : FR13411198380</t>
  </si>
  <si>
    <t>Designation</t>
  </si>
  <si>
    <t>Nbre</t>
  </si>
  <si>
    <t>Unit HT</t>
  </si>
  <si>
    <t>Total HT P</t>
  </si>
  <si>
    <t>Tx TVA</t>
  </si>
  <si>
    <t>Échéance :</t>
  </si>
  <si>
    <t>Total HT</t>
  </si>
  <si>
    <t>Règlement :</t>
  </si>
  <si>
    <t>TVA</t>
  </si>
  <si>
    <t>Exonéré de TVA, article 293-B du CGI</t>
  </si>
  <si>
    <t xml:space="preserve">TOTAL </t>
  </si>
  <si>
    <t>heures</t>
  </si>
  <si>
    <t>Date fact</t>
  </si>
  <si>
    <t>civilité</t>
  </si>
  <si>
    <t>Melle enf</t>
  </si>
  <si>
    <t>Mr enf</t>
  </si>
  <si>
    <t>Découv</t>
  </si>
  <si>
    <t>Test</t>
  </si>
  <si>
    <t>T camp</t>
  </si>
  <si>
    <t>T1</t>
  </si>
  <si>
    <t>T2</t>
  </si>
  <si>
    <t>T3</t>
  </si>
  <si>
    <t>H1</t>
  </si>
  <si>
    <t>H2</t>
  </si>
  <si>
    <t>H3</t>
  </si>
  <si>
    <t>H4</t>
  </si>
  <si>
    <t>H5</t>
  </si>
  <si>
    <t>H6</t>
  </si>
  <si>
    <t>H7</t>
  </si>
  <si>
    <t>H8</t>
  </si>
  <si>
    <t>P1</t>
  </si>
  <si>
    <t>P2</t>
  </si>
  <si>
    <t>P3</t>
  </si>
  <si>
    <t>P4</t>
  </si>
  <si>
    <t>P5</t>
  </si>
  <si>
    <t>P6</t>
  </si>
  <si>
    <t>P7*</t>
  </si>
  <si>
    <t>P8*</t>
  </si>
  <si>
    <t>P9*</t>
  </si>
  <si>
    <t>P10*</t>
  </si>
  <si>
    <t>P11*</t>
  </si>
  <si>
    <t>P12*</t>
  </si>
  <si>
    <t>Complément "Kudzu"</t>
  </si>
  <si>
    <t>Rdv téléphonique</t>
  </si>
  <si>
    <t>Séance Test</t>
  </si>
  <si>
    <t>Séance découverte</t>
  </si>
  <si>
    <t>Séance classique 1er rdv</t>
  </si>
  <si>
    <t>Séance classique suivi</t>
  </si>
  <si>
    <t>Gestion de poids forfait</t>
  </si>
  <si>
    <t>Gestion de poids suivi</t>
  </si>
  <si>
    <t>Séance Tabac Camp</t>
  </si>
  <si>
    <t>Séance Tabac Camp suivi</t>
  </si>
  <si>
    <t>Forfait Tabac (avec garanti)</t>
  </si>
  <si>
    <t>Forfait Tabac (sansgaranti)</t>
  </si>
  <si>
    <t>Déplacement Z1</t>
  </si>
  <si>
    <t>Déplacement Z2 (15 a 30km)</t>
  </si>
  <si>
    <t>Déplacement Z3 (30 a 60km)</t>
  </si>
  <si>
    <t>Numero</t>
  </si>
  <si>
    <t>CL-2022-</t>
  </si>
  <si>
    <t>CL-2022-001</t>
  </si>
  <si>
    <t>bompas</t>
  </si>
  <si>
    <t>eric-lespert@live.fr</t>
  </si>
  <si>
    <t>06 52 79 84 90</t>
  </si>
  <si>
    <t>nom</t>
  </si>
  <si>
    <t>prenon</t>
  </si>
  <si>
    <t>fact</t>
  </si>
  <si>
    <t>Init</t>
  </si>
  <si>
    <t>66 430</t>
  </si>
  <si>
    <t>lamon</t>
  </si>
  <si>
    <t>gisele</t>
  </si>
  <si>
    <t>gisele.maurice@hotmail.fr</t>
  </si>
  <si>
    <t>60</t>
  </si>
  <si>
    <t>07 70 05 72 40</t>
  </si>
  <si>
    <t>LESPERT</t>
  </si>
  <si>
    <t>Eric</t>
  </si>
  <si>
    <t>15/12/2021  10:00</t>
  </si>
  <si>
    <t>15</t>
  </si>
  <si>
    <t>12,5</t>
  </si>
  <si>
    <t>CL-2022-003</t>
  </si>
  <si>
    <t>CL-2022-004</t>
  </si>
  <si>
    <t>leonidas</t>
  </si>
  <si>
    <t>louis</t>
  </si>
  <si>
    <t>14 place de l'argilus</t>
  </si>
  <si>
    <t>66 000</t>
  </si>
  <si>
    <t>06 51 52 54 58</t>
  </si>
  <si>
    <t>argilus-leonidas@perpignan.com</t>
  </si>
  <si>
    <t>18/12/2021  16:00</t>
  </si>
  <si>
    <t/>
  </si>
  <si>
    <t>Ref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</si>
  <si>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</si>
  <si>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</si>
  <si>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</si>
  <si>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</si>
  <si>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</si>
  <si>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</si>
  <si>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</si>
  <si>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</si>
  <si>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</si>
  <si>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</si>
  <si>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</si>
  <si>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</si>
  <si>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</si>
  <si>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</si>
  <si>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</si>
  <si>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</si>
  <si>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Produits</t>
  </si>
  <si>
    <t>Tarifs</t>
  </si>
  <si>
    <t>gestion de poids Mensualité 2x</t>
  </si>
  <si>
    <t>gestion de poids Mensualité 3x</t>
  </si>
  <si>
    <t>Gestion de poids Mensualité 6x</t>
  </si>
  <si>
    <t>Séance Tabac Camp 2x</t>
  </si>
  <si>
    <t>Séance Tabac Camp 3x</t>
  </si>
  <si>
    <t>Forfait Tabac (avec garanti)2x</t>
  </si>
  <si>
    <t>Forfait Tabac (avec garanti)3x</t>
  </si>
  <si>
    <t>Forfait Tabac (avec garanti)5x</t>
  </si>
  <si>
    <t>Forfait Tabac (sansgaranti)2x</t>
  </si>
  <si>
    <t>Forfait Tabac (sansgaranti)3x</t>
  </si>
  <si>
    <t>Forfait tabac Suivi</t>
  </si>
  <si>
    <t>Tabac suivi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</si>
  <si>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</si>
  <si>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</si>
  <si>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</si>
  <si>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</si>
  <si>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</si>
  <si>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</si>
  <si>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</si>
  <si>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</si>
  <si>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</si>
  <si>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</si>
  <si>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</si>
  <si>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Tsuiv</t>
  </si>
  <si>
    <t>0</t>
  </si>
  <si>
    <t>CL-2022-005</t>
  </si>
  <si>
    <t>Bompas</t>
  </si>
  <si>
    <t>22/10/1980</t>
  </si>
  <si>
    <t>cerber</t>
  </si>
  <si>
    <t>14/03/2022  10:00</t>
  </si>
  <si>
    <t>Num Fact</t>
  </si>
  <si>
    <t>22/11/2022  09:00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</si>
</sst>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mmmm"/>
    <numFmt numFmtId="165" formatCode="d"/>
    <numFmt numFmtId="166" formatCode="[$-F400]h:mm:ss\ AM/PM"/>
    <numFmt numFmtId="167" formatCode="[$-F800]dddd\,\ mmmm\ dd\,\ yyyy"/>
    <numFmt numFmtId="168" formatCode="_-* #,##0.00\ [$€-40C]_-;\-* #,##0.00\ [$€-40C]_-;_-* &quot;-&quot;??\ [$€-40C]_-;_-@_-"/>
    <numFmt numFmtId="169" formatCode="0;[Red]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5" xfId="0" applyBorder="1" applyAlignment="1">
      <alignment horizontal="left" vertical="center"/>
    </xf>
    <xf numFmtId="0" fontId="2" fillId="0" borderId="1" xfId="0" applyFont="1" applyBorder="1"/>
    <xf numFmtId="0" fontId="0" fillId="0" borderId="0" xfId="0" applyBorder="1" applyAlignment="1">
      <alignment horizontal="right"/>
    </xf>
    <xf numFmtId="0" fontId="0" fillId="0" borderId="14" xfId="0" applyBorder="1"/>
    <xf numFmtId="0" fontId="0" fillId="0" borderId="15" xfId="0" applyBorder="1"/>
    <xf numFmtId="0" fontId="0" fillId="0" borderId="13" xfId="0" applyBorder="1"/>
    <xf numFmtId="166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44" fontId="0" fillId="0" borderId="0" xfId="1" applyFont="1"/>
    <xf numFmtId="0" fontId="0" fillId="0" borderId="0" xfId="0" applyNumberFormat="1" applyAlignment="1">
      <alignment horizontal="center" vertical="center"/>
    </xf>
    <xf numFmtId="167" fontId="0" fillId="3" borderId="1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0" borderId="0" xfId="0" applyFill="1"/>
    <xf numFmtId="14" fontId="0" fillId="2" borderId="1" xfId="0" applyNumberForma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8" fontId="0" fillId="0" borderId="0" xfId="1" applyNumberFormat="1" applyFont="1" applyAlignment="1">
      <alignment horizontal="center" vertical="center"/>
    </xf>
    <xf numFmtId="168" fontId="0" fillId="0" borderId="0" xfId="1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9" fontId="0" fillId="0" borderId="0" xfId="2" applyNumberFormat="1" applyFont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0" fontId="0" fillId="4" borderId="0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0" borderId="8" xfId="0" applyBorder="1" applyAlignment="1">
      <alignment horizontal="center"/>
    </xf>
  </cellXfs>
  <cellStyles count="3">
    <cellStyle name="Milliers" xfId="2" builtinId="3"/>
    <cellStyle name="Monétaire" xfId="1" builtinId="4"/>
    <cellStyle name="Normal" xfId="0" builtinId="0"/>
  </cellStyles>
  <dxfs count="57"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0;[Red]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66" formatCode="[$-F400]h:mm:ss\ AM/P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168" formatCode="_-* #,##0.00\ [$€-40C]_-;\-* #,##0.00\ [$€-40C]_-;_-* &quot;-&quot;??\ [$€-40C]_-;_-@_-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19049</xdr:colOff>
      <xdr:row>5</xdr:row>
      <xdr:rowOff>0</xdr:rowOff>
    </xdr:from>
    <xdr:to>
      <xdr:col>4</xdr:col>
      <xdr:colOff>697049</xdr:colOff>
      <xdr:row>7</xdr:row>
      <xdr:rowOff>123000</xdr:rowOff>
    </xdr:to>
    <xdr:sp macro="[0]!Ouv_frmEnrCl.Ouv_frmEnrC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305049" y="952500"/>
          <a:ext cx="1440000" cy="50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Nvx Client</a:t>
          </a:r>
        </a:p>
      </xdr:txBody>
    </xdr:sp>
    <xdr:clientData/>
  </xdr:twoCellAnchor>
  <xdr:twoCellAnchor>
    <xdr:from>
      <xdr:col>2</xdr:col>
      <xdr:colOff>761999</xdr:colOff>
      <xdr:row>11</xdr:row>
      <xdr:rowOff>85725</xdr:rowOff>
    </xdr:from>
    <xdr:to>
      <xdr:col>4</xdr:col>
      <xdr:colOff>677999</xdr:colOff>
      <xdr:row>14</xdr:row>
      <xdr:rowOff>18225</xdr:rowOff>
    </xdr:to>
    <xdr:sp macro="[0]!Ouv_frmRechCl.Ouv_frmRechCl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2285999" y="2181225"/>
          <a:ext cx="1440000" cy="50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Recherche</a:t>
          </a:r>
        </a:p>
      </xdr:txBody>
    </xdr:sp>
    <xdr:clientData/>
  </xdr:twoCellAnchor>
  <xdr:twoCellAnchor>
    <xdr:from>
      <xdr:col>2</xdr:col>
      <xdr:colOff>752475</xdr:colOff>
      <xdr:row>14</xdr:row>
      <xdr:rowOff>123825</xdr:rowOff>
    </xdr:from>
    <xdr:to>
      <xdr:col>4</xdr:col>
      <xdr:colOff>668475</xdr:colOff>
      <xdr:row>17</xdr:row>
      <xdr:rowOff>56325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2276475" y="2790825"/>
          <a:ext cx="1440000" cy="50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Agenda</a:t>
          </a:r>
        </a:p>
      </xdr:txBody>
    </xdr:sp>
    <xdr:clientData/>
  </xdr:twoCellAnchor>
  <xdr:twoCellAnchor>
    <xdr:from>
      <xdr:col>2</xdr:col>
      <xdr:colOff>752475</xdr:colOff>
      <xdr:row>17</xdr:row>
      <xdr:rowOff>161925</xdr:rowOff>
    </xdr:from>
    <xdr:to>
      <xdr:col>4</xdr:col>
      <xdr:colOff>668475</xdr:colOff>
      <xdr:row>20</xdr:row>
      <xdr:rowOff>94425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2276475" y="3400425"/>
          <a:ext cx="1440000" cy="50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Statistiques</a:t>
          </a:r>
        </a:p>
      </xdr:txBody>
    </xdr:sp>
    <xdr:clientData/>
  </xdr:twoCellAnchor>
  <xdr:twoCellAnchor>
    <xdr:from>
      <xdr:col>3</xdr:col>
      <xdr:colOff>9525</xdr:colOff>
      <xdr:row>8</xdr:row>
      <xdr:rowOff>38100</xdr:rowOff>
    </xdr:from>
    <xdr:to>
      <xdr:col>4</xdr:col>
      <xdr:colOff>687525</xdr:colOff>
      <xdr:row>10</xdr:row>
      <xdr:rowOff>161100</xdr:rowOff>
    </xdr:to>
    <xdr:sp macro="[0]!ouv_FrmPriseRDV.ouv_FrmPriseRDV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295525" y="1562100"/>
          <a:ext cx="1440000" cy="50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Prise de rdv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66675</xdr:colOff>
      <xdr:row>13</xdr:row>
      <xdr:rowOff>38100</xdr:rowOff>
    </xdr:from>
    <xdr:to>
      <xdr:col>16</xdr:col>
      <xdr:colOff>712907</xdr:colOff>
      <xdr:row>14</xdr:row>
      <xdr:rowOff>28228</xdr:rowOff>
    </xdr:to>
    <xdr:pic macro="[0]!Feuil6.MoisSuivant"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782550" y="2514600"/>
          <a:ext cx="646232" cy="390178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646232</xdr:colOff>
      <xdr:row>13</xdr:row>
      <xdr:rowOff>390178</xdr:rowOff>
    </xdr:to>
    <xdr:pic macro="[0]!Feuil6.MoisPrecedent">
      <xdr:nvPicPr>
        <xdr:cNvPr id="3" name="Imag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620000" y="2476500"/>
          <a:ext cx="646232" cy="390178"/>
        </a:xfrm>
        <a:prstGeom prst="rect">
          <a:avLst/>
        </a:prstGeom>
      </xdr:spPr>
    </xdr:pic>
    <xdr:clientData/>
  </xdr:twoCellAnchor>
  <xdr:twoCellAnchor editAs="oneCell">
    <xdr:from>
      <xdr:col>17</xdr:col>
      <xdr:colOff>57149</xdr:colOff>
      <xdr:row>12</xdr:row>
      <xdr:rowOff>50007</xdr:rowOff>
    </xdr:from>
    <xdr:to>
      <xdr:col>17</xdr:col>
      <xdr:colOff>752474</xdr:colOff>
      <xdr:row>14</xdr:row>
      <xdr:rowOff>177960</xdr:rowOff>
    </xdr:to>
    <xdr:pic macro="[0]!Feuil6.RetourAujourdhui">
      <xdr:nvPicPr>
        <xdr:cNvPr id="4" name="Imag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3535024" y="2526507"/>
          <a:ext cx="695325" cy="71850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247650</xdr:colOff>
      <xdr:row>1</xdr:row>
      <xdr:rowOff>0</xdr:rowOff>
    </xdr:from>
    <xdr:to>
      <xdr:col>5</xdr:col>
      <xdr:colOff>36017</xdr:colOff>
      <xdr:row>8</xdr:row>
      <xdr:rowOff>111377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09650" y="190500"/>
          <a:ext cx="2341067" cy="144487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361950</xdr:colOff>
          <xdr:row>1</xdr:row>
          <xdr:rowOff>57150</xdr:rowOff>
        </xdr:from>
        <xdr:to>
          <xdr:col>14</xdr:col>
          <xdr:colOff>390525</xdr:colOff>
          <xdr:row>3</xdr:row>
          <xdr:rowOff>104775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 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illeur%20dev%20rd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calcul"/>
      <sheetName val="clients"/>
      <sheetName val="medecins"/>
      <sheetName val="produits"/>
      <sheetName val="facturation"/>
      <sheetName val="janvier"/>
      <sheetName val="fevrier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meilleur dev rdv"/>
    </sheetNames>
    <definedNames>
      <definedName name="enregistrementPDF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5EA9C7-0845-4624-83A7-AE47D534FD37}" name="TableauBaseClient" displayName="TableauBaseClient" ref="A1:J4" totalsRowShown="0" headerRowDxfId="56" dataDxfId="55">
  <autoFilter ref="A1:J4" xr:uid="{C15EA9C7-0845-4624-83A7-AE47D534FD37}"/>
  <tableColumns count="10">
    <tableColumn id="1" xr3:uid="{B259750D-24CE-4840-8042-67F5E64C8CE0}" name="ID" dataDxfId="54"/>
    <tableColumn id="10" xr3:uid="{147D6282-48A8-4EF2-8D44-5D9FB29D3ADD}" name="Civilité" dataDxfId="53"/>
    <tableColumn id="2" xr3:uid="{D1380A8B-91C0-4215-A69D-4D6DBE2A8B84}" name="Nom" dataDxfId="52"/>
    <tableColumn id="3" xr3:uid="{7A20650C-BC7F-40D4-BF1D-8120C8324AB5}" name="Prénom" dataDxfId="51"/>
    <tableColumn id="4" xr3:uid="{A312E469-8216-4E1B-B9E0-EE9DC83E9CA7}" name="Date Naiss" dataDxfId="50"/>
    <tableColumn id="5" xr3:uid="{E701B19E-9625-49AA-9874-ED89AF379C10}" name="adresse" dataDxfId="49"/>
    <tableColumn id="6" xr3:uid="{7CD13920-0582-4A34-9585-FBE218DE7A6F}" name="cp" dataDxfId="48"/>
    <tableColumn id="7" xr3:uid="{CD4852AE-0D71-4A7D-88EC-638054F7DABE}" name="ville" dataDxfId="47"/>
    <tableColumn id="8" xr3:uid="{2DFEE15B-823A-47B2-9355-7E0646C95A09}" name="Tel" dataDxfId="46"/>
    <tableColumn id="9" xr3:uid="{87005732-E140-4ADA-93F2-4BEB642B7D5F}" name="Email" dataDxfId="4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9205F90-674C-4E3E-A623-ADAC17111676}" name="TableauBaseRDV" displayName="TableauBaseRDV" ref="A1:K5" totalsRowShown="0" headerRowDxfId="44" dataDxfId="43">
  <sortState xmlns:xlrd2="http://schemas.microsoft.com/office/spreadsheetml/2017/richdata2" ref="A2:K5">
    <sortCondition ref="E2:E5" customList="dd/mm/yyyy hh:mn"/>
  </sortState>
  <tableColumns count="11">
    <tableColumn id="1" xr3:uid="{E4DE6B7C-3D1E-446F-B673-CF8F3EAD93EA}" name="ID" dataDxfId="42"/>
    <tableColumn id="9" xr3:uid="{0406146E-1518-4B56-B70F-BD06A4119BA0}" name="Civilité" dataDxfId="41"/>
    <tableColumn id="2" xr3:uid="{B08F50F1-B8E5-4A7A-85FC-A475ABD3AFA4}" name="Nom" dataDxfId="40"/>
    <tableColumn id="3" xr3:uid="{681472DF-3EE5-4DAC-B88A-FDEC33F8418D}" name="Prenom" dataDxfId="39"/>
    <tableColumn id="4" xr3:uid="{A0C0B377-D0A1-40BD-B2AE-7C5E484D857A}" name="Date-H  RDV" dataDxfId="38"/>
    <tableColumn id="5" xr3:uid="{70853DBF-5137-4700-84A7-F8C76D0584FF}" name="Motif" dataDxfId="37"/>
    <tableColumn id="6" xr3:uid="{2CA11A3C-F74B-4469-A944-90A52607A5C6}" name="Durée" dataDxfId="36"/>
    <tableColumn id="7" xr3:uid="{D8D820D0-404D-4156-A709-4464B212E642}" name="Tarif" dataDxfId="35" dataCellStyle="Monétaire"/>
    <tableColumn id="8" xr3:uid="{4BA7B3D8-80C2-4582-8520-7707A8AB9321}" name="Num Fact" dataDxfId="34">
      <calculatedColumnFormula>UPPER((IF(ISNUMBER(FIND("-",C2)),MID(C2,1,1)&amp;MID(C2,FIND("-",C2)+1,1),MID(C2,1,2))&amp;MID(D2,1,1))&amp;"-"&amp;RIGHT(TableauBaseRDV[[#This Row],[ID]],3)&amp;"-"&amp;TEXT(E2,"jjmmaaa-hhmm"))</calculatedColumnFormula>
    </tableColumn>
    <tableColumn id="10" xr3:uid="{27A14B7C-C54C-4918-BD4D-B0E78ECF522E}" name="Tel" dataDxfId="33"/>
    <tableColumn id="11" xr3:uid="{CE320567-6D14-4CFC-8985-6437E6475DBE}" name="Email" dataDxfId="3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5370F8B-DC65-4398-91EF-25F7F2C0A33F}" name="TableauHeures" displayName="TableauHeures" ref="B1:B50" totalsRowShown="0" headerRowDxfId="31" dataDxfId="30">
  <autoFilter ref="B1:B50" xr:uid="{35370F8B-DC65-4398-91EF-25F7F2C0A33F}"/>
  <tableColumns count="1">
    <tableColumn id="1" xr3:uid="{C1748F64-BCF1-44E7-934C-2135AF4060AD}" name="heures" dataDxfId="29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A8AC607-96CC-4226-8C75-E7A6CA116EDC}" name="TableauCivilité" displayName="TableauCivilité" ref="F1:F6" totalsRowShown="0" headerRowDxfId="28" dataDxfId="27">
  <autoFilter ref="F1:F6" xr:uid="{0A8AC607-96CC-4226-8C75-E7A6CA116EDC}"/>
  <tableColumns count="1">
    <tableColumn id="1" xr3:uid="{72194666-C639-413C-AD73-2D55E5D18BCB}" name="civilité" dataDxfId="26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C12C424-5843-457A-AC43-D0DC308218D6}" name="TableauMotif" displayName="TableauMotif" ref="H1:H29" totalsRowShown="0" headerRowDxfId="25" dataDxfId="24">
  <autoFilter ref="H1:H29" xr:uid="{1C12C424-5843-457A-AC43-D0DC308218D6}"/>
  <tableColumns count="1">
    <tableColumn id="1" xr3:uid="{93665E65-5E1A-402D-BF51-08154A3F5A1A}" name="Motif" dataDxfId="23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DFE83C0-BE2C-4806-AB8A-63CADAC15A27}" name="TableauDurée" displayName="TableauDurée" ref="J1:J29" totalsRowShown="0" headerRowDxfId="22">
  <autoFilter ref="J1:J29" xr:uid="{4DFE83C0-BE2C-4806-AB8A-63CADAC15A27}"/>
  <tableColumns count="1">
    <tableColumn id="1" xr3:uid="{622FA7FF-66C1-46AA-B9DF-2D3E8C05455A}" name="Durée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2D24143-9DA6-442B-B7A5-C4E9CFCF801A}" name="TableauTarif" displayName="TableauTarif" ref="L1:L9" totalsRowShown="0" headerRowDxfId="21" dataDxfId="20" dataCellStyle="Monétaire">
  <autoFilter ref="L1:L9" xr:uid="{72D24143-9DA6-442B-B7A5-C4E9CFCF801A}"/>
  <tableColumns count="1">
    <tableColumn id="1" xr3:uid="{92592C8A-F287-473E-B883-7D350B67B42E}" name="Tarif" dataDxfId="19" dataCellStyle="Monétaire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8437EC7-5956-486F-BF0B-0D4AC03F149C}" name="TableauID" displayName="TableauID" ref="D5:D6" totalsRowShown="0" headerRowDxfId="18" dataDxfId="17">
  <autoFilter ref="D5:D6" xr:uid="{C8437EC7-5956-486F-BF0B-0D4AC03F149C}"/>
  <tableColumns count="1">
    <tableColumn id="1" xr3:uid="{16513AC8-7D7B-487C-B9BC-D4C51BEC495F}" name="ID" dataDxfId="16">
      <calculatedColumnFormula array="1">TableauTexeID[Texte]&amp;TEXT(TableauNumID[Numero],"000")</calculatedColumnFormula>
    </tableColumn>
  </tableColumns>
  <tableStyleInfo name="TableStyleLight1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3F19437E-F070-407D-B425-2DAFE328B423}" name="TableauTexeID" displayName="TableauTexeID" ref="D8:D9" totalsRowShown="0" headerRowDxfId="15" dataDxfId="14">
  <autoFilter ref="D8:D9" xr:uid="{3F19437E-F070-407D-B425-2DAFE328B423}"/>
  <tableColumns count="1">
    <tableColumn id="1" xr3:uid="{5C8D7CBB-7D4B-4078-AE3B-85AC6810623D}" name="Texte" dataDxfId="13"/>
  </tableColumns>
  <tableStyleInfo name="TableStyleLight1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53A58DE6-E590-4D17-8EA7-3C45F5549591}" name="TableauNumID" displayName="TableauNumID" ref="D11:D12" totalsRowShown="0" headerRowDxfId="12" dataDxfId="11">
  <autoFilter ref="D11:D12" xr:uid="{53A58DE6-E590-4D17-8EA7-3C45F5549591}"/>
  <tableColumns count="1">
    <tableColumn id="1" xr3:uid="{CBA52917-7314-4348-8345-0941E7DDF614}" name="Numero" dataDxfId="10"/>
  </tableColumns>
  <tableStyleInfo name="TableStyleLight1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AB016011-790D-421A-9CE6-8ADF90F89289}" name="TableauNomPreFact" displayName="TableauNomPreFact" ref="R1:U2" totalsRowShown="0" headerRowDxfId="9" dataDxfId="8">
  <autoFilter ref="R1:U2" xr:uid="{AB016011-790D-421A-9CE6-8ADF90F89289}"/>
  <tableColumns count="4">
    <tableColumn id="1" xr3:uid="{AF7C62AD-DD23-4A34-B3A5-2BD965533D73}" name="nom" dataDxfId="7">
      <calculatedColumnFormula>TableauBaseRDV[[#This Row],[Nom]]</calculatedColumnFormula>
    </tableColumn>
    <tableColumn id="2" xr3:uid="{24449446-027D-4E5D-9350-F2FA2BD0BF2C}" name="prenon" dataDxfId="6">
      <calculatedColumnFormula>TableauBaseRDV[[#This Row],[Prenom]]</calculatedColumnFormula>
    </tableColumn>
    <tableColumn id="3" xr3:uid="{AB813A44-235D-4F73-95AF-93070C8B89DA}" name="fact" dataDxfId="5">
      <calculatedColumnFormula>UPPER(TableauNomPreFact[[#This Row],[Init]]&amp;"-"&amp;RIGHT(TableauBaseClient[[#This Row],[Date Naiss]],2)&amp;" "&amp;TEXT(TableauBaseRDV[[#This Row],[Date-H  RDV]],"jjmmaa-hhmm"))</calculatedColumnFormula>
    </tableColumn>
    <tableColumn id="4" xr3:uid="{A63BF0A5-07C9-4F05-9520-4676471E0370}" name="Init" dataDxfId="4">
      <calculatedColumnFormula>IF(ISNUMBER(FIND("-",TableauBaseClient[[#This Row],[Nom]])),MID(TableauBaseClient[[#This Row],[Nom]],1,1)&amp;MID(TableauBaseClient[[#This Row],[Nom]],FIND("-",TableauBaseClient[[#This Row],[Nom]])+1,1),MID(TableauBaseClient[[#This Row],[Nom]],1,2))&amp;MID(TableauBaseClient[[#This Row],[Prénom]],1,1)</calculatedColumnFormula>
    </tableColumn>
  </tableColumns>
  <tableStyleInfo name="TableStyleLight1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675131D-F2FF-4FE1-862E-F7785ABB4F79}" name="TableauProduits" displayName="TableauProduits" ref="N1:P28" totalsRowShown="0">
  <autoFilter ref="N1:P28" xr:uid="{C675131D-F2FF-4FE1-862E-F7785ABB4F79}"/>
  <tableColumns count="3">
    <tableColumn id="1" xr3:uid="{A62AA17A-C34F-481F-B051-BE2A432D70BB}" name="Ref" dataDxfId="3" dataCellStyle="Milliers"/>
    <tableColumn id="2" xr3:uid="{8B154963-4B43-4403-84C9-F07ACB0B5C3D}" name="Produits"/>
    <tableColumn id="3" xr3:uid="{9847975D-85DE-4493-B9CE-125A0908A0B4}" name="Tarifs" dataCellStyle="Monétaire"/>
  </tableColumns>
  <tableStyleInfo name="TableStyleLight1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CAD6A2A-044A-4A90-8D8D-5FFD831F9A87}" name="TableauDateFact" displayName="TableauDateFact" ref="U1:U2" totalsRowShown="0" headerRowDxfId="2" dataDxfId="1">
  <autoFilter ref="U1:U2" xr:uid="{ACAD6A2A-044A-4A90-8D8D-5FFD831F9A87}"/>
  <tableColumns count="1">
    <tableColumn id="1" xr3:uid="{C5BB2410-49F7-43B9-9FBA-3A08587DEA31}" name="Date fac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J1"/>
  <sheetViews>
    <sheetView showGridLines="0" tabSelected="1" workbookViewId="0">
      <selection activeCell="I20" sqref="I20"/>
    </sheetView>
  </sheetViews>
  <sheetFormatPr baseColWidth="10" defaultRowHeight="15" x14ac:dyDescent="0.25"/>
  <cols>
    <col min="10" max="10" width="11.42578125" style="37"/>
  </cols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4"/>
  <sheetViews>
    <sheetView workbookViewId="0">
      <selection activeCell="F17" sqref="F17"/>
    </sheetView>
  </sheetViews>
  <sheetFormatPr baseColWidth="10" defaultRowHeight="15" x14ac:dyDescent="0.25"/>
  <cols>
    <col min="1" max="1" width="11.42578125" style="1"/>
    <col min="2" max="2" width="11.85546875" style="1" bestFit="1" customWidth="1"/>
    <col min="3" max="3" width="11.42578125" style="1"/>
    <col min="4" max="4" width="12.5703125" style="1" bestFit="1" customWidth="1"/>
    <col min="5" max="5" width="14.85546875" style="1" bestFit="1" customWidth="1"/>
    <col min="6" max="6" width="34.85546875" style="1" customWidth="1"/>
    <col min="7" max="7" width="11.42578125" style="39"/>
    <col min="8" max="8" width="18.140625" style="1" customWidth="1"/>
    <col min="9" max="9" width="12.7109375" style="1" bestFit="1" customWidth="1"/>
    <col min="10" max="10" width="30.7109375" style="40" bestFit="1" customWidth="1"/>
  </cols>
  <sheetData>
    <row r="1" spans="1:10" x14ac:dyDescent="0.25">
      <c r="A1" s="1" t="s">
        <v>0</v>
      </c>
      <c r="B1" s="1" t="s">
        <v>40</v>
      </c>
      <c r="C1" s="1" t="s">
        <v>1</v>
      </c>
      <c r="D1" s="1" t="s">
        <v>2</v>
      </c>
      <c r="E1" s="1" t="s">
        <v>3</v>
      </c>
      <c r="F1" s="1" t="s">
        <v>4</v>
      </c>
      <c r="G1" s="39" t="s">
        <v>5</v>
      </c>
      <c r="H1" s="1" t="s">
        <v>6</v>
      </c>
      <c r="I1" s="32" t="s">
        <v>7</v>
      </c>
      <c r="J1" s="40" t="s">
        <v>8</v>
      </c>
    </row>
    <row r="2" spans="1:10" x14ac:dyDescent="0.25">
      <c r="A2" s="1" t="s">
        <v>142</v>
      </c>
      <c r="B2" s="1" t="s">
        <v>42</v>
      </c>
      <c r="C2" s="1" t="s">
        <v>132</v>
      </c>
      <c r="D2" s="1" t="s">
        <v>133</v>
      </c>
      <c r="E2" s="41">
        <v>22896</v>
      </c>
      <c r="F2" s="1" t="s">
        <v>54</v>
      </c>
      <c r="G2" s="1" t="s">
        <v>131</v>
      </c>
      <c r="H2" s="1" t="s">
        <v>124</v>
      </c>
      <c r="I2" s="1" t="s">
        <v>136</v>
      </c>
      <c r="J2" s="1" t="s">
        <v>134</v>
      </c>
    </row>
    <row r="3" spans="1:10" x14ac:dyDescent="0.25">
      <c r="A3" s="1" t="s">
        <v>143</v>
      </c>
      <c r="B3" s="1" t="s">
        <v>41</v>
      </c>
      <c r="C3" s="1" t="s">
        <v>144</v>
      </c>
      <c r="D3" s="1" t="s">
        <v>145</v>
      </c>
      <c r="E3" s="41" t="s">
        <v>198</v>
      </c>
      <c r="F3" s="1" t="s">
        <v>146</v>
      </c>
      <c r="G3" s="39" t="s">
        <v>147</v>
      </c>
      <c r="H3" s="1" t="s">
        <v>199</v>
      </c>
      <c r="I3" s="1" t="s">
        <v>148</v>
      </c>
      <c r="J3" s="40" t="s">
        <v>149</v>
      </c>
    </row>
    <row r="4" spans="1:10" x14ac:dyDescent="0.25">
      <c r="A4" s="1" t="s">
        <v>196</v>
      </c>
      <c r="B4" s="1" t="s">
        <v>42</v>
      </c>
      <c r="C4" s="1" t="s">
        <v>132</v>
      </c>
      <c r="D4" s="1" t="s">
        <v>133</v>
      </c>
      <c r="E4" s="41">
        <v>22836</v>
      </c>
      <c r="F4" s="1" t="s">
        <v>54</v>
      </c>
      <c r="G4" s="39" t="s">
        <v>131</v>
      </c>
      <c r="H4" s="1" t="s">
        <v>197</v>
      </c>
      <c r="I4" s="1" t="s">
        <v>136</v>
      </c>
      <c r="J4" s="40" t="s">
        <v>134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K5"/>
  <sheetViews>
    <sheetView workbookViewId="0">
      <selection activeCell="I13" sqref="I13"/>
    </sheetView>
  </sheetViews>
  <sheetFormatPr baseColWidth="10" defaultRowHeight="15" x14ac:dyDescent="0.25"/>
  <cols>
    <col min="1" max="1" width="11.42578125" style="2"/>
    <col min="2" max="2" width="11.85546875" style="2" bestFit="1" customWidth="1"/>
    <col min="3" max="3" width="9.85546875" style="2" bestFit="1" customWidth="1"/>
    <col min="4" max="4" width="12.5703125" style="2" bestFit="1" customWidth="1"/>
    <col min="5" max="5" width="16.28515625" style="2" bestFit="1" customWidth="1"/>
    <col min="6" max="6" width="19.42578125" style="2" bestFit="1" customWidth="1"/>
    <col min="7" max="7" width="11" style="2" bestFit="1" customWidth="1"/>
    <col min="8" max="8" width="9.5703125" style="43" bestFit="1" customWidth="1"/>
    <col min="9" max="9" width="21.85546875" style="2" bestFit="1" customWidth="1"/>
    <col min="10" max="10" width="14" style="2" bestFit="1" customWidth="1"/>
    <col min="11" max="11" width="30.7109375" style="2" bestFit="1" customWidth="1"/>
  </cols>
  <sheetData>
    <row r="1" spans="1:11" x14ac:dyDescent="0.25">
      <c r="A1" s="1" t="s">
        <v>0</v>
      </c>
      <c r="B1" s="1" t="s">
        <v>40</v>
      </c>
      <c r="C1" s="1" t="s">
        <v>1</v>
      </c>
      <c r="D1" s="1" t="s">
        <v>9</v>
      </c>
      <c r="E1" s="1" t="s">
        <v>11</v>
      </c>
      <c r="F1" s="1" t="s">
        <v>10</v>
      </c>
      <c r="G1" s="1" t="s">
        <v>12</v>
      </c>
      <c r="H1" s="42" t="s">
        <v>13</v>
      </c>
      <c r="I1" s="1" t="s">
        <v>201</v>
      </c>
      <c r="J1" s="1" t="s">
        <v>7</v>
      </c>
      <c r="K1" s="1" t="s">
        <v>8</v>
      </c>
    </row>
    <row r="2" spans="1:11" x14ac:dyDescent="0.25">
      <c r="A2" s="2" t="s">
        <v>123</v>
      </c>
      <c r="B2" s="2" t="s">
        <v>41</v>
      </c>
      <c r="C2" s="2" t="s">
        <v>137</v>
      </c>
      <c r="D2" s="2" t="s">
        <v>138</v>
      </c>
      <c r="E2" s="44" t="s">
        <v>139</v>
      </c>
      <c r="F2" s="2" t="s">
        <v>81</v>
      </c>
      <c r="G2" s="44" t="s">
        <v>135</v>
      </c>
      <c r="H2" s="43" t="s">
        <v>135</v>
      </c>
      <c r="I2" s="45" t="str">
        <f>UPPER((IF(ISNUMBER(FIND("-",C2)),MID(C2,1,1)&amp;MID(C2,FIND("-",C2)+1,1),MID(C2,1,2))&amp;MID(D2,1,1))&amp;"-"&amp;RIGHT(TableauBaseRDV[[#This Row],[ID]],3)&amp;"-"&amp;TEXT(E2,"jjmmaaa-hhmm"))</f>
        <v>LEE-001-15122021-1000</v>
      </c>
      <c r="J2" s="2" t="s">
        <v>126</v>
      </c>
      <c r="K2" s="2" t="s">
        <v>125</v>
      </c>
    </row>
    <row r="3" spans="1:11" x14ac:dyDescent="0.25">
      <c r="A3" s="45" t="s">
        <v>143</v>
      </c>
      <c r="B3" s="45" t="s">
        <v>41</v>
      </c>
      <c r="C3" s="45" t="s">
        <v>144</v>
      </c>
      <c r="D3" s="45" t="s">
        <v>145</v>
      </c>
      <c r="E3" s="44" t="s">
        <v>150</v>
      </c>
      <c r="F3" s="45" t="s">
        <v>81</v>
      </c>
      <c r="G3" s="44" t="s">
        <v>135</v>
      </c>
      <c r="H3" s="43" t="s">
        <v>141</v>
      </c>
      <c r="I3" s="45" t="str">
        <f>UPPER((IF(ISNUMBER(FIND("-",C3)),MID(C3,1,1)&amp;MID(C3,FIND("-",C3)+1,1),MID(C3,1,2))&amp;MID(D3,1,1))&amp;"-"&amp;RIGHT(TableauBaseRDV[[#This Row],[ID]],3)&amp;"-"&amp;TEXT(E3,"jjmmaaa-hhmm"))</f>
        <v>LEL-004-18122021-1600</v>
      </c>
      <c r="J3" s="45" t="s">
        <v>148</v>
      </c>
      <c r="K3" s="45" t="s">
        <v>149</v>
      </c>
    </row>
    <row r="4" spans="1:11" x14ac:dyDescent="0.25">
      <c r="A4" s="45" t="s">
        <v>143</v>
      </c>
      <c r="B4" s="45" t="s">
        <v>41</v>
      </c>
      <c r="C4" s="45" t="s">
        <v>144</v>
      </c>
      <c r="D4" s="45" t="s">
        <v>145</v>
      </c>
      <c r="E4" s="44" t="s">
        <v>200</v>
      </c>
      <c r="F4" s="45" t="s">
        <v>7</v>
      </c>
      <c r="G4" s="44" t="s">
        <v>140</v>
      </c>
      <c r="H4" s="43" t="s">
        <v>195</v>
      </c>
      <c r="I4" s="45" t="str">
        <f>UPPER((IF(ISNUMBER(FIND("-",C4)),MID(C4,1,1)&amp;MID(C4,FIND("-",C4)+1,1),MID(C4,1,2))&amp;MID(D4,1,1))&amp;"-"&amp;RIGHT(TableauBaseRDV[[#This Row],[ID]],3)&amp;"-"&amp;TEXT(E4,"jjmmaaa-hhmm"))</f>
        <v>LEL-004-14032022-1000</v>
      </c>
      <c r="J4" s="45" t="s">
        <v>148</v>
      </c>
      <c r="K4" s="45" t="s">
        <v>149</v>
      </c>
    </row>
    <row r="5" spans="1:11" x14ac:dyDescent="0.25">
      <c r="A5" s="45" t="s">
        <v>142</v>
      </c>
      <c r="B5" s="45" t="s">
        <v>42</v>
      </c>
      <c r="C5" s="45" t="s">
        <v>132</v>
      </c>
      <c r="D5" s="45" t="s">
        <v>133</v>
      </c>
      <c r="E5" s="44" t="s">
        <v>202</v>
      </c>
      <c r="F5" s="45" t="s">
        <v>81</v>
      </c>
      <c r="G5" s="44" t="s">
        <v>135</v>
      </c>
      <c r="H5" s="43" t="s">
        <v>195</v>
      </c>
      <c r="I5" s="44" t="s">
        <v>151</v>
      </c>
      <c r="J5" s="45" t="s">
        <v>136</v>
      </c>
      <c r="K5" s="45" t="s">
        <v>134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U50"/>
  <sheetViews>
    <sheetView topLeftCell="C4" workbookViewId="0">
      <selection activeCell="K23" sqref="K23"/>
    </sheetView>
  </sheetViews>
  <sheetFormatPr baseColWidth="10" defaultRowHeight="15" x14ac:dyDescent="0.25"/>
  <cols>
    <col min="4" max="4" width="13.42578125" style="1" bestFit="1" customWidth="1"/>
    <col min="6" max="6" width="11.42578125" style="2"/>
    <col min="8" max="8" width="11.42578125" style="1"/>
    <col min="14" max="14" width="11.42578125" style="46"/>
    <col min="15" max="15" width="28.85546875" bestFit="1" customWidth="1"/>
    <col min="16" max="16" width="11.140625" customWidth="1"/>
    <col min="18" max="19" width="11.42578125" style="1"/>
    <col min="20" max="20" width="19.42578125" style="1" customWidth="1"/>
    <col min="21" max="21" width="11.42578125" style="1"/>
  </cols>
  <sheetData>
    <row r="1" spans="2:21" x14ac:dyDescent="0.25">
      <c r="B1" s="29" t="s">
        <v>75</v>
      </c>
      <c r="F1" s="28" t="s">
        <v>77</v>
      </c>
      <c r="H1" s="29" t="s">
        <v>10</v>
      </c>
      <c r="J1" s="28" t="s">
        <v>12</v>
      </c>
      <c r="L1" s="28" t="s">
        <v>13</v>
      </c>
      <c r="N1" s="46" t="s">
        <v>152</v>
      </c>
      <c r="O1" s="1" t="s">
        <v>169</v>
      </c>
      <c r="P1" s="1" t="s">
        <v>170</v>
      </c>
      <c r="R1" s="1" t="s">
        <v>127</v>
      </c>
      <c r="S1" s="1" t="s">
        <v>128</v>
      </c>
      <c r="T1" s="1" t="s">
        <v>129</v>
      </c>
      <c r="U1" s="1" t="s">
        <v>130</v>
      </c>
    </row>
    <row r="2" spans="2:21" x14ac:dyDescent="0.25">
      <c r="B2" s="27">
        <v>0.33333333333333331</v>
      </c>
      <c r="F2" s="2" t="s">
        <v>43</v>
      </c>
      <c r="H2" s="1" t="s">
        <v>80</v>
      </c>
      <c r="J2">
        <v>60</v>
      </c>
      <c r="L2" s="31">
        <v>0</v>
      </c>
      <c r="N2" s="46" t="s">
        <v>153</v>
      </c>
      <c r="O2" t="s">
        <v>106</v>
      </c>
      <c r="P2" s="31">
        <v>12.5</v>
      </c>
      <c r="R2" s="1" t="str">
        <f>TableauBaseRDV[[#This Row],[Nom]]</f>
        <v>LESPERT</v>
      </c>
      <c r="S2" s="1" t="str">
        <f>TableauBaseRDV[[#This Row],[Prenom]]</f>
        <v>Eric</v>
      </c>
      <c r="T2" s="1" t="str">
        <f>UPPER(TableauNomPreFact[[#This Row],[Init]]&amp;"-"&amp;RIGHT(TableauBaseClient[[#This Row],[Date Naiss]],2)&amp;" "&amp;TEXT(TableauBaseRDV[[#This Row],[Date-H  RDV]],"jjmmaa-hhmm"))</f>
        <v>LAG-96 151221-1000</v>
      </c>
      <c r="U2" s="1" t="str">
        <f>IF(ISNUMBER(FIND("-",TableauBaseClient[[#This Row],[Nom]])),MID(TableauBaseClient[[#This Row],[Nom]],1,1)&amp;MID(TableauBaseClient[[#This Row],[Nom]],FIND("-",TableauBaseClient[[#This Row],[Nom]])+1,1),MID(TableauBaseClient[[#This Row],[Nom]],1,2))&amp;MID(TableauBaseClient[[#This Row],[Prénom]],1,1)</f>
        <v>lag</v>
      </c>
    </row>
    <row r="3" spans="2:21" x14ac:dyDescent="0.25">
      <c r="B3" s="27">
        <v>0.34375</v>
      </c>
      <c r="F3" s="2" t="s">
        <v>42</v>
      </c>
      <c r="H3" s="1" t="s">
        <v>81</v>
      </c>
      <c r="J3">
        <v>60</v>
      </c>
      <c r="L3" s="31">
        <v>12.5</v>
      </c>
      <c r="N3" s="46" t="s">
        <v>154</v>
      </c>
      <c r="O3" t="s">
        <v>109</v>
      </c>
      <c r="P3" s="31">
        <v>0</v>
      </c>
    </row>
    <row r="4" spans="2:21" x14ac:dyDescent="0.25">
      <c r="B4" s="27">
        <v>0.35416666666666669</v>
      </c>
      <c r="F4" s="2" t="s">
        <v>41</v>
      </c>
      <c r="H4" s="1" t="s">
        <v>7</v>
      </c>
      <c r="J4">
        <v>15</v>
      </c>
      <c r="L4" s="31">
        <v>60</v>
      </c>
      <c r="N4" s="46" t="s">
        <v>155</v>
      </c>
      <c r="O4" t="s">
        <v>107</v>
      </c>
      <c r="P4" s="31">
        <v>0</v>
      </c>
    </row>
    <row r="5" spans="2:21" x14ac:dyDescent="0.25">
      <c r="B5" s="27">
        <v>0.36458333333333331</v>
      </c>
      <c r="D5" s="1" t="s">
        <v>0</v>
      </c>
      <c r="F5" s="2" t="s">
        <v>78</v>
      </c>
      <c r="H5" s="1" t="s">
        <v>86</v>
      </c>
      <c r="J5">
        <v>150</v>
      </c>
      <c r="L5" s="31">
        <v>80</v>
      </c>
      <c r="N5" s="46" t="s">
        <v>156</v>
      </c>
      <c r="O5" t="s">
        <v>108</v>
      </c>
      <c r="P5" s="31">
        <v>20</v>
      </c>
    </row>
    <row r="6" spans="2:21" x14ac:dyDescent="0.25">
      <c r="B6" s="27">
        <v>0.375</v>
      </c>
      <c r="D6" s="1" t="str" cm="1">
        <f t="array" ref="D6">TableauTexeID[Texte]&amp;TEXT(TableauNumID[Numero],"000")</f>
        <v>CL-2022-006</v>
      </c>
      <c r="F6" s="2" t="s">
        <v>79</v>
      </c>
      <c r="H6" s="1" t="s">
        <v>87</v>
      </c>
      <c r="J6">
        <v>90</v>
      </c>
      <c r="L6" s="31">
        <v>99</v>
      </c>
      <c r="N6" s="46" t="s">
        <v>157</v>
      </c>
      <c r="O6" t="s">
        <v>110</v>
      </c>
      <c r="P6" s="31">
        <v>80</v>
      </c>
    </row>
    <row r="7" spans="2:21" x14ac:dyDescent="0.25">
      <c r="B7" s="27">
        <v>0.38541666666666669</v>
      </c>
      <c r="H7" s="1" t="s">
        <v>88</v>
      </c>
      <c r="J7">
        <v>90</v>
      </c>
      <c r="L7" s="31">
        <v>120</v>
      </c>
      <c r="N7" s="46" t="s">
        <v>158</v>
      </c>
      <c r="O7" t="s">
        <v>111</v>
      </c>
      <c r="P7" s="31">
        <v>60</v>
      </c>
    </row>
    <row r="8" spans="2:21" x14ac:dyDescent="0.25">
      <c r="B8" s="27">
        <v>0.39583333333333331</v>
      </c>
      <c r="D8" s="1" t="s">
        <v>28</v>
      </c>
      <c r="H8" s="1" t="s">
        <v>89</v>
      </c>
      <c r="J8">
        <v>90</v>
      </c>
      <c r="L8" s="31">
        <v>297</v>
      </c>
      <c r="N8" s="46" t="s">
        <v>159</v>
      </c>
      <c r="O8" t="s">
        <v>112</v>
      </c>
      <c r="P8" s="31">
        <v>360</v>
      </c>
    </row>
    <row r="9" spans="2:21" x14ac:dyDescent="0.25">
      <c r="B9" s="27">
        <v>0.40625</v>
      </c>
      <c r="D9" s="1" t="s">
        <v>122</v>
      </c>
      <c r="H9" s="1" t="s">
        <v>90</v>
      </c>
      <c r="J9">
        <v>90</v>
      </c>
      <c r="L9" s="31">
        <v>360</v>
      </c>
      <c r="N9" s="46" t="s">
        <v>160</v>
      </c>
      <c r="O9" t="s">
        <v>113</v>
      </c>
      <c r="P9" s="31">
        <v>0</v>
      </c>
    </row>
    <row r="10" spans="2:21" x14ac:dyDescent="0.25">
      <c r="B10" s="27">
        <v>0.41666666666666669</v>
      </c>
      <c r="H10" s="1" t="s">
        <v>91</v>
      </c>
      <c r="J10">
        <v>90</v>
      </c>
      <c r="N10" s="46" t="s">
        <v>161</v>
      </c>
      <c r="O10" t="s">
        <v>171</v>
      </c>
      <c r="P10" s="31">
        <v>180</v>
      </c>
    </row>
    <row r="11" spans="2:21" x14ac:dyDescent="0.25">
      <c r="B11" s="27">
        <v>0.42708333333333331</v>
      </c>
      <c r="D11" s="1" t="s">
        <v>121</v>
      </c>
      <c r="H11" s="1" t="s">
        <v>92</v>
      </c>
      <c r="J11">
        <v>90</v>
      </c>
      <c r="N11" s="46" t="s">
        <v>162</v>
      </c>
      <c r="O11" t="s">
        <v>172</v>
      </c>
      <c r="P11" s="31">
        <v>120</v>
      </c>
    </row>
    <row r="12" spans="2:21" x14ac:dyDescent="0.25">
      <c r="B12" s="27">
        <v>0.4375</v>
      </c>
      <c r="D12" s="1">
        <v>6</v>
      </c>
      <c r="H12" s="1" t="s">
        <v>93</v>
      </c>
      <c r="J12">
        <v>90</v>
      </c>
      <c r="N12" s="46" t="s">
        <v>163</v>
      </c>
      <c r="O12" t="s">
        <v>173</v>
      </c>
      <c r="P12" s="31">
        <v>60</v>
      </c>
    </row>
    <row r="13" spans="2:21" x14ac:dyDescent="0.25">
      <c r="B13" s="27">
        <v>0.44791666666666669</v>
      </c>
      <c r="H13" s="1" t="s">
        <v>82</v>
      </c>
      <c r="J13">
        <v>90</v>
      </c>
      <c r="N13" s="46" t="s">
        <v>164</v>
      </c>
      <c r="O13" t="s">
        <v>114</v>
      </c>
      <c r="P13" s="31">
        <v>150</v>
      </c>
    </row>
    <row r="14" spans="2:21" x14ac:dyDescent="0.25">
      <c r="B14" s="27">
        <v>0.45833333333333331</v>
      </c>
      <c r="H14" s="1" t="s">
        <v>83</v>
      </c>
      <c r="J14">
        <v>240</v>
      </c>
      <c r="N14" s="46" t="s">
        <v>165</v>
      </c>
      <c r="O14" t="s">
        <v>174</v>
      </c>
      <c r="P14" s="31">
        <v>75</v>
      </c>
    </row>
    <row r="15" spans="2:21" x14ac:dyDescent="0.25">
      <c r="B15" s="27">
        <v>0.46875</v>
      </c>
      <c r="H15" s="1" t="s">
        <v>84</v>
      </c>
      <c r="J15">
        <v>90</v>
      </c>
      <c r="N15" s="46" t="s">
        <v>166</v>
      </c>
      <c r="O15" t="s">
        <v>175</v>
      </c>
      <c r="P15" s="31">
        <v>50</v>
      </c>
    </row>
    <row r="16" spans="2:21" x14ac:dyDescent="0.25">
      <c r="B16" s="27">
        <v>0.47916666666666669</v>
      </c>
      <c r="H16" s="1" t="s">
        <v>85</v>
      </c>
      <c r="J16">
        <v>90</v>
      </c>
      <c r="N16" s="46" t="s">
        <v>167</v>
      </c>
      <c r="O16" t="s">
        <v>115</v>
      </c>
      <c r="P16" s="31">
        <v>60</v>
      </c>
    </row>
    <row r="17" spans="2:16" x14ac:dyDescent="0.25">
      <c r="B17" s="27">
        <v>0.48958333333333331</v>
      </c>
      <c r="H17" s="1" t="s">
        <v>194</v>
      </c>
      <c r="J17">
        <v>90</v>
      </c>
      <c r="N17" s="46" t="s">
        <v>168</v>
      </c>
      <c r="O17" t="s">
        <v>116</v>
      </c>
      <c r="P17" s="31">
        <v>297</v>
      </c>
    </row>
    <row r="18" spans="2:16" x14ac:dyDescent="0.25">
      <c r="B18" s="27">
        <v>0.5</v>
      </c>
      <c r="H18" s="1" t="s">
        <v>94</v>
      </c>
      <c r="J18">
        <v>150</v>
      </c>
      <c r="N18" s="46" t="s">
        <v>183</v>
      </c>
      <c r="O18" t="s">
        <v>176</v>
      </c>
      <c r="P18" s="31">
        <v>148.5</v>
      </c>
    </row>
    <row r="19" spans="2:16" x14ac:dyDescent="0.25">
      <c r="B19" s="27">
        <v>0.51041666666666663</v>
      </c>
      <c r="H19" s="1" t="s">
        <v>95</v>
      </c>
      <c r="J19">
        <v>90</v>
      </c>
      <c r="N19" s="46" t="s">
        <v>184</v>
      </c>
      <c r="O19" t="s">
        <v>177</v>
      </c>
      <c r="P19" s="31">
        <v>99</v>
      </c>
    </row>
    <row r="20" spans="2:16" x14ac:dyDescent="0.25">
      <c r="B20" s="27">
        <v>0.52083333333333337</v>
      </c>
      <c r="H20" s="1" t="s">
        <v>96</v>
      </c>
      <c r="J20">
        <v>90</v>
      </c>
      <c r="N20" s="46" t="s">
        <v>185</v>
      </c>
      <c r="O20" t="s">
        <v>178</v>
      </c>
      <c r="P20" s="31">
        <v>60</v>
      </c>
    </row>
    <row r="21" spans="2:16" x14ac:dyDescent="0.25">
      <c r="B21" s="27">
        <v>0.53125</v>
      </c>
      <c r="H21" s="1" t="s">
        <v>97</v>
      </c>
      <c r="J21">
        <v>90</v>
      </c>
      <c r="N21" s="46" t="s">
        <v>186</v>
      </c>
      <c r="O21" t="s">
        <v>117</v>
      </c>
      <c r="P21" s="31">
        <v>282</v>
      </c>
    </row>
    <row r="22" spans="2:16" x14ac:dyDescent="0.25">
      <c r="B22" s="27">
        <v>0.54166666666666663</v>
      </c>
      <c r="H22" s="1" t="s">
        <v>98</v>
      </c>
      <c r="J22">
        <v>90</v>
      </c>
      <c r="N22" s="46" t="s">
        <v>187</v>
      </c>
      <c r="O22" t="s">
        <v>179</v>
      </c>
      <c r="P22" s="31">
        <v>141</v>
      </c>
    </row>
    <row r="23" spans="2:16" x14ac:dyDescent="0.25">
      <c r="B23" s="27">
        <v>0.55208333333333337</v>
      </c>
      <c r="H23" s="1" t="s">
        <v>99</v>
      </c>
      <c r="J23">
        <v>90</v>
      </c>
      <c r="N23" s="46" t="s">
        <v>188</v>
      </c>
      <c r="O23" t="s">
        <v>180</v>
      </c>
      <c r="P23" s="31">
        <v>94</v>
      </c>
    </row>
    <row r="24" spans="2:16" x14ac:dyDescent="0.25">
      <c r="B24" s="27">
        <v>0.5625</v>
      </c>
      <c r="H24" s="1" t="s">
        <v>100</v>
      </c>
      <c r="J24">
        <v>90</v>
      </c>
      <c r="N24" s="46" t="s">
        <v>189</v>
      </c>
      <c r="O24" t="s">
        <v>181</v>
      </c>
      <c r="P24" s="31">
        <v>0</v>
      </c>
    </row>
    <row r="25" spans="2:16" x14ac:dyDescent="0.25">
      <c r="B25" s="27">
        <v>0.57291666666666663</v>
      </c>
      <c r="H25" s="1" t="s">
        <v>101</v>
      </c>
      <c r="J25">
        <v>90</v>
      </c>
      <c r="N25" s="46" t="s">
        <v>190</v>
      </c>
      <c r="O25" t="s">
        <v>182</v>
      </c>
      <c r="P25" s="31">
        <v>60</v>
      </c>
    </row>
    <row r="26" spans="2:16" x14ac:dyDescent="0.25">
      <c r="B26" s="27">
        <v>0.58333333333333337</v>
      </c>
      <c r="H26" s="1" t="s">
        <v>102</v>
      </c>
      <c r="J26">
        <v>90</v>
      </c>
      <c r="N26" s="46" t="s">
        <v>191</v>
      </c>
      <c r="O26" t="s">
        <v>118</v>
      </c>
      <c r="P26" s="31">
        <v>0</v>
      </c>
    </row>
    <row r="27" spans="2:16" x14ac:dyDescent="0.25">
      <c r="B27" s="27">
        <v>0.59375</v>
      </c>
      <c r="H27" s="1" t="s">
        <v>103</v>
      </c>
      <c r="J27">
        <v>90</v>
      </c>
      <c r="N27" s="46" t="s">
        <v>192</v>
      </c>
      <c r="O27" t="s">
        <v>119</v>
      </c>
      <c r="P27" s="31">
        <v>30</v>
      </c>
    </row>
    <row r="28" spans="2:16" x14ac:dyDescent="0.25">
      <c r="B28" s="27">
        <v>0.60416666666666663</v>
      </c>
      <c r="H28" s="1" t="s">
        <v>104</v>
      </c>
      <c r="J28">
        <v>90</v>
      </c>
      <c r="N28" s="46" t="s">
        <v>193</v>
      </c>
      <c r="O28" t="s">
        <v>120</v>
      </c>
      <c r="P28" s="31">
        <v>50</v>
      </c>
    </row>
    <row r="29" spans="2:16" x14ac:dyDescent="0.25">
      <c r="B29" s="27">
        <v>0.61458333333333337</v>
      </c>
      <c r="H29" s="1" t="s">
        <v>105</v>
      </c>
      <c r="J29">
        <v>90</v>
      </c>
    </row>
    <row r="30" spans="2:16" x14ac:dyDescent="0.25">
      <c r="B30" s="27">
        <v>0.625</v>
      </c>
    </row>
    <row r="31" spans="2:16" x14ac:dyDescent="0.25">
      <c r="B31" s="27">
        <v>0.63541666666666663</v>
      </c>
    </row>
    <row r="32" spans="2:16" x14ac:dyDescent="0.25">
      <c r="B32" s="27">
        <v>0.64583333333333337</v>
      </c>
    </row>
    <row r="33" spans="2:2" x14ac:dyDescent="0.25">
      <c r="B33" s="27">
        <v>0.65625</v>
      </c>
    </row>
    <row r="34" spans="2:2" x14ac:dyDescent="0.25">
      <c r="B34" s="27">
        <v>0.66666666666666663</v>
      </c>
    </row>
    <row r="35" spans="2:2" x14ac:dyDescent="0.25">
      <c r="B35" s="27">
        <v>0.67708333333333337</v>
      </c>
    </row>
    <row r="36" spans="2:2" x14ac:dyDescent="0.25">
      <c r="B36" s="27">
        <v>0.6875</v>
      </c>
    </row>
    <row r="37" spans="2:2" x14ac:dyDescent="0.25">
      <c r="B37" s="27">
        <v>0.69791666666666663</v>
      </c>
    </row>
    <row r="38" spans="2:2" x14ac:dyDescent="0.25">
      <c r="B38" s="27">
        <v>0.70833333333333337</v>
      </c>
    </row>
    <row r="39" spans="2:2" x14ac:dyDescent="0.25">
      <c r="B39" s="27">
        <v>0.71875</v>
      </c>
    </row>
    <row r="40" spans="2:2" x14ac:dyDescent="0.25">
      <c r="B40" s="27">
        <v>0.72916666666666663</v>
      </c>
    </row>
    <row r="41" spans="2:2" x14ac:dyDescent="0.25">
      <c r="B41" s="27">
        <v>0.73958333333333337</v>
      </c>
    </row>
    <row r="42" spans="2:2" x14ac:dyDescent="0.25">
      <c r="B42" s="27">
        <v>0.75</v>
      </c>
    </row>
    <row r="43" spans="2:2" x14ac:dyDescent="0.25">
      <c r="B43" s="27">
        <v>0.76041666666666663</v>
      </c>
    </row>
    <row r="44" spans="2:2" x14ac:dyDescent="0.25">
      <c r="B44" s="27">
        <v>0.77083333333333337</v>
      </c>
    </row>
    <row r="45" spans="2:2" x14ac:dyDescent="0.25">
      <c r="B45" s="27">
        <v>0.78125</v>
      </c>
    </row>
    <row r="46" spans="2:2" x14ac:dyDescent="0.25">
      <c r="B46" s="27">
        <v>0.79166666666666663</v>
      </c>
    </row>
    <row r="47" spans="2:2" x14ac:dyDescent="0.25">
      <c r="B47" s="27">
        <v>0.80208333333333337</v>
      </c>
    </row>
    <row r="48" spans="2:2" x14ac:dyDescent="0.25">
      <c r="B48" s="27">
        <v>0.8125</v>
      </c>
    </row>
    <row r="49" spans="2:2" x14ac:dyDescent="0.25">
      <c r="B49" s="27">
        <v>0.82291666666666663</v>
      </c>
    </row>
    <row r="50" spans="2:2" x14ac:dyDescent="0.25">
      <c r="B50" s="27">
        <v>0.83333333333333337</v>
      </c>
    </row>
  </sheetData>
  <phoneticPr fontId="4" type="noConversion"/>
  <pageMargins left="0.7" right="0.7" top="0.75" bottom="0.75" header="0.3" footer="0.3"/>
  <pageSetup paperSize="9" orientation="portrait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U21"/>
  <sheetViews>
    <sheetView workbookViewId="0">
      <selection activeCell="U2" sqref="U2"/>
    </sheetView>
  </sheetViews>
  <sheetFormatPr baseColWidth="10" defaultRowHeight="15" x14ac:dyDescent="0.25"/>
  <cols>
    <col min="1" max="1" width="11.42578125" style="1"/>
    <col min="3" max="3" width="4.5703125" bestFit="1" customWidth="1"/>
    <col min="4" max="4" width="5.140625" bestFit="1" customWidth="1"/>
    <col min="5" max="5" width="4.85546875" bestFit="1" customWidth="1"/>
    <col min="6" max="6" width="4" bestFit="1" customWidth="1"/>
    <col min="7" max="7" width="4.7109375" bestFit="1" customWidth="1"/>
    <col min="8" max="8" width="5" bestFit="1" customWidth="1"/>
    <col min="9" max="9" width="4.5703125" bestFit="1" customWidth="1"/>
    <col min="11" max="11" width="14" bestFit="1" customWidth="1"/>
    <col min="13" max="13" width="25.5703125" bestFit="1" customWidth="1"/>
    <col min="20" max="20" width="15.28515625" bestFit="1" customWidth="1"/>
  </cols>
  <sheetData>
    <row r="1" spans="1:21" ht="30" customHeight="1" x14ac:dyDescent="0.25">
      <c r="A1" s="4" t="s">
        <v>14</v>
      </c>
      <c r="C1" s="47">
        <f>DATE(CalAnnee,SelectionMois,1)</f>
        <v>44501</v>
      </c>
      <c r="D1" s="47"/>
      <c r="E1" s="47"/>
      <c r="F1" s="47"/>
      <c r="G1" s="47"/>
      <c r="H1" s="47"/>
      <c r="I1" s="47"/>
      <c r="K1" s="7" t="s">
        <v>47</v>
      </c>
      <c r="M1" s="4" t="s">
        <v>29</v>
      </c>
      <c r="O1" s="4" t="s">
        <v>32</v>
      </c>
      <c r="Q1" s="4" t="s">
        <v>35</v>
      </c>
      <c r="S1" s="4" t="s">
        <v>40</v>
      </c>
      <c r="U1" s="29" t="s">
        <v>76</v>
      </c>
    </row>
    <row r="2" spans="1:21" x14ac:dyDescent="0.25">
      <c r="A2" s="5" t="s">
        <v>15</v>
      </c>
      <c r="C2" s="6" t="str">
        <f>UPPER(TEXT(C4,"jjj"))</f>
        <v>LUN</v>
      </c>
      <c r="D2" s="6" t="str">
        <f>UPPER(TEXT(D4,"jjj"))</f>
        <v>MAR</v>
      </c>
      <c r="E2" s="6" t="str">
        <f>UPPER(TEXT(E4,"jjj"))</f>
        <v>MER</v>
      </c>
      <c r="F2" s="6" t="str">
        <f t="shared" ref="F2:I2" si="0">UPPER(TEXT(F4,"jjj"))</f>
        <v>JEU</v>
      </c>
      <c r="G2" s="6" t="str">
        <f t="shared" si="0"/>
        <v>VEN</v>
      </c>
      <c r="H2" s="6" t="str">
        <f t="shared" si="0"/>
        <v>SAM</v>
      </c>
      <c r="I2" s="6" t="str">
        <f t="shared" si="0"/>
        <v>DIM</v>
      </c>
      <c r="K2" s="6">
        <v>11</v>
      </c>
      <c r="M2" s="34">
        <f ca="1">TODAY()</f>
        <v>44534</v>
      </c>
      <c r="O2" s="5" t="s">
        <v>33</v>
      </c>
      <c r="Q2" s="5" t="s">
        <v>36</v>
      </c>
      <c r="S2" s="5" t="s">
        <v>41</v>
      </c>
      <c r="U2" s="30">
        <v>44527</v>
      </c>
    </row>
    <row r="3" spans="1:21" x14ac:dyDescent="0.25">
      <c r="A3" s="5" t="s">
        <v>16</v>
      </c>
      <c r="C3" s="8">
        <f>IF(WEEKDAY(MoisSelect)=2,MoisSelect,"")</f>
        <v>44501</v>
      </c>
      <c r="D3" s="8">
        <f>IF(C3&lt;&gt;"",C3+1,IF(WEEKDAY(MoisSelect)=3,MoisSelect,""))</f>
        <v>44502</v>
      </c>
      <c r="E3" s="8">
        <f>IF(D3&lt;&gt;"",D3+1,IF(WEEKDAY(MoisSelect)=4,MoisSelect,""))</f>
        <v>44503</v>
      </c>
      <c r="F3" s="8">
        <f>IF(E3&lt;&gt;"",E3+1,IF(WEEKDAY(MoisSelect)=5,MoisSelect,""))</f>
        <v>44504</v>
      </c>
      <c r="G3" s="8">
        <f>IF(F3&lt;&gt;"",F3+1,IF(WEEKDAY(MoisSelect)=6,MoisSelect,""))</f>
        <v>44505</v>
      </c>
      <c r="H3" s="8">
        <f>IF(G3&lt;&gt;"",G3+1,IF(WEEKDAY(MoisSelect)=7,MoisSelect,""))</f>
        <v>44506</v>
      </c>
      <c r="I3" s="8">
        <f>IF(H3&lt;&gt;"",H3+1,IF(WEEKDAY(MoisSelect)=1,MoisSelect,""))</f>
        <v>44507</v>
      </c>
      <c r="K3" s="6">
        <v>2021</v>
      </c>
      <c r="M3" s="4" t="s">
        <v>30</v>
      </c>
      <c r="O3" s="5" t="s">
        <v>34</v>
      </c>
      <c r="Q3" s="5" t="s">
        <v>37</v>
      </c>
      <c r="S3" s="5" t="s">
        <v>42</v>
      </c>
    </row>
    <row r="4" spans="1:21" x14ac:dyDescent="0.25">
      <c r="A4" s="5" t="s">
        <v>17</v>
      </c>
      <c r="C4" s="8">
        <f>I3+1</f>
        <v>44508</v>
      </c>
      <c r="D4" s="8">
        <f>C4+1</f>
        <v>44509</v>
      </c>
      <c r="E4" s="8">
        <f t="shared" ref="E4:I4" si="1">D4+1</f>
        <v>44510</v>
      </c>
      <c r="F4" s="8">
        <f t="shared" si="1"/>
        <v>44511</v>
      </c>
      <c r="G4" s="8">
        <f t="shared" si="1"/>
        <v>44512</v>
      </c>
      <c r="H4" s="8">
        <f t="shared" si="1"/>
        <v>44513</v>
      </c>
      <c r="I4" s="8">
        <f t="shared" si="1"/>
        <v>44514</v>
      </c>
      <c r="K4" s="4" t="s">
        <v>27</v>
      </c>
      <c r="M4" s="6">
        <f ca="1">MONTH(DateduJour)</f>
        <v>12</v>
      </c>
      <c r="Q4" s="5" t="s">
        <v>38</v>
      </c>
      <c r="S4" s="5" t="s">
        <v>43</v>
      </c>
    </row>
    <row r="5" spans="1:21" x14ac:dyDescent="0.25">
      <c r="A5" s="5" t="s">
        <v>18</v>
      </c>
      <c r="C5" s="8">
        <f t="shared" ref="C5:C6" si="2">I4+1</f>
        <v>44515</v>
      </c>
      <c r="D5" s="8">
        <f t="shared" ref="D5:I6" si="3">C5+1</f>
        <v>44516</v>
      </c>
      <c r="E5" s="8">
        <f t="shared" si="3"/>
        <v>44517</v>
      </c>
      <c r="F5" s="8">
        <f t="shared" si="3"/>
        <v>44518</v>
      </c>
      <c r="G5" s="8">
        <f t="shared" si="3"/>
        <v>44519</v>
      </c>
      <c r="H5" s="8">
        <f t="shared" si="3"/>
        <v>44520</v>
      </c>
      <c r="I5" s="8">
        <f t="shared" si="3"/>
        <v>44521</v>
      </c>
      <c r="K5" s="1"/>
      <c r="M5" s="6">
        <f ca="1">YEAR(DateduJour)</f>
        <v>2021</v>
      </c>
      <c r="Q5" s="5" t="s">
        <v>39</v>
      </c>
      <c r="S5" s="5" t="s">
        <v>44</v>
      </c>
    </row>
    <row r="6" spans="1:21" x14ac:dyDescent="0.25">
      <c r="A6" s="5" t="s">
        <v>19</v>
      </c>
      <c r="C6" s="8">
        <f t="shared" si="2"/>
        <v>44522</v>
      </c>
      <c r="D6" s="8">
        <f t="shared" si="3"/>
        <v>44523</v>
      </c>
      <c r="E6" s="8">
        <f t="shared" si="3"/>
        <v>44524</v>
      </c>
      <c r="F6" s="8">
        <f t="shared" si="3"/>
        <v>44525</v>
      </c>
      <c r="G6" s="8">
        <f t="shared" si="3"/>
        <v>44526</v>
      </c>
      <c r="H6" s="8">
        <f t="shared" si="3"/>
        <v>44527</v>
      </c>
      <c r="I6" s="8">
        <f t="shared" si="3"/>
        <v>44528</v>
      </c>
      <c r="K6" s="4" t="s">
        <v>28</v>
      </c>
      <c r="M6" s="1"/>
      <c r="S6" s="5" t="s">
        <v>45</v>
      </c>
    </row>
    <row r="7" spans="1:21" x14ac:dyDescent="0.25">
      <c r="A7" s="5" t="s">
        <v>20</v>
      </c>
      <c r="C7" s="8">
        <f>IF(I6&lt;EOMONTH(MoisSelect,0),I6+1,"")</f>
        <v>44529</v>
      </c>
      <c r="D7" s="8">
        <f t="shared" ref="D7:I8" si="4">IF(C7&lt;EOMONTH(MoisSelect,0),C7+1,"")</f>
        <v>44530</v>
      </c>
      <c r="E7" s="8" t="str">
        <f t="shared" si="4"/>
        <v/>
      </c>
      <c r="F7" s="8" t="str">
        <f t="shared" si="4"/>
        <v/>
      </c>
      <c r="G7" s="8" t="str">
        <f t="shared" si="4"/>
        <v/>
      </c>
      <c r="H7" s="8" t="str">
        <f t="shared" si="4"/>
        <v/>
      </c>
      <c r="I7" s="8" t="str">
        <f t="shared" si="4"/>
        <v/>
      </c>
      <c r="K7" s="6" t="str">
        <f>PROPER(TEXT(MoisSelect,"mmmm"))</f>
        <v>Novembre</v>
      </c>
      <c r="M7" s="4" t="s">
        <v>31</v>
      </c>
    </row>
    <row r="8" spans="1:21" x14ac:dyDescent="0.25">
      <c r="A8" s="5" t="s">
        <v>21</v>
      </c>
      <c r="C8" t="str">
        <f>IF(I7&lt;EOMONTH(MoisSelect,0),I7+1,"")</f>
        <v/>
      </c>
      <c r="D8" t="str">
        <f t="shared" si="4"/>
        <v/>
      </c>
      <c r="E8" t="str">
        <f t="shared" si="4"/>
        <v/>
      </c>
      <c r="F8" t="str">
        <f t="shared" si="4"/>
        <v/>
      </c>
      <c r="G8" t="str">
        <f t="shared" si="4"/>
        <v/>
      </c>
      <c r="H8" t="str">
        <f t="shared" si="4"/>
        <v/>
      </c>
      <c r="I8" t="str">
        <f t="shared" si="4"/>
        <v/>
      </c>
      <c r="K8" s="6" t="str">
        <f>TEXT(MoisSelect,"aaaa")</f>
        <v>2021</v>
      </c>
      <c r="M8" s="6" t="str">
        <f>K7&amp;" "&amp;CalAnnee</f>
        <v>Novembre 2021</v>
      </c>
    </row>
    <row r="9" spans="1:21" x14ac:dyDescent="0.25">
      <c r="A9" s="5" t="s">
        <v>22</v>
      </c>
      <c r="M9" s="1"/>
    </row>
    <row r="10" spans="1:21" x14ac:dyDescent="0.25">
      <c r="A10" s="5" t="s">
        <v>23</v>
      </c>
      <c r="M10" s="38">
        <v>44527</v>
      </c>
    </row>
    <row r="11" spans="1:21" x14ac:dyDescent="0.25">
      <c r="A11" s="5" t="s">
        <v>24</v>
      </c>
      <c r="M11" s="33">
        <v>44527</v>
      </c>
    </row>
    <row r="12" spans="1:21" x14ac:dyDescent="0.25">
      <c r="A12" s="5" t="s">
        <v>25</v>
      </c>
    </row>
    <row r="13" spans="1:21" x14ac:dyDescent="0.25">
      <c r="A13" s="5" t="s">
        <v>26</v>
      </c>
    </row>
    <row r="14" spans="1:21" ht="31.5" customHeight="1" x14ac:dyDescent="0.25">
      <c r="K14" s="47">
        <f>DATE(T16,T15,1)</f>
        <v>44501</v>
      </c>
      <c r="L14" s="47"/>
      <c r="M14" s="47"/>
      <c r="N14" s="47"/>
      <c r="O14" s="47"/>
      <c r="P14" s="47"/>
      <c r="Q14" s="47"/>
      <c r="T14" s="4" t="s">
        <v>47</v>
      </c>
    </row>
    <row r="15" spans="1:21" x14ac:dyDescent="0.25">
      <c r="K15" s="6" t="str">
        <f>UPPER(TEXT(K17,"jjj"))</f>
        <v>LUN</v>
      </c>
      <c r="L15" s="6" t="str">
        <f>UPPER(TEXT(L17,"jjj"))</f>
        <v>MAR</v>
      </c>
      <c r="M15" s="6" t="str">
        <f t="shared" ref="M15:Q15" si="5">UPPER(TEXT(M17,"jjj"))</f>
        <v>MER</v>
      </c>
      <c r="N15" s="6" t="str">
        <f t="shared" si="5"/>
        <v>JEU</v>
      </c>
      <c r="O15" s="6" t="str">
        <f t="shared" si="5"/>
        <v>VEN</v>
      </c>
      <c r="P15" s="6" t="str">
        <f t="shared" si="5"/>
        <v>SAM</v>
      </c>
      <c r="Q15" s="6" t="str">
        <f t="shared" si="5"/>
        <v>DIM</v>
      </c>
      <c r="T15" s="6">
        <v>11</v>
      </c>
    </row>
    <row r="16" spans="1:21" x14ac:dyDescent="0.25">
      <c r="K16" s="8">
        <f>IF(WEEKDAY(K14)=2,K14,"")</f>
        <v>44501</v>
      </c>
      <c r="L16" s="8">
        <f>IF(K16&lt;&gt;"",K16+1,IF(WEEKDAY(K14)=3,K14,""))</f>
        <v>44502</v>
      </c>
      <c r="M16" s="8">
        <f>IF(L16&lt;&gt;"",L16+1,IF(WEEKDAY(K14)=4,K14,""))</f>
        <v>44503</v>
      </c>
      <c r="N16" s="8">
        <f>IF(M16&lt;&gt;"",M16+1,IF(WEEKDAY(K14)=5,K14,""))</f>
        <v>44504</v>
      </c>
      <c r="O16" s="8">
        <f>IF(N16&lt;&gt;"",N16+1,IF(WEEKDAY(K14)=6,K14,""))</f>
        <v>44505</v>
      </c>
      <c r="P16" s="8">
        <f>IF(O16&lt;&gt;"",O16+1,IF(WEEKDAY(K14)=7,K14,""))</f>
        <v>44506</v>
      </c>
      <c r="Q16" s="8">
        <f>IF(P16&lt;&gt;"",P16+1,IF(WEEKDAY(K14)=1,K14,""))</f>
        <v>44507</v>
      </c>
      <c r="R16" s="3" t="s">
        <v>46</v>
      </c>
      <c r="T16" s="6">
        <v>2021</v>
      </c>
    </row>
    <row r="17" spans="11:20" x14ac:dyDescent="0.25">
      <c r="K17" s="8">
        <f>Q16+1</f>
        <v>44508</v>
      </c>
      <c r="L17" s="8">
        <f>K17+1</f>
        <v>44509</v>
      </c>
      <c r="M17" s="8">
        <f t="shared" ref="M17:Q17" si="6">L17+1</f>
        <v>44510</v>
      </c>
      <c r="N17" s="8">
        <f t="shared" si="6"/>
        <v>44511</v>
      </c>
      <c r="O17" s="8">
        <f t="shared" si="6"/>
        <v>44512</v>
      </c>
      <c r="P17" s="8">
        <f t="shared" si="6"/>
        <v>44513</v>
      </c>
      <c r="Q17" s="8">
        <f t="shared" si="6"/>
        <v>44514</v>
      </c>
      <c r="T17" s="6" t="s">
        <v>27</v>
      </c>
    </row>
    <row r="18" spans="11:20" x14ac:dyDescent="0.25">
      <c r="K18" s="8">
        <f t="shared" ref="K18:K19" si="7">Q17+1</f>
        <v>44515</v>
      </c>
      <c r="L18" s="8">
        <f t="shared" ref="L18:Q19" si="8">K18+1</f>
        <v>44516</v>
      </c>
      <c r="M18" s="8">
        <f t="shared" si="8"/>
        <v>44517</v>
      </c>
      <c r="N18" s="8">
        <f t="shared" si="8"/>
        <v>44518</v>
      </c>
      <c r="O18" s="8">
        <f t="shared" si="8"/>
        <v>44519</v>
      </c>
      <c r="P18" s="8">
        <f t="shared" si="8"/>
        <v>44520</v>
      </c>
      <c r="Q18" s="8">
        <f t="shared" si="8"/>
        <v>44521</v>
      </c>
    </row>
    <row r="19" spans="11:20" x14ac:dyDescent="0.25">
      <c r="K19" s="8">
        <f t="shared" si="7"/>
        <v>44522</v>
      </c>
      <c r="L19" s="8">
        <f t="shared" si="8"/>
        <v>44523</v>
      </c>
      <c r="M19" s="8">
        <f t="shared" si="8"/>
        <v>44524</v>
      </c>
      <c r="N19" s="8">
        <f t="shared" si="8"/>
        <v>44525</v>
      </c>
      <c r="O19" s="8">
        <f t="shared" si="8"/>
        <v>44526</v>
      </c>
      <c r="P19" s="8">
        <f t="shared" si="8"/>
        <v>44527</v>
      </c>
      <c r="Q19" s="8">
        <f t="shared" si="8"/>
        <v>44528</v>
      </c>
      <c r="T19" s="4" t="s">
        <v>28</v>
      </c>
    </row>
    <row r="20" spans="11:20" x14ac:dyDescent="0.25">
      <c r="K20" s="8">
        <f>IF(Q19&lt;EOMONTH(K14,0),Q19+1,"")</f>
        <v>44529</v>
      </c>
      <c r="L20" s="8">
        <f>IF(K20&lt;EOMONTH(K14,0),K20+1,"")</f>
        <v>44530</v>
      </c>
      <c r="M20" s="8" t="str">
        <f>IF(L20&lt;EOMONTH(K14,0),L20+1,"")</f>
        <v/>
      </c>
      <c r="N20" s="8" t="str">
        <f>IF(M20&lt;EOMONTH(K14,0),M20+1,"")</f>
        <v/>
      </c>
      <c r="O20" s="8" t="str">
        <f>IF(N20&lt;EOMONTH(K14,0),N20+1,"")</f>
        <v/>
      </c>
      <c r="P20" s="8" t="str">
        <f>IF(O20&lt;EOMONTH(K14,0),O20+1,"")</f>
        <v/>
      </c>
      <c r="Q20" s="8" t="str">
        <f>IF(P20&lt;EOMONTH(K14,0),P20+1,"")</f>
        <v/>
      </c>
      <c r="T20" s="6" t="str">
        <f>PROPER(TEXT(K14,"mmmm"))&amp;" "&amp;TEXT(K14,"aaaa")</f>
        <v>Novembre 2021</v>
      </c>
    </row>
    <row r="21" spans="11:20" x14ac:dyDescent="0.25">
      <c r="K21" t="str">
        <f>IF(Q20&lt;EOMONTH(K14,0),Q20+1,"")</f>
        <v/>
      </c>
      <c r="L21" t="str">
        <f>IF(K21&lt;EOMONTH(K14,0),K21+1,"")</f>
        <v/>
      </c>
      <c r="M21" t="str">
        <f>IF(L21&lt;EOMONTH(K14,0),L21+1,"")</f>
        <v/>
      </c>
      <c r="N21" t="str">
        <f>IF(M21&lt;EOMONTH(K14,0),M21+1,"")</f>
        <v/>
      </c>
      <c r="O21" t="str">
        <f>IF(N21&lt;EOMONTH(K14,0),N21+1,"")</f>
        <v/>
      </c>
      <c r="P21" t="str">
        <f>IF(O21&lt;EOMONTH(K14,0),O21+1,"")</f>
        <v/>
      </c>
      <c r="Q21" t="str">
        <f t="shared" ref="Q21" si="9">IF(P21&lt;EOMONTH(MoisSelect,0),P21+1,"")</f>
        <v/>
      </c>
    </row>
  </sheetData>
  <mergeCells count="2">
    <mergeCell ref="C1:I1"/>
    <mergeCell ref="K14:Q14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2:L55"/>
  <sheetViews>
    <sheetView workbookViewId="0">
      <selection activeCell="I7" sqref="I7:J7"/>
    </sheetView>
  </sheetViews>
  <sheetFormatPr baseColWidth="10" defaultRowHeight="15" x14ac:dyDescent="0.25"/>
  <cols>
    <col min="2" max="2" width="4" customWidth="1"/>
    <col min="12" max="12" width="3.140625" customWidth="1"/>
  </cols>
  <sheetData>
    <row r="2" spans="2:12" x14ac:dyDescent="0.25">
      <c r="B2" s="9"/>
      <c r="C2" s="10"/>
      <c r="D2" s="10"/>
      <c r="E2" s="10"/>
      <c r="F2" s="10"/>
      <c r="G2" s="10"/>
      <c r="H2" s="10"/>
      <c r="I2" s="10"/>
      <c r="J2" s="10"/>
      <c r="K2" s="10"/>
      <c r="L2" s="11"/>
    </row>
    <row r="3" spans="2:12" x14ac:dyDescent="0.25">
      <c r="B3" s="12"/>
      <c r="C3" s="13"/>
      <c r="D3" s="13"/>
      <c r="E3" s="13"/>
      <c r="F3" s="13"/>
      <c r="G3" s="13"/>
      <c r="H3" s="13"/>
      <c r="I3" s="13"/>
      <c r="J3" s="13"/>
      <c r="K3" s="13"/>
      <c r="L3" s="14"/>
    </row>
    <row r="4" spans="2:12" x14ac:dyDescent="0.25">
      <c r="B4" s="12"/>
      <c r="C4" s="13"/>
      <c r="D4" s="13"/>
      <c r="E4" s="13"/>
      <c r="F4" s="13"/>
      <c r="G4" s="48" t="s">
        <v>48</v>
      </c>
      <c r="H4" s="48"/>
      <c r="I4" s="49"/>
      <c r="J4" s="49"/>
      <c r="K4" s="13"/>
      <c r="L4" s="14"/>
    </row>
    <row r="5" spans="2:12" x14ac:dyDescent="0.25">
      <c r="B5" s="12"/>
      <c r="C5" s="13"/>
      <c r="D5" s="13"/>
      <c r="E5" s="13"/>
      <c r="F5" s="13"/>
      <c r="G5" s="48"/>
      <c r="H5" s="48"/>
      <c r="I5" s="49"/>
      <c r="J5" s="49"/>
      <c r="K5" s="13"/>
      <c r="L5" s="14"/>
    </row>
    <row r="6" spans="2:12" x14ac:dyDescent="0.25">
      <c r="B6" s="12"/>
      <c r="C6" s="13"/>
      <c r="D6" s="13"/>
      <c r="E6" s="13"/>
      <c r="F6" s="13"/>
      <c r="G6" s="13"/>
      <c r="H6" s="13"/>
      <c r="I6" s="13"/>
      <c r="J6" s="13"/>
      <c r="K6" s="13"/>
      <c r="L6" s="14"/>
    </row>
    <row r="7" spans="2:12" x14ac:dyDescent="0.25">
      <c r="B7" s="12"/>
      <c r="C7" s="13"/>
      <c r="D7" s="13"/>
      <c r="E7" s="13"/>
      <c r="F7" s="13"/>
      <c r="G7" s="13"/>
      <c r="H7" s="23" t="s">
        <v>49</v>
      </c>
      <c r="I7" s="54">
        <f>Calendrier!U2</f>
        <v>44527</v>
      </c>
      <c r="J7" s="55"/>
      <c r="K7" s="13"/>
      <c r="L7" s="14"/>
    </row>
    <row r="8" spans="2:12" x14ac:dyDescent="0.25">
      <c r="B8" s="12"/>
      <c r="C8" s="13"/>
      <c r="D8" s="13"/>
      <c r="E8" s="13"/>
      <c r="F8" s="13"/>
      <c r="G8" s="13"/>
      <c r="H8" s="13"/>
      <c r="I8" s="13"/>
      <c r="J8" s="13"/>
      <c r="K8" s="13"/>
      <c r="L8" s="14"/>
    </row>
    <row r="9" spans="2:12" x14ac:dyDescent="0.25">
      <c r="B9" s="12"/>
      <c r="C9" s="13"/>
      <c r="D9" s="13"/>
      <c r="E9" s="13"/>
      <c r="F9" s="13"/>
      <c r="G9" s="13"/>
      <c r="H9" s="13"/>
      <c r="I9" s="13"/>
      <c r="J9" s="13"/>
      <c r="K9" s="13"/>
      <c r="L9" s="14"/>
    </row>
    <row r="10" spans="2:12" x14ac:dyDescent="0.25">
      <c r="B10" s="12"/>
      <c r="C10" s="56" t="s">
        <v>50</v>
      </c>
      <c r="D10" s="57"/>
      <c r="E10" s="57"/>
      <c r="F10" s="10"/>
      <c r="G10" s="18" t="s">
        <v>51</v>
      </c>
      <c r="H10" s="50"/>
      <c r="I10" s="50"/>
      <c r="J10" s="50"/>
      <c r="K10" s="51"/>
      <c r="L10" s="14"/>
    </row>
    <row r="11" spans="2:12" x14ac:dyDescent="0.25">
      <c r="B11" s="12"/>
      <c r="C11" s="58" t="s">
        <v>52</v>
      </c>
      <c r="D11" s="59"/>
      <c r="E11" s="59"/>
      <c r="F11" s="13"/>
      <c r="G11" s="19" t="s">
        <v>53</v>
      </c>
      <c r="H11" s="52"/>
      <c r="I11" s="52"/>
      <c r="J11" s="52"/>
      <c r="K11" s="53"/>
      <c r="L11" s="14"/>
    </row>
    <row r="12" spans="2:12" x14ac:dyDescent="0.25">
      <c r="B12" s="12"/>
      <c r="C12" s="58" t="s">
        <v>54</v>
      </c>
      <c r="D12" s="59"/>
      <c r="E12" s="59"/>
      <c r="F12" s="13"/>
      <c r="G12" s="19"/>
      <c r="H12" s="52"/>
      <c r="I12" s="52"/>
      <c r="J12" s="52"/>
      <c r="K12" s="53"/>
      <c r="L12" s="14"/>
    </row>
    <row r="13" spans="2:12" x14ac:dyDescent="0.25">
      <c r="B13" s="12"/>
      <c r="C13" s="21">
        <v>66430</v>
      </c>
      <c r="D13" s="59" t="s">
        <v>55</v>
      </c>
      <c r="E13" s="59"/>
      <c r="F13" s="13"/>
      <c r="G13" s="19" t="s">
        <v>56</v>
      </c>
      <c r="H13" s="13"/>
      <c r="I13" s="52"/>
      <c r="J13" s="52"/>
      <c r="K13" s="53"/>
      <c r="L13" s="14"/>
    </row>
    <row r="14" spans="2:12" x14ac:dyDescent="0.25">
      <c r="B14" s="12"/>
      <c r="C14" s="58" t="s">
        <v>57</v>
      </c>
      <c r="D14" s="59"/>
      <c r="E14" s="59"/>
      <c r="F14" s="13"/>
      <c r="G14" s="19" t="s">
        <v>58</v>
      </c>
      <c r="H14" s="52"/>
      <c r="I14" s="52"/>
      <c r="J14" s="52"/>
      <c r="K14" s="14"/>
      <c r="L14" s="14"/>
    </row>
    <row r="15" spans="2:12" x14ac:dyDescent="0.25">
      <c r="B15" s="12"/>
      <c r="C15" s="58" t="s">
        <v>59</v>
      </c>
      <c r="D15" s="59"/>
      <c r="E15" s="59"/>
      <c r="F15" s="13"/>
      <c r="G15" s="19" t="s">
        <v>60</v>
      </c>
      <c r="H15" s="52"/>
      <c r="I15" s="52"/>
      <c r="J15" s="52"/>
      <c r="K15" s="53"/>
      <c r="L15" s="14"/>
    </row>
    <row r="16" spans="2:12" x14ac:dyDescent="0.25">
      <c r="B16" s="12"/>
      <c r="C16" s="58" t="s">
        <v>61</v>
      </c>
      <c r="D16" s="59"/>
      <c r="E16" s="59"/>
      <c r="F16" s="13"/>
      <c r="G16" s="19" t="s">
        <v>62</v>
      </c>
      <c r="H16" s="52"/>
      <c r="I16" s="52"/>
      <c r="J16" s="13"/>
      <c r="K16" s="14"/>
      <c r="L16" s="14"/>
    </row>
    <row r="17" spans="2:12" x14ac:dyDescent="0.25">
      <c r="B17" s="12"/>
      <c r="C17" s="61" t="s">
        <v>63</v>
      </c>
      <c r="D17" s="62"/>
      <c r="E17" s="62"/>
      <c r="F17" s="16"/>
      <c r="G17" s="20"/>
      <c r="H17" s="16"/>
      <c r="I17" s="16"/>
      <c r="J17" s="16"/>
      <c r="K17" s="17"/>
      <c r="L17" s="14"/>
    </row>
    <row r="18" spans="2:12" x14ac:dyDescent="0.25">
      <c r="B18" s="12"/>
      <c r="C18" s="13"/>
      <c r="D18" s="13"/>
      <c r="E18" s="13"/>
      <c r="F18" s="13"/>
      <c r="G18" s="13"/>
      <c r="H18" s="13"/>
      <c r="I18" s="13"/>
      <c r="J18" s="13"/>
      <c r="K18" s="13"/>
      <c r="L18" s="14"/>
    </row>
    <row r="19" spans="2:12" x14ac:dyDescent="0.25">
      <c r="B19" s="12"/>
      <c r="C19" s="68" t="s">
        <v>64</v>
      </c>
      <c r="D19" s="69"/>
      <c r="E19" s="69"/>
      <c r="F19" s="69"/>
      <c r="G19" s="70"/>
      <c r="H19" s="35" t="s">
        <v>65</v>
      </c>
      <c r="I19" s="36" t="s">
        <v>66</v>
      </c>
      <c r="J19" s="36" t="s">
        <v>67</v>
      </c>
      <c r="K19" s="36" t="s">
        <v>68</v>
      </c>
      <c r="L19" s="14"/>
    </row>
    <row r="20" spans="2:12" x14ac:dyDescent="0.25">
      <c r="B20" s="12"/>
      <c r="C20" s="13"/>
      <c r="D20" s="13"/>
      <c r="E20" s="13"/>
      <c r="F20" s="13"/>
      <c r="G20" s="13"/>
      <c r="H20" s="13"/>
      <c r="I20" s="13"/>
      <c r="J20" s="13"/>
      <c r="K20" s="13"/>
      <c r="L20" s="14"/>
    </row>
    <row r="21" spans="2:12" x14ac:dyDescent="0.25">
      <c r="B21" s="12"/>
      <c r="C21" s="65"/>
      <c r="D21" s="50"/>
      <c r="E21" s="50"/>
      <c r="F21" s="50"/>
      <c r="G21" s="51"/>
      <c r="H21" s="10"/>
      <c r="I21" s="9"/>
      <c r="J21" s="24"/>
      <c r="K21" s="11"/>
      <c r="L21" s="14"/>
    </row>
    <row r="22" spans="2:12" x14ac:dyDescent="0.25">
      <c r="B22" s="12"/>
      <c r="C22" s="60"/>
      <c r="D22" s="52"/>
      <c r="E22" s="52"/>
      <c r="F22" s="52"/>
      <c r="G22" s="53"/>
      <c r="H22" s="13"/>
      <c r="I22" s="12"/>
      <c r="J22" s="25"/>
      <c r="K22" s="14"/>
      <c r="L22" s="14"/>
    </row>
    <row r="23" spans="2:12" x14ac:dyDescent="0.25">
      <c r="B23" s="12"/>
      <c r="C23" s="60"/>
      <c r="D23" s="52"/>
      <c r="E23" s="52"/>
      <c r="F23" s="52"/>
      <c r="G23" s="53"/>
      <c r="H23" s="13"/>
      <c r="I23" s="12"/>
      <c r="J23" s="25"/>
      <c r="K23" s="14"/>
      <c r="L23" s="14"/>
    </row>
    <row r="24" spans="2:12" x14ac:dyDescent="0.25">
      <c r="B24" s="12"/>
      <c r="C24" s="60"/>
      <c r="D24" s="52"/>
      <c r="E24" s="52"/>
      <c r="F24" s="52"/>
      <c r="G24" s="53"/>
      <c r="H24" s="13"/>
      <c r="I24" s="12"/>
      <c r="J24" s="25"/>
      <c r="K24" s="14"/>
      <c r="L24" s="14"/>
    </row>
    <row r="25" spans="2:12" x14ac:dyDescent="0.25">
      <c r="B25" s="12"/>
      <c r="C25" s="60"/>
      <c r="D25" s="52"/>
      <c r="E25" s="52"/>
      <c r="F25" s="52"/>
      <c r="G25" s="53"/>
      <c r="H25" s="13"/>
      <c r="I25" s="12"/>
      <c r="J25" s="25"/>
      <c r="K25" s="14"/>
      <c r="L25" s="14"/>
    </row>
    <row r="26" spans="2:12" x14ac:dyDescent="0.25">
      <c r="B26" s="12"/>
      <c r="C26" s="60"/>
      <c r="D26" s="52"/>
      <c r="E26" s="52"/>
      <c r="F26" s="52"/>
      <c r="G26" s="53"/>
      <c r="H26" s="13"/>
      <c r="I26" s="12"/>
      <c r="J26" s="25"/>
      <c r="K26" s="14"/>
      <c r="L26" s="14"/>
    </row>
    <row r="27" spans="2:12" x14ac:dyDescent="0.25">
      <c r="B27" s="12"/>
      <c r="C27" s="60"/>
      <c r="D27" s="52"/>
      <c r="E27" s="52"/>
      <c r="F27" s="52"/>
      <c r="G27" s="53"/>
      <c r="H27" s="13"/>
      <c r="I27" s="12"/>
      <c r="J27" s="25"/>
      <c r="K27" s="14"/>
      <c r="L27" s="14"/>
    </row>
    <row r="28" spans="2:12" x14ac:dyDescent="0.25">
      <c r="B28" s="12"/>
      <c r="C28" s="60"/>
      <c r="D28" s="52"/>
      <c r="E28" s="52"/>
      <c r="F28" s="52"/>
      <c r="G28" s="53"/>
      <c r="H28" s="13"/>
      <c r="I28" s="12"/>
      <c r="J28" s="25"/>
      <c r="K28" s="14"/>
      <c r="L28" s="14"/>
    </row>
    <row r="29" spans="2:12" x14ac:dyDescent="0.25">
      <c r="B29" s="12"/>
      <c r="C29" s="60"/>
      <c r="D29" s="52"/>
      <c r="E29" s="52"/>
      <c r="F29" s="52"/>
      <c r="G29" s="53"/>
      <c r="H29" s="13"/>
      <c r="I29" s="12"/>
      <c r="J29" s="25"/>
      <c r="K29" s="14"/>
      <c r="L29" s="14"/>
    </row>
    <row r="30" spans="2:12" x14ac:dyDescent="0.25">
      <c r="B30" s="12"/>
      <c r="C30" s="60"/>
      <c r="D30" s="52"/>
      <c r="E30" s="52"/>
      <c r="F30" s="52"/>
      <c r="G30" s="53"/>
      <c r="H30" s="13"/>
      <c r="I30" s="12"/>
      <c r="J30" s="25"/>
      <c r="K30" s="14"/>
      <c r="L30" s="14"/>
    </row>
    <row r="31" spans="2:12" x14ac:dyDescent="0.25">
      <c r="B31" s="12"/>
      <c r="C31" s="60"/>
      <c r="D31" s="52"/>
      <c r="E31" s="52"/>
      <c r="F31" s="52"/>
      <c r="G31" s="53"/>
      <c r="H31" s="13"/>
      <c r="I31" s="12"/>
      <c r="J31" s="25"/>
      <c r="K31" s="14"/>
      <c r="L31" s="14"/>
    </row>
    <row r="32" spans="2:12" x14ac:dyDescent="0.25">
      <c r="B32" s="12"/>
      <c r="C32" s="60"/>
      <c r="D32" s="52"/>
      <c r="E32" s="52"/>
      <c r="F32" s="52"/>
      <c r="G32" s="53"/>
      <c r="H32" s="13"/>
      <c r="I32" s="12"/>
      <c r="J32" s="25"/>
      <c r="K32" s="14"/>
      <c r="L32" s="14"/>
    </row>
    <row r="33" spans="2:12" x14ac:dyDescent="0.25">
      <c r="B33" s="12"/>
      <c r="C33" s="60"/>
      <c r="D33" s="52"/>
      <c r="E33" s="52"/>
      <c r="F33" s="52"/>
      <c r="G33" s="53"/>
      <c r="H33" s="13"/>
      <c r="I33" s="12"/>
      <c r="J33" s="25"/>
      <c r="K33" s="14"/>
      <c r="L33" s="14"/>
    </row>
    <row r="34" spans="2:12" x14ac:dyDescent="0.25">
      <c r="B34" s="12"/>
      <c r="C34" s="60"/>
      <c r="D34" s="52"/>
      <c r="E34" s="52"/>
      <c r="F34" s="52"/>
      <c r="G34" s="53"/>
      <c r="H34" s="13"/>
      <c r="I34" s="12"/>
      <c r="J34" s="25"/>
      <c r="K34" s="14"/>
      <c r="L34" s="14"/>
    </row>
    <row r="35" spans="2:12" x14ac:dyDescent="0.25">
      <c r="B35" s="12"/>
      <c r="C35" s="60"/>
      <c r="D35" s="52"/>
      <c r="E35" s="52"/>
      <c r="F35" s="52"/>
      <c r="G35" s="53"/>
      <c r="H35" s="13"/>
      <c r="I35" s="12"/>
      <c r="J35" s="25"/>
      <c r="K35" s="14"/>
      <c r="L35" s="14"/>
    </row>
    <row r="36" spans="2:12" x14ac:dyDescent="0.25">
      <c r="B36" s="12"/>
      <c r="C36" s="60"/>
      <c r="D36" s="52"/>
      <c r="E36" s="52"/>
      <c r="F36" s="52"/>
      <c r="G36" s="53"/>
      <c r="H36" s="13"/>
      <c r="I36" s="12"/>
      <c r="J36" s="25"/>
      <c r="K36" s="14"/>
      <c r="L36" s="14"/>
    </row>
    <row r="37" spans="2:12" x14ac:dyDescent="0.25">
      <c r="B37" s="12"/>
      <c r="C37" s="60"/>
      <c r="D37" s="52"/>
      <c r="E37" s="52"/>
      <c r="F37" s="52"/>
      <c r="G37" s="53"/>
      <c r="H37" s="13"/>
      <c r="I37" s="12"/>
      <c r="J37" s="25"/>
      <c r="K37" s="14"/>
      <c r="L37" s="14"/>
    </row>
    <row r="38" spans="2:12" x14ac:dyDescent="0.25">
      <c r="B38" s="12"/>
      <c r="C38" s="60"/>
      <c r="D38" s="52"/>
      <c r="E38" s="52"/>
      <c r="F38" s="52"/>
      <c r="G38" s="53"/>
      <c r="H38" s="13"/>
      <c r="I38" s="12"/>
      <c r="J38" s="25"/>
      <c r="K38" s="14"/>
      <c r="L38" s="14"/>
    </row>
    <row r="39" spans="2:12" x14ac:dyDescent="0.25">
      <c r="B39" s="12"/>
      <c r="C39" s="60"/>
      <c r="D39" s="52"/>
      <c r="E39" s="52"/>
      <c r="F39" s="52"/>
      <c r="G39" s="53"/>
      <c r="H39" s="13"/>
      <c r="I39" s="12"/>
      <c r="J39" s="25"/>
      <c r="K39" s="14"/>
      <c r="L39" s="14"/>
    </row>
    <row r="40" spans="2:12" x14ac:dyDescent="0.25">
      <c r="B40" s="12"/>
      <c r="C40" s="60"/>
      <c r="D40" s="52"/>
      <c r="E40" s="52"/>
      <c r="F40" s="52"/>
      <c r="G40" s="53"/>
      <c r="H40" s="13"/>
      <c r="I40" s="12"/>
      <c r="J40" s="25"/>
      <c r="K40" s="14"/>
      <c r="L40" s="14"/>
    </row>
    <row r="41" spans="2:12" x14ac:dyDescent="0.25">
      <c r="B41" s="12"/>
      <c r="C41" s="60"/>
      <c r="D41" s="52"/>
      <c r="E41" s="52"/>
      <c r="F41" s="52"/>
      <c r="G41" s="53"/>
      <c r="H41" s="13"/>
      <c r="I41" s="12"/>
      <c r="J41" s="25"/>
      <c r="K41" s="14"/>
      <c r="L41" s="14"/>
    </row>
    <row r="42" spans="2:12" x14ac:dyDescent="0.25">
      <c r="B42" s="12"/>
      <c r="C42" s="60"/>
      <c r="D42" s="52"/>
      <c r="E42" s="52"/>
      <c r="F42" s="52"/>
      <c r="G42" s="53"/>
      <c r="H42" s="13"/>
      <c r="I42" s="12"/>
      <c r="J42" s="25"/>
      <c r="K42" s="14"/>
      <c r="L42" s="14"/>
    </row>
    <row r="43" spans="2:12" x14ac:dyDescent="0.25">
      <c r="B43" s="12"/>
      <c r="C43" s="60"/>
      <c r="D43" s="52"/>
      <c r="E43" s="52"/>
      <c r="F43" s="52"/>
      <c r="G43" s="53"/>
      <c r="H43" s="13"/>
      <c r="I43" s="12"/>
      <c r="J43" s="25"/>
      <c r="K43" s="14"/>
      <c r="L43" s="14"/>
    </row>
    <row r="44" spans="2:12" x14ac:dyDescent="0.25">
      <c r="B44" s="12"/>
      <c r="C44" s="60"/>
      <c r="D44" s="52"/>
      <c r="E44" s="52"/>
      <c r="F44" s="52"/>
      <c r="G44" s="53"/>
      <c r="H44" s="13"/>
      <c r="I44" s="12"/>
      <c r="J44" s="25"/>
      <c r="K44" s="14"/>
      <c r="L44" s="14"/>
    </row>
    <row r="45" spans="2:12" x14ac:dyDescent="0.25">
      <c r="B45" s="12"/>
      <c r="C45" s="60"/>
      <c r="D45" s="52"/>
      <c r="E45" s="52"/>
      <c r="F45" s="52"/>
      <c r="G45" s="53"/>
      <c r="H45" s="13"/>
      <c r="I45" s="12"/>
      <c r="J45" s="25"/>
      <c r="K45" s="14"/>
      <c r="L45" s="14"/>
    </row>
    <row r="46" spans="2:12" x14ac:dyDescent="0.25">
      <c r="B46" s="12"/>
      <c r="C46" s="60"/>
      <c r="D46" s="52"/>
      <c r="E46" s="52"/>
      <c r="F46" s="52"/>
      <c r="G46" s="53"/>
      <c r="H46" s="13"/>
      <c r="I46" s="12"/>
      <c r="J46" s="25"/>
      <c r="K46" s="14"/>
      <c r="L46" s="14"/>
    </row>
    <row r="47" spans="2:12" x14ac:dyDescent="0.25">
      <c r="B47" s="12"/>
      <c r="C47" s="60"/>
      <c r="D47" s="52"/>
      <c r="E47" s="52"/>
      <c r="F47" s="52"/>
      <c r="G47" s="53"/>
      <c r="H47" s="13"/>
      <c r="I47" s="12"/>
      <c r="J47" s="25"/>
      <c r="K47" s="14"/>
      <c r="L47" s="14"/>
    </row>
    <row r="48" spans="2:12" x14ac:dyDescent="0.25">
      <c r="B48" s="12"/>
      <c r="C48" s="60"/>
      <c r="D48" s="52"/>
      <c r="E48" s="52"/>
      <c r="F48" s="52"/>
      <c r="G48" s="53"/>
      <c r="H48" s="13"/>
      <c r="I48" s="12"/>
      <c r="J48" s="25"/>
      <c r="K48" s="14"/>
      <c r="L48" s="14"/>
    </row>
    <row r="49" spans="2:12" x14ac:dyDescent="0.25">
      <c r="B49" s="12"/>
      <c r="C49" s="60"/>
      <c r="D49" s="52"/>
      <c r="E49" s="52"/>
      <c r="F49" s="52"/>
      <c r="G49" s="53"/>
      <c r="H49" s="13"/>
      <c r="I49" s="12"/>
      <c r="J49" s="25"/>
      <c r="K49" s="14"/>
      <c r="L49" s="14"/>
    </row>
    <row r="50" spans="2:12" x14ac:dyDescent="0.25">
      <c r="B50" s="12"/>
      <c r="C50" s="66"/>
      <c r="D50" s="71"/>
      <c r="E50" s="71"/>
      <c r="F50" s="71"/>
      <c r="G50" s="67"/>
      <c r="H50" s="16"/>
      <c r="I50" s="15"/>
      <c r="J50" s="26"/>
      <c r="K50" s="17"/>
      <c r="L50" s="14"/>
    </row>
    <row r="51" spans="2:12" x14ac:dyDescent="0.25">
      <c r="B51" s="12"/>
      <c r="C51" s="13"/>
      <c r="D51" s="13"/>
      <c r="E51" s="13"/>
      <c r="F51" s="13"/>
      <c r="G51" s="13"/>
      <c r="H51" s="13"/>
      <c r="I51" s="13"/>
      <c r="J51" s="13"/>
      <c r="K51" s="13"/>
      <c r="L51" s="14"/>
    </row>
    <row r="52" spans="2:12" x14ac:dyDescent="0.25">
      <c r="B52" s="12"/>
      <c r="C52" s="23" t="s">
        <v>69</v>
      </c>
      <c r="D52" s="55"/>
      <c r="E52" s="55"/>
      <c r="F52" s="55"/>
      <c r="G52" s="55"/>
      <c r="H52" s="13"/>
      <c r="I52" s="9" t="s">
        <v>70</v>
      </c>
      <c r="J52" s="65"/>
      <c r="K52" s="51"/>
      <c r="L52" s="14"/>
    </row>
    <row r="53" spans="2:12" x14ac:dyDescent="0.25">
      <c r="B53" s="12"/>
      <c r="C53" s="23" t="s">
        <v>71</v>
      </c>
      <c r="D53" s="55"/>
      <c r="E53" s="55"/>
      <c r="F53" s="55"/>
      <c r="G53" s="55"/>
      <c r="H53" s="13"/>
      <c r="I53" s="12" t="s">
        <v>72</v>
      </c>
      <c r="J53" s="66"/>
      <c r="K53" s="67"/>
      <c r="L53" s="14"/>
    </row>
    <row r="54" spans="2:12" ht="24.75" customHeight="1" x14ac:dyDescent="0.4">
      <c r="B54" s="12"/>
      <c r="C54" s="13" t="s">
        <v>73</v>
      </c>
      <c r="D54" s="13"/>
      <c r="E54" s="13"/>
      <c r="F54" s="13"/>
      <c r="G54" s="13"/>
      <c r="H54" s="13"/>
      <c r="I54" s="22" t="s">
        <v>74</v>
      </c>
      <c r="J54" s="63"/>
      <c r="K54" s="64"/>
      <c r="L54" s="14"/>
    </row>
    <row r="55" spans="2:12" x14ac:dyDescent="0.25">
      <c r="B55" s="15"/>
      <c r="C55" s="16"/>
      <c r="D55" s="16"/>
      <c r="E55" s="16"/>
      <c r="F55" s="16"/>
      <c r="G55" s="16"/>
      <c r="H55" s="16"/>
      <c r="I55" s="16"/>
      <c r="J55" s="16"/>
      <c r="K55" s="16"/>
      <c r="L55" s="17"/>
    </row>
  </sheetData>
  <mergeCells count="54">
    <mergeCell ref="C48:G48"/>
    <mergeCell ref="C49:G49"/>
    <mergeCell ref="C50:G50"/>
    <mergeCell ref="C42:G42"/>
    <mergeCell ref="C43:G43"/>
    <mergeCell ref="C44:G44"/>
    <mergeCell ref="C45:G45"/>
    <mergeCell ref="C46:G46"/>
    <mergeCell ref="C47:G47"/>
    <mergeCell ref="C41:G41"/>
    <mergeCell ref="C30:G30"/>
    <mergeCell ref="C31:G31"/>
    <mergeCell ref="C32:G32"/>
    <mergeCell ref="C33:G33"/>
    <mergeCell ref="C34:G34"/>
    <mergeCell ref="C35:G35"/>
    <mergeCell ref="C36:G36"/>
    <mergeCell ref="C37:G37"/>
    <mergeCell ref="C38:G38"/>
    <mergeCell ref="C39:G39"/>
    <mergeCell ref="C40:G40"/>
    <mergeCell ref="C29:G29"/>
    <mergeCell ref="C17:E17"/>
    <mergeCell ref="J54:K54"/>
    <mergeCell ref="J52:K52"/>
    <mergeCell ref="J53:K53"/>
    <mergeCell ref="D52:G52"/>
    <mergeCell ref="D53:G53"/>
    <mergeCell ref="C19:G19"/>
    <mergeCell ref="C21:G21"/>
    <mergeCell ref="C22:G22"/>
    <mergeCell ref="C23:G23"/>
    <mergeCell ref="C24:G24"/>
    <mergeCell ref="C25:G25"/>
    <mergeCell ref="C26:G26"/>
    <mergeCell ref="C27:G27"/>
    <mergeCell ref="C28:G28"/>
    <mergeCell ref="H15:K15"/>
    <mergeCell ref="H16:I16"/>
    <mergeCell ref="C10:E10"/>
    <mergeCell ref="C11:E11"/>
    <mergeCell ref="C12:E12"/>
    <mergeCell ref="D13:E13"/>
    <mergeCell ref="C14:E14"/>
    <mergeCell ref="C15:E15"/>
    <mergeCell ref="C16:E16"/>
    <mergeCell ref="H14:J14"/>
    <mergeCell ref="G4:H5"/>
    <mergeCell ref="I4:J5"/>
    <mergeCell ref="H10:K10"/>
    <mergeCell ref="H11:K11"/>
    <mergeCell ref="I13:K13"/>
    <mergeCell ref="H12:K12"/>
    <mergeCell ref="I7:J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1]!enregistrementPDF">
                <anchor moveWithCells="1" sizeWithCells="1">
                  <from>
                    <xdr:col>12</xdr:col>
                    <xdr:colOff>361950</xdr:colOff>
                    <xdr:row>1</xdr:row>
                    <xdr:rowOff>57150</xdr:rowOff>
                  </from>
                  <to>
                    <xdr:col>14</xdr:col>
                    <xdr:colOff>390525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"/>
  <sheetViews>
    <sheetView workbookViewId="0">
      <selection activeCell="J23" sqref="J23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ED0F16-A710-41BD-8394-12708B3A2473}">
  <sheetPr codeName="Feuil9"/>
  <dimension ref="A1"/>
  <sheetViews>
    <sheetView workbookViewId="0">
      <selection activeCell="H18" sqref="H18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078471-1794-4FBB-A573-EA69CC9E919B}">
  <sheetPr codeName="Feuil10"/>
  <dimension ref="A1"/>
  <sheetViews>
    <sheetView workbookViewId="0">
      <selection activeCell="K20" sqref="K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19</vt:i4>
      </vt:variant>
    </vt:vector>
  </HeadingPairs>
  <TitlesOfParts>
    <vt:vector size="28" baseType="lpstr">
      <vt:lpstr>Accueil</vt:lpstr>
      <vt:lpstr>Base clients</vt:lpstr>
      <vt:lpstr>Base rdv</vt:lpstr>
      <vt:lpstr>parametres</vt:lpstr>
      <vt:lpstr>Calendrier</vt:lpstr>
      <vt:lpstr>Facturation</vt:lpstr>
      <vt:lpstr>Statistiques</vt:lpstr>
      <vt:lpstr>Agenda</vt:lpstr>
      <vt:lpstr>2022</vt:lpstr>
      <vt:lpstr>CalAnnee</vt:lpstr>
      <vt:lpstr>DateduJour</vt:lpstr>
      <vt:lpstr>JourChoisi</vt:lpstr>
      <vt:lpstr>ListeBaseClient</vt:lpstr>
      <vt:lpstr>ListeBaseRDV</vt:lpstr>
      <vt:lpstr>ListeCivilité</vt:lpstr>
      <vt:lpstr>ListeDateFact</vt:lpstr>
      <vt:lpstr>ListeDurée</vt:lpstr>
      <vt:lpstr>ListeHeures</vt:lpstr>
      <vt:lpstr>ListeID</vt:lpstr>
      <vt:lpstr>ListeJourChoisi</vt:lpstr>
      <vt:lpstr>ListeMotif</vt:lpstr>
      <vt:lpstr>ListeNomPreFact</vt:lpstr>
      <vt:lpstr>ListeNoms</vt:lpstr>
      <vt:lpstr>ListeNumID</vt:lpstr>
      <vt:lpstr>ListeProduits</vt:lpstr>
      <vt:lpstr>ListeTexeID</vt:lpstr>
      <vt:lpstr>MoisSelect</vt:lpstr>
      <vt:lpstr>SelectionMois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cp:lastPrinted>2021-11-26T07:53:49Z</cp:lastPrinted>
  <dcterms:created xsi:type="dcterms:W3CDTF">2021-11-24T17:14:16Z</dcterms:created>
  <dcterms:modified xsi:type="dcterms:W3CDTF">2021-12-04T12:17:43Z</dcterms:modified>
</cp:coreProperties>
</file>