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761\Desktop\"/>
    </mc:Choice>
  </mc:AlternateContent>
  <xr:revisionPtr revIDLastSave="0" documentId="13_ncr:1_{EB4BA0B1-DE89-4E29-A967-DCDC36F0A5B8}" xr6:coauthVersionLast="47" xr6:coauthVersionMax="47" xr10:uidLastSave="{00000000-0000-0000-0000-000000000000}"/>
  <bookViews>
    <workbookView xWindow="-120" yWindow="-120" windowWidth="20730" windowHeight="11160" xr2:uid="{BA0574A6-E03B-470A-9F25-1B33F4BE6431}"/>
  </bookViews>
  <sheets>
    <sheet name="Saturne_synthese_202106128" sheetId="1" r:id="rId1"/>
  </sheets>
  <externalReferences>
    <externalReference r:id="rId2"/>
    <externalReference r:id="rId3"/>
  </externalReferences>
  <definedNames>
    <definedName name="cashlock">#REF!</definedName>
    <definedName name="EV__LASTREFTIME__" hidden="1">40360.5449537037</definedName>
    <definedName name="lst_input_kbc">[1]Lists!$A$2:$A$7</definedName>
    <definedName name="range_input">#REF!</definedName>
    <definedName name="status">[2]Sheet1!$H$4:$H$10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 a="1"/>
  <c r="F31" i="1" s="1"/>
  <c r="D33" i="1"/>
  <c r="D32" i="1"/>
  <c r="F32" i="1" s="1"/>
  <c r="B53" i="1"/>
  <c r="B51" i="1"/>
  <c r="E32" i="1"/>
  <c r="B32" i="1"/>
  <c r="D31" i="1"/>
  <c r="B31" i="1"/>
  <c r="F30" i="1"/>
  <c r="E30" i="1"/>
  <c r="D30" i="1"/>
  <c r="B30" i="1"/>
  <c r="E31" i="1" l="1" a="1"/>
  <c r="E3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33761</author>
  </authors>
  <commentList>
    <comment ref="B8" authorId="0" shapeId="0" xr:uid="{85A9B1A3-069C-4071-86CF-8AC1C8CC7E9B}">
      <text>
        <r>
          <rPr>
            <b/>
            <sz val="9"/>
            <color indexed="81"/>
            <rFont val="Tahoma"/>
            <family val="2"/>
          </rPr>
          <t>33761:</t>
        </r>
        <r>
          <rPr>
            <sz val="9"/>
            <color indexed="81"/>
            <rFont val="Tahoma"/>
            <family val="2"/>
          </rPr>
          <t xml:space="preserve">
Non Agricole</t>
        </r>
      </text>
    </comment>
    <comment ref="B9" authorId="0" shapeId="0" xr:uid="{5F657900-4D6D-40D9-8826-AFE12ECECB88}">
      <text>
        <r>
          <rPr>
            <b/>
            <sz val="9"/>
            <color indexed="81"/>
            <rFont val="Tahoma"/>
            <family val="2"/>
          </rPr>
          <t>33761:</t>
        </r>
        <r>
          <rPr>
            <sz val="9"/>
            <color indexed="81"/>
            <rFont val="Tahoma"/>
            <family val="2"/>
          </rPr>
          <t xml:space="preserve">
Non Agricole</t>
        </r>
      </text>
    </comment>
    <comment ref="B18" authorId="0" shapeId="0" xr:uid="{1B32F189-0291-4747-815E-9877EF8FB635}">
      <text>
        <r>
          <rPr>
            <b/>
            <sz val="9"/>
            <color indexed="81"/>
            <rFont val="Tahoma"/>
            <family val="2"/>
          </rPr>
          <t>33761:</t>
        </r>
        <r>
          <rPr>
            <sz val="9"/>
            <color indexed="81"/>
            <rFont val="Tahoma"/>
            <family val="2"/>
          </rPr>
          <t xml:space="preserve">
Non Agricole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<sst xmlns="http://schemas.openxmlformats.org/spreadsheetml/2006/main" count="64" uniqueCount="40">
  <si>
    <t>Code_Projet</t>
  </si>
  <si>
    <t>Nom_du_projet</t>
  </si>
  <si>
    <t>Puissance</t>
  </si>
  <si>
    <t>Tarif</t>
  </si>
  <si>
    <t>ok</t>
  </si>
  <si>
    <t>Albert</t>
  </si>
  <si>
    <t>Gelin</t>
  </si>
  <si>
    <t>Gentil</t>
  </si>
  <si>
    <t>Clara</t>
  </si>
  <si>
    <t>Puissance&lt;99</t>
  </si>
  <si>
    <t>Puissance&gt;99</t>
  </si>
  <si>
    <t>10% EPC avant marge</t>
  </si>
  <si>
    <t xml:space="preserve"> PLUS 74k coûts fixes</t>
  </si>
  <si>
    <t>Marge de 180=</t>
  </si>
  <si>
    <t>Chab</t>
  </si>
  <si>
    <t>Barni</t>
  </si>
  <si>
    <t>Gaetan</t>
  </si>
  <si>
    <t>Naffe</t>
  </si>
  <si>
    <t>Tach</t>
  </si>
  <si>
    <t>LX</t>
  </si>
  <si>
    <t>Brun</t>
  </si>
  <si>
    <t>Tour</t>
  </si>
  <si>
    <t>Jan</t>
  </si>
  <si>
    <t>Mich</t>
  </si>
  <si>
    <t xml:space="preserve">SCI </t>
  </si>
  <si>
    <t>Del</t>
  </si>
  <si>
    <t>Bre</t>
  </si>
  <si>
    <t>Comba</t>
  </si>
  <si>
    <t>Mar</t>
  </si>
  <si>
    <t>Bert</t>
  </si>
  <si>
    <t>Pec</t>
  </si>
  <si>
    <t xml:space="preserve">Clym </t>
  </si>
  <si>
    <t>Gir</t>
  </si>
  <si>
    <t>Per</t>
  </si>
  <si>
    <t>Roc</t>
  </si>
  <si>
    <t xml:space="preserve">productible  </t>
  </si>
  <si>
    <t>Puissance &gt;500</t>
  </si>
  <si>
    <t>Puissance&gt;99 et &lt;500</t>
  </si>
  <si>
    <t>alainé</t>
  </si>
  <si>
    <t>Urba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</si>
</sst>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0\ &quot;kWc&quot;"/>
    <numFmt numFmtId="165" formatCode="0.0\ &quot;€/MWh&quot;"/>
    <numFmt numFmtId="166" formatCode="#,##0\ &quot;h&quot;"/>
    <numFmt numFmtId="167" formatCode="_-* #,##0.00\ _€_-;\-* #,##0.00\ _€_-;_-* &quot;-&quot;??\ _€_-;_-@_-"/>
    <numFmt numFmtId="168" formatCode="0.0\ &quot;kWc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theme="4"/>
      <name val="Calibri"/>
      <family val="2"/>
      <scheme val="minor"/>
    </font>
    <font>
      <sz val="10"/>
      <color rgb="FF0070C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7030A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0"/>
      </left>
      <right style="thin">
        <color theme="0"/>
      </right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43" fontId="2" fillId="0" borderId="0" xfId="1" applyFont="1" applyFill="1"/>
    <xf numFmtId="0" fontId="4" fillId="0" borderId="1" xfId="0" applyFont="1" applyBorder="1" applyAlignment="1">
      <alignment horizontal="center" vertical="center" wrapText="1"/>
    </xf>
    <xf numFmtId="43" fontId="2" fillId="0" borderId="2" xfId="0" applyNumberFormat="1" applyFont="1" applyBorder="1"/>
    <xf numFmtId="0" fontId="2" fillId="3" borderId="3" xfId="0" applyFont="1" applyFill="1" applyBorder="1" applyAlignment="1">
      <alignment vertical="center"/>
    </xf>
    <xf numFmtId="43" fontId="4" fillId="4" borderId="3" xfId="0" applyNumberFormat="1" applyFont="1" applyFill="1" applyBorder="1" applyAlignment="1">
      <alignment horizontal="center" vertical="center"/>
    </xf>
    <xf numFmtId="43" fontId="2" fillId="0" borderId="2" xfId="0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43" fontId="4" fillId="0" borderId="0" xfId="0" applyNumberFormat="1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43" fontId="2" fillId="0" borderId="0" xfId="1" applyFont="1"/>
    <xf numFmtId="0" fontId="5" fillId="0" borderId="0" xfId="0" applyFont="1" applyAlignment="1">
      <alignment horizontal="left"/>
    </xf>
    <xf numFmtId="168" fontId="5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4" fontId="5" fillId="0" borderId="0" xfId="0" applyNumberFormat="1" applyFont="1" applyAlignment="1">
      <alignment horizontal="center" vertical="center"/>
    </xf>
    <xf numFmtId="0" fontId="8" fillId="0" borderId="0" xfId="0" applyFont="1"/>
    <xf numFmtId="167" fontId="8" fillId="0" borderId="0" xfId="2" applyNumberFormat="1" applyFont="1"/>
    <xf numFmtId="167" fontId="9" fillId="0" borderId="0" xfId="2" applyNumberFormat="1" applyFont="1"/>
    <xf numFmtId="0" fontId="9" fillId="0" borderId="0" xfId="0" applyFont="1"/>
    <xf numFmtId="2" fontId="5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43" fontId="2" fillId="0" borderId="0" xfId="0" applyNumberFormat="1" applyFont="1" applyFill="1"/>
    <xf numFmtId="167" fontId="2" fillId="0" borderId="0" xfId="0" applyNumberFormat="1" applyFont="1" applyFill="1" applyAlignment="1">
      <alignment horizontal="center"/>
    </xf>
    <xf numFmtId="43" fontId="0" fillId="5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43" fontId="0" fillId="0" borderId="0" xfId="0" applyNumberFormat="1" applyFont="1" applyFill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5" formatCode="_-* #,##0.00_-;\-* #,##0.00_-;_-* &quot;-&quot;??_-;_-@_-"/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5" formatCode="_-* #,##0.00_-;\-* #,##0.00_-;_-* &quot;-&quot;??_-;_-@_-"/>
      <border diagonalUp="0" diagonalDown="0" outline="0">
        <left/>
        <right/>
        <top/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35" formatCode="_-* #,##0.00_-;\-* #,##0.00_-;_-* &quot;-&quot;??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5" formatCode="_-* #,##0.00_-;\-* #,##0.00_-;_-* &quot;-&quot;??_-;_-@_-"/>
      <border diagonalUp="0" diagonalDown="0" outline="0">
        <left/>
        <right/>
        <top/>
        <bottom style="double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6" formatCode="#,##0\ &quot;h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0.00\ &quot;kWc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i val="0"/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double">
          <color rgb="FF4472C4"/>
        </top>
      </border>
    </dxf>
    <dxf>
      <font>
        <i val="0"/>
        <strike val="0"/>
        <outline val="0"/>
        <shadow val="0"/>
        <u val="none"/>
        <vertAlign val="baseline"/>
        <sz val="10"/>
        <name val="Calibri"/>
        <family val="2"/>
        <scheme val="none"/>
      </font>
    </dxf>
    <dxf>
      <font>
        <i val="0"/>
        <strike val="0"/>
        <outline val="0"/>
        <shadow val="0"/>
        <u val="none"/>
        <vertAlign val="baseline"/>
        <sz val="10"/>
        <name val="Calibri"/>
        <family val="2"/>
        <scheme val="none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vannieuwenhuyse/AppData/Roaming/Microsoft/Excel/SPV%20ENFINITY%20CVB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Region%20NE/Belgium/F&amp;C/Finance/Belgische%20SPV%20s/25-01-2010/BE%20PROJECTS%20-%20overview%202501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envatting"/>
      <sheetName val="Banksaldo's"/>
      <sheetName val="In Financing Projects"/>
      <sheetName val="Out EPC Enfinity"/>
      <sheetName val="Out EPC Others"/>
      <sheetName val="In Financing Eco"/>
      <sheetName val="In Achterg.Leningen"/>
      <sheetName val="Anode"/>
      <sheetName val="GSC"/>
      <sheetName val="Historiek Bert"/>
      <sheetName val="EcologiePremies"/>
      <sheetName val="Kapitaalsverhogingen"/>
      <sheetName val="INBTW"/>
      <sheetName val="Onderhoud"/>
      <sheetName val="Beheer"/>
      <sheetName val="Opstal"/>
      <sheetName val="Opstal detail"/>
      <sheetName val="OUTBTW"/>
      <sheetName val="Banken OUT KBC"/>
      <sheetName val="Banken OUT Fortis"/>
      <sheetName val="Lists"/>
      <sheetName val="Straight Loans Fortis"/>
      <sheetName val="Banken OUT Dexia"/>
      <sheetName val="Banken OUT ING"/>
      <sheetName val="Banken OUT Triodos"/>
      <sheetName val="OUT Investeerders Lening"/>
      <sheetName val="Dividenden"/>
      <sheetName val="OUT Diverse Leningen "/>
      <sheetName val="OUT Voorfinancieringsintresten"/>
      <sheetName val="In Divers"/>
      <sheetName val="Elec.Klanten"/>
      <sheetName val="Voorschotten NT gebruiken"/>
      <sheetName val="Meetgegevens"/>
      <sheetName val="Elec. Customers"/>
      <sheetName val="GSC NEW"/>
      <sheetName val="Indexation"/>
      <sheetName val="Index"/>
      <sheetName val="Controls"/>
      <sheetName val="Input"/>
      <sheetName val="Overview Projects"/>
      <sheetName val="Overview Single Project"/>
      <sheetName val="Overview Projects Start OLD"/>
      <sheetName val="Overview Projects Céline aa (2)"/>
      <sheetName val="Capacity Connected"/>
      <sheetName val="Neptune"/>
      <sheetName val="Rhône Solaire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A2" t="str">
            <v>Totale Aflossing</v>
          </cell>
        </row>
        <row r="3">
          <cell r="A3" t="str">
            <v>Kapitaal</v>
          </cell>
        </row>
        <row r="4">
          <cell r="A4" t="str">
            <v>Interest</v>
          </cell>
        </row>
        <row r="5">
          <cell r="A5" t="str">
            <v>Openstaand Bedrag</v>
          </cell>
        </row>
        <row r="6">
          <cell r="A6" t="str">
            <v>BTW</v>
          </cell>
        </row>
        <row r="7">
          <cell r="A7" t="str">
            <v>Totaal Out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">
          <cell r="A2" t="str">
            <v xml:space="preserve">date : </v>
          </cell>
        </row>
      </sheetData>
      <sheetData sheetId="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s active"/>
      <sheetName val="projects CLOSED"/>
      <sheetName val="projects CANCEL"/>
      <sheetName val="projects ON HOLD"/>
      <sheetName val="projects sales"/>
      <sheetName val="projects action list"/>
      <sheetName val="Sheet1"/>
      <sheetName val="kleurlegen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">
          <cell r="H4" t="str">
            <v>ON HOLD</v>
          </cell>
        </row>
        <row r="5">
          <cell r="H5" t="str">
            <v>CANCEL</v>
          </cell>
        </row>
        <row r="6">
          <cell r="H6" t="str">
            <v>CLOSED</v>
          </cell>
        </row>
        <row r="7">
          <cell r="H7" t="str">
            <v>START DC</v>
          </cell>
        </row>
        <row r="8">
          <cell r="H8" t="str">
            <v>START AC</v>
          </cell>
        </row>
        <row r="9">
          <cell r="H9" t="str">
            <v>PREP</v>
          </cell>
        </row>
        <row r="10">
          <cell r="H10" t="str">
            <v>CONNECTED</v>
          </cell>
        </row>
      </sheetData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A8FF54-B1F7-4998-B221-99F64B69D43A}" name="Tableau52" displayName="Tableau52" ref="A2:F30" totalsRowCount="1" headerRowDxfId="15" dataDxfId="14" totalsRowDxfId="13" totalsRowBorderDxfId="12" totalsRowCellStyle="Milliers">
  <autoFilter ref="A2:F29" xr:uid="{BCFB800E-0F86-439E-9742-BFA82D38F2C5}"/>
  <sortState xmlns:xlrd2="http://schemas.microsoft.com/office/spreadsheetml/2017/richdata2" ref="A3:F29">
    <sortCondition ref="B2:B29"/>
  </sortState>
  <tableColumns count="6">
    <tableColumn id="1" xr3:uid="{339DDE0D-8A41-4B04-89EF-2AC6C642BBDD}" name="Code_Projet" dataDxfId="11" totalsRowDxfId="5"/>
    <tableColumn id="2" xr3:uid="{FAA55C7B-7152-4927-9CF4-447804917F8C}" name="Nom_du_projet" totalsRowFunction="count" dataDxfId="10" totalsRowDxfId="4"/>
    <tableColumn id="26" xr3:uid="{57FE0A85-5E5A-4B3B-8835-13917896452E}" name="Urba" dataDxfId="9" totalsRowDxfId="3"/>
    <tableColumn id="4" xr3:uid="{65661DBC-BCF2-4F3F-BCA2-B01AF5ADE2DF}" name="Puissance" totalsRowFunction="sum" dataDxfId="8" totalsRowDxfId="2"/>
    <tableColumn id="6" xr3:uid="{7942B493-5B61-4606-8830-D7D8988250FF}" name="Tarif" totalsRowFunction="average" dataDxfId="7" totalsRowDxfId="1"/>
    <tableColumn id="5" xr3:uid="{31377409-230B-422B-84DA-69E9C6FA9692}" name="productible  " totalsRowFunction="average" dataDxfId="6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777B4-F536-4F79-9825-F4C8ABBB17C7}">
  <dimension ref="A1:F53"/>
  <sheetViews>
    <sheetView tabSelected="1" topLeftCell="A19" zoomScale="86" zoomScaleNormal="86" workbookViewId="0">
      <selection activeCell="F32" sqref="F32"/>
    </sheetView>
  </sheetViews>
  <sheetFormatPr baseColWidth="10" defaultColWidth="11.5703125" defaultRowHeight="12.75" x14ac:dyDescent="0.2"/>
  <cols>
    <col min="1" max="1" width="23" style="1" customWidth="1"/>
    <col min="2" max="2" width="22" style="1" customWidth="1"/>
    <col min="3" max="3" width="20.140625" style="1" customWidth="1"/>
    <col min="4" max="4" width="14.5703125" style="1" customWidth="1"/>
    <col min="5" max="5" width="13" style="1" customWidth="1"/>
    <col min="6" max="6" width="21.28515625" style="2" customWidth="1"/>
    <col min="7" max="16384" width="11.5703125" style="1"/>
  </cols>
  <sheetData>
    <row r="1" spans="1:6" ht="15.75" customHeight="1" x14ac:dyDescent="0.2"/>
    <row r="2" spans="1:6" x14ac:dyDescent="0.2">
      <c r="A2" s="3" t="s">
        <v>0</v>
      </c>
      <c r="B2" s="3" t="s">
        <v>1</v>
      </c>
      <c r="C2" s="3" t="s">
        <v>39</v>
      </c>
      <c r="D2" s="4" t="s">
        <v>2</v>
      </c>
      <c r="E2" s="4" t="s">
        <v>3</v>
      </c>
      <c r="F2" s="4" t="s">
        <v>35</v>
      </c>
    </row>
    <row r="3" spans="1:6" x14ac:dyDescent="0.2">
      <c r="A3" s="5">
        <v>1</v>
      </c>
      <c r="B3" s="9" t="s">
        <v>5</v>
      </c>
      <c r="C3" s="5" t="s">
        <v>4</v>
      </c>
      <c r="D3" s="7">
        <v>99</v>
      </c>
      <c r="E3" s="37">
        <v>95.2</v>
      </c>
      <c r="F3" s="8">
        <v>1321.65</v>
      </c>
    </row>
    <row r="4" spans="1:6" x14ac:dyDescent="0.2">
      <c r="A4" s="5">
        <v>1</v>
      </c>
      <c r="B4" s="5" t="s">
        <v>15</v>
      </c>
      <c r="C4" s="5" t="s">
        <v>4</v>
      </c>
      <c r="D4" s="7">
        <v>99</v>
      </c>
      <c r="E4" s="37">
        <v>95.2</v>
      </c>
      <c r="F4" s="8">
        <v>1403.82</v>
      </c>
    </row>
    <row r="5" spans="1:6" x14ac:dyDescent="0.2">
      <c r="A5" s="5">
        <v>1</v>
      </c>
      <c r="B5" s="5" t="s">
        <v>29</v>
      </c>
      <c r="C5" s="5" t="s">
        <v>4</v>
      </c>
      <c r="D5" s="7">
        <v>299.82</v>
      </c>
      <c r="E5" s="38">
        <v>90</v>
      </c>
      <c r="F5" s="8">
        <v>1143.45</v>
      </c>
    </row>
    <row r="6" spans="1:6" x14ac:dyDescent="0.2">
      <c r="A6" s="5">
        <v>1</v>
      </c>
      <c r="B6" s="5" t="s">
        <v>26</v>
      </c>
      <c r="C6" s="12" t="s">
        <v>4</v>
      </c>
      <c r="D6" s="7">
        <v>299.92</v>
      </c>
      <c r="E6" s="38">
        <v>90</v>
      </c>
      <c r="F6" s="8">
        <v>1139</v>
      </c>
    </row>
    <row r="7" spans="1:6" x14ac:dyDescent="0.2">
      <c r="A7" s="5">
        <v>1</v>
      </c>
      <c r="B7" s="9" t="s">
        <v>20</v>
      </c>
      <c r="C7" s="12" t="s">
        <v>4</v>
      </c>
      <c r="D7" s="7">
        <v>284.89999999999998</v>
      </c>
      <c r="E7" s="38">
        <v>90</v>
      </c>
      <c r="F7" s="8">
        <v>1126</v>
      </c>
    </row>
    <row r="8" spans="1:6" x14ac:dyDescent="0.2">
      <c r="A8" s="5">
        <v>1</v>
      </c>
      <c r="B8" s="5" t="s">
        <v>14</v>
      </c>
      <c r="C8" s="5" t="s">
        <v>4</v>
      </c>
      <c r="D8" s="7">
        <v>99</v>
      </c>
      <c r="E8" s="37">
        <v>98.7</v>
      </c>
      <c r="F8" s="8">
        <v>1340.46</v>
      </c>
    </row>
    <row r="9" spans="1:6" x14ac:dyDescent="0.2">
      <c r="A9" s="5">
        <v>1</v>
      </c>
      <c r="B9" s="5" t="s">
        <v>8</v>
      </c>
      <c r="C9" s="6" t="s">
        <v>4</v>
      </c>
      <c r="D9" s="7">
        <v>300.2</v>
      </c>
      <c r="E9" s="38">
        <v>90</v>
      </c>
      <c r="F9" s="8">
        <v>1112.76</v>
      </c>
    </row>
    <row r="10" spans="1:6" s="11" customFormat="1" x14ac:dyDescent="0.25">
      <c r="A10" s="5">
        <v>1</v>
      </c>
      <c r="B10" s="5" t="s">
        <v>31</v>
      </c>
      <c r="C10" s="9" t="s">
        <v>4</v>
      </c>
      <c r="D10" s="7">
        <v>300.3</v>
      </c>
      <c r="E10" s="38">
        <v>90</v>
      </c>
      <c r="F10" s="8">
        <v>1311</v>
      </c>
    </row>
    <row r="11" spans="1:6" x14ac:dyDescent="0.2">
      <c r="A11" s="5">
        <v>1</v>
      </c>
      <c r="B11" s="9" t="s">
        <v>27</v>
      </c>
      <c r="C11" s="14"/>
      <c r="D11" s="7">
        <v>299.92</v>
      </c>
      <c r="E11" s="38">
        <v>90</v>
      </c>
      <c r="F11" s="8">
        <v>1231</v>
      </c>
    </row>
    <row r="12" spans="1:6" x14ac:dyDescent="0.2">
      <c r="A12" s="5">
        <v>1</v>
      </c>
      <c r="B12" s="5" t="s">
        <v>25</v>
      </c>
      <c r="C12" s="12" t="s">
        <v>4</v>
      </c>
      <c r="D12" s="7">
        <v>300.3</v>
      </c>
      <c r="E12" s="38">
        <v>90</v>
      </c>
      <c r="F12" s="8">
        <v>1085</v>
      </c>
    </row>
    <row r="13" spans="1:6" x14ac:dyDescent="0.2">
      <c r="A13" s="5">
        <v>1</v>
      </c>
      <c r="B13" s="5" t="s">
        <v>16</v>
      </c>
      <c r="C13" s="5" t="s">
        <v>4</v>
      </c>
      <c r="D13" s="7">
        <v>99</v>
      </c>
      <c r="E13" s="37">
        <v>95.2</v>
      </c>
      <c r="F13" s="8">
        <v>1349.37</v>
      </c>
    </row>
    <row r="14" spans="1:6" x14ac:dyDescent="0.2">
      <c r="A14" s="5">
        <v>1</v>
      </c>
      <c r="B14" s="9" t="s">
        <v>6</v>
      </c>
      <c r="C14" s="12" t="s">
        <v>4</v>
      </c>
      <c r="D14" s="7">
        <v>300.3</v>
      </c>
      <c r="E14" s="38">
        <v>90</v>
      </c>
      <c r="F14" s="8">
        <v>1128</v>
      </c>
    </row>
    <row r="15" spans="1:6" x14ac:dyDescent="0.2">
      <c r="A15" s="5">
        <v>1</v>
      </c>
      <c r="B15" s="9" t="s">
        <v>7</v>
      </c>
      <c r="C15" s="5" t="s">
        <v>4</v>
      </c>
      <c r="D15" s="7">
        <v>300.3</v>
      </c>
      <c r="E15" s="38">
        <v>90</v>
      </c>
      <c r="F15" s="8">
        <v>1172</v>
      </c>
    </row>
    <row r="16" spans="1:6" x14ac:dyDescent="0.2">
      <c r="A16" s="5">
        <v>1</v>
      </c>
      <c r="B16" s="5" t="s">
        <v>32</v>
      </c>
      <c r="C16" s="5" t="s">
        <v>4</v>
      </c>
      <c r="D16" s="7">
        <v>300</v>
      </c>
      <c r="E16" s="38">
        <v>90</v>
      </c>
      <c r="F16" s="8">
        <v>1203.8399999999999</v>
      </c>
    </row>
    <row r="17" spans="1:6" x14ac:dyDescent="0.2">
      <c r="A17" s="5">
        <v>1</v>
      </c>
      <c r="B17" s="5" t="s">
        <v>22</v>
      </c>
      <c r="C17" s="5" t="s">
        <v>4</v>
      </c>
      <c r="D17" s="7">
        <v>299.92</v>
      </c>
      <c r="E17" s="38">
        <v>90</v>
      </c>
      <c r="F17" s="8">
        <v>1178</v>
      </c>
    </row>
    <row r="18" spans="1:6" x14ac:dyDescent="0.2">
      <c r="A18" s="5">
        <v>1</v>
      </c>
      <c r="B18" s="5" t="s">
        <v>19</v>
      </c>
      <c r="C18" s="12" t="s">
        <v>4</v>
      </c>
      <c r="D18" s="7">
        <v>271.81</v>
      </c>
      <c r="E18" s="38">
        <v>90</v>
      </c>
      <c r="F18" s="8">
        <v>1034.55</v>
      </c>
    </row>
    <row r="19" spans="1:6" x14ac:dyDescent="0.2">
      <c r="A19" s="5">
        <v>1</v>
      </c>
      <c r="B19" s="5" t="s">
        <v>28</v>
      </c>
      <c r="C19" s="12" t="s">
        <v>4</v>
      </c>
      <c r="D19" s="7">
        <v>299.82</v>
      </c>
      <c r="E19" s="38">
        <v>90</v>
      </c>
      <c r="F19" s="8">
        <v>1106.82</v>
      </c>
    </row>
    <row r="20" spans="1:6" s="13" customFormat="1" x14ac:dyDescent="0.2">
      <c r="A20" s="5">
        <v>1</v>
      </c>
      <c r="B20" s="5" t="s">
        <v>23</v>
      </c>
      <c r="C20" s="5" t="s">
        <v>4</v>
      </c>
      <c r="D20" s="7">
        <v>298.76</v>
      </c>
      <c r="E20" s="38">
        <v>90</v>
      </c>
      <c r="F20" s="8">
        <v>1255</v>
      </c>
    </row>
    <row r="21" spans="1:6" s="13" customFormat="1" x14ac:dyDescent="0.2">
      <c r="A21" s="5">
        <v>1</v>
      </c>
      <c r="B21" s="9" t="s">
        <v>17</v>
      </c>
      <c r="C21" s="10"/>
      <c r="D21" s="7">
        <v>237.16</v>
      </c>
      <c r="E21" s="38">
        <v>90</v>
      </c>
      <c r="F21" s="8">
        <v>1163</v>
      </c>
    </row>
    <row r="22" spans="1:6" s="13" customFormat="1" x14ac:dyDescent="0.2">
      <c r="A22" s="5">
        <v>1</v>
      </c>
      <c r="B22" s="5" t="s">
        <v>30</v>
      </c>
      <c r="C22" s="12" t="s">
        <v>4</v>
      </c>
      <c r="D22" s="7">
        <v>300.3</v>
      </c>
      <c r="E22" s="38">
        <v>90</v>
      </c>
      <c r="F22" s="8">
        <v>1182.06</v>
      </c>
    </row>
    <row r="23" spans="1:6" s="13" customFormat="1" x14ac:dyDescent="0.2">
      <c r="A23" s="5">
        <v>1</v>
      </c>
      <c r="B23" s="5" t="s">
        <v>33</v>
      </c>
      <c r="C23" s="5" t="s">
        <v>4</v>
      </c>
      <c r="D23" s="7">
        <v>235.62</v>
      </c>
      <c r="E23" s="38">
        <v>90</v>
      </c>
      <c r="F23" s="8">
        <v>1078.1099999999999</v>
      </c>
    </row>
    <row r="24" spans="1:6" s="13" customFormat="1" x14ac:dyDescent="0.2">
      <c r="A24" s="5">
        <v>1</v>
      </c>
      <c r="B24" s="5" t="s">
        <v>34</v>
      </c>
      <c r="C24" s="5" t="s">
        <v>4</v>
      </c>
      <c r="D24" s="7">
        <v>99</v>
      </c>
      <c r="E24" s="37">
        <v>98.7</v>
      </c>
      <c r="F24" s="8">
        <v>1278.0899999999999</v>
      </c>
    </row>
    <row r="25" spans="1:6" s="13" customFormat="1" x14ac:dyDescent="0.2">
      <c r="A25" s="5">
        <v>1</v>
      </c>
      <c r="B25" s="5" t="s">
        <v>24</v>
      </c>
      <c r="C25" s="5" t="s">
        <v>4</v>
      </c>
      <c r="D25" s="7">
        <v>300.3</v>
      </c>
      <c r="E25" s="38">
        <v>90</v>
      </c>
      <c r="F25" s="8">
        <v>1146</v>
      </c>
    </row>
    <row r="26" spans="1:6" s="13" customFormat="1" x14ac:dyDescent="0.2">
      <c r="A26" s="42"/>
      <c r="B26" s="43" t="s">
        <v>38</v>
      </c>
      <c r="C26" s="43" t="s">
        <v>4</v>
      </c>
      <c r="D26" s="44">
        <v>2203</v>
      </c>
      <c r="E26" s="45">
        <v>76.900000000000006</v>
      </c>
      <c r="F26" s="46">
        <v>1046</v>
      </c>
    </row>
    <row r="27" spans="1:6" s="13" customFormat="1" x14ac:dyDescent="0.2">
      <c r="A27" s="5">
        <v>1</v>
      </c>
      <c r="B27" s="9" t="s">
        <v>18</v>
      </c>
      <c r="C27" s="5" t="s">
        <v>4</v>
      </c>
      <c r="D27" s="7">
        <v>269.5</v>
      </c>
      <c r="E27" s="38">
        <v>90</v>
      </c>
      <c r="F27" s="8">
        <v>1169.19</v>
      </c>
    </row>
    <row r="28" spans="1:6" s="13" customFormat="1" x14ac:dyDescent="0.2">
      <c r="A28" s="5">
        <v>1</v>
      </c>
      <c r="B28" s="5" t="s">
        <v>21</v>
      </c>
      <c r="C28" s="5" t="s">
        <v>4</v>
      </c>
      <c r="D28" s="7">
        <v>300.3</v>
      </c>
      <c r="E28" s="38">
        <v>90</v>
      </c>
      <c r="F28" s="8">
        <v>1205</v>
      </c>
    </row>
    <row r="29" spans="1:6" s="13" customFormat="1" x14ac:dyDescent="0.2">
      <c r="A29" s="42"/>
      <c r="B29" s="43"/>
      <c r="C29" s="43"/>
      <c r="D29" s="44"/>
      <c r="E29" s="45"/>
      <c r="F29" s="46"/>
    </row>
    <row r="30" spans="1:6" s="13" customFormat="1" ht="13.5" thickBot="1" x14ac:dyDescent="0.25">
      <c r="A30" s="15"/>
      <c r="B30" s="16">
        <f>SUBTOTAL(103,Tableau52[Nom_du_projet])</f>
        <v>26</v>
      </c>
      <c r="C30" s="16"/>
      <c r="D30" s="17">
        <f>SUBTOTAL(109,Tableau52[Puissance])</f>
        <v>8497.4500000000007</v>
      </c>
      <c r="E30" s="15">
        <f>SUBTOTAL(101,Tableau52[Tarif])</f>
        <v>90.765384615384619</v>
      </c>
      <c r="F30" s="18">
        <f>SUBTOTAL(101,Tableau52[[productible  ]])</f>
        <v>1188.8142307692308</v>
      </c>
    </row>
    <row r="31" spans="1:6" s="13" customFormat="1" ht="13.5" thickTop="1" x14ac:dyDescent="0.2">
      <c r="A31" s="19" t="s">
        <v>9</v>
      </c>
      <c r="B31" s="11">
        <f>COUNTIF(D3:D28,"&lt;=99")</f>
        <v>5</v>
      </c>
      <c r="C31" s="11" t="s">
        <v>9</v>
      </c>
      <c r="D31" s="20">
        <f>SUMIF(D3:D28,"&lt;=99",D3:D28)</f>
        <v>495</v>
      </c>
      <c r="E31" s="39" cm="1">
        <f t="array" ref="E31">SUMPRODUCT((D3:D28&lt;=99)*(F3:F28)*(E3:E28)*(D3:D28))/D31/F31</f>
        <v>96.569250110930327</v>
      </c>
      <c r="F31" s="40" cm="1">
        <f t="array" ref="F31">SUMPRODUCT((D3:D28&lt;=99)*D3:D28*(F3:F28))/D31</f>
        <v>1338.6780000000001</v>
      </c>
    </row>
    <row r="32" spans="1:6" s="13" customFormat="1" x14ac:dyDescent="0.2">
      <c r="A32" s="19" t="s">
        <v>10</v>
      </c>
      <c r="B32" s="11">
        <f>COUNTIF(D3:D28,"&gt;99")</f>
        <v>21</v>
      </c>
      <c r="C32" s="11" t="s">
        <v>37</v>
      </c>
      <c r="D32" s="41">
        <f>SUMIF(D3:D29,"&gt;99",D3:D29)</f>
        <v>8002.4500000000007</v>
      </c>
      <c r="E32" s="39">
        <f>87+3</f>
        <v>90</v>
      </c>
      <c r="F32" s="40">
        <f>SUMPRODUCT(D8:D28,F8:F28)/D32</f>
        <v>1052.0513469125081</v>
      </c>
    </row>
    <row r="33" spans="1:6" s="13" customFormat="1" ht="15" x14ac:dyDescent="0.2">
      <c r="A33" s="19"/>
      <c r="B33" s="11"/>
      <c r="C33" s="11" t="s">
        <v>36</v>
      </c>
      <c r="D33" s="47">
        <f>SUMIF(D4:D30,"&gt;500",D4:D30)</f>
        <v>10700.45</v>
      </c>
      <c r="E33" s="39"/>
      <c r="F33" s="40"/>
    </row>
    <row r="35" spans="1:6" x14ac:dyDescent="0.2">
      <c r="E35" s="21"/>
      <c r="F35" s="22"/>
    </row>
    <row r="37" spans="1:6" x14ac:dyDescent="0.2">
      <c r="E37" s="23"/>
      <c r="F37" s="24"/>
    </row>
    <row r="39" spans="1:6" s="25" customFormat="1" x14ac:dyDescent="0.2">
      <c r="A39" s="1"/>
      <c r="B39" s="1"/>
      <c r="C39" s="1"/>
      <c r="D39" s="1"/>
      <c r="E39" s="1"/>
      <c r="F39" s="2"/>
    </row>
    <row r="40" spans="1:6" x14ac:dyDescent="0.2">
      <c r="A40" s="26"/>
      <c r="B40" s="11"/>
      <c r="C40" s="11"/>
      <c r="D40" s="27"/>
      <c r="E40" s="28"/>
      <c r="F40" s="29"/>
    </row>
    <row r="43" spans="1:6" x14ac:dyDescent="0.2">
      <c r="A43" s="26"/>
      <c r="D43" s="27"/>
      <c r="E43" s="30"/>
    </row>
    <row r="44" spans="1:6" x14ac:dyDescent="0.2">
      <c r="A44" s="26"/>
      <c r="D44" s="27"/>
      <c r="E44" s="30"/>
    </row>
    <row r="46" spans="1:6" x14ac:dyDescent="0.2">
      <c r="A46" s="31"/>
      <c r="B46" s="11"/>
      <c r="C46" s="11"/>
      <c r="D46" s="32"/>
      <c r="E46" s="30"/>
      <c r="F46" s="29"/>
    </row>
    <row r="50" spans="1:2" x14ac:dyDescent="0.2">
      <c r="A50" s="33" t="s">
        <v>11</v>
      </c>
      <c r="B50" s="34">
        <v>470</v>
      </c>
    </row>
    <row r="51" spans="1:2" x14ac:dyDescent="0.2">
      <c r="A51" s="33" t="s">
        <v>12</v>
      </c>
      <c r="B51" s="35">
        <f>B50+74</f>
        <v>544</v>
      </c>
    </row>
    <row r="52" spans="1:2" x14ac:dyDescent="0.2">
      <c r="A52" s="33"/>
      <c r="B52" s="33"/>
    </row>
    <row r="53" spans="1:2" x14ac:dyDescent="0.2">
      <c r="A53" s="33" t="s">
        <v>13</v>
      </c>
      <c r="B53" s="36">
        <f>5831-4707</f>
        <v>1124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Saturne_synthese_202106128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33761</dc:creator>
  <cp:lastModifiedBy>33761</cp:lastModifiedBy>
  <dcterms:created xsi:type="dcterms:W3CDTF">2021-06-29T09:21:20Z</dcterms:created>
  <dcterms:modified xsi:type="dcterms:W3CDTF">2021-08-19T13:10:17Z</dcterms:modified>
</cp:coreProperties>
</file>