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0" yWindow="0" windowWidth="19440" windowHeight="11760" activeTab="3"/>
  </bookViews>
  <sheets>
    <sheet name="LISTING" sheetId="3" r:id="rId1"/>
    <sheet name="VARIABLES" sheetId="4" r:id="rId2"/>
    <sheet name="BASE PERISCOLAIRE" sheetId="1" r:id="rId3"/>
    <sheet name="GREVE PRECO PERI" sheetId="2" r:id="rId4"/>
    <sheet name="Feuil1" sheetId="5" r:id="rId5"/>
  </sheets>
  <definedNames>
    <definedName name="_xlnm._FilterDatabase" localSheetId="0" hidden="1">LISTING!$C$3:$C$30</definedName>
    <definedName name="ACTIVITES">LISTING!$F$3:$F$51</definedName>
    <definedName name="AESH">LISTING!$G$3:$G$10</definedName>
    <definedName name="BUS">LISTING!$H$3:$H$11</definedName>
    <definedName name="ECO_1">OFFSET(MonBase,,-23,,)</definedName>
    <definedName name="ECO_2">OFFSET(MonBase,,-18,,)</definedName>
    <definedName name="ECO_3">OFFSET(MonBase,,-13,,)</definedName>
    <definedName name="ECO_4">OFFSET(MonBase,,-8,,)</definedName>
    <definedName name="ECO_5">OFFSET(MonBase,,-3,,)</definedName>
    <definedName name="ECOLES">LISTING!$J$3:$J$7</definedName>
    <definedName name="EDUC">LISTING!$C$3:$C$51</definedName>
    <definedName name="ENTRESTAU">LISTING!$D$3:$D$50</definedName>
    <definedName name="ETUDES">LISTING!$E$3:$E$51</definedName>
    <definedName name="kop">ROW(OFFSET(MonBase,,1,1))-1</definedName>
    <definedName name="MonBase">'BASE PERISCOLAIRE'!$Z$35:$Z$203</definedName>
    <definedName name="PROF">LISTING!$I$3:$I$51</definedName>
    <definedName name="REPAS">LISTING!$K$3:$K$8</definedName>
    <definedName name="SERVICE">LISTING!$B$2:$D$2</definedName>
    <definedName name="SLJ">LISTING!$B$3:$B$51</definedName>
    <definedName name="TRANSPORTSCOLAIRE">LISTING!$H$3:$H$51</definedName>
    <definedName name="_xlnm.Print_Area" localSheetId="2">'BASE PERISCOLAIRE'!$148:$203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2" l="1"/>
  <c r="G160" i="1" l="1"/>
  <c r="G162" i="1"/>
  <c r="G164" i="1"/>
  <c r="B164" i="1"/>
  <c r="B172" i="1"/>
  <c r="V195" i="1"/>
  <c r="V193" i="1"/>
  <c r="V191" i="1"/>
  <c r="V172" i="1"/>
  <c r="V170" i="1"/>
  <c r="V168" i="1"/>
  <c r="V164" i="1"/>
  <c r="V162" i="1"/>
  <c r="V160" i="1"/>
  <c r="V155" i="1"/>
  <c r="V153" i="1"/>
  <c r="V151" i="1"/>
  <c r="Q195" i="1"/>
  <c r="Q193" i="1"/>
  <c r="Q191" i="1"/>
  <c r="Q172" i="1"/>
  <c r="Q170" i="1"/>
  <c r="Q168" i="1"/>
  <c r="Q164" i="1"/>
  <c r="Q162" i="1"/>
  <c r="Q160" i="1"/>
  <c r="Q155" i="1"/>
  <c r="Q153" i="1"/>
  <c r="Q151" i="1"/>
  <c r="L195" i="1"/>
  <c r="L193" i="1"/>
  <c r="L191" i="1"/>
  <c r="L172" i="1"/>
  <c r="L170" i="1"/>
  <c r="L168" i="1"/>
  <c r="L164" i="1"/>
  <c r="L162" i="1"/>
  <c r="L160" i="1"/>
  <c r="L155" i="1"/>
  <c r="L153" i="1"/>
  <c r="L151" i="1"/>
  <c r="G195" i="1"/>
  <c r="G193" i="1"/>
  <c r="G191" i="1"/>
  <c r="G172" i="1"/>
  <c r="G170" i="1"/>
  <c r="G168" i="1"/>
  <c r="G155" i="1"/>
  <c r="G153" i="1"/>
  <c r="G151" i="1"/>
  <c r="B195" i="1"/>
  <c r="B193" i="1"/>
  <c r="B191" i="1"/>
  <c r="B170" i="1"/>
  <c r="B168" i="1"/>
  <c r="B162" i="1"/>
  <c r="B160" i="1"/>
  <c r="B155" i="1"/>
  <c r="B153" i="1"/>
  <c r="B151" i="1"/>
  <c r="V138" i="1"/>
  <c r="V136" i="1"/>
  <c r="V134" i="1"/>
  <c r="V115" i="1"/>
  <c r="V113" i="1"/>
  <c r="V111" i="1"/>
  <c r="V107" i="1"/>
  <c r="V105" i="1"/>
  <c r="V103" i="1"/>
  <c r="V98" i="1"/>
  <c r="V96" i="1"/>
  <c r="V94" i="1"/>
  <c r="V81" i="1"/>
  <c r="V79" i="1"/>
  <c r="V77" i="1"/>
  <c r="V58" i="1"/>
  <c r="V56" i="1"/>
  <c r="V54" i="1"/>
  <c r="V50" i="1"/>
  <c r="V48" i="1"/>
  <c r="V46" i="1"/>
  <c r="V41" i="1"/>
  <c r="V39" i="1"/>
  <c r="V37" i="1"/>
  <c r="Q81" i="1"/>
  <c r="Q79" i="1"/>
  <c r="Q77" i="1"/>
  <c r="Q58" i="1"/>
  <c r="Q56" i="1"/>
  <c r="Q54" i="1"/>
  <c r="Q50" i="1"/>
  <c r="Q48" i="1"/>
  <c r="Q46" i="1"/>
  <c r="Q41" i="1"/>
  <c r="Q39" i="1"/>
  <c r="Q37" i="1"/>
  <c r="L81" i="1"/>
  <c r="L79" i="1"/>
  <c r="L77" i="1"/>
  <c r="L58" i="1"/>
  <c r="L56" i="1"/>
  <c r="L54" i="1"/>
  <c r="L50" i="1"/>
  <c r="L48" i="1"/>
  <c r="L46" i="1"/>
  <c r="L41" i="1"/>
  <c r="L39" i="1"/>
  <c r="L37" i="1"/>
  <c r="G81" i="1"/>
  <c r="G79" i="1"/>
  <c r="G77" i="1"/>
  <c r="G58" i="1"/>
  <c r="G56" i="1"/>
  <c r="G54" i="1"/>
  <c r="G50" i="1"/>
  <c r="G48" i="1"/>
  <c r="G46" i="1"/>
  <c r="G41" i="1"/>
  <c r="G39" i="1"/>
  <c r="G37" i="1"/>
  <c r="B81" i="1"/>
  <c r="B79" i="1"/>
  <c r="B77" i="1"/>
  <c r="B58" i="1"/>
  <c r="B56" i="1"/>
  <c r="B54" i="1"/>
  <c r="B50" i="1"/>
  <c r="B48" i="1"/>
  <c r="B46" i="1"/>
  <c r="B41" i="1"/>
  <c r="B39" i="1"/>
  <c r="B37" i="1"/>
  <c r="Q138" i="1"/>
  <c r="Q136" i="1"/>
  <c r="Q134" i="1"/>
  <c r="Q115" i="1"/>
  <c r="Q113" i="1"/>
  <c r="Q111" i="1"/>
  <c r="Q107" i="1"/>
  <c r="Q105" i="1"/>
  <c r="Q103" i="1"/>
  <c r="Q98" i="1"/>
  <c r="Q96" i="1"/>
  <c r="Q94" i="1"/>
  <c r="L138" i="1"/>
  <c r="L136" i="1"/>
  <c r="L134" i="1"/>
  <c r="L115" i="1"/>
  <c r="L113" i="1"/>
  <c r="L111" i="1"/>
  <c r="L107" i="1"/>
  <c r="L105" i="1"/>
  <c r="L103" i="1"/>
  <c r="L98" i="1"/>
  <c r="L96" i="1"/>
  <c r="L94" i="1"/>
  <c r="G138" i="1"/>
  <c r="G136" i="1"/>
  <c r="G134" i="1"/>
  <c r="G115" i="1"/>
  <c r="G113" i="1"/>
  <c r="G111" i="1"/>
  <c r="G107" i="1"/>
  <c r="G105" i="1"/>
  <c r="G103" i="1"/>
  <c r="G98" i="1"/>
  <c r="G96" i="1"/>
  <c r="G94" i="1"/>
  <c r="B138" i="1"/>
  <c r="B136" i="1"/>
  <c r="B134" i="1"/>
  <c r="B115" i="1"/>
  <c r="B113" i="1"/>
  <c r="B111" i="1"/>
  <c r="B107" i="1"/>
  <c r="B105" i="1"/>
  <c r="B103" i="1"/>
  <c r="B98" i="1"/>
  <c r="B96" i="1"/>
  <c r="B94" i="1"/>
  <c r="A52" i="1" l="1"/>
  <c r="A166" i="1"/>
  <c r="U166" i="1"/>
  <c r="P166" i="1"/>
  <c r="K166" i="1"/>
  <c r="F166" i="1"/>
  <c r="U109" i="1"/>
  <c r="P109" i="1"/>
  <c r="K109" i="1"/>
  <c r="F109" i="1"/>
  <c r="A109" i="1"/>
  <c r="U52" i="1"/>
  <c r="P52" i="1"/>
  <c r="K52" i="1"/>
  <c r="F52" i="1"/>
  <c r="G27" i="2"/>
  <c r="F27" i="2"/>
  <c r="D27" i="2"/>
  <c r="C27" i="2"/>
  <c r="C17" i="2" l="1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D17" i="2" a="1"/>
  <c r="D17" i="2" s="1"/>
  <c r="E17" i="2" a="1"/>
  <c r="E17" i="2" s="1"/>
  <c r="F17" i="2" a="1"/>
  <c r="F17" i="2" s="1"/>
  <c r="G17" i="2" a="1"/>
  <c r="G17" i="2" s="1"/>
  <c r="D18" i="2" a="1"/>
  <c r="D18" i="2" s="1"/>
  <c r="E18" i="2" a="1"/>
  <c r="E18" i="2" s="1"/>
  <c r="F18" i="2" a="1"/>
  <c r="F18" i="2" s="1"/>
  <c r="G18" i="2" a="1"/>
  <c r="G18" i="2" s="1"/>
  <c r="D19" i="2" a="1"/>
  <c r="D19" i="2" s="1"/>
  <c r="E19" i="2" a="1"/>
  <c r="E19" i="2" s="1"/>
  <c r="F19" i="2" a="1"/>
  <c r="F19" i="2" s="1"/>
  <c r="G19" i="2" a="1"/>
  <c r="G19" i="2" s="1"/>
  <c r="D20" i="2" a="1"/>
  <c r="D20" i="2" s="1"/>
  <c r="E20" i="2" a="1"/>
  <c r="E20" i="2" s="1"/>
  <c r="F20" i="2" a="1"/>
  <c r="F20" i="2" s="1"/>
  <c r="G20" i="2" a="1"/>
  <c r="G20" i="2" s="1"/>
  <c r="D21" i="2" a="1"/>
  <c r="D21" i="2" s="1"/>
  <c r="E21" i="2" a="1"/>
  <c r="E21" i="2" s="1"/>
  <c r="F21" i="2" a="1"/>
  <c r="F21" i="2" s="1"/>
  <c r="G21" i="2" a="1"/>
  <c r="G21" i="2" s="1"/>
  <c r="D22" i="2" a="1"/>
  <c r="D22" i="2" s="1"/>
  <c r="E22" i="2" a="1"/>
  <c r="E22" i="2" s="1"/>
  <c r="F22" i="2" a="1"/>
  <c r="F22" i="2" s="1"/>
  <c r="G22" i="2" a="1"/>
  <c r="G22" i="2" s="1"/>
  <c r="D23" i="2" a="1"/>
  <c r="D23" i="2" s="1"/>
  <c r="E23" i="2" a="1"/>
  <c r="E23" i="2" s="1"/>
  <c r="F23" i="2" a="1"/>
  <c r="F23" i="2" s="1"/>
  <c r="G23" i="2" a="1"/>
  <c r="G23" i="2" s="1"/>
  <c r="D24" i="2" a="1"/>
  <c r="D24" i="2" s="1"/>
  <c r="E24" i="2" a="1"/>
  <c r="E24" i="2" s="1"/>
  <c r="F24" i="2" a="1"/>
  <c r="F24" i="2" s="1"/>
  <c r="G24" i="2" a="1"/>
  <c r="G24" i="2" s="1"/>
  <c r="D25" i="2" a="1"/>
  <c r="D25" i="2" s="1"/>
  <c r="E25" i="2" a="1"/>
  <c r="E25" i="2" s="1"/>
  <c r="F25" i="2" a="1"/>
  <c r="F25" i="2" s="1"/>
  <c r="G25" i="2" a="1"/>
  <c r="G25" i="2" s="1"/>
  <c r="E5" i="4" l="1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53" i="2"/>
  <c r="G52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53" i="2"/>
  <c r="F52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53" i="2"/>
  <c r="E52" i="2"/>
  <c r="D68" i="2"/>
  <c r="D67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53" i="2"/>
  <c r="D52" i="2"/>
  <c r="C68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53" i="2"/>
  <c r="C52" i="2"/>
  <c r="A1" i="1"/>
  <c r="H29" i="4"/>
  <c r="G29" i="4"/>
  <c r="F29" i="4"/>
  <c r="E29" i="4"/>
  <c r="H25" i="4"/>
  <c r="G25" i="4"/>
  <c r="F25" i="4"/>
  <c r="E25" i="4"/>
  <c r="H21" i="4"/>
  <c r="G21" i="4"/>
  <c r="F21" i="4"/>
  <c r="E21" i="4"/>
  <c r="H17" i="4"/>
  <c r="G17" i="4"/>
  <c r="F17" i="4"/>
  <c r="E17" i="4"/>
  <c r="H13" i="4"/>
  <c r="G13" i="4"/>
  <c r="F13" i="4"/>
  <c r="E13" i="4"/>
  <c r="H9" i="4"/>
  <c r="G9" i="4"/>
  <c r="F9" i="4"/>
  <c r="E9" i="4"/>
  <c r="H5" i="4"/>
  <c r="G5" i="4"/>
  <c r="F5" i="4"/>
  <c r="F6" i="4" s="1"/>
  <c r="G6" i="4"/>
  <c r="H6" i="4"/>
  <c r="G46" i="2" a="1"/>
  <c r="G46" i="2" s="1"/>
  <c r="F46" i="2" a="1"/>
  <c r="F46" i="2" s="1"/>
  <c r="E46" i="2" a="1"/>
  <c r="E46" i="2" s="1"/>
  <c r="D46" i="2" a="1"/>
  <c r="D46" i="2" s="1"/>
  <c r="C46" i="2" a="1"/>
  <c r="C46" i="2" s="1"/>
  <c r="G45" i="2" a="1"/>
  <c r="G45" i="2" s="1"/>
  <c r="F45" i="2" a="1"/>
  <c r="F45" i="2" s="1"/>
  <c r="E45" i="2" a="1"/>
  <c r="E45" i="2" s="1"/>
  <c r="D45" i="2" a="1"/>
  <c r="D45" i="2" s="1"/>
  <c r="C45" i="2" a="1"/>
  <c r="C45" i="2" s="1"/>
  <c r="G44" i="2" a="1"/>
  <c r="G44" i="2" s="1"/>
  <c r="F44" i="2" a="1"/>
  <c r="F44" i="2" s="1"/>
  <c r="E44" i="2" a="1"/>
  <c r="E44" i="2" s="1"/>
  <c r="D44" i="2" a="1"/>
  <c r="D44" i="2" s="1"/>
  <c r="C44" i="2" a="1"/>
  <c r="C44" i="2" s="1"/>
  <c r="G43" i="2" a="1"/>
  <c r="G43" i="2" s="1"/>
  <c r="F43" i="2" a="1"/>
  <c r="F43" i="2" s="1"/>
  <c r="E43" i="2" a="1"/>
  <c r="E43" i="2" s="1"/>
  <c r="D43" i="2" a="1"/>
  <c r="D43" i="2" s="1"/>
  <c r="C43" i="2" a="1"/>
  <c r="C43" i="2" s="1"/>
  <c r="G42" i="2" a="1"/>
  <c r="G42" i="2" s="1"/>
  <c r="F42" i="2" a="1"/>
  <c r="F42" i="2" s="1"/>
  <c r="E42" i="2" a="1"/>
  <c r="E42" i="2" s="1"/>
  <c r="D42" i="2" a="1"/>
  <c r="D42" i="2" s="1"/>
  <c r="C42" i="2" a="1"/>
  <c r="C42" i="2" s="1"/>
  <c r="G41" i="2" a="1"/>
  <c r="G41" i="2" s="1"/>
  <c r="F41" i="2" a="1"/>
  <c r="F41" i="2" s="1"/>
  <c r="E41" i="2" a="1"/>
  <c r="E41" i="2" s="1"/>
  <c r="D41" i="2" a="1"/>
  <c r="D41" i="2" s="1"/>
  <c r="C41" i="2" a="1"/>
  <c r="C41" i="2" s="1"/>
  <c r="G40" i="2" a="1"/>
  <c r="G40" i="2" s="1"/>
  <c r="F40" i="2" a="1"/>
  <c r="F40" i="2" s="1"/>
  <c r="E40" i="2" a="1"/>
  <c r="E40" i="2" s="1"/>
  <c r="D40" i="2" a="1"/>
  <c r="D40" i="2" s="1"/>
  <c r="C40" i="2" a="1"/>
  <c r="C40" i="2" s="1"/>
  <c r="G39" i="2" a="1"/>
  <c r="G39" i="2" s="1"/>
  <c r="F39" i="2" a="1"/>
  <c r="F39" i="2" s="1"/>
  <c r="E39" i="2" a="1"/>
  <c r="E39" i="2" s="1"/>
  <c r="D39" i="2" a="1"/>
  <c r="D39" i="2" s="1"/>
  <c r="C39" i="2" a="1"/>
  <c r="C39" i="2" s="1"/>
  <c r="G38" i="2" a="1"/>
  <c r="G38" i="2" s="1"/>
  <c r="F38" i="2" a="1"/>
  <c r="F38" i="2" s="1"/>
  <c r="E38" i="2" a="1"/>
  <c r="E38" i="2" s="1"/>
  <c r="D38" i="2" a="1"/>
  <c r="D38" i="2" s="1"/>
  <c r="C38" i="2" a="1"/>
  <c r="C38" i="2" s="1"/>
  <c r="G36" i="2" a="1"/>
  <c r="G36" i="2" s="1"/>
  <c r="F36" i="2" a="1"/>
  <c r="F36" i="2" s="1"/>
  <c r="E36" i="2" a="1"/>
  <c r="E36" i="2" s="1"/>
  <c r="D36" i="2" a="1"/>
  <c r="D36" i="2" s="1"/>
  <c r="C36" i="2" a="1"/>
  <c r="C36" i="2" s="1"/>
  <c r="G35" i="2" a="1"/>
  <c r="G35" i="2" s="1"/>
  <c r="F35" i="2" a="1"/>
  <c r="F35" i="2" s="1"/>
  <c r="E35" i="2" a="1"/>
  <c r="E35" i="2" s="1"/>
  <c r="D35" i="2" a="1"/>
  <c r="D35" i="2" s="1"/>
  <c r="C35" i="2" a="1"/>
  <c r="C35" i="2" s="1"/>
  <c r="G34" i="2" a="1"/>
  <c r="G34" i="2" s="1"/>
  <c r="F34" i="2" a="1"/>
  <c r="F34" i="2" s="1"/>
  <c r="E34" i="2" a="1"/>
  <c r="E34" i="2" s="1"/>
  <c r="D34" i="2" a="1"/>
  <c r="D34" i="2" s="1"/>
  <c r="C34" i="2" a="1"/>
  <c r="C34" i="2" s="1"/>
  <c r="G33" i="2" a="1"/>
  <c r="G33" i="2" s="1"/>
  <c r="F33" i="2" a="1"/>
  <c r="F33" i="2" s="1"/>
  <c r="E33" i="2" a="1"/>
  <c r="E33" i="2" s="1"/>
  <c r="D33" i="2" a="1"/>
  <c r="D33" i="2" s="1"/>
  <c r="C33" i="2" a="1"/>
  <c r="C33" i="2" s="1"/>
  <c r="G32" i="2" a="1"/>
  <c r="G32" i="2" s="1"/>
  <c r="F32" i="2" a="1"/>
  <c r="F32" i="2" s="1"/>
  <c r="E32" i="2" a="1"/>
  <c r="E32" i="2" s="1"/>
  <c r="D32" i="2" a="1"/>
  <c r="D32" i="2" s="1"/>
  <c r="C32" i="2" a="1"/>
  <c r="C32" i="2" s="1"/>
  <c r="G31" i="2" a="1"/>
  <c r="G31" i="2" s="1"/>
  <c r="F31" i="2" a="1"/>
  <c r="F31" i="2" s="1"/>
  <c r="E31" i="2" a="1"/>
  <c r="E31" i="2" s="1"/>
  <c r="D31" i="2" a="1"/>
  <c r="D31" i="2" s="1"/>
  <c r="C31" i="2" a="1"/>
  <c r="C31" i="2" s="1"/>
  <c r="G30" i="2" a="1"/>
  <c r="G30" i="2" s="1"/>
  <c r="F30" i="2" a="1"/>
  <c r="F30" i="2" s="1"/>
  <c r="E30" i="2" a="1"/>
  <c r="E30" i="2" s="1"/>
  <c r="D30" i="2" a="1"/>
  <c r="D30" i="2" s="1"/>
  <c r="C30" i="2" a="1"/>
  <c r="C30" i="2" s="1"/>
  <c r="G29" i="2" a="1"/>
  <c r="G29" i="2" s="1"/>
  <c r="F29" i="2" a="1"/>
  <c r="F29" i="2" s="1"/>
  <c r="E29" i="2" a="1"/>
  <c r="E29" i="2" s="1"/>
  <c r="D29" i="2" a="1"/>
  <c r="D29" i="2" s="1"/>
  <c r="C29" i="2" a="1"/>
  <c r="C29" i="2" s="1"/>
  <c r="G28" i="2" a="1"/>
  <c r="G28" i="2" s="1"/>
  <c r="F28" i="2" a="1"/>
  <c r="F28" i="2" s="1"/>
  <c r="E28" i="2" a="1"/>
  <c r="E28" i="2" s="1"/>
  <c r="D28" i="2" a="1"/>
  <c r="D28" i="2" s="1"/>
  <c r="C28" i="2" a="1"/>
  <c r="C28" i="2" s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D37" i="2"/>
  <c r="G4" i="1"/>
  <c r="X19" i="1"/>
  <c r="W19" i="1"/>
  <c r="V19" i="1"/>
  <c r="X4" i="1"/>
  <c r="W4" i="1"/>
  <c r="V4" i="1"/>
  <c r="S19" i="1"/>
  <c r="R19" i="1"/>
  <c r="Q19" i="1"/>
  <c r="S4" i="1"/>
  <c r="R4" i="1"/>
  <c r="Q4" i="1"/>
  <c r="N19" i="1"/>
  <c r="M19" i="1"/>
  <c r="L19" i="1"/>
  <c r="N4" i="1"/>
  <c r="M4" i="1"/>
  <c r="L4" i="1"/>
  <c r="I19" i="1"/>
  <c r="H19" i="1"/>
  <c r="G19" i="1"/>
  <c r="I4" i="1"/>
  <c r="H4" i="1"/>
  <c r="G48" i="2" l="1"/>
  <c r="G47" i="2"/>
  <c r="G37" i="2"/>
  <c r="G26" i="2"/>
  <c r="G16" i="2"/>
  <c r="G15" i="2"/>
  <c r="G13" i="2"/>
  <c r="G11" i="2"/>
  <c r="G9" i="2"/>
  <c r="G7" i="2"/>
  <c r="G5" i="2"/>
  <c r="F48" i="2"/>
  <c r="F47" i="2"/>
  <c r="F37" i="2"/>
  <c r="F26" i="2"/>
  <c r="F16" i="2"/>
  <c r="F15" i="2"/>
  <c r="F13" i="2"/>
  <c r="F11" i="2"/>
  <c r="F9" i="2"/>
  <c r="F7" i="2"/>
  <c r="F5" i="2"/>
  <c r="E48" i="2"/>
  <c r="E47" i="2"/>
  <c r="E37" i="2"/>
  <c r="E26" i="2"/>
  <c r="E16" i="2"/>
  <c r="E15" i="2"/>
  <c r="E13" i="2"/>
  <c r="E11" i="2"/>
  <c r="E9" i="2"/>
  <c r="E7" i="2"/>
  <c r="E5" i="2"/>
  <c r="D48" i="2"/>
  <c r="D47" i="2"/>
  <c r="D26" i="2"/>
  <c r="D16" i="2"/>
  <c r="D15" i="2"/>
  <c r="D13" i="2"/>
  <c r="D11" i="2"/>
  <c r="D9" i="2"/>
  <c r="D7" i="2"/>
  <c r="D5" i="2"/>
  <c r="G2" i="2"/>
  <c r="U162" i="1"/>
  <c r="U158" i="1"/>
  <c r="U156" i="1"/>
  <c r="U152" i="1"/>
  <c r="U150" i="1"/>
  <c r="U105" i="1"/>
  <c r="U101" i="1"/>
  <c r="U99" i="1"/>
  <c r="U95" i="1"/>
  <c r="U93" i="1"/>
  <c r="U48" i="1"/>
  <c r="U40" i="1"/>
  <c r="P162" i="1"/>
  <c r="P105" i="1"/>
  <c r="P54" i="1"/>
  <c r="P40" i="1"/>
  <c r="P38" i="1"/>
  <c r="P48" i="1"/>
  <c r="K48" i="1"/>
  <c r="K40" i="1"/>
  <c r="F48" i="1"/>
  <c r="D6" i="4"/>
  <c r="D7" i="4" s="1"/>
  <c r="A48" i="1"/>
  <c r="K54" i="1"/>
  <c r="A168" i="1"/>
  <c r="A111" i="1"/>
  <c r="A162" i="1"/>
  <c r="A158" i="1"/>
  <c r="A156" i="1"/>
  <c r="A152" i="1"/>
  <c r="A150" i="1"/>
  <c r="A101" i="1"/>
  <c r="F36" i="1"/>
  <c r="U44" i="1"/>
  <c r="U42" i="1"/>
  <c r="U38" i="1"/>
  <c r="U36" i="1"/>
  <c r="V2" i="1"/>
  <c r="G3" i="2" s="1"/>
  <c r="V244" i="1"/>
  <c r="V242" i="1"/>
  <c r="V236" i="1"/>
  <c r="V234" i="1"/>
  <c r="V215" i="1"/>
  <c r="V213" i="1"/>
  <c r="V211" i="1"/>
  <c r="V209" i="1"/>
  <c r="V207" i="1"/>
  <c r="U168" i="1"/>
  <c r="U111" i="1"/>
  <c r="U54" i="1"/>
  <c r="U56" i="1" s="1"/>
  <c r="G14" i="2"/>
  <c r="G12" i="2"/>
  <c r="G10" i="2"/>
  <c r="G8" i="2"/>
  <c r="G6" i="2"/>
  <c r="G4" i="2"/>
  <c r="Q207" i="1"/>
  <c r="P158" i="1"/>
  <c r="P156" i="1"/>
  <c r="P154" i="1"/>
  <c r="P152" i="1"/>
  <c r="P150" i="1"/>
  <c r="P101" i="1"/>
  <c r="P99" i="1"/>
  <c r="P95" i="1"/>
  <c r="P93" i="1"/>
  <c r="P44" i="1"/>
  <c r="P42" i="1"/>
  <c r="P36" i="1"/>
  <c r="Q2" i="1"/>
  <c r="F3" i="2" s="1"/>
  <c r="Q244" i="1"/>
  <c r="Q242" i="1"/>
  <c r="Q246" i="1" s="1"/>
  <c r="Q236" i="1"/>
  <c r="Q234" i="1"/>
  <c r="Q215" i="1"/>
  <c r="Q213" i="1"/>
  <c r="Q211" i="1"/>
  <c r="P168" i="1"/>
  <c r="P111" i="1"/>
  <c r="F14" i="2"/>
  <c r="F12" i="2"/>
  <c r="F10" i="2"/>
  <c r="F8" i="2"/>
  <c r="F6" i="2"/>
  <c r="F4" i="2"/>
  <c r="L207" i="1"/>
  <c r="K162" i="1"/>
  <c r="K158" i="1"/>
  <c r="K156" i="1"/>
  <c r="K152" i="1"/>
  <c r="K150" i="1"/>
  <c r="K111" i="1"/>
  <c r="K105" i="1"/>
  <c r="K101" i="1"/>
  <c r="K99" i="1"/>
  <c r="K95" i="1"/>
  <c r="K93" i="1"/>
  <c r="K44" i="1"/>
  <c r="K42" i="1"/>
  <c r="K38" i="1"/>
  <c r="K36" i="1"/>
  <c r="L2" i="1"/>
  <c r="E3" i="2" s="1"/>
  <c r="L244" i="1"/>
  <c r="L242" i="1"/>
  <c r="L246" i="1" s="1"/>
  <c r="L236" i="1"/>
  <c r="L234" i="1"/>
  <c r="L215" i="1"/>
  <c r="L213" i="1"/>
  <c r="L211" i="1"/>
  <c r="K168" i="1"/>
  <c r="E14" i="2"/>
  <c r="E12" i="2"/>
  <c r="E10" i="2"/>
  <c r="E8" i="2"/>
  <c r="E6" i="2"/>
  <c r="E4" i="2"/>
  <c r="G211" i="1"/>
  <c r="G207" i="1"/>
  <c r="F162" i="1"/>
  <c r="F152" i="1"/>
  <c r="F156" i="1"/>
  <c r="F158" i="1"/>
  <c r="F150" i="1"/>
  <c r="F111" i="1"/>
  <c r="F105" i="1"/>
  <c r="F101" i="1"/>
  <c r="F99" i="1"/>
  <c r="F95" i="1"/>
  <c r="F93" i="1"/>
  <c r="F30" i="4"/>
  <c r="F31" i="4" s="1"/>
  <c r="L209" i="1" s="1"/>
  <c r="G30" i="4"/>
  <c r="G31" i="4" s="1"/>
  <c r="H30" i="4"/>
  <c r="H31" i="4" s="1"/>
  <c r="F26" i="4"/>
  <c r="F27" i="4" s="1"/>
  <c r="G26" i="4"/>
  <c r="G27" i="4" s="1"/>
  <c r="H26" i="4"/>
  <c r="H27" i="4" s="1"/>
  <c r="F22" i="4"/>
  <c r="F23" i="4" s="1"/>
  <c r="G22" i="4"/>
  <c r="G23" i="4" s="1"/>
  <c r="H22" i="4"/>
  <c r="H23" i="4" s="1"/>
  <c r="F14" i="4"/>
  <c r="F15" i="4" s="1"/>
  <c r="K107" i="1" s="1"/>
  <c r="G14" i="4"/>
  <c r="P97" i="1" s="1"/>
  <c r="H14" i="4"/>
  <c r="H15" i="4" s="1"/>
  <c r="F10" i="4"/>
  <c r="F11" i="4" s="1"/>
  <c r="G10" i="4"/>
  <c r="G11" i="4" s="1"/>
  <c r="H10" i="4"/>
  <c r="H11" i="4" s="1"/>
  <c r="D10" i="4"/>
  <c r="D11" i="4" s="1"/>
  <c r="F7" i="4"/>
  <c r="G7" i="4"/>
  <c r="H7" i="4"/>
  <c r="U50" i="1" s="1"/>
  <c r="E30" i="4"/>
  <c r="E31" i="4" s="1"/>
  <c r="G209" i="1" s="1"/>
  <c r="E26" i="4"/>
  <c r="E27" i="4" s="1"/>
  <c r="E22" i="4"/>
  <c r="E23" i="4" s="1"/>
  <c r="E18" i="4"/>
  <c r="E19" i="4" s="1"/>
  <c r="E14" i="4"/>
  <c r="F97" i="1" s="1"/>
  <c r="E10" i="4"/>
  <c r="E11" i="4" s="1"/>
  <c r="D30" i="4"/>
  <c r="D31" i="4" s="1"/>
  <c r="D26" i="4"/>
  <c r="D27" i="4" s="1"/>
  <c r="D22" i="4"/>
  <c r="D23" i="4" s="1"/>
  <c r="A164" i="1" s="1"/>
  <c r="D18" i="4"/>
  <c r="D19" i="4" s="1"/>
  <c r="D14" i="4"/>
  <c r="D15" i="4" s="1"/>
  <c r="F54" i="1"/>
  <c r="F44" i="1"/>
  <c r="F42" i="1"/>
  <c r="F38" i="1"/>
  <c r="F168" i="1"/>
  <c r="G2" i="1"/>
  <c r="D3" i="2" s="1"/>
  <c r="G244" i="1"/>
  <c r="G242" i="1"/>
  <c r="G236" i="1"/>
  <c r="G234" i="1"/>
  <c r="G215" i="1"/>
  <c r="G213" i="1"/>
  <c r="D14" i="2"/>
  <c r="D12" i="2"/>
  <c r="D10" i="2"/>
  <c r="D8" i="2"/>
  <c r="D6" i="2"/>
  <c r="D4" i="2"/>
  <c r="B2" i="1"/>
  <c r="B242" i="1"/>
  <c r="B215" i="1"/>
  <c r="B213" i="1"/>
  <c r="B211" i="1"/>
  <c r="B207" i="1"/>
  <c r="A105" i="1"/>
  <c r="A99" i="1"/>
  <c r="A95" i="1"/>
  <c r="A93" i="1"/>
  <c r="A44" i="1"/>
  <c r="A42" i="1"/>
  <c r="A38" i="1"/>
  <c r="A36" i="1"/>
  <c r="H18" i="4"/>
  <c r="H19" i="4" s="1"/>
  <c r="G18" i="4"/>
  <c r="G19" i="4" s="1"/>
  <c r="F18" i="4"/>
  <c r="F19" i="4" s="1"/>
  <c r="G15" i="4"/>
  <c r="E6" i="4"/>
  <c r="E7" i="4" s="1"/>
  <c r="A54" i="1"/>
  <c r="L238" i="1" l="1"/>
  <c r="Q238" i="1"/>
  <c r="V246" i="1"/>
  <c r="W231" i="1" s="1"/>
  <c r="G50" i="2" s="1"/>
  <c r="G246" i="1"/>
  <c r="H231" i="1" s="1"/>
  <c r="D50" i="2" s="1"/>
  <c r="V238" i="1"/>
  <c r="V231" i="1" s="1"/>
  <c r="G49" i="2" s="1"/>
  <c r="G238" i="1"/>
  <c r="R231" i="1"/>
  <c r="F50" i="2" s="1"/>
  <c r="U113" i="1"/>
  <c r="U164" i="1"/>
  <c r="A50" i="1"/>
  <c r="P103" i="1"/>
  <c r="Q209" i="1"/>
  <c r="A160" i="1"/>
  <c r="A154" i="1"/>
  <c r="K154" i="1"/>
  <c r="K164" i="1"/>
  <c r="F160" i="1"/>
  <c r="K160" i="1"/>
  <c r="U160" i="1"/>
  <c r="P164" i="1"/>
  <c r="P160" i="1"/>
  <c r="U154" i="1"/>
  <c r="P107" i="1"/>
  <c r="K103" i="1"/>
  <c r="U107" i="1"/>
  <c r="F103" i="1"/>
  <c r="U103" i="1"/>
  <c r="K97" i="1"/>
  <c r="U97" i="1"/>
  <c r="P50" i="1"/>
  <c r="P46" i="1"/>
  <c r="U46" i="1"/>
  <c r="K50" i="1"/>
  <c r="K46" i="1"/>
  <c r="F50" i="1"/>
  <c r="F46" i="1"/>
  <c r="F40" i="1"/>
  <c r="A170" i="1"/>
  <c r="P113" i="1"/>
  <c r="P56" i="1"/>
  <c r="K56" i="1"/>
  <c r="L231" i="1"/>
  <c r="E49" i="2" s="1"/>
  <c r="U170" i="1"/>
  <c r="M231" i="1"/>
  <c r="E50" i="2" s="1"/>
  <c r="Q231" i="1"/>
  <c r="F49" i="2" s="1"/>
  <c r="K170" i="1"/>
  <c r="P170" i="1"/>
  <c r="F113" i="1"/>
  <c r="K113" i="1"/>
  <c r="F56" i="1"/>
  <c r="F164" i="1"/>
  <c r="E15" i="4"/>
  <c r="F107" i="1" s="1"/>
  <c r="A103" i="1"/>
  <c r="A46" i="1"/>
  <c r="F154" i="1"/>
  <c r="F170" i="1"/>
  <c r="B209" i="1"/>
  <c r="A107" i="1"/>
  <c r="G231" i="1"/>
  <c r="A113" i="1"/>
  <c r="A97" i="1"/>
  <c r="A40" i="1"/>
  <c r="A56" i="1"/>
  <c r="N231" i="1" l="1"/>
  <c r="E51" i="2" s="1"/>
  <c r="X231" i="1"/>
  <c r="G51" i="2" s="1"/>
  <c r="N230" i="1"/>
  <c r="L259" i="1" s="1"/>
  <c r="S230" i="1"/>
  <c r="Q259" i="1" s="1"/>
  <c r="I231" i="1"/>
  <c r="D51" i="2" s="1"/>
  <c r="S231" i="1"/>
  <c r="F51" i="2" s="1"/>
  <c r="X230" i="1"/>
  <c r="V259" i="1" s="1"/>
  <c r="I230" i="1"/>
  <c r="G259" i="1" s="1"/>
  <c r="D49" i="2"/>
  <c r="D19" i="1"/>
  <c r="C19" i="1"/>
  <c r="B19" i="1"/>
  <c r="D4" i="1"/>
  <c r="C4" i="1"/>
  <c r="B4" i="1"/>
  <c r="C15" i="2" l="1"/>
  <c r="C13" i="2"/>
  <c r="C11" i="2"/>
  <c r="C9" i="2"/>
  <c r="C7" i="2"/>
  <c r="C5" i="2"/>
  <c r="C6" i="2"/>
  <c r="C14" i="2"/>
  <c r="C12" i="2"/>
  <c r="C10" i="2"/>
  <c r="C8" i="2"/>
  <c r="C4" i="2"/>
  <c r="C3" i="2" l="1"/>
  <c r="C48" i="2" l="1"/>
  <c r="C47" i="2"/>
  <c r="B244" i="1"/>
  <c r="B246" i="1" s="1"/>
  <c r="B234" i="1"/>
  <c r="B236" i="1"/>
  <c r="B238" i="1" l="1"/>
  <c r="B231" i="1" s="1"/>
  <c r="C49" i="2" s="1"/>
  <c r="C231" i="1"/>
  <c r="C50" i="2" s="1"/>
  <c r="C37" i="2"/>
  <c r="C26" i="2"/>
  <c r="D230" i="1" l="1"/>
  <c r="B259" i="1" s="1"/>
  <c r="D231" i="1"/>
  <c r="C51" i="2" s="1"/>
  <c r="C1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<sst xmlns="http://schemas.openxmlformats.org/spreadsheetml/2006/main" count="2774" uniqueCount="414">
  <si>
    <t>ACSO</t>
  </si>
  <si>
    <t>ACMI</t>
  </si>
  <si>
    <t>Entretien</t>
  </si>
  <si>
    <t>Restauration</t>
  </si>
  <si>
    <t>ACMA</t>
  </si>
  <si>
    <t>ETAPS</t>
  </si>
  <si>
    <t>FERME</t>
  </si>
  <si>
    <t>Site</t>
  </si>
  <si>
    <t>ATSEM</t>
  </si>
  <si>
    <t>BCD</t>
  </si>
  <si>
    <t>Direction</t>
  </si>
  <si>
    <t>Tx théo d'enca / anim</t>
  </si>
  <si>
    <t>ABSENT</t>
  </si>
  <si>
    <t>PRESENT</t>
  </si>
  <si>
    <t>NEANT</t>
  </si>
  <si>
    <t>Ecole</t>
  </si>
  <si>
    <t>ETUDE</t>
  </si>
  <si>
    <t>OUVERT</t>
  </si>
  <si>
    <t>ETUDES</t>
  </si>
  <si>
    <t>SMA</t>
  </si>
  <si>
    <t>ACT. ANN.</t>
  </si>
  <si>
    <t>BUS MATIN</t>
  </si>
  <si>
    <t>BUS SOIR</t>
  </si>
  <si>
    <t>CAMPOUNS</t>
  </si>
  <si>
    <t>Tt Mat+Elem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</si>
  <si>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</si>
  <si>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</si>
  <si>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</si>
  <si>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</si>
  <si>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</si>
  <si>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</si>
  <si>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</si>
  <si>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ACTIVITES</t>
  </si>
  <si>
    <t>Echec</t>
  </si>
  <si>
    <t>AESH</t>
  </si>
  <si>
    <t>AESH Péri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</si>
  <si>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</si>
  <si>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</si>
  <si>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</si>
  <si>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</si>
  <si>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</si>
  <si>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</si>
  <si>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</si>
  <si>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</si>
  <si>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</si>
  <si>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</si>
  <si>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ETAT DE LA GREVE</t>
  </si>
  <si>
    <t>Animateurs SMA pour raison de service</t>
  </si>
  <si>
    <t>E5</t>
  </si>
  <si>
    <t>E6</t>
  </si>
  <si>
    <t>Ecole maternelle</t>
  </si>
  <si>
    <t>Ecole élémentaire</t>
  </si>
  <si>
    <t>DELBECQ Charlotte</t>
  </si>
  <si>
    <t>DOMAIN Corinne</t>
  </si>
  <si>
    <t>IMMACOLATA Valério</t>
  </si>
  <si>
    <t>MEINDER Monique</t>
  </si>
  <si>
    <t>Education</t>
  </si>
  <si>
    <t>SLJ</t>
  </si>
  <si>
    <t>EntreRestau</t>
  </si>
  <si>
    <t>Vache verte</t>
  </si>
  <si>
    <t>Mouton rouge</t>
  </si>
  <si>
    <t>Transport scolaire matin</t>
  </si>
  <si>
    <t>Transport scolaire soir</t>
  </si>
  <si>
    <t>BEN SAAS Jessica</t>
  </si>
  <si>
    <t>MATERNELLE</t>
  </si>
  <si>
    <t>ELEMENTAIRE</t>
  </si>
  <si>
    <t>Inscrits</t>
  </si>
  <si>
    <t>MAT RATIO</t>
  </si>
  <si>
    <t>MAT TX THEORIQUE</t>
  </si>
  <si>
    <t>ELEM TT INSCRITS</t>
  </si>
  <si>
    <t>ELEM RATIO</t>
  </si>
  <si>
    <t>ELEM TX THEORIQUE</t>
  </si>
  <si>
    <t>ELLEM RATIO</t>
  </si>
  <si>
    <t>ETUDE RATIO</t>
  </si>
  <si>
    <t>MAT TT INSCRITS</t>
  </si>
  <si>
    <t>ETUDE TT INSCRITS</t>
  </si>
  <si>
    <t>MAT TX ARRONDI SUP</t>
  </si>
  <si>
    <t>ELEM TX ARRONDI SUP</t>
  </si>
  <si>
    <t>ETUDE TX ARRONDI SUP</t>
  </si>
  <si>
    <t>RAISON DE SERVICE</t>
  </si>
  <si>
    <t>SLJ3</t>
  </si>
  <si>
    <t>SLJ12</t>
  </si>
  <si>
    <t>E4</t>
  </si>
  <si>
    <t>E12</t>
  </si>
  <si>
    <t>ER2</t>
  </si>
  <si>
    <t>ER3</t>
  </si>
  <si>
    <t>ER4</t>
  </si>
  <si>
    <t>ER5</t>
  </si>
  <si>
    <t>ER9</t>
  </si>
  <si>
    <t>ER11</t>
  </si>
  <si>
    <t>ER12</t>
  </si>
  <si>
    <t>ET2</t>
  </si>
  <si>
    <t>ET4</t>
  </si>
  <si>
    <t>ET7</t>
  </si>
  <si>
    <t>ET8</t>
  </si>
  <si>
    <t>ET12</t>
  </si>
  <si>
    <t>Variables en bleues modifiables</t>
  </si>
  <si>
    <t>EDUCATION</t>
  </si>
  <si>
    <t>ENTRERESTAU</t>
  </si>
  <si>
    <t>ECOLES</t>
  </si>
  <si>
    <t>PROF</t>
  </si>
  <si>
    <t>Ec Campouns Elem</t>
  </si>
  <si>
    <t>Ec Daudet Mater</t>
  </si>
  <si>
    <t>Ec Garbejaire Mater/Elem</t>
  </si>
  <si>
    <t>Ec Ile Verte Mater/Elem</t>
  </si>
  <si>
    <t>Ec Sartoux Mater/Elem</t>
  </si>
  <si>
    <t>VARIABLES</t>
  </si>
  <si>
    <t>REPAS</t>
  </si>
  <si>
    <t>Pas de déjeuner</t>
  </si>
  <si>
    <t>Repas normal</t>
  </si>
  <si>
    <t>PN fournis Mairie</t>
  </si>
  <si>
    <t>PN fournis Famille</t>
  </si>
  <si>
    <t>Tt Prés Anim EQU EDUC</t>
  </si>
  <si>
    <t>Cheval bleu</t>
  </si>
  <si>
    <t>Libellule bleue</t>
  </si>
  <si>
    <t xml:space="preserve">Transfert </t>
  </si>
  <si>
    <t>Vache rouge</t>
  </si>
  <si>
    <t>GREVISTE</t>
  </si>
  <si>
    <t>Présents+RS</t>
  </si>
  <si>
    <t>AT+ABS+Forma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</si>
  <si>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</si>
  <si>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</si>
  <si>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</si>
  <si>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</si>
  <si>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</si>
  <si>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</si>
  <si>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</si>
  <si>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</si>
  <si>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</si>
  <si>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</si>
  <si>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</si>
  <si>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</si>
  <si>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</si>
  <si>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</si>
  <si>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</si>
  <si>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</si>
  <si>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</si>
  <si>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</si>
  <si>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</si>
  <si>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</si>
  <si>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</si>
  <si>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</si>
  <si>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</si>
  <si>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</si>
  <si>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</si>
  <si>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</si>
  <si>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</si>
  <si>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</si>
  <si>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</si>
  <si>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</si>
  <si>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</si>
  <si>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</si>
  <si>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</si>
  <si>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</si>
  <si>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</si>
  <si>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</si>
  <si>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</si>
  <si>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</si>
  <si>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</si>
  <si>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</si>
  <si>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</si>
  <si>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</si>
  <si>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</si>
  <si>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</si>
  <si>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</si>
  <si>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</si>
  <si>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</si>
  <si>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</si>
  <si>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</si>
  <si>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</si>
  <si>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</si>
  <si>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</si>
  <si>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</si>
  <si>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</si>
  <si>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</si>
  <si>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</si>
  <si>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</si>
  <si>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</si>
  <si>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</si>
  <si>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</si>
  <si>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</si>
  <si>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</si>
  <si>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</si>
  <si>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</si>
  <si>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</si>
  <si>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</si>
  <si>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</si>
  <si>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</si>
  <si>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</si>
  <si>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</si>
  <si>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</si>
  <si>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</si>
  <si>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</si>
  <si>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</si>
  <si>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</si>
  <si>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</si>
  <si>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</si>
  <si>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</si>
  <si>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</si>
  <si>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</si>
  <si>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</si>
  <si>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</si>
  <si>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</si>
  <si>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</si>
  <si>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</si>
  <si>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</si>
  <si>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</si>
  <si>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</si>
  <si>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</si>
  <si>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</si>
  <si>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</si>
  <si>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</si>
  <si>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</si>
  <si>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</si>
  <si>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</si>
  <si>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</si>
  <si>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</si>
  <si>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</si>
  <si>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</si>
  <si>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</si>
  <si>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</si>
  <si>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</si>
  <si>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</si>
  <si>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</si>
  <si>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</si>
  <si>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</si>
  <si>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</si>
  <si>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</si>
  <si>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</si>
  <si>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</si>
  <si>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</si>
  <si>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</si>
  <si>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</si>
  <si>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</si>
  <si>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</si>
  <si>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</si>
  <si>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</si>
  <si>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</si>
  <si>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</si>
  <si>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</si>
  <si>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</si>
  <si>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</si>
  <si>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</si>
  <si>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</si>
  <si>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</si>
  <si>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</si>
  <si>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</si>
  <si>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</si>
  <si>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</si>
  <si>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</si>
  <si>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</si>
  <si>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</si>
  <si>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</si>
  <si>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</si>
  <si>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</si>
  <si>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</si>
  <si>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</si>
  <si>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</si>
  <si>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</si>
  <si>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</si>
  <si>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</si>
  <si>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</si>
  <si>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</si>
  <si>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</si>
  <si>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</si>
  <si>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</si>
  <si>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</si>
  <si>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</si>
  <si>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</si>
  <si>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</si>
  <si>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</si>
  <si>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</si>
  <si>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</si>
  <si>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</si>
  <si>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</si>
  <si>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</si>
  <si>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</si>
  <si>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</si>
  <si>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</si>
  <si>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</si>
  <si>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</si>
  <si>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</si>
  <si>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</si>
  <si>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</si>
  <si>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</si>
  <si>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</si>
  <si>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</si>
  <si>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</si>
  <si>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</si>
  <si>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</si>
  <si>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</si>
  <si>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</si>
  <si>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</si>
  <si>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</si>
  <si>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</si>
  <si>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</si>
  <si>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</si>
  <si>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</si>
  <si>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</si>
  <si>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</si>
  <si>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</si>
  <si>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</si>
  <si>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</si>
  <si>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</si>
  <si>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</si>
  <si>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</si>
  <si>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</si>
  <si>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E1</t>
  </si>
  <si>
    <t>E3</t>
  </si>
  <si>
    <t>E2</t>
  </si>
  <si>
    <t>F1</t>
  </si>
  <si>
    <t>F2</t>
  </si>
  <si>
    <t>F3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</si>
  <si>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</si>
  <si>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</si>
  <si>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</si>
  <si>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</si>
  <si>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</si>
  <si>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</si>
  <si>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</si>
  <si>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</si>
  <si>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</si>
  <si>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</si>
  <si>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</si>
  <si>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</si>
  <si>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</si>
  <si>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</si>
  <si>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</si>
  <si>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</si>
  <si>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</si>
  <si>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</si>
  <si>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</si>
  <si>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</si>
  <si>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</si>
  <si>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</si>
  <si>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</si>
  <si>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</si>
  <si>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</si>
  <si>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</si>
  <si>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</si>
  <si>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</si>
  <si>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</si>
  <si>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</si>
  <si>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</si>
  <si>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</si>
  <si>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</si>
  <si>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</si>
  <si>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</si>
  <si>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</si>
  <si>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</si>
  <si>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</si>
  <si>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</si>
  <si>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</si>
  <si>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</si>
  <si>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</si>
  <si>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</si>
  <si>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</si>
  <si>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</si>
  <si>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</si>
  <si>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</si>
  <si>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</si>
  <si>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</si>
  <si>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</si>
  <si>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</si>
  <si>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</si>
  <si>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</si>
  <si>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</si>
  <si>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</si>
  <si>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</si>
  <si>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</si>
  <si>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</si>
  <si>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</si>
  <si>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</si>
  <si>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</si>
  <si>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</si>
  <si>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</si>
  <si>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</si>
  <si>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</si>
  <si>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</si>
  <si>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</si>
  <si>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</si>
  <si>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</si>
  <si>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</si>
  <si>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</si>
  <si>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</si>
  <si>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</si>
  <si>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</si>
  <si>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</si>
  <si>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</si>
  <si>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</si>
  <si>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</si>
  <si>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</si>
  <si>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</si>
  <si>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</si>
  <si>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</si>
  <si>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</si>
  <si>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</si>
  <si>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</si>
  <si>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</si>
  <si>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</si>
  <si>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</si>
  <si>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</si>
  <si>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</si>
  <si>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</si>
  <si>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</si>
  <si>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I1</t>
  </si>
  <si>
    <t>I2</t>
  </si>
  <si>
    <t>I3</t>
  </si>
  <si>
    <t>I4</t>
  </si>
  <si>
    <t>I5</t>
  </si>
  <si>
    <t>L1</t>
  </si>
  <si>
    <t>L2</t>
  </si>
  <si>
    <t>L3</t>
  </si>
  <si>
    <t>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</si>
</sst>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92D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C82"/>
        <bgColor indexed="64"/>
      </patternFill>
    </fill>
    <fill>
      <patternFill patternType="solid">
        <fgColor theme="1"/>
        <bgColor indexed="64"/>
      </patternFill>
    </fill>
  </fills>
  <borders count="1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393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9" xfId="0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32" xfId="0" applyFont="1" applyBorder="1" applyAlignment="1" applyProtection="1">
      <alignment horizontal="center" vertical="center" wrapText="1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11" borderId="15" xfId="0" applyFont="1" applyFill="1" applyBorder="1" applyAlignment="1" applyProtection="1">
      <alignment horizontal="center" vertical="center" wrapText="1"/>
      <protection locked="0"/>
    </xf>
    <xf numFmtId="0" fontId="4" fillId="0" borderId="56" xfId="0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0" xfId="0" applyFont="1"/>
    <xf numFmtId="0" fontId="4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15" fillId="0" borderId="54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15" fillId="0" borderId="48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15" fillId="0" borderId="5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43" xfId="0" applyFont="1" applyBorder="1" applyAlignment="1">
      <alignment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left" vertical="center" wrapText="1"/>
    </xf>
    <xf numFmtId="0" fontId="6" fillId="5" borderId="54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left" vertical="center" wrapText="1"/>
    </xf>
    <xf numFmtId="0" fontId="15" fillId="9" borderId="16" xfId="0" applyFont="1" applyFill="1" applyBorder="1" applyAlignment="1">
      <alignment horizontal="right" vertical="center" wrapText="1"/>
    </xf>
    <xf numFmtId="0" fontId="6" fillId="5" borderId="48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right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164" fontId="4" fillId="10" borderId="16" xfId="0" applyNumberFormat="1" applyFont="1" applyFill="1" applyBorder="1" applyAlignment="1">
      <alignment horizontal="center" vertical="center" wrapText="1"/>
    </xf>
    <xf numFmtId="0" fontId="4" fillId="0" borderId="16" xfId="0" applyFont="1" applyBorder="1"/>
    <xf numFmtId="0" fontId="1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wrapText="1"/>
    </xf>
    <xf numFmtId="0" fontId="5" fillId="13" borderId="38" xfId="0" applyFont="1" applyFill="1" applyBorder="1" applyAlignment="1">
      <alignment horizontal="center" vertical="center" wrapText="1"/>
    </xf>
    <xf numFmtId="1" fontId="15" fillId="9" borderId="16" xfId="0" applyNumberFormat="1" applyFont="1" applyFill="1" applyBorder="1" applyAlignment="1">
      <alignment horizontal="right" vertical="center" wrapText="1"/>
    </xf>
    <xf numFmtId="164" fontId="15" fillId="9" borderId="16" xfId="0" applyNumberFormat="1" applyFont="1" applyFill="1" applyBorder="1" applyAlignment="1">
      <alignment horizontal="right" vertical="center" wrapText="1"/>
    </xf>
    <xf numFmtId="1" fontId="15" fillId="8" borderId="16" xfId="0" applyNumberFormat="1" applyFont="1" applyFill="1" applyBorder="1" applyAlignment="1">
      <alignment horizontal="center" vertical="center" wrapText="1"/>
    </xf>
    <xf numFmtId="0" fontId="15" fillId="10" borderId="16" xfId="0" applyFont="1" applyFill="1" applyBorder="1" applyAlignment="1">
      <alignment horizontal="center" vertical="center" wrapText="1"/>
    </xf>
    <xf numFmtId="1" fontId="15" fillId="10" borderId="16" xfId="0" applyNumberFormat="1" applyFont="1" applyFill="1" applyBorder="1" applyAlignment="1">
      <alignment horizontal="center" vertical="center" wrapText="1"/>
    </xf>
    <xf numFmtId="0" fontId="15" fillId="0" borderId="16" xfId="0" applyFont="1" applyBorder="1"/>
    <xf numFmtId="0" fontId="16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right" vertical="center" wrapText="1"/>
    </xf>
    <xf numFmtId="0" fontId="15" fillId="0" borderId="17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12" borderId="38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4" fontId="15" fillId="10" borderId="16" xfId="0" applyNumberFormat="1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" fontId="4" fillId="0" borderId="48" xfId="0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0" fontId="7" fillId="15" borderId="38" xfId="0" applyFont="1" applyFill="1" applyBorder="1" applyAlignment="1">
      <alignment horizontal="center" vertical="center" wrapText="1"/>
    </xf>
    <xf numFmtId="0" fontId="10" fillId="14" borderId="21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84" xfId="0" applyFont="1" applyBorder="1" applyAlignment="1">
      <alignment vertical="center" wrapText="1"/>
    </xf>
    <xf numFmtId="0" fontId="5" fillId="0" borderId="86" xfId="0" applyFont="1" applyBorder="1" applyAlignment="1">
      <alignment vertical="center" wrapText="1"/>
    </xf>
    <xf numFmtId="0" fontId="20" fillId="0" borderId="93" xfId="0" applyFont="1" applyBorder="1" applyAlignment="1" applyProtection="1">
      <alignment horizontal="center" vertical="center"/>
      <protection locked="0"/>
    </xf>
    <xf numFmtId="0" fontId="20" fillId="6" borderId="90" xfId="0" applyFont="1" applyFill="1" applyBorder="1" applyAlignment="1" applyProtection="1">
      <alignment horizontal="center" vertical="center"/>
      <protection locked="0"/>
    </xf>
    <xf numFmtId="0" fontId="20" fillId="12" borderId="102" xfId="0" applyFont="1" applyFill="1" applyBorder="1" applyAlignment="1" applyProtection="1">
      <alignment horizontal="center" vertical="center"/>
      <protection locked="0"/>
    </xf>
    <xf numFmtId="0" fontId="20" fillId="12" borderId="90" xfId="0" applyFont="1" applyFill="1" applyBorder="1" applyAlignment="1" applyProtection="1">
      <alignment horizontal="center" vertical="center"/>
      <protection locked="0"/>
    </xf>
    <xf numFmtId="0" fontId="20" fillId="13" borderId="102" xfId="0" applyFont="1" applyFill="1" applyBorder="1" applyAlignment="1" applyProtection="1">
      <alignment horizontal="center" vertical="center"/>
      <protection locked="0"/>
    </xf>
    <xf numFmtId="0" fontId="20" fillId="13" borderId="90" xfId="0" applyFont="1" applyFill="1" applyBorder="1" applyAlignment="1" applyProtection="1">
      <alignment horizontal="center" vertical="center"/>
      <protection locked="0"/>
    </xf>
    <xf numFmtId="0" fontId="20" fillId="5" borderId="102" xfId="0" applyFont="1" applyFill="1" applyBorder="1" applyAlignment="1" applyProtection="1">
      <alignment horizontal="center" vertical="center"/>
      <protection locked="0"/>
    </xf>
    <xf numFmtId="0" fontId="20" fillId="5" borderId="90" xfId="0" applyFont="1" applyFill="1" applyBorder="1" applyAlignment="1" applyProtection="1">
      <alignment horizontal="center" vertical="center"/>
      <protection locked="0"/>
    </xf>
    <xf numFmtId="0" fontId="20" fillId="5" borderId="91" xfId="0" applyFont="1" applyFill="1" applyBorder="1" applyAlignment="1" applyProtection="1">
      <alignment horizontal="center" vertical="center"/>
      <protection locked="0"/>
    </xf>
    <xf numFmtId="0" fontId="20" fillId="5" borderId="92" xfId="0" applyFont="1" applyFill="1" applyBorder="1" applyAlignment="1" applyProtection="1">
      <alignment horizontal="center" vertical="center"/>
      <protection locked="0"/>
    </xf>
    <xf numFmtId="0" fontId="20" fillId="5" borderId="103" xfId="0" applyFont="1" applyFill="1" applyBorder="1" applyAlignment="1" applyProtection="1">
      <alignment horizontal="center" vertical="center"/>
      <protection locked="0"/>
    </xf>
    <xf numFmtId="0" fontId="20" fillId="5" borderId="104" xfId="0" applyFont="1" applyFill="1" applyBorder="1" applyAlignment="1" applyProtection="1">
      <alignment horizontal="center" vertical="center"/>
      <protection locked="0"/>
    </xf>
    <xf numFmtId="0" fontId="20" fillId="13" borderId="91" xfId="0" applyFont="1" applyFill="1" applyBorder="1" applyAlignment="1" applyProtection="1">
      <alignment horizontal="center" vertical="center"/>
      <protection locked="0"/>
    </xf>
    <xf numFmtId="0" fontId="20" fillId="13" borderId="92" xfId="0" applyFont="1" applyFill="1" applyBorder="1" applyAlignment="1" applyProtection="1">
      <alignment horizontal="center" vertical="center"/>
      <protection locked="0"/>
    </xf>
    <xf numFmtId="0" fontId="20" fillId="13" borderId="103" xfId="0" applyFont="1" applyFill="1" applyBorder="1" applyAlignment="1" applyProtection="1">
      <alignment horizontal="center" vertical="center"/>
      <protection locked="0"/>
    </xf>
    <xf numFmtId="0" fontId="20" fillId="13" borderId="104" xfId="0" applyFont="1" applyFill="1" applyBorder="1" applyAlignment="1" applyProtection="1">
      <alignment horizontal="center" vertical="center"/>
      <protection locked="0"/>
    </xf>
    <xf numFmtId="0" fontId="20" fillId="12" borderId="91" xfId="0" applyFont="1" applyFill="1" applyBorder="1" applyAlignment="1" applyProtection="1">
      <alignment horizontal="center" vertical="center"/>
      <protection locked="0"/>
    </xf>
    <xf numFmtId="0" fontId="20" fillId="12" borderId="92" xfId="0" applyFont="1" applyFill="1" applyBorder="1" applyAlignment="1" applyProtection="1">
      <alignment horizontal="center" vertical="center"/>
      <protection locked="0"/>
    </xf>
    <xf numFmtId="0" fontId="20" fillId="12" borderId="103" xfId="0" applyFont="1" applyFill="1" applyBorder="1" applyAlignment="1" applyProtection="1">
      <alignment horizontal="center" vertical="center"/>
      <protection locked="0"/>
    </xf>
    <xf numFmtId="0" fontId="20" fillId="12" borderId="104" xfId="0" applyFont="1" applyFill="1" applyBorder="1" applyAlignment="1" applyProtection="1">
      <alignment horizontal="center" vertical="center"/>
      <protection locked="0"/>
    </xf>
    <xf numFmtId="0" fontId="20" fillId="6" borderId="91" xfId="0" applyFont="1" applyFill="1" applyBorder="1" applyAlignment="1" applyProtection="1">
      <alignment horizontal="center" vertical="center"/>
      <protection locked="0"/>
    </xf>
    <xf numFmtId="0" fontId="20" fillId="6" borderId="92" xfId="0" applyFont="1" applyFill="1" applyBorder="1" applyAlignment="1" applyProtection="1">
      <alignment horizontal="center" vertical="center"/>
      <protection locked="0"/>
    </xf>
    <xf numFmtId="0" fontId="19" fillId="0" borderId="60" xfId="0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1" fillId="17" borderId="73" xfId="0" applyFont="1" applyFill="1" applyBorder="1" applyAlignment="1" applyProtection="1">
      <alignment horizontal="center" vertical="center"/>
      <protection locked="0"/>
    </xf>
    <xf numFmtId="0" fontId="21" fillId="17" borderId="74" xfId="0" applyFont="1" applyFill="1" applyBorder="1" applyAlignment="1" applyProtection="1">
      <alignment horizontal="center" vertical="center"/>
      <protection locked="0"/>
    </xf>
    <xf numFmtId="0" fontId="21" fillId="17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5" borderId="106" xfId="0" applyFill="1" applyBorder="1" applyAlignment="1" applyProtection="1">
      <alignment horizontal="center" vertical="center"/>
    </xf>
    <xf numFmtId="0" fontId="0" fillId="0" borderId="107" xfId="0" applyBorder="1" applyAlignment="1" applyProtection="1">
      <alignment horizontal="center" vertical="center"/>
    </xf>
    <xf numFmtId="0" fontId="19" fillId="0" borderId="94" xfId="0" applyFont="1" applyBorder="1" applyAlignment="1" applyProtection="1">
      <alignment horizontal="center" vertical="center"/>
    </xf>
    <xf numFmtId="0" fontId="19" fillId="0" borderId="95" xfId="0" applyFont="1" applyBorder="1" applyAlignment="1" applyProtection="1">
      <alignment horizontal="center" vertical="center"/>
    </xf>
    <xf numFmtId="0" fontId="0" fillId="5" borderId="107" xfId="0" applyFill="1" applyBorder="1" applyAlignment="1" applyProtection="1">
      <alignment horizontal="center" vertical="center"/>
    </xf>
    <xf numFmtId="2" fontId="0" fillId="5" borderId="93" xfId="0" applyNumberFormat="1" applyFill="1" applyBorder="1" applyAlignment="1" applyProtection="1">
      <alignment horizontal="center" vertical="center"/>
    </xf>
    <xf numFmtId="2" fontId="0" fillId="5" borderId="94" xfId="0" applyNumberFormat="1" applyFill="1" applyBorder="1" applyAlignment="1" applyProtection="1">
      <alignment horizontal="center" vertical="center"/>
    </xf>
    <xf numFmtId="2" fontId="0" fillId="5" borderId="95" xfId="0" applyNumberFormat="1" applyFill="1" applyBorder="1" applyAlignment="1" applyProtection="1">
      <alignment horizontal="center" vertical="center"/>
    </xf>
    <xf numFmtId="0" fontId="0" fillId="0" borderId="109" xfId="0" applyBorder="1" applyAlignment="1" applyProtection="1">
      <alignment horizontal="center" vertical="center"/>
    </xf>
    <xf numFmtId="1" fontId="0" fillId="0" borderId="99" xfId="0" applyNumberFormat="1" applyBorder="1" applyAlignment="1" applyProtection="1">
      <alignment horizontal="center" vertical="center"/>
    </xf>
    <xf numFmtId="1" fontId="0" fillId="0" borderId="100" xfId="0" applyNumberFormat="1" applyBorder="1" applyAlignment="1" applyProtection="1">
      <alignment horizontal="center" vertical="center"/>
    </xf>
    <xf numFmtId="1" fontId="0" fillId="0" borderId="101" xfId="0" applyNumberFormat="1" applyBorder="1" applyAlignment="1" applyProtection="1">
      <alignment horizontal="center" vertical="center"/>
    </xf>
    <xf numFmtId="0" fontId="0" fillId="5" borderId="111" xfId="0" applyFill="1" applyBorder="1" applyAlignment="1" applyProtection="1">
      <alignment horizontal="center" vertical="center"/>
    </xf>
    <xf numFmtId="0" fontId="0" fillId="0" borderId="89" xfId="0" applyBorder="1" applyAlignment="1" applyProtection="1">
      <alignment horizontal="center" vertical="center"/>
    </xf>
    <xf numFmtId="1" fontId="0" fillId="0" borderId="96" xfId="0" applyNumberFormat="1" applyBorder="1" applyAlignment="1" applyProtection="1">
      <alignment horizontal="center" vertical="center"/>
    </xf>
    <xf numFmtId="1" fontId="0" fillId="0" borderId="97" xfId="0" applyNumberFormat="1" applyBorder="1" applyAlignment="1" applyProtection="1">
      <alignment horizontal="center" vertical="center"/>
    </xf>
    <xf numFmtId="1" fontId="0" fillId="0" borderId="98" xfId="0" applyNumberFormat="1" applyBorder="1" applyAlignment="1" applyProtection="1">
      <alignment horizontal="center" vertical="center"/>
    </xf>
    <xf numFmtId="0" fontId="0" fillId="13" borderId="106" xfId="0" applyFill="1" applyBorder="1" applyAlignment="1" applyProtection="1">
      <alignment horizontal="center" vertical="center"/>
    </xf>
    <xf numFmtId="0" fontId="0" fillId="13" borderId="107" xfId="0" applyFill="1" applyBorder="1" applyAlignment="1" applyProtection="1">
      <alignment horizontal="center" vertical="center"/>
    </xf>
    <xf numFmtId="2" fontId="0" fillId="13" borderId="93" xfId="0" applyNumberFormat="1" applyFill="1" applyBorder="1" applyAlignment="1" applyProtection="1">
      <alignment horizontal="center" vertical="center"/>
    </xf>
    <xf numFmtId="2" fontId="0" fillId="13" borderId="94" xfId="0" applyNumberFormat="1" applyFill="1" applyBorder="1" applyAlignment="1" applyProtection="1">
      <alignment horizontal="center" vertical="center"/>
    </xf>
    <xf numFmtId="2" fontId="0" fillId="13" borderId="95" xfId="0" applyNumberFormat="1" applyFill="1" applyBorder="1" applyAlignment="1" applyProtection="1">
      <alignment horizontal="center" vertical="center"/>
    </xf>
    <xf numFmtId="0" fontId="0" fillId="13" borderId="111" xfId="0" applyFill="1" applyBorder="1" applyAlignment="1" applyProtection="1">
      <alignment horizontal="center" vertical="center"/>
    </xf>
    <xf numFmtId="0" fontId="0" fillId="12" borderId="106" xfId="0" applyFill="1" applyBorder="1" applyAlignment="1" applyProtection="1">
      <alignment horizontal="center" vertical="center"/>
    </xf>
    <xf numFmtId="0" fontId="0" fillId="12" borderId="107" xfId="0" applyFill="1" applyBorder="1" applyAlignment="1" applyProtection="1">
      <alignment horizontal="center" vertical="center"/>
    </xf>
    <xf numFmtId="2" fontId="0" fillId="12" borderId="93" xfId="0" applyNumberFormat="1" applyFill="1" applyBorder="1" applyAlignment="1" applyProtection="1">
      <alignment horizontal="center" vertical="center"/>
    </xf>
    <xf numFmtId="2" fontId="0" fillId="12" borderId="94" xfId="0" applyNumberFormat="1" applyFill="1" applyBorder="1" applyAlignment="1" applyProtection="1">
      <alignment horizontal="center" vertical="center"/>
    </xf>
    <xf numFmtId="2" fontId="0" fillId="12" borderId="95" xfId="0" applyNumberFormat="1" applyFill="1" applyBorder="1" applyAlignment="1" applyProtection="1">
      <alignment horizontal="center" vertical="center"/>
    </xf>
    <xf numFmtId="0" fontId="0" fillId="12" borderId="111" xfId="0" applyFill="1" applyBorder="1" applyAlignment="1" applyProtection="1">
      <alignment horizontal="center" vertical="center"/>
    </xf>
    <xf numFmtId="0" fontId="0" fillId="6" borderId="72" xfId="0" applyFill="1" applyBorder="1" applyAlignment="1" applyProtection="1">
      <alignment horizontal="center" vertical="center"/>
    </xf>
    <xf numFmtId="0" fontId="0" fillId="0" borderId="70" xfId="0" applyBorder="1" applyAlignment="1" applyProtection="1">
      <alignment horizontal="center" vertical="center"/>
    </xf>
    <xf numFmtId="0" fontId="0" fillId="6" borderId="70" xfId="0" applyFill="1" applyBorder="1" applyAlignment="1" applyProtection="1">
      <alignment horizontal="center" vertical="center"/>
    </xf>
    <xf numFmtId="2" fontId="0" fillId="6" borderId="93" xfId="0" applyNumberFormat="1" applyFill="1" applyBorder="1" applyAlignment="1" applyProtection="1">
      <alignment horizontal="center" vertical="center"/>
    </xf>
    <xf numFmtId="2" fontId="0" fillId="6" borderId="94" xfId="0" applyNumberFormat="1" applyFill="1" applyBorder="1" applyAlignment="1" applyProtection="1">
      <alignment horizontal="center" vertical="center"/>
    </xf>
    <xf numFmtId="2" fontId="0" fillId="6" borderId="95" xfId="0" applyNumberFormat="1" applyFill="1" applyBorder="1" applyAlignment="1" applyProtection="1">
      <alignment horizontal="center" vertical="center"/>
    </xf>
    <xf numFmtId="0" fontId="0" fillId="0" borderId="71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2" fillId="3" borderId="9" xfId="0" applyFont="1" applyFill="1" applyBorder="1" applyAlignment="1">
      <alignment horizontal="center" vertical="center" wrapText="1"/>
    </xf>
    <xf numFmtId="0" fontId="24" fillId="0" borderId="0" xfId="0" applyFont="1"/>
    <xf numFmtId="0" fontId="6" fillId="2" borderId="0" xfId="0" applyFont="1" applyFill="1" applyAlignment="1">
      <alignment horizontal="center" vertical="center" shrinkToFit="1"/>
    </xf>
    <xf numFmtId="0" fontId="4" fillId="16" borderId="13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10" fillId="14" borderId="22" xfId="0" applyFont="1" applyFill="1" applyBorder="1" applyAlignment="1">
      <alignment horizontal="center" vertical="center" shrinkToFit="1"/>
    </xf>
    <xf numFmtId="9" fontId="4" fillId="0" borderId="27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 applyProtection="1">
      <alignment horizontal="center" vertical="center" shrinkToFit="1"/>
      <protection locked="0"/>
    </xf>
    <xf numFmtId="0" fontId="5" fillId="0" borderId="55" xfId="0" applyFont="1" applyBorder="1" applyAlignment="1" applyProtection="1">
      <alignment horizontal="center" vertical="center" shrinkToFit="1"/>
      <protection locked="0"/>
    </xf>
    <xf numFmtId="0" fontId="5" fillId="0" borderId="49" xfId="0" applyFont="1" applyBorder="1" applyAlignment="1" applyProtection="1">
      <alignment horizontal="center" vertical="center" shrinkToFit="1"/>
      <protection locked="0"/>
    </xf>
    <xf numFmtId="0" fontId="5" fillId="0" borderId="52" xfId="0" applyFont="1" applyBorder="1" applyAlignment="1" applyProtection="1">
      <alignment horizontal="center" vertical="center" shrinkToFi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vertical="center" wrapText="1"/>
      <protection locked="0"/>
    </xf>
    <xf numFmtId="0" fontId="6" fillId="11" borderId="44" xfId="0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wrapText="1"/>
      <protection locked="0"/>
    </xf>
    <xf numFmtId="0" fontId="5" fillId="0" borderId="46" xfId="0" applyFont="1" applyBorder="1" applyAlignment="1" applyProtection="1">
      <alignment horizontal="center" vertical="center" shrinkToFit="1"/>
      <protection locked="0"/>
    </xf>
    <xf numFmtId="0" fontId="15" fillId="0" borderId="54" xfId="0" applyFont="1" applyBorder="1" applyAlignment="1" applyProtection="1">
      <alignment horizontal="center" vertical="center" wrapText="1"/>
      <protection locked="0"/>
    </xf>
    <xf numFmtId="0" fontId="15" fillId="0" borderId="60" xfId="0" applyFont="1" applyBorder="1" applyAlignment="1" applyProtection="1">
      <alignment horizontal="center" vertical="center" wrapText="1"/>
      <protection locked="0"/>
    </xf>
    <xf numFmtId="0" fontId="15" fillId="0" borderId="48" xfId="0" applyFont="1" applyBorder="1" applyAlignment="1" applyProtection="1">
      <alignment horizontal="center" vertical="center" wrapText="1"/>
      <protection locked="0"/>
    </xf>
    <xf numFmtId="0" fontId="15" fillId="0" borderId="51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10" fillId="14" borderId="21" xfId="0" applyFont="1" applyFill="1" applyBorder="1" applyAlignment="1" applyProtection="1">
      <alignment horizontal="center" vertical="center"/>
      <protection locked="0"/>
    </xf>
    <xf numFmtId="0" fontId="4" fillId="0" borderId="61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 vertical="center" shrinkToFi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5" fillId="0" borderId="113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50" xfId="0" applyFont="1" applyBorder="1" applyAlignment="1" applyProtection="1">
      <alignment horizontal="center" wrapText="1"/>
      <protection locked="0"/>
    </xf>
    <xf numFmtId="0" fontId="0" fillId="0" borderId="114" xfId="0" applyBorder="1" applyAlignment="1">
      <alignment vertical="center"/>
    </xf>
    <xf numFmtId="0" fontId="1" fillId="16" borderId="25" xfId="0" applyFont="1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0" fontId="5" fillId="5" borderId="60" xfId="0" applyFont="1" applyFill="1" applyBorder="1" applyAlignment="1">
      <alignment horizontal="center" vertical="center" shrinkToFit="1"/>
    </xf>
    <xf numFmtId="0" fontId="4" fillId="0" borderId="62" xfId="0" applyFont="1" applyBorder="1" applyAlignment="1" applyProtection="1">
      <alignment horizontal="center" vertical="center" shrinkToFit="1"/>
      <protection locked="0"/>
    </xf>
    <xf numFmtId="0" fontId="4" fillId="0" borderId="48" xfId="0" applyFont="1" applyBorder="1" applyAlignment="1">
      <alignment horizontal="center" vertical="center" shrinkToFit="1"/>
    </xf>
    <xf numFmtId="0" fontId="4" fillId="0" borderId="50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shrinkToFit="1"/>
      <protection locked="0"/>
    </xf>
    <xf numFmtId="0" fontId="5" fillId="5" borderId="45" xfId="0" applyFont="1" applyFill="1" applyBorder="1" applyAlignment="1">
      <alignment horizontal="center" vertical="center" shrinkToFit="1"/>
    </xf>
    <xf numFmtId="0" fontId="4" fillId="0" borderId="47" xfId="0" applyFont="1" applyBorder="1" applyAlignment="1" applyProtection="1">
      <alignment horizontal="center" vertical="center" shrinkToFit="1"/>
      <protection locked="0"/>
    </xf>
    <xf numFmtId="0" fontId="5" fillId="0" borderId="17" xfId="0" applyFont="1" applyBorder="1" applyAlignment="1">
      <alignment vertical="center" shrinkToFit="1"/>
    </xf>
    <xf numFmtId="0" fontId="4" fillId="0" borderId="53" xfId="0" applyFont="1" applyBorder="1" applyAlignment="1" applyProtection="1">
      <alignment horizontal="center" vertical="center" shrinkToFit="1"/>
      <protection locked="0"/>
    </xf>
    <xf numFmtId="0" fontId="15" fillId="0" borderId="80" xfId="0" applyFont="1" applyBorder="1" applyAlignment="1">
      <alignment horizontal="center" vertical="center" wrapText="1"/>
    </xf>
    <xf numFmtId="0" fontId="6" fillId="5" borderId="60" xfId="0" applyFont="1" applyFill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5" fillId="0" borderId="50" xfId="0" applyFont="1" applyBorder="1" applyAlignment="1" applyProtection="1">
      <alignment horizontal="center" vertical="center" shrinkToFit="1"/>
      <protection locked="0"/>
    </xf>
    <xf numFmtId="0" fontId="15" fillId="0" borderId="59" xfId="0" applyFont="1" applyBorder="1" applyAlignment="1" applyProtection="1">
      <alignment horizontal="center" vertical="center" shrinkToFit="1"/>
      <protection locked="0"/>
    </xf>
    <xf numFmtId="0" fontId="15" fillId="0" borderId="47" xfId="0" applyFont="1" applyBorder="1" applyAlignment="1" applyProtection="1">
      <alignment horizontal="center" vertical="center" shrinkToFit="1"/>
      <protection locked="0"/>
    </xf>
    <xf numFmtId="0" fontId="15" fillId="0" borderId="62" xfId="0" applyFont="1" applyBorder="1" applyAlignment="1" applyProtection="1">
      <alignment horizontal="center" vertical="center" shrinkToFit="1"/>
      <protection locked="0"/>
    </xf>
    <xf numFmtId="0" fontId="15" fillId="0" borderId="53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27" xfId="0" applyFont="1" applyBorder="1" applyAlignment="1">
      <alignment horizontal="center" vertical="center" wrapText="1"/>
    </xf>
    <xf numFmtId="0" fontId="4" fillId="0" borderId="56" xfId="0" applyFont="1" applyBorder="1" applyAlignment="1" applyProtection="1">
      <alignment horizontal="center" vertical="center" wrapText="1"/>
      <protection locked="0"/>
    </xf>
    <xf numFmtId="0" fontId="25" fillId="0" borderId="55" xfId="0" applyFont="1" applyBorder="1" applyAlignment="1" applyProtection="1">
      <alignment horizontal="center" vertical="center" shrinkToFit="1"/>
      <protection locked="0"/>
    </xf>
    <xf numFmtId="0" fontId="6" fillId="0" borderId="49" xfId="0" applyFont="1" applyBorder="1" applyAlignment="1" applyProtection="1">
      <alignment horizontal="center" vertical="center" shrinkToFit="1"/>
      <protection locked="0"/>
    </xf>
    <xf numFmtId="0" fontId="5" fillId="0" borderId="61" xfId="0" applyFont="1" applyBorder="1" applyAlignment="1" applyProtection="1">
      <alignment horizontal="center" vertical="center" shrinkToFit="1"/>
      <protection locked="0"/>
    </xf>
    <xf numFmtId="0" fontId="25" fillId="0" borderId="61" xfId="0" applyFont="1" applyBorder="1" applyAlignment="1" applyProtection="1">
      <alignment horizontal="center" vertical="center" shrinkToFit="1"/>
      <protection locked="0"/>
    </xf>
    <xf numFmtId="0" fontId="26" fillId="0" borderId="49" xfId="0" applyFont="1" applyBorder="1" applyAlignment="1" applyProtection="1">
      <alignment horizontal="center" vertical="center" shrinkToFit="1"/>
      <protection locked="0"/>
    </xf>
    <xf numFmtId="0" fontId="26" fillId="0" borderId="58" xfId="0" applyFont="1" applyBorder="1" applyAlignment="1" applyProtection="1">
      <alignment horizontal="center" vertical="center" shrinkToFit="1"/>
      <protection locked="0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9" fontId="4" fillId="0" borderId="48" xfId="2" applyFont="1" applyBorder="1" applyAlignment="1" applyProtection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5" fillId="0" borderId="12" xfId="0" applyFont="1" applyBorder="1" applyAlignment="1" applyProtection="1">
      <alignment horizontal="center" vertical="center" shrinkToFi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0" borderId="83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/>
      <protection locked="0"/>
    </xf>
    <xf numFmtId="0" fontId="5" fillId="0" borderId="85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0" fontId="5" fillId="0" borderId="87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21" fillId="17" borderId="15" xfId="0" applyFont="1" applyFill="1" applyBorder="1" applyAlignment="1">
      <alignment horizontal="center" vertical="center"/>
    </xf>
    <xf numFmtId="0" fontId="0" fillId="11" borderId="117" xfId="0" applyFill="1" applyBorder="1" applyAlignment="1">
      <alignment horizontal="center" vertical="center"/>
    </xf>
    <xf numFmtId="0" fontId="0" fillId="11" borderId="118" xfId="0" applyFill="1" applyBorder="1" applyAlignment="1">
      <alignment horizontal="center" vertical="center"/>
    </xf>
    <xf numFmtId="0" fontId="0" fillId="11" borderId="119" xfId="0" applyFill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11" borderId="121" xfId="0" applyFill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16" borderId="123" xfId="0" applyFont="1" applyFill="1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9" fillId="0" borderId="124" xfId="0" applyFont="1" applyBorder="1" applyAlignment="1">
      <alignment horizontal="center" vertical="center"/>
    </xf>
    <xf numFmtId="0" fontId="19" fillId="0" borderId="125" xfId="0" applyFont="1" applyBorder="1" applyAlignment="1">
      <alignment horizontal="center" vertical="center"/>
    </xf>
    <xf numFmtId="0" fontId="19" fillId="0" borderId="126" xfId="0" applyFont="1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0" fontId="5" fillId="0" borderId="138" xfId="0" applyFont="1" applyBorder="1" applyAlignment="1">
      <alignment horizontal="center" wrapText="1"/>
    </xf>
    <xf numFmtId="0" fontId="9" fillId="0" borderId="130" xfId="0" applyFont="1" applyBorder="1" applyAlignment="1">
      <alignment horizontal="center" vertical="center"/>
    </xf>
    <xf numFmtId="9" fontId="0" fillId="0" borderId="135" xfId="0" applyNumberFormat="1" applyBorder="1" applyAlignment="1">
      <alignment horizontal="center" vertical="center"/>
    </xf>
    <xf numFmtId="9" fontId="0" fillId="0" borderId="136" xfId="0" applyNumberFormat="1" applyBorder="1" applyAlignment="1">
      <alignment horizontal="center" vertical="center"/>
    </xf>
    <xf numFmtId="9" fontId="0" fillId="0" borderId="137" xfId="0" applyNumberFormat="1" applyBorder="1" applyAlignment="1">
      <alignment horizontal="center" vertical="center"/>
    </xf>
    <xf numFmtId="9" fontId="0" fillId="0" borderId="144" xfId="0" applyNumberFormat="1" applyBorder="1" applyAlignment="1">
      <alignment horizontal="center" vertical="center"/>
    </xf>
    <xf numFmtId="9" fontId="0" fillId="0" borderId="145" xfId="0" applyNumberFormat="1" applyBorder="1" applyAlignment="1">
      <alignment horizontal="center" vertical="center"/>
    </xf>
    <xf numFmtId="9" fontId="0" fillId="0" borderId="146" xfId="0" applyNumberFormat="1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3" xfId="0" applyBorder="1" applyAlignment="1">
      <alignment horizontal="center" vertical="center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/>
    </xf>
    <xf numFmtId="0" fontId="0" fillId="6" borderId="35" xfId="0" applyFill="1" applyBorder="1" applyAlignment="1" applyProtection="1">
      <alignment horizontal="center" vertical="center"/>
    </xf>
    <xf numFmtId="0" fontId="0" fillId="6" borderId="36" xfId="0" applyFill="1" applyBorder="1" applyAlignment="1" applyProtection="1">
      <alignment horizontal="center" vertical="center"/>
    </xf>
    <xf numFmtId="0" fontId="0" fillId="5" borderId="105" xfId="0" applyFill="1" applyBorder="1" applyAlignment="1" applyProtection="1">
      <alignment horizontal="center" vertical="center"/>
    </xf>
    <xf numFmtId="0" fontId="0" fillId="5" borderId="77" xfId="0" applyFill="1" applyBorder="1" applyAlignment="1" applyProtection="1">
      <alignment horizontal="center" vertical="center"/>
    </xf>
    <xf numFmtId="0" fontId="0" fillId="5" borderId="108" xfId="0" applyFill="1" applyBorder="1" applyAlignment="1" applyProtection="1">
      <alignment horizontal="center" vertical="center"/>
    </xf>
    <xf numFmtId="0" fontId="0" fillId="6" borderId="105" xfId="0" applyFill="1" applyBorder="1" applyAlignment="1" applyProtection="1">
      <alignment horizontal="center" vertical="center"/>
    </xf>
    <xf numFmtId="0" fontId="0" fillId="6" borderId="77" xfId="0" applyFill="1" applyBorder="1" applyAlignment="1" applyProtection="1">
      <alignment horizontal="center" vertical="center"/>
    </xf>
    <xf numFmtId="0" fontId="0" fillId="6" borderId="112" xfId="0" applyFill="1" applyBorder="1" applyAlignment="1" applyProtection="1">
      <alignment horizontal="center" vertical="center"/>
    </xf>
    <xf numFmtId="0" fontId="0" fillId="12" borderId="110" xfId="0" applyFill="1" applyBorder="1" applyAlignment="1" applyProtection="1">
      <alignment horizontal="center" vertical="center"/>
    </xf>
    <xf numFmtId="0" fontId="0" fillId="12" borderId="77" xfId="0" applyFill="1" applyBorder="1" applyAlignment="1" applyProtection="1">
      <alignment horizontal="center" vertical="center"/>
    </xf>
    <xf numFmtId="0" fontId="0" fillId="12" borderId="112" xfId="0" applyFill="1" applyBorder="1" applyAlignment="1" applyProtection="1">
      <alignment horizontal="center" vertical="center"/>
    </xf>
    <xf numFmtId="0" fontId="0" fillId="12" borderId="105" xfId="0" applyFill="1" applyBorder="1" applyAlignment="1" applyProtection="1">
      <alignment horizontal="center" vertical="center"/>
    </xf>
    <xf numFmtId="0" fontId="0" fillId="12" borderId="108" xfId="0" applyFill="1" applyBorder="1" applyAlignment="1" applyProtection="1">
      <alignment horizontal="center" vertical="center"/>
    </xf>
    <xf numFmtId="0" fontId="0" fillId="13" borderId="110" xfId="0" applyFill="1" applyBorder="1" applyAlignment="1" applyProtection="1">
      <alignment horizontal="center" vertical="center"/>
    </xf>
    <xf numFmtId="0" fontId="0" fillId="13" borderId="77" xfId="0" applyFill="1" applyBorder="1" applyAlignment="1" applyProtection="1">
      <alignment horizontal="center" vertical="center"/>
    </xf>
    <xf numFmtId="0" fontId="0" fillId="13" borderId="112" xfId="0" applyFill="1" applyBorder="1" applyAlignment="1" applyProtection="1">
      <alignment horizontal="center" vertical="center"/>
    </xf>
    <xf numFmtId="0" fontId="0" fillId="13" borderId="105" xfId="0" applyFill="1" applyBorder="1" applyAlignment="1" applyProtection="1">
      <alignment horizontal="center" vertical="center"/>
    </xf>
    <xf numFmtId="0" fontId="0" fillId="13" borderId="108" xfId="0" applyFill="1" applyBorder="1" applyAlignment="1" applyProtection="1">
      <alignment horizontal="center" vertical="center"/>
    </xf>
    <xf numFmtId="0" fontId="0" fillId="5" borderId="110" xfId="0" applyFill="1" applyBorder="1" applyAlignment="1" applyProtection="1">
      <alignment horizontal="center" vertical="center"/>
    </xf>
    <xf numFmtId="0" fontId="0" fillId="5" borderId="112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88" xfId="0" applyFont="1" applyBorder="1" applyAlignment="1" applyProtection="1">
      <alignment horizontal="center" vertical="center"/>
    </xf>
    <xf numFmtId="0" fontId="18" fillId="0" borderId="89" xfId="0" applyFont="1" applyBorder="1" applyAlignment="1" applyProtection="1">
      <alignment horizontal="center" vertical="center"/>
    </xf>
    <xf numFmtId="0" fontId="0" fillId="5" borderId="67" xfId="0" applyFill="1" applyBorder="1" applyAlignment="1" applyProtection="1">
      <alignment horizontal="center" vertical="center"/>
    </xf>
    <xf numFmtId="0" fontId="0" fillId="5" borderId="68" xfId="0" applyFill="1" applyBorder="1" applyAlignment="1" applyProtection="1">
      <alignment horizontal="center" vertical="center"/>
    </xf>
    <xf numFmtId="0" fontId="0" fillId="5" borderId="69" xfId="0" applyFill="1" applyBorder="1" applyAlignment="1" applyProtection="1">
      <alignment horizontal="center" vertical="center"/>
    </xf>
    <xf numFmtId="0" fontId="0" fillId="13" borderId="67" xfId="0" applyFill="1" applyBorder="1" applyAlignment="1" applyProtection="1">
      <alignment horizontal="center" vertical="center"/>
    </xf>
    <xf numFmtId="0" fontId="0" fillId="13" borderId="68" xfId="0" applyFill="1" applyBorder="1" applyAlignment="1" applyProtection="1">
      <alignment horizontal="center" vertical="center"/>
    </xf>
    <xf numFmtId="0" fontId="0" fillId="13" borderId="69" xfId="0" applyFill="1" applyBorder="1" applyAlignment="1" applyProtection="1">
      <alignment horizontal="center" vertical="center"/>
    </xf>
    <xf numFmtId="0" fontId="0" fillId="12" borderId="67" xfId="0" applyFill="1" applyBorder="1" applyAlignment="1" applyProtection="1">
      <alignment horizontal="center" vertical="center"/>
    </xf>
    <xf numFmtId="0" fontId="0" fillId="12" borderId="68" xfId="0" applyFill="1" applyBorder="1" applyAlignment="1" applyProtection="1">
      <alignment horizontal="center" vertical="center"/>
    </xf>
    <xf numFmtId="0" fontId="0" fillId="12" borderId="69" xfId="0" applyFill="1" applyBorder="1" applyAlignment="1" applyProtection="1">
      <alignment horizontal="center" vertical="center"/>
    </xf>
    <xf numFmtId="0" fontId="5" fillId="16" borderId="15" xfId="0" applyFont="1" applyFill="1" applyBorder="1" applyAlignment="1">
      <alignment horizontal="center" vertical="center" wrapText="1"/>
    </xf>
    <xf numFmtId="0" fontId="5" fillId="16" borderId="17" xfId="0" applyFont="1" applyFill="1" applyBorder="1" applyAlignment="1">
      <alignment horizontal="center" vertical="center" wrapText="1"/>
    </xf>
    <xf numFmtId="0" fontId="23" fillId="17" borderId="9" xfId="0" applyFont="1" applyFill="1" applyBorder="1" applyAlignment="1">
      <alignment horizontal="center" vertical="center"/>
    </xf>
    <xf numFmtId="0" fontId="23" fillId="17" borderId="10" xfId="0" applyFont="1" applyFill="1" applyBorder="1" applyAlignment="1">
      <alignment horizontal="center" vertical="center"/>
    </xf>
    <xf numFmtId="0" fontId="23" fillId="17" borderId="11" xfId="0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4" fillId="0" borderId="61" xfId="0" applyFont="1" applyBorder="1" applyAlignment="1" applyProtection="1">
      <alignment horizontal="center" vertical="center" wrapTex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7" fillId="14" borderId="40" xfId="0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0" fontId="4" fillId="0" borderId="63" xfId="0" applyFont="1" applyBorder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63" xfId="0" applyFont="1" applyBorder="1" applyAlignment="1" applyProtection="1">
      <alignment horizontal="center" vertical="center" wrapText="1"/>
      <protection locked="0"/>
    </xf>
    <xf numFmtId="0" fontId="6" fillId="0" borderId="64" xfId="0" applyFont="1" applyBorder="1" applyAlignment="1" applyProtection="1">
      <alignment horizontal="center" vertical="center" wrapText="1"/>
      <protection locked="0"/>
    </xf>
    <xf numFmtId="0" fontId="6" fillId="0" borderId="39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" fillId="13" borderId="67" xfId="0" applyFont="1" applyFill="1" applyBorder="1" applyAlignment="1">
      <alignment horizontal="center" vertical="center"/>
    </xf>
    <xf numFmtId="0" fontId="1" fillId="13" borderId="134" xfId="0" applyFont="1" applyFill="1" applyBorder="1" applyAlignment="1">
      <alignment horizontal="center" vertical="center"/>
    </xf>
    <xf numFmtId="0" fontId="1" fillId="13" borderId="68" xfId="0" applyFont="1" applyFill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123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123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2" borderId="123" xfId="0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3" borderId="79" xfId="0" applyFont="1" applyFill="1" applyBorder="1" applyAlignment="1">
      <alignment horizontal="center" vertical="center"/>
    </xf>
    <xf numFmtId="0" fontId="1" fillId="5" borderId="127" xfId="0" applyFont="1" applyFill="1" applyBorder="1" applyAlignment="1">
      <alignment horizontal="center" vertical="center"/>
    </xf>
    <xf numFmtId="0" fontId="1" fillId="5" borderId="128" xfId="0" applyFont="1" applyFill="1" applyBorder="1" applyAlignment="1">
      <alignment horizontal="center" vertical="center"/>
    </xf>
    <xf numFmtId="0" fontId="1" fillId="16" borderId="115" xfId="0" applyFont="1" applyFill="1" applyBorder="1" applyAlignment="1">
      <alignment horizontal="center" vertical="center"/>
    </xf>
    <xf numFmtId="0" fontId="1" fillId="16" borderId="116" xfId="0" applyFont="1" applyFill="1" applyBorder="1" applyAlignment="1">
      <alignment horizontal="center" vertical="center"/>
    </xf>
    <xf numFmtId="0" fontId="1" fillId="16" borderId="122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  <xf numFmtId="0" fontId="1" fillId="7" borderId="147" xfId="0" applyFont="1" applyFill="1" applyBorder="1" applyAlignment="1">
      <alignment horizontal="center" vertical="center" wrapText="1"/>
    </xf>
    <xf numFmtId="0" fontId="1" fillId="7" borderId="79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7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148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/>
    </xf>
    <xf numFmtId="0" fontId="1" fillId="12" borderId="139" xfId="0" applyFont="1" applyFill="1" applyBorder="1" applyAlignment="1">
      <alignment horizontal="center" vertical="center"/>
    </xf>
    <xf numFmtId="0" fontId="1" fillId="6" borderId="149" xfId="0" applyFont="1" applyFill="1" applyBorder="1" applyAlignment="1">
      <alignment horizontal="center" vertical="center"/>
    </xf>
    <xf numFmtId="0" fontId="1" fillId="6" borderId="150" xfId="0" applyFont="1" applyFill="1" applyBorder="1" applyAlignment="1">
      <alignment horizontal="center" vertical="center"/>
    </xf>
    <xf numFmtId="0" fontId="1" fillId="15" borderId="149" xfId="0" applyFont="1" applyFill="1" applyBorder="1" applyAlignment="1">
      <alignment horizontal="center" vertical="center"/>
    </xf>
    <xf numFmtId="0" fontId="1" fillId="15" borderId="150" xfId="0" applyFont="1" applyFill="1" applyBorder="1" applyAlignment="1">
      <alignment horizontal="center" vertical="center"/>
    </xf>
    <xf numFmtId="0" fontId="1" fillId="14" borderId="140" xfId="0" applyFont="1" applyFill="1" applyBorder="1" applyAlignment="1">
      <alignment horizontal="center" vertical="center"/>
    </xf>
    <xf numFmtId="0" fontId="1" fillId="14" borderId="141" xfId="0" applyFont="1" applyFill="1" applyBorder="1" applyAlignment="1">
      <alignment horizontal="center" vertical="center"/>
    </xf>
    <xf numFmtId="0" fontId="1" fillId="14" borderId="142" xfId="0" applyFont="1" applyFill="1" applyBorder="1" applyAlignment="1">
      <alignment horizontal="center" vertical="center"/>
    </xf>
    <xf numFmtId="0" fontId="1" fillId="14" borderId="143" xfId="0" applyFont="1" applyFill="1" applyBorder="1" applyAlignment="1">
      <alignment horizontal="center" vertical="center"/>
    </xf>
    <xf numFmtId="0" fontId="1" fillId="7" borderId="140" xfId="0" applyFont="1" applyFill="1" applyBorder="1" applyAlignment="1">
      <alignment horizontal="center" vertical="center"/>
    </xf>
    <xf numFmtId="0" fontId="1" fillId="7" borderId="14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192"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87"/>
  <sheetViews>
    <sheetView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1.42578125" style="5"/>
    <col min="2" max="2" width="34.42578125" style="5" bestFit="1" customWidth="1"/>
    <col min="3" max="3" width="32.42578125" style="5" bestFit="1" customWidth="1"/>
    <col min="4" max="4" width="33.42578125" style="5" bestFit="1" customWidth="1"/>
    <col min="5" max="5" width="32" style="5" customWidth="1"/>
    <col min="6" max="6" width="26.42578125" style="5" customWidth="1"/>
    <col min="7" max="7" width="24.42578125" style="5" customWidth="1"/>
    <col min="8" max="8" width="29.140625" style="5" customWidth="1"/>
    <col min="9" max="9" width="45.85546875" style="5" bestFit="1" customWidth="1"/>
    <col min="10" max="10" width="27.7109375" style="5" customWidth="1"/>
    <col min="11" max="11" width="18.42578125" style="5" customWidth="1"/>
    <col min="12" max="16384" width="11.42578125" style="5"/>
  </cols>
  <sheetData>
    <row r="2" spans="1:11" s="2" customFormat="1" x14ac:dyDescent="0.25">
      <c r="A2" s="1" t="s">
        <v>14</v>
      </c>
      <c r="B2" s="1" t="s">
        <v>57</v>
      </c>
      <c r="C2" s="1" t="s">
        <v>97</v>
      </c>
      <c r="D2" s="1" t="s">
        <v>98</v>
      </c>
      <c r="E2" s="1" t="s">
        <v>18</v>
      </c>
      <c r="F2" s="1" t="s">
        <v>32</v>
      </c>
      <c r="G2" s="1" t="s">
        <v>34</v>
      </c>
      <c r="H2" s="1" t="s">
        <v>36</v>
      </c>
      <c r="I2" s="1" t="s">
        <v>100</v>
      </c>
      <c r="J2" s="1" t="s">
        <v>99</v>
      </c>
      <c r="K2" s="1" t="s">
        <v>107</v>
      </c>
    </row>
    <row r="3" spans="1:11" x14ac:dyDescent="0.25">
      <c r="B3" s="7" t="s">
        <v>120</v>
      </c>
      <c r="C3" s="7" t="s">
        <v>169</v>
      </c>
      <c r="D3" s="220" t="s">
        <v>219</v>
      </c>
      <c r="E3" s="8" t="s">
        <v>264</v>
      </c>
      <c r="F3" s="10" t="s">
        <v>307</v>
      </c>
      <c r="G3" s="10" t="s">
        <v>310</v>
      </c>
      <c r="H3" s="5" t="s">
        <v>313</v>
      </c>
      <c r="I3" s="9" t="s">
        <v>323</v>
      </c>
      <c r="J3" s="10" t="s">
        <v>405</v>
      </c>
      <c r="K3" s="5" t="s">
        <v>410</v>
      </c>
    </row>
    <row r="4" spans="1:11" x14ac:dyDescent="0.25">
      <c r="B4" s="10" t="s">
        <v>121</v>
      </c>
      <c r="C4" s="10" t="s">
        <v>170</v>
      </c>
      <c r="D4" s="221" t="s">
        <v>220</v>
      </c>
      <c r="E4" s="10" t="s">
        <v>265</v>
      </c>
      <c r="F4" s="10" t="s">
        <v>309</v>
      </c>
      <c r="G4" s="10" t="s">
        <v>311</v>
      </c>
      <c r="H4" s="5" t="s">
        <v>314</v>
      </c>
      <c r="I4" s="10" t="s">
        <v>324</v>
      </c>
      <c r="J4" s="11" t="s">
        <v>406</v>
      </c>
      <c r="K4" s="5" t="s">
        <v>411</v>
      </c>
    </row>
    <row r="5" spans="1:11" x14ac:dyDescent="0.25">
      <c r="B5" s="10" t="s">
        <v>122</v>
      </c>
      <c r="C5" s="10" t="s">
        <v>171</v>
      </c>
      <c r="D5" s="221" t="s">
        <v>221</v>
      </c>
      <c r="E5" s="10" t="s">
        <v>266</v>
      </c>
      <c r="F5" s="10" t="s">
        <v>308</v>
      </c>
      <c r="G5" s="10" t="s">
        <v>312</v>
      </c>
      <c r="H5" s="5" t="s">
        <v>315</v>
      </c>
      <c r="I5" s="10" t="s">
        <v>325</v>
      </c>
      <c r="J5" s="11" t="s">
        <v>407</v>
      </c>
      <c r="K5" s="5" t="s">
        <v>412</v>
      </c>
    </row>
    <row r="6" spans="1:11" x14ac:dyDescent="0.25">
      <c r="B6" s="10" t="s">
        <v>123</v>
      </c>
      <c r="C6" s="10" t="s">
        <v>172</v>
      </c>
      <c r="D6" s="221" t="s">
        <v>222</v>
      </c>
      <c r="E6" s="10" t="s">
        <v>267</v>
      </c>
      <c r="F6" s="10" t="s">
        <v>82</v>
      </c>
      <c r="H6" s="5" t="s">
        <v>316</v>
      </c>
      <c r="I6" s="10" t="s">
        <v>326</v>
      </c>
      <c r="J6" s="11" t="s">
        <v>408</v>
      </c>
      <c r="K6" s="5" t="s">
        <v>413</v>
      </c>
    </row>
    <row r="7" spans="1:11" x14ac:dyDescent="0.25">
      <c r="B7" s="10" t="s">
        <v>124</v>
      </c>
      <c r="C7" s="10" t="s">
        <v>173</v>
      </c>
      <c r="D7" s="221" t="s">
        <v>223</v>
      </c>
      <c r="E7" s="10" t="s">
        <v>268</v>
      </c>
      <c r="H7" s="5" t="s">
        <v>317</v>
      </c>
      <c r="I7" s="9" t="s">
        <v>327</v>
      </c>
      <c r="J7" s="11" t="s">
        <v>409</v>
      </c>
    </row>
    <row r="8" spans="1:11" x14ac:dyDescent="0.25">
      <c r="B8" s="10" t="s">
        <v>125</v>
      </c>
      <c r="C8" s="10" t="s">
        <v>174</v>
      </c>
      <c r="D8" s="221" t="s">
        <v>224</v>
      </c>
      <c r="E8" s="10" t="s">
        <v>269</v>
      </c>
      <c r="H8" s="5" t="s">
        <v>318</v>
      </c>
      <c r="I8" s="10" t="s">
        <v>328</v>
      </c>
      <c r="J8" s="11"/>
    </row>
    <row r="9" spans="1:11" x14ac:dyDescent="0.25">
      <c r="B9" s="10" t="s">
        <v>126</v>
      </c>
      <c r="C9" s="10" t="s">
        <v>175</v>
      </c>
      <c r="D9" s="221" t="s">
        <v>225</v>
      </c>
      <c r="E9" s="10" t="s">
        <v>270</v>
      </c>
      <c r="H9" s="5" t="s">
        <v>319</v>
      </c>
      <c r="I9" s="10" t="s">
        <v>329</v>
      </c>
      <c r="J9" s="11"/>
    </row>
    <row r="10" spans="1:11" x14ac:dyDescent="0.25">
      <c r="B10" s="10" t="s">
        <v>127</v>
      </c>
      <c r="C10" s="10" t="s">
        <v>176</v>
      </c>
      <c r="D10" s="221" t="s">
        <v>226</v>
      </c>
      <c r="E10" s="10" t="s">
        <v>271</v>
      </c>
      <c r="H10" s="5" t="s">
        <v>320</v>
      </c>
      <c r="I10" s="10" t="s">
        <v>330</v>
      </c>
      <c r="J10" s="11"/>
    </row>
    <row r="11" spans="1:11" x14ac:dyDescent="0.25">
      <c r="B11" s="10" t="s">
        <v>128</v>
      </c>
      <c r="C11" s="10" t="s">
        <v>177</v>
      </c>
      <c r="D11" s="221" t="s">
        <v>227</v>
      </c>
      <c r="E11" s="10" t="s">
        <v>272</v>
      </c>
      <c r="H11" s="5" t="s">
        <v>321</v>
      </c>
      <c r="I11" s="9" t="s">
        <v>331</v>
      </c>
      <c r="J11" s="11"/>
    </row>
    <row r="12" spans="1:11" x14ac:dyDescent="0.25">
      <c r="B12" s="10" t="s">
        <v>129</v>
      </c>
      <c r="C12" s="10" t="s">
        <v>178</v>
      </c>
      <c r="D12" s="221" t="s">
        <v>228</v>
      </c>
      <c r="E12" s="10" t="s">
        <v>273</v>
      </c>
      <c r="H12" s="5" t="s">
        <v>322</v>
      </c>
      <c r="I12" s="10" t="s">
        <v>332</v>
      </c>
      <c r="J12" s="11"/>
    </row>
    <row r="13" spans="1:11" x14ac:dyDescent="0.25">
      <c r="B13" s="10" t="s">
        <v>130</v>
      </c>
      <c r="C13" s="10" t="s">
        <v>179</v>
      </c>
      <c r="D13" s="221" t="s">
        <v>229</v>
      </c>
      <c r="E13" s="10" t="s">
        <v>274</v>
      </c>
      <c r="I13" s="10" t="s">
        <v>333</v>
      </c>
      <c r="J13" s="11"/>
    </row>
    <row r="14" spans="1:11" x14ac:dyDescent="0.25">
      <c r="B14" s="10" t="s">
        <v>131</v>
      </c>
      <c r="C14" s="10" t="s">
        <v>180</v>
      </c>
      <c r="D14" s="221" t="s">
        <v>230</v>
      </c>
      <c r="E14" s="10" t="s">
        <v>275</v>
      </c>
      <c r="I14" s="10" t="s">
        <v>334</v>
      </c>
      <c r="J14" s="11"/>
    </row>
    <row r="15" spans="1:11" x14ac:dyDescent="0.25">
      <c r="B15" s="10" t="s">
        <v>132</v>
      </c>
      <c r="C15" s="10" t="s">
        <v>181</v>
      </c>
      <c r="D15" s="221" t="s">
        <v>231</v>
      </c>
      <c r="E15" s="10" t="s">
        <v>276</v>
      </c>
      <c r="I15" s="9" t="s">
        <v>335</v>
      </c>
      <c r="J15" s="11"/>
    </row>
    <row r="16" spans="1:11" x14ac:dyDescent="0.25">
      <c r="B16" s="10" t="s">
        <v>133</v>
      </c>
      <c r="C16" s="10" t="s">
        <v>182</v>
      </c>
      <c r="D16" s="221" t="s">
        <v>232</v>
      </c>
      <c r="E16" s="10" t="s">
        <v>277</v>
      </c>
      <c r="I16" s="10" t="s">
        <v>336</v>
      </c>
      <c r="J16" s="11"/>
    </row>
    <row r="17" spans="2:11" x14ac:dyDescent="0.25">
      <c r="B17" s="10" t="s">
        <v>134</v>
      </c>
      <c r="C17" s="10" t="s">
        <v>183</v>
      </c>
      <c r="D17" s="221" t="s">
        <v>233</v>
      </c>
      <c r="E17" s="10" t="s">
        <v>278</v>
      </c>
      <c r="I17" s="10" t="s">
        <v>337</v>
      </c>
      <c r="J17" s="11"/>
    </row>
    <row r="18" spans="2:11" x14ac:dyDescent="0.25">
      <c r="B18" s="10" t="s">
        <v>135</v>
      </c>
      <c r="C18" s="10" t="s">
        <v>184</v>
      </c>
      <c r="D18" s="221" t="s">
        <v>234</v>
      </c>
      <c r="E18" s="10" t="s">
        <v>279</v>
      </c>
      <c r="I18" s="10" t="s">
        <v>338</v>
      </c>
      <c r="J18" s="11"/>
    </row>
    <row r="19" spans="2:11" x14ac:dyDescent="0.25">
      <c r="B19" s="10" t="s">
        <v>136</v>
      </c>
      <c r="C19" s="10" t="s">
        <v>185</v>
      </c>
      <c r="D19" s="221" t="s">
        <v>235</v>
      </c>
      <c r="E19" s="10" t="s">
        <v>280</v>
      </c>
      <c r="I19" s="9" t="s">
        <v>339</v>
      </c>
      <c r="J19" s="11"/>
    </row>
    <row r="20" spans="2:11" x14ac:dyDescent="0.25">
      <c r="B20" s="10" t="s">
        <v>137</v>
      </c>
      <c r="C20" s="10" t="s">
        <v>186</v>
      </c>
      <c r="D20" s="221" t="s">
        <v>236</v>
      </c>
      <c r="E20" s="10" t="s">
        <v>281</v>
      </c>
      <c r="I20" s="10" t="s">
        <v>340</v>
      </c>
      <c r="J20" s="11"/>
    </row>
    <row r="21" spans="2:11" x14ac:dyDescent="0.25">
      <c r="B21" s="10" t="s">
        <v>138</v>
      </c>
      <c r="C21" s="10" t="s">
        <v>187</v>
      </c>
      <c r="D21" s="221" t="s">
        <v>237</v>
      </c>
      <c r="E21" s="10" t="s">
        <v>282</v>
      </c>
      <c r="I21" s="10" t="s">
        <v>341</v>
      </c>
      <c r="J21" s="11"/>
    </row>
    <row r="22" spans="2:11" x14ac:dyDescent="0.25">
      <c r="B22" s="10" t="s">
        <v>139</v>
      </c>
      <c r="C22" s="10" t="s">
        <v>188</v>
      </c>
      <c r="D22" s="221" t="s">
        <v>238</v>
      </c>
      <c r="E22" s="10" t="s">
        <v>283</v>
      </c>
      <c r="I22" s="10" t="s">
        <v>342</v>
      </c>
      <c r="J22" s="11"/>
    </row>
    <row r="23" spans="2:11" x14ac:dyDescent="0.25">
      <c r="B23" s="10" t="s">
        <v>140</v>
      </c>
      <c r="C23" s="10" t="s">
        <v>189</v>
      </c>
      <c r="D23" s="221" t="s">
        <v>239</v>
      </c>
      <c r="E23" s="10" t="s">
        <v>284</v>
      </c>
      <c r="I23" s="9" t="s">
        <v>343</v>
      </c>
      <c r="J23" s="11"/>
    </row>
    <row r="24" spans="2:11" x14ac:dyDescent="0.25">
      <c r="B24" s="10" t="s">
        <v>141</v>
      </c>
      <c r="C24" s="10" t="s">
        <v>190</v>
      </c>
      <c r="D24" s="221" t="s">
        <v>240</v>
      </c>
      <c r="E24" s="10" t="s">
        <v>285</v>
      </c>
      <c r="I24" s="10" t="s">
        <v>344</v>
      </c>
      <c r="J24" s="11"/>
    </row>
    <row r="25" spans="2:11" x14ac:dyDescent="0.25">
      <c r="B25" s="10" t="s">
        <v>142</v>
      </c>
      <c r="C25" s="10" t="s">
        <v>191</v>
      </c>
      <c r="D25" s="221" t="s">
        <v>241</v>
      </c>
      <c r="E25" s="10" t="s">
        <v>286</v>
      </c>
      <c r="I25" s="10" t="s">
        <v>345</v>
      </c>
      <c r="J25" s="11"/>
    </row>
    <row r="26" spans="2:11" x14ac:dyDescent="0.25">
      <c r="B26" s="10" t="s">
        <v>143</v>
      </c>
      <c r="C26" s="10" t="s">
        <v>192</v>
      </c>
      <c r="D26" s="221" t="s">
        <v>242</v>
      </c>
      <c r="E26" s="10" t="s">
        <v>287</v>
      </c>
      <c r="I26" s="10" t="s">
        <v>346</v>
      </c>
      <c r="J26" s="11"/>
    </row>
    <row r="27" spans="2:11" x14ac:dyDescent="0.25">
      <c r="B27" s="10" t="s">
        <v>144</v>
      </c>
      <c r="C27" s="10" t="s">
        <v>193</v>
      </c>
      <c r="D27" s="221" t="s">
        <v>243</v>
      </c>
      <c r="E27" s="10" t="s">
        <v>288</v>
      </c>
      <c r="I27" s="9" t="s">
        <v>347</v>
      </c>
      <c r="J27" s="11"/>
      <c r="K27" s="12"/>
    </row>
    <row r="28" spans="2:11" x14ac:dyDescent="0.25">
      <c r="B28" s="10" t="s">
        <v>145</v>
      </c>
      <c r="C28" s="10" t="s">
        <v>194</v>
      </c>
      <c r="D28" s="221" t="s">
        <v>244</v>
      </c>
      <c r="E28" s="10" t="s">
        <v>289</v>
      </c>
      <c r="I28" s="10" t="s">
        <v>348</v>
      </c>
      <c r="J28" s="11"/>
    </row>
    <row r="29" spans="2:11" x14ac:dyDescent="0.25">
      <c r="B29" s="10" t="s">
        <v>146</v>
      </c>
      <c r="C29" s="10" t="s">
        <v>195</v>
      </c>
      <c r="D29" s="221" t="s">
        <v>245</v>
      </c>
      <c r="E29" s="10" t="s">
        <v>290</v>
      </c>
      <c r="I29" s="10" t="s">
        <v>349</v>
      </c>
      <c r="J29" s="11"/>
    </row>
    <row r="30" spans="2:11" x14ac:dyDescent="0.25">
      <c r="B30" s="10" t="s">
        <v>147</v>
      </c>
      <c r="C30" s="10" t="s">
        <v>196</v>
      </c>
      <c r="D30" s="221" t="s">
        <v>246</v>
      </c>
      <c r="E30" s="10" t="s">
        <v>291</v>
      </c>
      <c r="I30" s="10" t="s">
        <v>350</v>
      </c>
      <c r="J30" s="11"/>
    </row>
    <row r="31" spans="2:11" x14ac:dyDescent="0.25">
      <c r="B31" s="10" t="s">
        <v>148</v>
      </c>
      <c r="C31" s="10" t="s">
        <v>197</v>
      </c>
      <c r="D31" s="221" t="s">
        <v>247</v>
      </c>
      <c r="E31" s="10" t="s">
        <v>292</v>
      </c>
      <c r="I31" s="9" t="s">
        <v>351</v>
      </c>
      <c r="J31" s="11"/>
    </row>
    <row r="32" spans="2:11" x14ac:dyDescent="0.25">
      <c r="B32" s="10" t="s">
        <v>149</v>
      </c>
      <c r="C32" s="10" t="s">
        <v>198</v>
      </c>
      <c r="D32" s="221" t="s">
        <v>248</v>
      </c>
      <c r="E32" s="10" t="s">
        <v>293</v>
      </c>
      <c r="I32" s="10" t="s">
        <v>352</v>
      </c>
      <c r="J32" s="11"/>
    </row>
    <row r="33" spans="2:12" x14ac:dyDescent="0.25">
      <c r="B33" s="10" t="s">
        <v>150</v>
      </c>
      <c r="C33" s="10" t="s">
        <v>199</v>
      </c>
      <c r="D33" s="221" t="s">
        <v>249</v>
      </c>
      <c r="E33" s="10" t="s">
        <v>294</v>
      </c>
      <c r="I33" s="10" t="s">
        <v>353</v>
      </c>
      <c r="J33" s="11"/>
    </row>
    <row r="34" spans="2:12" x14ac:dyDescent="0.25">
      <c r="B34" s="10" t="s">
        <v>151</v>
      </c>
      <c r="C34" s="10" t="s">
        <v>200</v>
      </c>
      <c r="D34" s="221" t="s">
        <v>250</v>
      </c>
      <c r="E34" s="10" t="s">
        <v>295</v>
      </c>
      <c r="I34" s="10" t="s">
        <v>354</v>
      </c>
      <c r="J34" s="11"/>
      <c r="L34" s="12"/>
    </row>
    <row r="35" spans="2:12" x14ac:dyDescent="0.25">
      <c r="B35" s="10" t="s">
        <v>152</v>
      </c>
      <c r="C35" s="10" t="s">
        <v>201</v>
      </c>
      <c r="D35" s="221" t="s">
        <v>251</v>
      </c>
      <c r="E35" s="10" t="s">
        <v>296</v>
      </c>
      <c r="I35" s="9" t="s">
        <v>355</v>
      </c>
      <c r="J35" s="11"/>
      <c r="K35" s="12"/>
      <c r="L35" s="12"/>
    </row>
    <row r="36" spans="2:12" x14ac:dyDescent="0.25">
      <c r="B36" s="10" t="s">
        <v>153</v>
      </c>
      <c r="C36" s="10" t="s">
        <v>202</v>
      </c>
      <c r="D36" s="221" t="s">
        <v>252</v>
      </c>
      <c r="E36" s="10" t="s">
        <v>297</v>
      </c>
      <c r="I36" s="10" t="s">
        <v>356</v>
      </c>
      <c r="J36" s="11"/>
      <c r="K36" s="12"/>
      <c r="L36" s="12"/>
    </row>
    <row r="37" spans="2:12" x14ac:dyDescent="0.25">
      <c r="B37" s="10" t="s">
        <v>154</v>
      </c>
      <c r="C37" s="10" t="s">
        <v>203</v>
      </c>
      <c r="D37" s="221" t="s">
        <v>253</v>
      </c>
      <c r="E37" s="10" t="s">
        <v>298</v>
      </c>
      <c r="I37" s="10" t="s">
        <v>357</v>
      </c>
      <c r="J37" s="11"/>
      <c r="K37" s="12"/>
      <c r="L37" s="12"/>
    </row>
    <row r="38" spans="2:12" x14ac:dyDescent="0.25">
      <c r="B38" s="10" t="s">
        <v>155</v>
      </c>
      <c r="C38" s="10" t="s">
        <v>204</v>
      </c>
      <c r="D38" s="221" t="s">
        <v>254</v>
      </c>
      <c r="E38" s="10" t="s">
        <v>299</v>
      </c>
      <c r="I38" s="10" t="s">
        <v>358</v>
      </c>
      <c r="J38" s="11"/>
      <c r="K38" s="12"/>
      <c r="L38" s="12"/>
    </row>
    <row r="39" spans="2:12" x14ac:dyDescent="0.25">
      <c r="B39" s="10" t="s">
        <v>156</v>
      </c>
      <c r="C39" s="10" t="s">
        <v>205</v>
      </c>
      <c r="D39" s="221" t="s">
        <v>255</v>
      </c>
      <c r="E39" s="10" t="s">
        <v>300</v>
      </c>
      <c r="I39" s="9" t="s">
        <v>359</v>
      </c>
      <c r="J39" s="11"/>
      <c r="K39" s="12"/>
      <c r="L39" s="12"/>
    </row>
    <row r="40" spans="2:12" x14ac:dyDescent="0.25">
      <c r="B40" s="10" t="s">
        <v>157</v>
      </c>
      <c r="C40" s="10" t="s">
        <v>206</v>
      </c>
      <c r="D40" s="221" t="s">
        <v>256</v>
      </c>
      <c r="E40" s="10" t="s">
        <v>301</v>
      </c>
      <c r="I40" s="10" t="s">
        <v>360</v>
      </c>
      <c r="J40" s="11"/>
      <c r="K40" s="12"/>
      <c r="L40" s="12"/>
    </row>
    <row r="41" spans="2:12" x14ac:dyDescent="0.25">
      <c r="B41" s="10" t="s">
        <v>158</v>
      </c>
      <c r="C41" s="10" t="s">
        <v>207</v>
      </c>
      <c r="D41" s="221" t="s">
        <v>257</v>
      </c>
      <c r="E41" s="10" t="s">
        <v>302</v>
      </c>
      <c r="I41" s="10" t="s">
        <v>361</v>
      </c>
      <c r="J41" s="11"/>
      <c r="K41" s="12"/>
      <c r="L41" s="12"/>
    </row>
    <row r="42" spans="2:12" x14ac:dyDescent="0.25">
      <c r="B42" s="10" t="s">
        <v>159</v>
      </c>
      <c r="C42" s="10" t="s">
        <v>208</v>
      </c>
      <c r="D42" s="221" t="s">
        <v>258</v>
      </c>
      <c r="E42" s="10" t="s">
        <v>303</v>
      </c>
      <c r="I42" s="10" t="s">
        <v>362</v>
      </c>
      <c r="J42" s="11"/>
      <c r="K42" s="12"/>
      <c r="L42" s="12"/>
    </row>
    <row r="43" spans="2:12" x14ac:dyDescent="0.25">
      <c r="B43" s="10" t="s">
        <v>160</v>
      </c>
      <c r="C43" s="10" t="s">
        <v>209</v>
      </c>
      <c r="D43" s="221" t="s">
        <v>259</v>
      </c>
      <c r="E43" s="10" t="s">
        <v>304</v>
      </c>
      <c r="I43" s="9" t="s">
        <v>363</v>
      </c>
      <c r="J43" s="11"/>
      <c r="K43" s="12"/>
      <c r="L43" s="12"/>
    </row>
    <row r="44" spans="2:12" x14ac:dyDescent="0.25">
      <c r="B44" s="10" t="s">
        <v>161</v>
      </c>
      <c r="C44" s="10" t="s">
        <v>210</v>
      </c>
      <c r="D44" s="221" t="s">
        <v>260</v>
      </c>
      <c r="E44" s="10" t="s">
        <v>305</v>
      </c>
      <c r="I44" s="10" t="s">
        <v>364</v>
      </c>
      <c r="J44" s="11"/>
      <c r="K44" s="12"/>
      <c r="L44" s="12"/>
    </row>
    <row r="45" spans="2:12" x14ac:dyDescent="0.25">
      <c r="B45" s="10" t="s">
        <v>162</v>
      </c>
      <c r="C45" s="10" t="s">
        <v>211</v>
      </c>
      <c r="D45" s="221" t="s">
        <v>261</v>
      </c>
      <c r="E45" s="10" t="s">
        <v>306</v>
      </c>
      <c r="I45" s="10" t="s">
        <v>365</v>
      </c>
      <c r="J45" s="11"/>
      <c r="K45" s="12"/>
      <c r="L45" s="12"/>
    </row>
    <row r="46" spans="2:12" x14ac:dyDescent="0.25">
      <c r="B46" s="10" t="s">
        <v>163</v>
      </c>
      <c r="C46" s="10" t="s">
        <v>212</v>
      </c>
      <c r="D46" s="221" t="s">
        <v>262</v>
      </c>
      <c r="E46" s="10"/>
      <c r="I46" s="10" t="s">
        <v>366</v>
      </c>
      <c r="J46" s="11"/>
      <c r="K46" s="13"/>
      <c r="L46" s="13"/>
    </row>
    <row r="47" spans="2:12" x14ac:dyDescent="0.25">
      <c r="B47" s="10" t="s">
        <v>164</v>
      </c>
      <c r="C47" s="10" t="s">
        <v>213</v>
      </c>
      <c r="D47" s="221" t="s">
        <v>263</v>
      </c>
      <c r="E47" s="10"/>
      <c r="I47" s="9" t="s">
        <v>367</v>
      </c>
      <c r="J47" s="11"/>
      <c r="K47" s="12"/>
      <c r="L47" s="12"/>
    </row>
    <row r="48" spans="2:12" x14ac:dyDescent="0.25">
      <c r="B48" s="10" t="s">
        <v>165</v>
      </c>
      <c r="C48" s="10" t="s">
        <v>214</v>
      </c>
      <c r="D48" s="10"/>
      <c r="E48" s="10"/>
      <c r="I48" s="10" t="s">
        <v>368</v>
      </c>
      <c r="J48" s="11"/>
      <c r="K48" s="13"/>
      <c r="L48" s="13"/>
    </row>
    <row r="49" spans="2:12" x14ac:dyDescent="0.25">
      <c r="B49" s="10" t="s">
        <v>166</v>
      </c>
      <c r="C49" s="10" t="s">
        <v>215</v>
      </c>
      <c r="D49" s="221"/>
      <c r="E49" s="10"/>
      <c r="I49" s="10" t="s">
        <v>369</v>
      </c>
      <c r="J49" s="11"/>
      <c r="K49" s="12"/>
      <c r="L49" s="12"/>
    </row>
    <row r="50" spans="2:12" x14ac:dyDescent="0.25">
      <c r="B50" s="10" t="s">
        <v>167</v>
      </c>
      <c r="C50" s="10" t="s">
        <v>216</v>
      </c>
      <c r="D50" s="10"/>
      <c r="E50" s="10"/>
      <c r="I50" s="10" t="s">
        <v>370</v>
      </c>
      <c r="J50" s="11"/>
      <c r="K50" s="13"/>
      <c r="L50" s="13"/>
    </row>
    <row r="51" spans="2:12" x14ac:dyDescent="0.25">
      <c r="B51" s="10" t="s">
        <v>168</v>
      </c>
      <c r="C51" s="10" t="s">
        <v>217</v>
      </c>
      <c r="D51" s="200"/>
      <c r="E51" s="200"/>
      <c r="I51" s="9" t="s">
        <v>371</v>
      </c>
      <c r="J51" s="11"/>
      <c r="K51" s="12"/>
      <c r="L51" s="12"/>
    </row>
    <row r="52" spans="2:12" x14ac:dyDescent="0.25">
      <c r="C52" s="10" t="s">
        <v>218</v>
      </c>
      <c r="I52" s="10" t="s">
        <v>372</v>
      </c>
      <c r="J52" s="13"/>
      <c r="K52" s="13"/>
      <c r="L52" s="13"/>
    </row>
    <row r="53" spans="2:12" x14ac:dyDescent="0.25">
      <c r="I53" s="10" t="s">
        <v>373</v>
      </c>
      <c r="J53" s="12"/>
      <c r="K53" s="12"/>
      <c r="L53" s="12"/>
    </row>
    <row r="54" spans="2:12" x14ac:dyDescent="0.25">
      <c r="I54" s="10" t="s">
        <v>374</v>
      </c>
      <c r="J54" s="13"/>
      <c r="K54" s="13"/>
      <c r="L54" s="13"/>
    </row>
    <row r="55" spans="2:12" x14ac:dyDescent="0.25">
      <c r="I55" s="9" t="s">
        <v>375</v>
      </c>
      <c r="J55" s="12"/>
      <c r="K55" s="12"/>
      <c r="L55" s="12"/>
    </row>
    <row r="56" spans="2:12" x14ac:dyDescent="0.25">
      <c r="I56" s="10" t="s">
        <v>376</v>
      </c>
      <c r="J56" s="13"/>
      <c r="K56" s="13"/>
      <c r="L56" s="13"/>
    </row>
    <row r="57" spans="2:12" x14ac:dyDescent="0.25">
      <c r="I57" s="10" t="s">
        <v>377</v>
      </c>
      <c r="J57" s="12"/>
      <c r="K57" s="12"/>
      <c r="L57" s="12"/>
    </row>
    <row r="58" spans="2:12" x14ac:dyDescent="0.25">
      <c r="I58" s="10" t="s">
        <v>378</v>
      </c>
      <c r="J58" s="13"/>
      <c r="K58" s="13"/>
      <c r="L58" s="13"/>
    </row>
    <row r="59" spans="2:12" x14ac:dyDescent="0.25">
      <c r="I59" s="9" t="s">
        <v>379</v>
      </c>
      <c r="J59" s="12"/>
      <c r="K59" s="12"/>
      <c r="L59" s="12"/>
    </row>
    <row r="60" spans="2:12" x14ac:dyDescent="0.25">
      <c r="I60" s="10" t="s">
        <v>380</v>
      </c>
      <c r="J60" s="13"/>
      <c r="K60" s="13"/>
      <c r="L60" s="13"/>
    </row>
    <row r="61" spans="2:12" x14ac:dyDescent="0.25">
      <c r="I61" s="10" t="s">
        <v>381</v>
      </c>
      <c r="J61" s="12"/>
      <c r="K61" s="12"/>
      <c r="L61" s="12"/>
    </row>
    <row r="62" spans="2:12" x14ac:dyDescent="0.25">
      <c r="I62" s="10" t="s">
        <v>382</v>
      </c>
      <c r="J62" s="13"/>
      <c r="K62" s="13"/>
      <c r="L62" s="13"/>
    </row>
    <row r="63" spans="2:12" x14ac:dyDescent="0.25">
      <c r="I63" s="9" t="s">
        <v>383</v>
      </c>
      <c r="J63" s="12"/>
      <c r="K63" s="12"/>
      <c r="L63" s="12"/>
    </row>
    <row r="64" spans="2:12" x14ac:dyDescent="0.25">
      <c r="I64" s="10" t="s">
        <v>384</v>
      </c>
      <c r="J64" s="12"/>
      <c r="K64" s="12"/>
      <c r="L64" s="12"/>
    </row>
    <row r="65" spans="9:12" x14ac:dyDescent="0.25">
      <c r="I65" s="10" t="s">
        <v>385</v>
      </c>
      <c r="J65" s="12"/>
      <c r="K65" s="12"/>
      <c r="L65" s="12"/>
    </row>
    <row r="66" spans="9:12" x14ac:dyDescent="0.25">
      <c r="I66" s="10" t="s">
        <v>386</v>
      </c>
      <c r="J66" s="12"/>
      <c r="K66" s="12"/>
      <c r="L66" s="12"/>
    </row>
    <row r="67" spans="9:12" x14ac:dyDescent="0.25">
      <c r="I67" s="9" t="s">
        <v>387</v>
      </c>
      <c r="J67" s="12"/>
      <c r="K67" s="12"/>
      <c r="L67" s="12"/>
    </row>
    <row r="68" spans="9:12" x14ac:dyDescent="0.25">
      <c r="I68" s="10" t="s">
        <v>388</v>
      </c>
      <c r="J68" s="12"/>
      <c r="K68" s="12"/>
      <c r="L68" s="12"/>
    </row>
    <row r="69" spans="9:12" x14ac:dyDescent="0.25">
      <c r="I69" s="10" t="s">
        <v>389</v>
      </c>
      <c r="J69" s="12"/>
      <c r="K69" s="12"/>
      <c r="L69" s="12"/>
    </row>
    <row r="70" spans="9:12" x14ac:dyDescent="0.25">
      <c r="I70" s="10" t="s">
        <v>390</v>
      </c>
      <c r="J70" s="12"/>
      <c r="K70" s="12"/>
      <c r="L70" s="12"/>
    </row>
    <row r="71" spans="9:12" x14ac:dyDescent="0.25">
      <c r="I71" s="9" t="s">
        <v>391</v>
      </c>
      <c r="J71" s="12"/>
      <c r="K71" s="12"/>
      <c r="L71" s="12"/>
    </row>
    <row r="72" spans="9:12" x14ac:dyDescent="0.25">
      <c r="I72" s="10" t="s">
        <v>392</v>
      </c>
      <c r="J72" s="6"/>
      <c r="K72" s="6"/>
      <c r="L72" s="6"/>
    </row>
    <row r="73" spans="9:12" x14ac:dyDescent="0.25">
      <c r="I73" s="10" t="s">
        <v>393</v>
      </c>
      <c r="J73" s="6"/>
      <c r="K73" s="6"/>
      <c r="L73" s="6"/>
    </row>
    <row r="74" spans="9:12" x14ac:dyDescent="0.25">
      <c r="I74" s="10" t="s">
        <v>394</v>
      </c>
    </row>
    <row r="75" spans="9:12" x14ac:dyDescent="0.25">
      <c r="I75" s="9" t="s">
        <v>395</v>
      </c>
      <c r="J75" s="12"/>
      <c r="K75" s="12"/>
      <c r="L75" s="12"/>
    </row>
    <row r="76" spans="9:12" x14ac:dyDescent="0.25">
      <c r="I76" s="10" t="s">
        <v>396</v>
      </c>
      <c r="J76" s="12"/>
      <c r="K76" s="12"/>
      <c r="L76" s="12"/>
    </row>
    <row r="77" spans="9:12" x14ac:dyDescent="0.25">
      <c r="I77" s="10" t="s">
        <v>397</v>
      </c>
      <c r="J77" s="12"/>
      <c r="K77" s="12"/>
      <c r="L77" s="12"/>
    </row>
    <row r="78" spans="9:12" x14ac:dyDescent="0.25">
      <c r="I78" s="10" t="s">
        <v>398</v>
      </c>
      <c r="J78" s="12"/>
      <c r="K78" s="12"/>
      <c r="L78" s="12"/>
    </row>
    <row r="79" spans="9:12" x14ac:dyDescent="0.25">
      <c r="I79" s="9" t="s">
        <v>399</v>
      </c>
      <c r="J79" s="12"/>
      <c r="K79" s="12"/>
      <c r="L79" s="12"/>
    </row>
    <row r="80" spans="9:12" x14ac:dyDescent="0.25">
      <c r="I80" s="10" t="s">
        <v>400</v>
      </c>
      <c r="J80" s="12"/>
      <c r="K80" s="12"/>
      <c r="L80" s="12"/>
    </row>
    <row r="81" spans="9:12" x14ac:dyDescent="0.25">
      <c r="I81" s="10" t="s">
        <v>401</v>
      </c>
      <c r="J81" s="12"/>
      <c r="K81" s="12"/>
      <c r="L81" s="12"/>
    </row>
    <row r="82" spans="9:12" x14ac:dyDescent="0.25">
      <c r="I82" s="10" t="s">
        <v>402</v>
      </c>
      <c r="J82" s="12"/>
      <c r="K82" s="12"/>
      <c r="L82" s="12"/>
    </row>
    <row r="83" spans="9:12" x14ac:dyDescent="0.25">
      <c r="I83" s="9" t="s">
        <v>403</v>
      </c>
      <c r="J83" s="12"/>
      <c r="K83" s="12"/>
      <c r="L83" s="12"/>
    </row>
    <row r="84" spans="9:12" x14ac:dyDescent="0.25">
      <c r="I84" s="10" t="s">
        <v>404</v>
      </c>
      <c r="J84" s="12"/>
      <c r="K84" s="12"/>
      <c r="L84" s="12"/>
    </row>
    <row r="85" spans="9:12" x14ac:dyDescent="0.25">
      <c r="J85" s="12"/>
      <c r="K85" s="12"/>
      <c r="L85" s="12"/>
    </row>
    <row r="86" spans="9:12" x14ac:dyDescent="0.25">
      <c r="J86" s="12"/>
      <c r="K86" s="12"/>
      <c r="L86" s="12"/>
    </row>
    <row r="87" spans="9:12" x14ac:dyDescent="0.25">
      <c r="J87" s="12"/>
      <c r="K87" s="12"/>
      <c r="L87" s="12"/>
    </row>
  </sheetData>
  <sheetProtection password="CC94" sheet="1" objects="1" scenarios="1" selectLockedCells="1" selectUnlockedCells="1"/>
  <autoFilter ref="C3:C30">
    <sortState ref="C4:C30">
      <sortCondition ref="C30"/>
    </sortState>
  </autoFilter>
  <sortState ref="C3:C34">
    <sortCondition ref="C34"/>
  </sortState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2"/>
  <sheetViews>
    <sheetView showGridLines="0" zoomScale="112" zoomScaleNormal="100" workbookViewId="0">
      <selection activeCell="D3" sqref="D3"/>
    </sheetView>
  </sheetViews>
  <sheetFormatPr baseColWidth="10" defaultColWidth="11.42578125" defaultRowHeight="15" x14ac:dyDescent="0.25"/>
  <cols>
    <col min="1" max="1" width="10.85546875" style="117"/>
    <col min="2" max="2" width="13.85546875" style="117" customWidth="1"/>
    <col min="3" max="3" width="20" style="117" customWidth="1"/>
    <col min="4" max="4" width="23.140625" style="117" bestFit="1" customWidth="1"/>
    <col min="5" max="5" width="19.7109375" style="117" bestFit="1" customWidth="1"/>
    <col min="6" max="6" width="24.42578125" style="117" bestFit="1" customWidth="1"/>
    <col min="7" max="7" width="23" style="117" bestFit="1" customWidth="1"/>
    <col min="8" max="8" width="22.28515625" style="117" bestFit="1" customWidth="1"/>
    <col min="9" max="16384" width="11.42578125" style="118"/>
  </cols>
  <sheetData>
    <row r="1" spans="1:8" x14ac:dyDescent="0.2">
      <c r="A1" s="315" t="s">
        <v>106</v>
      </c>
      <c r="B1" s="315"/>
      <c r="C1" s="315"/>
      <c r="D1" s="315"/>
      <c r="E1" s="315"/>
      <c r="F1" s="315"/>
      <c r="G1" s="315"/>
      <c r="H1" s="315"/>
    </row>
    <row r="2" spans="1:8" s="155" customFormat="1" ht="15.95" thickBot="1" x14ac:dyDescent="0.25"/>
    <row r="3" spans="1:8" ht="18" thickTop="1" thickBot="1" x14ac:dyDescent="0.25">
      <c r="A3" s="316" t="s">
        <v>96</v>
      </c>
      <c r="B3" s="316"/>
      <c r="C3" s="317"/>
      <c r="D3" s="114" t="s">
        <v>101</v>
      </c>
      <c r="E3" s="115" t="s">
        <v>102</v>
      </c>
      <c r="F3" s="115" t="s">
        <v>103</v>
      </c>
      <c r="G3" s="115" t="s">
        <v>104</v>
      </c>
      <c r="H3" s="116" t="s">
        <v>105</v>
      </c>
    </row>
    <row r="4" spans="1:8" ht="15.75" thickTop="1" x14ac:dyDescent="0.25">
      <c r="A4" s="318" t="s">
        <v>0</v>
      </c>
      <c r="B4" s="297" t="s">
        <v>64</v>
      </c>
      <c r="C4" s="119" t="s">
        <v>74</v>
      </c>
      <c r="D4" s="95">
        <v>345</v>
      </c>
      <c r="E4" s="96">
        <v>15</v>
      </c>
      <c r="F4" s="96">
        <v>41</v>
      </c>
      <c r="G4" s="96">
        <v>60</v>
      </c>
      <c r="H4" s="97">
        <v>80</v>
      </c>
    </row>
    <row r="5" spans="1:8" x14ac:dyDescent="0.25">
      <c r="A5" s="319"/>
      <c r="B5" s="298"/>
      <c r="C5" s="120" t="s">
        <v>67</v>
      </c>
      <c r="D5" s="88">
        <v>11</v>
      </c>
      <c r="E5" s="121">
        <f>D5</f>
        <v>11</v>
      </c>
      <c r="F5" s="121">
        <f>D5</f>
        <v>11</v>
      </c>
      <c r="G5" s="121">
        <f>D5</f>
        <v>11</v>
      </c>
      <c r="H5" s="122">
        <f>D5</f>
        <v>11</v>
      </c>
    </row>
    <row r="6" spans="1:8" x14ac:dyDescent="0.25">
      <c r="A6" s="319"/>
      <c r="B6" s="298"/>
      <c r="C6" s="123" t="s">
        <v>68</v>
      </c>
      <c r="D6" s="124">
        <f>IFERROR(D4/D5,0)</f>
        <v>31.363636363636363</v>
      </c>
      <c r="E6" s="125">
        <f t="shared" ref="E6" si="0">E4/E5</f>
        <v>1.3636363636363635</v>
      </c>
      <c r="F6" s="125">
        <f>F4/F5</f>
        <v>3.7272727272727271</v>
      </c>
      <c r="G6" s="125">
        <f t="shared" ref="G6" si="1">G4/G5</f>
        <v>5.4545454545454541</v>
      </c>
      <c r="H6" s="126">
        <f t="shared" ref="H6" si="2">H4/H5</f>
        <v>7.2727272727272725</v>
      </c>
    </row>
    <row r="7" spans="1:8" x14ac:dyDescent="0.25">
      <c r="A7" s="319"/>
      <c r="B7" s="299"/>
      <c r="C7" s="127" t="s">
        <v>76</v>
      </c>
      <c r="D7" s="128">
        <f>ROUNDUP(D6,0.1)</f>
        <v>32</v>
      </c>
      <c r="E7" s="129">
        <f t="shared" ref="E7" si="3">ROUNDUP(E6,0.1)</f>
        <v>2</v>
      </c>
      <c r="F7" s="129">
        <f>ROUNDUP(F6,0.1)</f>
        <v>4</v>
      </c>
      <c r="G7" s="129">
        <f t="shared" ref="G7" si="4">ROUNDUP(G6,0.1)</f>
        <v>6</v>
      </c>
      <c r="H7" s="130">
        <f t="shared" ref="H7" si="5">ROUNDUP(H6,0.1)</f>
        <v>8</v>
      </c>
    </row>
    <row r="8" spans="1:8" x14ac:dyDescent="0.25">
      <c r="A8" s="319"/>
      <c r="B8" s="313" t="s">
        <v>65</v>
      </c>
      <c r="C8" s="131" t="s">
        <v>69</v>
      </c>
      <c r="D8" s="94">
        <v>15</v>
      </c>
      <c r="E8" s="98">
        <v>22</v>
      </c>
      <c r="F8" s="98">
        <v>43</v>
      </c>
      <c r="G8" s="98">
        <v>62</v>
      </c>
      <c r="H8" s="99">
        <v>82</v>
      </c>
    </row>
    <row r="9" spans="1:8" x14ac:dyDescent="0.25">
      <c r="A9" s="319"/>
      <c r="B9" s="298"/>
      <c r="C9" s="120" t="s">
        <v>72</v>
      </c>
      <c r="D9" s="88">
        <v>30</v>
      </c>
      <c r="E9" s="121">
        <f>D9</f>
        <v>30</v>
      </c>
      <c r="F9" s="121">
        <f>D9</f>
        <v>30</v>
      </c>
      <c r="G9" s="121">
        <f>D9</f>
        <v>30</v>
      </c>
      <c r="H9" s="122">
        <f>D9</f>
        <v>30</v>
      </c>
    </row>
    <row r="10" spans="1:8" x14ac:dyDescent="0.25">
      <c r="A10" s="319"/>
      <c r="B10" s="298"/>
      <c r="C10" s="123" t="s">
        <v>71</v>
      </c>
      <c r="D10" s="124">
        <f>IFERROR(D8/D9,0)</f>
        <v>0.5</v>
      </c>
      <c r="E10" s="125">
        <f>IFERROR(E8/E9,0)</f>
        <v>0.73333333333333328</v>
      </c>
      <c r="F10" s="125">
        <f t="shared" ref="F10:H10" si="6">IFERROR(F8/F9,0)</f>
        <v>1.4333333333333333</v>
      </c>
      <c r="G10" s="125">
        <f t="shared" si="6"/>
        <v>2.0666666666666669</v>
      </c>
      <c r="H10" s="126">
        <f t="shared" si="6"/>
        <v>2.7333333333333334</v>
      </c>
    </row>
    <row r="11" spans="1:8" ht="15.75" thickBot="1" x14ac:dyDescent="0.3">
      <c r="A11" s="320"/>
      <c r="B11" s="314"/>
      <c r="C11" s="132" t="s">
        <v>77</v>
      </c>
      <c r="D11" s="133">
        <f>ROUNDUP(D10,0.1)</f>
        <v>1</v>
      </c>
      <c r="E11" s="134">
        <f t="shared" ref="E11:H11" si="7">ROUNDUP(E10,0.1)</f>
        <v>1</v>
      </c>
      <c r="F11" s="134">
        <f t="shared" si="7"/>
        <v>2</v>
      </c>
      <c r="G11" s="134">
        <f t="shared" si="7"/>
        <v>3</v>
      </c>
      <c r="H11" s="135">
        <f t="shared" si="7"/>
        <v>3</v>
      </c>
    </row>
    <row r="12" spans="1:8" ht="15.75" thickTop="1" x14ac:dyDescent="0.25">
      <c r="A12" s="321" t="s">
        <v>1</v>
      </c>
      <c r="B12" s="311" t="s">
        <v>64</v>
      </c>
      <c r="C12" s="136" t="s">
        <v>74</v>
      </c>
      <c r="D12" s="93">
        <v>10</v>
      </c>
      <c r="E12" s="100">
        <v>24</v>
      </c>
      <c r="F12" s="100">
        <v>45</v>
      </c>
      <c r="G12" s="100">
        <v>64</v>
      </c>
      <c r="H12" s="101">
        <v>84</v>
      </c>
    </row>
    <row r="13" spans="1:8" x14ac:dyDescent="0.25">
      <c r="A13" s="322"/>
      <c r="B13" s="309"/>
      <c r="C13" s="120" t="s">
        <v>67</v>
      </c>
      <c r="D13" s="88">
        <v>8</v>
      </c>
      <c r="E13" s="121">
        <f>D13</f>
        <v>8</v>
      </c>
      <c r="F13" s="121">
        <f>D13</f>
        <v>8</v>
      </c>
      <c r="G13" s="121">
        <f>D13</f>
        <v>8</v>
      </c>
      <c r="H13" s="122">
        <f>D13</f>
        <v>8</v>
      </c>
    </row>
    <row r="14" spans="1:8" x14ac:dyDescent="0.25">
      <c r="A14" s="322"/>
      <c r="B14" s="309"/>
      <c r="C14" s="137" t="s">
        <v>68</v>
      </c>
      <c r="D14" s="138">
        <f>IFERROR(D12/D13,0)</f>
        <v>1.25</v>
      </c>
      <c r="E14" s="139">
        <f>IFERROR(E12/E13,0)</f>
        <v>3</v>
      </c>
      <c r="F14" s="139">
        <f t="shared" ref="F14:H14" si="8">IFERROR(F12/F13,0)</f>
        <v>5.625</v>
      </c>
      <c r="G14" s="139">
        <f t="shared" si="8"/>
        <v>8</v>
      </c>
      <c r="H14" s="140">
        <f t="shared" si="8"/>
        <v>10.5</v>
      </c>
    </row>
    <row r="15" spans="1:8" x14ac:dyDescent="0.25">
      <c r="A15" s="322"/>
      <c r="B15" s="312"/>
      <c r="C15" s="127" t="s">
        <v>76</v>
      </c>
      <c r="D15" s="128">
        <f>ROUNDUP(D14,0.1)</f>
        <v>2</v>
      </c>
      <c r="E15" s="129">
        <f t="shared" ref="E15" si="9">ROUNDUP(E14,0.1)</f>
        <v>3</v>
      </c>
      <c r="F15" s="129">
        <f t="shared" ref="F15" si="10">ROUNDUP(F14,0.1)</f>
        <v>6</v>
      </c>
      <c r="G15" s="129">
        <f t="shared" ref="G15" si="11">ROUNDUP(G14,0.1)</f>
        <v>8</v>
      </c>
      <c r="H15" s="130">
        <f t="shared" ref="H15" si="12">ROUNDUP(H14,0.1)</f>
        <v>11</v>
      </c>
    </row>
    <row r="16" spans="1:8" x14ac:dyDescent="0.25">
      <c r="A16" s="322"/>
      <c r="B16" s="308" t="s">
        <v>65</v>
      </c>
      <c r="C16" s="141" t="s">
        <v>69</v>
      </c>
      <c r="D16" s="92">
        <v>25</v>
      </c>
      <c r="E16" s="102">
        <v>26</v>
      </c>
      <c r="F16" s="102">
        <v>47</v>
      </c>
      <c r="G16" s="102">
        <v>66</v>
      </c>
      <c r="H16" s="103">
        <v>86</v>
      </c>
    </row>
    <row r="17" spans="1:8" x14ac:dyDescent="0.25">
      <c r="A17" s="322"/>
      <c r="B17" s="309"/>
      <c r="C17" s="120" t="s">
        <v>72</v>
      </c>
      <c r="D17" s="88">
        <v>35</v>
      </c>
      <c r="E17" s="121">
        <f>D17</f>
        <v>35</v>
      </c>
      <c r="F17" s="121">
        <f>D17</f>
        <v>35</v>
      </c>
      <c r="G17" s="121">
        <f>D17</f>
        <v>35</v>
      </c>
      <c r="H17" s="122">
        <f>D17</f>
        <v>35</v>
      </c>
    </row>
    <row r="18" spans="1:8" x14ac:dyDescent="0.25">
      <c r="A18" s="322"/>
      <c r="B18" s="309"/>
      <c r="C18" s="137" t="s">
        <v>71</v>
      </c>
      <c r="D18" s="138">
        <f>IFERROR(D16/D17,0)</f>
        <v>0.7142857142857143</v>
      </c>
      <c r="E18" s="139">
        <f>IFERROR(E16/E17,0)</f>
        <v>0.74285714285714288</v>
      </c>
      <c r="F18" s="139">
        <f t="shared" ref="F18" si="13">F16/F17</f>
        <v>1.3428571428571427</v>
      </c>
      <c r="G18" s="139">
        <f t="shared" ref="G18" si="14">G16/G17</f>
        <v>1.8857142857142857</v>
      </c>
      <c r="H18" s="140">
        <f t="shared" ref="H18" si="15">H16/H17</f>
        <v>2.4571428571428573</v>
      </c>
    </row>
    <row r="19" spans="1:8" ht="15.75" thickBot="1" x14ac:dyDescent="0.3">
      <c r="A19" s="323"/>
      <c r="B19" s="310"/>
      <c r="C19" s="132" t="s">
        <v>77</v>
      </c>
      <c r="D19" s="133">
        <f>ROUNDUP(D18,0.1)</f>
        <v>1</v>
      </c>
      <c r="E19" s="134">
        <f t="shared" ref="E19:F19" si="16">ROUNDUP(E18,0.1)</f>
        <v>1</v>
      </c>
      <c r="F19" s="134">
        <f t="shared" si="16"/>
        <v>2</v>
      </c>
      <c r="G19" s="134">
        <f t="shared" ref="G19:H19" si="17">ROUNDUP(G18,0.1)</f>
        <v>2</v>
      </c>
      <c r="H19" s="135">
        <f t="shared" si="17"/>
        <v>3</v>
      </c>
    </row>
    <row r="20" spans="1:8" ht="15.75" thickTop="1" x14ac:dyDescent="0.25">
      <c r="A20" s="324" t="s">
        <v>0</v>
      </c>
      <c r="B20" s="306" t="s">
        <v>64</v>
      </c>
      <c r="C20" s="142" t="s">
        <v>74</v>
      </c>
      <c r="D20" s="91">
        <v>9</v>
      </c>
      <c r="E20" s="104">
        <v>28</v>
      </c>
      <c r="F20" s="104">
        <v>49</v>
      </c>
      <c r="G20" s="104">
        <v>68</v>
      </c>
      <c r="H20" s="105">
        <v>88</v>
      </c>
    </row>
    <row r="21" spans="1:8" x14ac:dyDescent="0.25">
      <c r="A21" s="325"/>
      <c r="B21" s="304"/>
      <c r="C21" s="120" t="s">
        <v>67</v>
      </c>
      <c r="D21" s="88">
        <v>10</v>
      </c>
      <c r="E21" s="121">
        <f>D21</f>
        <v>10</v>
      </c>
      <c r="F21" s="121">
        <f>D21</f>
        <v>10</v>
      </c>
      <c r="G21" s="121">
        <f>D21</f>
        <v>10</v>
      </c>
      <c r="H21" s="122">
        <f>D21</f>
        <v>10</v>
      </c>
    </row>
    <row r="22" spans="1:8" x14ac:dyDescent="0.25">
      <c r="A22" s="325"/>
      <c r="B22" s="304"/>
      <c r="C22" s="143" t="s">
        <v>68</v>
      </c>
      <c r="D22" s="144">
        <f>IFERROR(D20/D21,0)</f>
        <v>0.9</v>
      </c>
      <c r="E22" s="145">
        <f>IFERROR(E20/E21,0)</f>
        <v>2.8</v>
      </c>
      <c r="F22" s="145">
        <f t="shared" ref="F22:H22" si="18">IFERROR(F20/F21,0)</f>
        <v>4.9000000000000004</v>
      </c>
      <c r="G22" s="145">
        <f t="shared" si="18"/>
        <v>6.8</v>
      </c>
      <c r="H22" s="146">
        <f t="shared" si="18"/>
        <v>8.8000000000000007</v>
      </c>
    </row>
    <row r="23" spans="1:8" x14ac:dyDescent="0.25">
      <c r="A23" s="325"/>
      <c r="B23" s="307"/>
      <c r="C23" s="127" t="s">
        <v>76</v>
      </c>
      <c r="D23" s="128">
        <f>ROUNDUP(D22,0.1)</f>
        <v>1</v>
      </c>
      <c r="E23" s="129">
        <f t="shared" ref="E23" si="19">ROUNDUP(E22,0.1)</f>
        <v>3</v>
      </c>
      <c r="F23" s="129">
        <f t="shared" ref="F23" si="20">ROUNDUP(F22,0.1)</f>
        <v>5</v>
      </c>
      <c r="G23" s="129">
        <f t="shared" ref="G23" si="21">ROUNDUP(G22,0.1)</f>
        <v>7</v>
      </c>
      <c r="H23" s="130">
        <f t="shared" ref="H23" si="22">ROUNDUP(H22,0.1)</f>
        <v>9</v>
      </c>
    </row>
    <row r="24" spans="1:8" x14ac:dyDescent="0.25">
      <c r="A24" s="325"/>
      <c r="B24" s="303" t="s">
        <v>65</v>
      </c>
      <c r="C24" s="147" t="s">
        <v>69</v>
      </c>
      <c r="D24" s="90">
        <v>11</v>
      </c>
      <c r="E24" s="106">
        <v>30</v>
      </c>
      <c r="F24" s="106">
        <v>51</v>
      </c>
      <c r="G24" s="106">
        <v>70</v>
      </c>
      <c r="H24" s="107">
        <v>100</v>
      </c>
    </row>
    <row r="25" spans="1:8" x14ac:dyDescent="0.25">
      <c r="A25" s="325"/>
      <c r="B25" s="304"/>
      <c r="C25" s="120" t="s">
        <v>72</v>
      </c>
      <c r="D25" s="88">
        <v>12</v>
      </c>
      <c r="E25" s="121">
        <f>D25</f>
        <v>12</v>
      </c>
      <c r="F25" s="121">
        <f>D25</f>
        <v>12</v>
      </c>
      <c r="G25" s="121">
        <f>D25</f>
        <v>12</v>
      </c>
      <c r="H25" s="122">
        <f>D25</f>
        <v>12</v>
      </c>
    </row>
    <row r="26" spans="1:8" x14ac:dyDescent="0.25">
      <c r="A26" s="325"/>
      <c r="B26" s="304"/>
      <c r="C26" s="143" t="s">
        <v>71</v>
      </c>
      <c r="D26" s="144">
        <f>IFERROR(D24/D25,0)</f>
        <v>0.91666666666666663</v>
      </c>
      <c r="E26" s="145">
        <f>IFERROR(E24/E25,0)</f>
        <v>2.5</v>
      </c>
      <c r="F26" s="145">
        <f t="shared" ref="F26:H26" si="23">IFERROR(F24/F25,0)</f>
        <v>4.25</v>
      </c>
      <c r="G26" s="145">
        <f t="shared" si="23"/>
        <v>5.833333333333333</v>
      </c>
      <c r="H26" s="146">
        <f t="shared" si="23"/>
        <v>8.3333333333333339</v>
      </c>
    </row>
    <row r="27" spans="1:8" ht="15.75" thickBot="1" x14ac:dyDescent="0.3">
      <c r="A27" s="326"/>
      <c r="B27" s="305"/>
      <c r="C27" s="132" t="s">
        <v>77</v>
      </c>
      <c r="D27" s="133">
        <f>ROUNDUP(D26,0.1)</f>
        <v>1</v>
      </c>
      <c r="E27" s="134">
        <f t="shared" ref="E27" si="24">ROUNDUP(E26,0.1)</f>
        <v>3</v>
      </c>
      <c r="F27" s="134">
        <f t="shared" ref="F27" si="25">ROUNDUP(F26,0.1)</f>
        <v>5</v>
      </c>
      <c r="G27" s="134">
        <f t="shared" ref="G27" si="26">ROUNDUP(G26,0.1)</f>
        <v>6</v>
      </c>
      <c r="H27" s="135">
        <f t="shared" ref="H27" si="27">ROUNDUP(H26,0.1)</f>
        <v>9</v>
      </c>
    </row>
    <row r="28" spans="1:8" ht="15.75" thickTop="1" x14ac:dyDescent="0.25">
      <c r="A28" s="294" t="s">
        <v>18</v>
      </c>
      <c r="B28" s="300" t="s">
        <v>65</v>
      </c>
      <c r="C28" s="148" t="s">
        <v>75</v>
      </c>
      <c r="D28" s="89">
        <v>13</v>
      </c>
      <c r="E28" s="108">
        <v>32</v>
      </c>
      <c r="F28" s="108">
        <v>53</v>
      </c>
      <c r="G28" s="108">
        <v>72</v>
      </c>
      <c r="H28" s="109">
        <v>102</v>
      </c>
    </row>
    <row r="29" spans="1:8" x14ac:dyDescent="0.25">
      <c r="A29" s="295"/>
      <c r="B29" s="301"/>
      <c r="C29" s="149" t="s">
        <v>73</v>
      </c>
      <c r="D29" s="88">
        <v>14</v>
      </c>
      <c r="E29" s="121">
        <f>D29</f>
        <v>14</v>
      </c>
      <c r="F29" s="121">
        <f>D29</f>
        <v>14</v>
      </c>
      <c r="G29" s="121">
        <f>D29</f>
        <v>14</v>
      </c>
      <c r="H29" s="122">
        <f>D29</f>
        <v>14</v>
      </c>
    </row>
    <row r="30" spans="1:8" x14ac:dyDescent="0.25">
      <c r="A30" s="295"/>
      <c r="B30" s="301"/>
      <c r="C30" s="150" t="s">
        <v>71</v>
      </c>
      <c r="D30" s="151">
        <f>IFERROR(D28/D29,0)</f>
        <v>0.9285714285714286</v>
      </c>
      <c r="E30" s="152">
        <f>IFERROR(E28/E29,0)</f>
        <v>2.2857142857142856</v>
      </c>
      <c r="F30" s="152">
        <f t="shared" ref="F30:H30" si="28">IFERROR(F28/F29,0)</f>
        <v>3.7857142857142856</v>
      </c>
      <c r="G30" s="152">
        <f t="shared" si="28"/>
        <v>5.1428571428571432</v>
      </c>
      <c r="H30" s="153">
        <f t="shared" si="28"/>
        <v>7.2857142857142856</v>
      </c>
    </row>
    <row r="31" spans="1:8" ht="15.75" thickBot="1" x14ac:dyDescent="0.3">
      <c r="A31" s="296"/>
      <c r="B31" s="302"/>
      <c r="C31" s="154" t="s">
        <v>78</v>
      </c>
      <c r="D31" s="133">
        <f>ROUNDUP(D30,0.1)</f>
        <v>1</v>
      </c>
      <c r="E31" s="134">
        <f t="shared" ref="E31:H31" si="29">ROUNDUP(E30,0.1)</f>
        <v>3</v>
      </c>
      <c r="F31" s="134">
        <f t="shared" si="29"/>
        <v>4</v>
      </c>
      <c r="G31" s="134">
        <f t="shared" si="29"/>
        <v>6</v>
      </c>
      <c r="H31" s="135">
        <f t="shared" si="29"/>
        <v>8</v>
      </c>
    </row>
    <row r="32" spans="1:8" ht="15.75" thickTop="1" x14ac:dyDescent="0.25"/>
  </sheetData>
  <sheetProtection algorithmName="SHA-512" hashValue="o39gOLfu87SeBXT/2B1RUVrOgR9VXN1vmt945JQT0gcvZw+pnqlYPKKSVDZLdjBwZbQ4VSqXAco6+40mi+F+Bg==" saltValue="Fpd2efa9wIOUvEeL56qg3g==" spinCount="100000" sheet="1" objects="1" scenarios="1" selectLockedCells="1"/>
  <mergeCells count="13">
    <mergeCell ref="A1:H1"/>
    <mergeCell ref="A3:C3"/>
    <mergeCell ref="A4:A11"/>
    <mergeCell ref="A12:A19"/>
    <mergeCell ref="A20:A27"/>
    <mergeCell ref="A28:A31"/>
    <mergeCell ref="B4:B7"/>
    <mergeCell ref="B28:B31"/>
    <mergeCell ref="B24:B27"/>
    <mergeCell ref="B20:B23"/>
    <mergeCell ref="B16:B19"/>
    <mergeCell ref="B12:B15"/>
    <mergeCell ref="B8:B11"/>
  </mergeCells>
  <dataValidations count="1">
    <dataValidation type="whole" errorStyle="warning" operator="greaterThanOrEqual" allowBlank="1" showInputMessage="1" showErrorMessage="1" error="Saisir uniquement des données chiffrées" sqref="D4 E4 F4:H4 D5 D8:E8 F8:H8 D9 D12 E12 F12:H12 D13 D16 E16:H16 D17 D20:H20 D21 D24:H24 D25 D28 E28 F28:H28 D29">
      <formula1>0</formula1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LISTING!$J$3:$J$7</xm:f>
          </x14:formula1>
          <xm:sqref>K11 D3:H3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Z277"/>
  <sheetViews>
    <sheetView showGridLines="0" topLeftCell="K2" zoomScale="70" zoomScaleNormal="70" workbookViewId="0">
      <pane ySplit="1" topLeftCell="A3" activePane="bottomLeft" state="frozen"/>
      <selection activeCell="L2" sqref="L2"/>
      <selection pane="bottomLeft" activeCell="X254" sqref="X254"/>
    </sheetView>
  </sheetViews>
  <sheetFormatPr baseColWidth="10" defaultColWidth="11.42578125" defaultRowHeight="12.75" outlineLevelRow="1" outlineLevelCol="1" x14ac:dyDescent="0.2"/>
  <cols>
    <col min="1" max="1" width="23.42578125" style="25" customWidth="1" outlineLevel="1"/>
    <col min="2" max="2" width="18.140625" style="238" customWidth="1" outlineLevel="1"/>
    <col min="3" max="3" width="16.42578125" style="239" customWidth="1" outlineLevel="1"/>
    <col min="4" max="4" width="35" style="238" customWidth="1" outlineLevel="1"/>
    <col min="5" max="5" width="2.85546875" style="25" customWidth="1"/>
    <col min="6" max="6" width="23.28515625" style="25" customWidth="1" outlineLevel="1"/>
    <col min="7" max="7" width="18.140625" style="238" customWidth="1" outlineLevel="1"/>
    <col min="8" max="8" width="13.28515625" style="239" customWidth="1" outlineLevel="1"/>
    <col min="9" max="9" width="27" style="238" customWidth="1" outlineLevel="1"/>
    <col min="10" max="10" width="2.85546875" style="25" customWidth="1"/>
    <col min="11" max="11" width="23.28515625" style="25" customWidth="1" outlineLevel="1"/>
    <col min="12" max="12" width="18.140625" style="238" customWidth="1" outlineLevel="1"/>
    <col min="13" max="13" width="13.28515625" style="239" customWidth="1" outlineLevel="1"/>
    <col min="14" max="14" width="27" style="238" customWidth="1" outlineLevel="1"/>
    <col min="15" max="15" width="2.85546875" style="25" customWidth="1"/>
    <col min="16" max="16" width="23.28515625" style="25" customWidth="1" outlineLevel="1"/>
    <col min="17" max="17" width="18.140625" style="238" customWidth="1" outlineLevel="1"/>
    <col min="18" max="18" width="13.28515625" style="239" customWidth="1" outlineLevel="1"/>
    <col min="19" max="19" width="27" style="238" customWidth="1" outlineLevel="1"/>
    <col min="20" max="20" width="2.85546875" style="25" customWidth="1"/>
    <col min="21" max="21" width="23.28515625" style="25" customWidth="1" outlineLevel="1"/>
    <col min="22" max="22" width="18.140625" style="238" customWidth="1" outlineLevel="1"/>
    <col min="23" max="23" width="13.28515625" style="239" customWidth="1" outlineLevel="1"/>
    <col min="24" max="24" width="27" style="238" customWidth="1" outlineLevel="1"/>
    <col min="25" max="25" width="11.42578125" style="25"/>
    <col min="26" max="26" width="11.42578125" style="25" hidden="1" customWidth="1"/>
    <col min="27" max="16384" width="11.42578125" style="25"/>
  </cols>
  <sheetData>
    <row r="1" spans="1:26" s="24" customFormat="1" ht="13.5" hidden="1" thickBot="1" x14ac:dyDescent="0.3">
      <c r="A1" s="24">
        <f>COLUMN()-COLUMN($Z$1)</f>
        <v>-25</v>
      </c>
      <c r="B1" s="35">
        <f t="shared" ref="B1:Y1" si="0">COLUMN()-COLUMN($Z$1)</f>
        <v>-24</v>
      </c>
      <c r="C1" s="227">
        <f t="shared" si="0"/>
        <v>-23</v>
      </c>
      <c r="D1" s="35">
        <f t="shared" si="0"/>
        <v>-22</v>
      </c>
      <c r="E1" s="24">
        <f t="shared" si="0"/>
        <v>-21</v>
      </c>
      <c r="F1" s="24">
        <f t="shared" si="0"/>
        <v>-20</v>
      </c>
      <c r="G1" s="35">
        <f t="shared" si="0"/>
        <v>-19</v>
      </c>
      <c r="H1" s="227">
        <f t="shared" si="0"/>
        <v>-18</v>
      </c>
      <c r="I1" s="35">
        <f t="shared" si="0"/>
        <v>-17</v>
      </c>
      <c r="J1" s="24">
        <f t="shared" si="0"/>
        <v>-16</v>
      </c>
      <c r="K1" s="24">
        <f t="shared" si="0"/>
        <v>-15</v>
      </c>
      <c r="L1" s="35">
        <f t="shared" si="0"/>
        <v>-14</v>
      </c>
      <c r="M1" s="227">
        <f t="shared" si="0"/>
        <v>-13</v>
      </c>
      <c r="N1" s="35">
        <f t="shared" si="0"/>
        <v>-12</v>
      </c>
      <c r="O1" s="24">
        <f t="shared" si="0"/>
        <v>-11</v>
      </c>
      <c r="P1" s="24">
        <f t="shared" si="0"/>
        <v>-10</v>
      </c>
      <c r="Q1" s="35">
        <f t="shared" si="0"/>
        <v>-9</v>
      </c>
      <c r="R1" s="227">
        <f t="shared" si="0"/>
        <v>-8</v>
      </c>
      <c r="S1" s="35">
        <f t="shared" si="0"/>
        <v>-7</v>
      </c>
      <c r="T1" s="24">
        <f t="shared" si="0"/>
        <v>-6</v>
      </c>
      <c r="U1" s="24">
        <f t="shared" si="0"/>
        <v>-5</v>
      </c>
      <c r="V1" s="35">
        <f t="shared" si="0"/>
        <v>-4</v>
      </c>
      <c r="W1" s="227">
        <f t="shared" si="0"/>
        <v>-3</v>
      </c>
      <c r="X1" s="35">
        <f t="shared" si="0"/>
        <v>-2</v>
      </c>
      <c r="Y1" s="24">
        <f t="shared" si="0"/>
        <v>-1</v>
      </c>
      <c r="Z1" s="24">
        <f>COLUMN()-COLUMN($Z$1)</f>
        <v>0</v>
      </c>
    </row>
    <row r="2" spans="1:26" s="157" customFormat="1" ht="20.25" thickTop="1" thickBot="1" x14ac:dyDescent="0.35">
      <c r="A2" s="156" t="s">
        <v>7</v>
      </c>
      <c r="B2" s="329" t="str">
        <f>VARIABLES!D3</f>
        <v>Ec Campouns Elem</v>
      </c>
      <c r="C2" s="330"/>
      <c r="D2" s="331"/>
      <c r="F2" s="156" t="s">
        <v>7</v>
      </c>
      <c r="G2" s="329" t="str">
        <f>VARIABLES!E3</f>
        <v>Ec Daudet Mater</v>
      </c>
      <c r="H2" s="330"/>
      <c r="I2" s="331"/>
      <c r="K2" s="156" t="s">
        <v>7</v>
      </c>
      <c r="L2" s="329" t="str">
        <f>VARIABLES!F3</f>
        <v>Ec Garbejaire Mater/Elem</v>
      </c>
      <c r="M2" s="330"/>
      <c r="N2" s="331"/>
      <c r="P2" s="156" t="s">
        <v>7</v>
      </c>
      <c r="Q2" s="329" t="str">
        <f>VARIABLES!G3</f>
        <v>Ec Ile Verte Mater/Elem</v>
      </c>
      <c r="R2" s="330"/>
      <c r="S2" s="331"/>
      <c r="U2" s="156" t="s">
        <v>7</v>
      </c>
      <c r="V2" s="329" t="str">
        <f>VARIABLES!H3</f>
        <v>Ec Sartoux Mater/Elem</v>
      </c>
      <c r="W2" s="330"/>
      <c r="X2" s="331"/>
    </row>
    <row r="3" spans="1:26" ht="14.25" thickTop="1" thickBot="1" x14ac:dyDescent="0.25">
      <c r="A3" s="26"/>
      <c r="B3" s="27"/>
      <c r="C3" s="158"/>
      <c r="D3" s="27"/>
      <c r="F3" s="26"/>
      <c r="G3" s="27"/>
      <c r="H3" s="158"/>
      <c r="I3" s="27"/>
      <c r="K3" s="26"/>
      <c r="L3" s="27"/>
      <c r="M3" s="158"/>
      <c r="N3" s="27"/>
      <c r="P3" s="26"/>
      <c r="Q3" s="27"/>
      <c r="R3" s="158"/>
      <c r="S3" s="27"/>
      <c r="U3" s="26"/>
      <c r="V3" s="27"/>
      <c r="W3" s="158"/>
      <c r="X3" s="27"/>
    </row>
    <row r="4" spans="1:26" x14ac:dyDescent="0.2">
      <c r="A4" s="327" t="s">
        <v>21</v>
      </c>
      <c r="B4" s="28" t="str">
        <f>A6</f>
        <v>Mouton rouge</v>
      </c>
      <c r="C4" s="159" t="str">
        <f>A10</f>
        <v>NEANT</v>
      </c>
      <c r="D4" s="29" t="str">
        <f>A14</f>
        <v>NEANT</v>
      </c>
      <c r="F4" s="327" t="s">
        <v>21</v>
      </c>
      <c r="G4" s="28" t="str">
        <f>F6</f>
        <v>Vache verte</v>
      </c>
      <c r="H4" s="159" t="str">
        <f>F10</f>
        <v xml:space="preserve">Transfert </v>
      </c>
      <c r="I4" s="29" t="str">
        <f>F14</f>
        <v>NEANT</v>
      </c>
      <c r="K4" s="327" t="s">
        <v>21</v>
      </c>
      <c r="L4" s="28" t="str">
        <f>K6</f>
        <v>Cheval bleu</v>
      </c>
      <c r="M4" s="159" t="str">
        <f>K10</f>
        <v>NEANT</v>
      </c>
      <c r="N4" s="29" t="str">
        <f>K14</f>
        <v>NEANT</v>
      </c>
      <c r="P4" s="327" t="s">
        <v>21</v>
      </c>
      <c r="Q4" s="28" t="str">
        <f>P6</f>
        <v>Vache rouge</v>
      </c>
      <c r="R4" s="159" t="str">
        <f>P10</f>
        <v xml:space="preserve">Transfert </v>
      </c>
      <c r="S4" s="29" t="str">
        <f>P14</f>
        <v>NEANT</v>
      </c>
      <c r="U4" s="327" t="s">
        <v>21</v>
      </c>
      <c r="V4" s="28" t="str">
        <f>U6</f>
        <v>Libellule bleue</v>
      </c>
      <c r="W4" s="159" t="str">
        <f>U10</f>
        <v xml:space="preserve">Transfert </v>
      </c>
      <c r="X4" s="29" t="str">
        <f>U14</f>
        <v>NEANT</v>
      </c>
    </row>
    <row r="5" spans="1:26" ht="15" customHeight="1" thickBot="1" x14ac:dyDescent="0.25">
      <c r="A5" s="328"/>
      <c r="B5" s="20" t="s">
        <v>17</v>
      </c>
      <c r="C5" s="163" t="s">
        <v>14</v>
      </c>
      <c r="D5" s="21" t="s">
        <v>14</v>
      </c>
      <c r="F5" s="328"/>
      <c r="G5" s="20" t="s">
        <v>6</v>
      </c>
      <c r="H5" s="163" t="s">
        <v>17</v>
      </c>
      <c r="I5" s="21" t="s">
        <v>14</v>
      </c>
      <c r="K5" s="328"/>
      <c r="L5" s="20" t="s">
        <v>17</v>
      </c>
      <c r="M5" s="163" t="s">
        <v>14</v>
      </c>
      <c r="N5" s="21" t="s">
        <v>14</v>
      </c>
      <c r="P5" s="328"/>
      <c r="Q5" s="20" t="s">
        <v>17</v>
      </c>
      <c r="R5" s="163" t="s">
        <v>17</v>
      </c>
      <c r="S5" s="21" t="s">
        <v>14</v>
      </c>
      <c r="U5" s="328"/>
      <c r="V5" s="20" t="s">
        <v>14</v>
      </c>
      <c r="W5" s="163" t="s">
        <v>17</v>
      </c>
      <c r="X5" s="21" t="s">
        <v>14</v>
      </c>
    </row>
    <row r="6" spans="1:26" ht="15.75" customHeight="1" outlineLevel="1" x14ac:dyDescent="0.2">
      <c r="A6" s="22" t="s">
        <v>60</v>
      </c>
      <c r="B6" s="30" t="s">
        <v>98</v>
      </c>
      <c r="C6" s="164" t="s">
        <v>13</v>
      </c>
      <c r="D6" s="229"/>
      <c r="F6" s="22" t="s">
        <v>59</v>
      </c>
      <c r="G6" s="30" t="s">
        <v>58</v>
      </c>
      <c r="H6" s="164" t="s">
        <v>13</v>
      </c>
      <c r="I6" s="229"/>
      <c r="K6" s="22" t="s">
        <v>113</v>
      </c>
      <c r="L6" s="30" t="s">
        <v>58</v>
      </c>
      <c r="M6" s="164" t="s">
        <v>13</v>
      </c>
      <c r="N6" s="229"/>
      <c r="P6" s="22" t="s">
        <v>116</v>
      </c>
      <c r="Q6" s="30" t="s">
        <v>58</v>
      </c>
      <c r="R6" s="164" t="s">
        <v>13</v>
      </c>
      <c r="S6" s="229"/>
      <c r="U6" s="22" t="s">
        <v>114</v>
      </c>
      <c r="V6" s="30" t="s">
        <v>58</v>
      </c>
      <c r="W6" s="164" t="s">
        <v>13</v>
      </c>
      <c r="X6" s="229"/>
    </row>
    <row r="7" spans="1:26" outlineLevel="1" x14ac:dyDescent="0.2">
      <c r="A7" s="31"/>
      <c r="B7" s="32" t="s">
        <v>98</v>
      </c>
      <c r="C7" s="165" t="s">
        <v>13</v>
      </c>
      <c r="D7" s="184"/>
      <c r="F7" s="31"/>
      <c r="G7" s="32" t="s">
        <v>58</v>
      </c>
      <c r="H7" s="165" t="s">
        <v>13</v>
      </c>
      <c r="I7" s="184"/>
      <c r="K7" s="31"/>
      <c r="L7" s="32" t="s">
        <v>58</v>
      </c>
      <c r="M7" s="165" t="s">
        <v>13</v>
      </c>
      <c r="N7" s="292"/>
      <c r="P7" s="31"/>
      <c r="Q7" s="32" t="s">
        <v>58</v>
      </c>
      <c r="R7" s="165" t="s">
        <v>13</v>
      </c>
      <c r="S7" s="292"/>
      <c r="U7" s="31"/>
      <c r="V7" s="32" t="s">
        <v>58</v>
      </c>
      <c r="W7" s="165" t="s">
        <v>13</v>
      </c>
      <c r="X7" s="184"/>
    </row>
    <row r="8" spans="1:26" outlineLevel="1" x14ac:dyDescent="0.2">
      <c r="A8" s="31"/>
      <c r="B8" s="32" t="s">
        <v>58</v>
      </c>
      <c r="C8" s="165" t="s">
        <v>14</v>
      </c>
      <c r="D8" s="184"/>
      <c r="F8" s="31"/>
      <c r="G8" s="32" t="s">
        <v>58</v>
      </c>
      <c r="H8" s="165" t="s">
        <v>14</v>
      </c>
      <c r="I8" s="184"/>
      <c r="K8" s="31"/>
      <c r="L8" s="32" t="s">
        <v>58</v>
      </c>
      <c r="M8" s="165" t="s">
        <v>14</v>
      </c>
      <c r="N8" s="292"/>
      <c r="P8" s="31"/>
      <c r="Q8" s="32" t="s">
        <v>58</v>
      </c>
      <c r="R8" s="165" t="s">
        <v>14</v>
      </c>
      <c r="S8" s="292"/>
      <c r="U8" s="31"/>
      <c r="V8" s="32" t="s">
        <v>58</v>
      </c>
      <c r="W8" s="165" t="s">
        <v>13</v>
      </c>
      <c r="X8" s="184"/>
    </row>
    <row r="9" spans="1:26" ht="13.5" outlineLevel="1" thickBot="1" x14ac:dyDescent="0.25">
      <c r="A9" s="33"/>
      <c r="B9" s="34" t="s">
        <v>58</v>
      </c>
      <c r="C9" s="166" t="s">
        <v>14</v>
      </c>
      <c r="D9" s="190"/>
      <c r="F9" s="33"/>
      <c r="G9" s="34" t="s">
        <v>58</v>
      </c>
      <c r="H9" s="166" t="s">
        <v>14</v>
      </c>
      <c r="I9" s="190"/>
      <c r="K9" s="33"/>
      <c r="L9" s="34" t="s">
        <v>58</v>
      </c>
      <c r="M9" s="166" t="s">
        <v>14</v>
      </c>
      <c r="N9" s="293"/>
      <c r="P9" s="33"/>
      <c r="Q9" s="34" t="s">
        <v>58</v>
      </c>
      <c r="R9" s="166" t="s">
        <v>14</v>
      </c>
      <c r="S9" s="293"/>
      <c r="U9" s="33"/>
      <c r="V9" s="34" t="s">
        <v>58</v>
      </c>
      <c r="W9" s="166" t="s">
        <v>14</v>
      </c>
      <c r="X9" s="190"/>
    </row>
    <row r="10" spans="1:26" outlineLevel="1" x14ac:dyDescent="0.2">
      <c r="A10" s="22" t="s">
        <v>14</v>
      </c>
      <c r="B10" s="30" t="s">
        <v>56</v>
      </c>
      <c r="C10" s="164" t="s">
        <v>14</v>
      </c>
      <c r="D10" s="229"/>
      <c r="F10" s="22" t="s">
        <v>115</v>
      </c>
      <c r="G10" s="30" t="s">
        <v>98</v>
      </c>
      <c r="H10" s="164" t="s">
        <v>13</v>
      </c>
      <c r="I10" s="229"/>
      <c r="K10" s="22" t="s">
        <v>14</v>
      </c>
      <c r="L10" s="30" t="s">
        <v>56</v>
      </c>
      <c r="M10" s="164" t="s">
        <v>14</v>
      </c>
      <c r="N10" s="229"/>
      <c r="P10" s="22" t="s">
        <v>115</v>
      </c>
      <c r="Q10" s="30" t="s">
        <v>98</v>
      </c>
      <c r="R10" s="164" t="s">
        <v>13</v>
      </c>
      <c r="S10" s="229"/>
      <c r="U10" s="22" t="s">
        <v>115</v>
      </c>
      <c r="V10" s="30" t="s">
        <v>98</v>
      </c>
      <c r="W10" s="164" t="s">
        <v>13</v>
      </c>
      <c r="X10" s="229"/>
    </row>
    <row r="11" spans="1:26" outlineLevel="1" x14ac:dyDescent="0.2">
      <c r="A11" s="31"/>
      <c r="B11" s="32" t="s">
        <v>57</v>
      </c>
      <c r="C11" s="165" t="s">
        <v>14</v>
      </c>
      <c r="D11" s="184"/>
      <c r="F11" s="31"/>
      <c r="G11" s="32" t="s">
        <v>98</v>
      </c>
      <c r="H11" s="165" t="s">
        <v>13</v>
      </c>
      <c r="I11" s="184"/>
      <c r="K11" s="31"/>
      <c r="L11" s="32" t="s">
        <v>57</v>
      </c>
      <c r="M11" s="165" t="s">
        <v>14</v>
      </c>
      <c r="N11" s="292"/>
      <c r="P11" s="31"/>
      <c r="Q11" s="32" t="s">
        <v>98</v>
      </c>
      <c r="R11" s="165" t="s">
        <v>13</v>
      </c>
      <c r="S11" s="292"/>
      <c r="U11" s="31"/>
      <c r="V11" s="32" t="s">
        <v>98</v>
      </c>
      <c r="W11" s="165" t="s">
        <v>13</v>
      </c>
      <c r="X11" s="184"/>
    </row>
    <row r="12" spans="1:26" outlineLevel="1" x14ac:dyDescent="0.2">
      <c r="A12" s="31"/>
      <c r="B12" s="32" t="s">
        <v>57</v>
      </c>
      <c r="C12" s="165" t="s">
        <v>14</v>
      </c>
      <c r="D12" s="184"/>
      <c r="F12" s="31"/>
      <c r="G12" s="32" t="s">
        <v>57</v>
      </c>
      <c r="H12" s="165" t="s">
        <v>14</v>
      </c>
      <c r="I12" s="184"/>
      <c r="K12" s="31"/>
      <c r="L12" s="32" t="s">
        <v>57</v>
      </c>
      <c r="M12" s="165" t="s">
        <v>14</v>
      </c>
      <c r="N12" s="184"/>
      <c r="P12" s="31"/>
      <c r="Q12" s="32" t="s">
        <v>98</v>
      </c>
      <c r="R12" s="165" t="s">
        <v>13</v>
      </c>
      <c r="S12" s="184"/>
      <c r="U12" s="31"/>
      <c r="V12" s="32" t="s">
        <v>57</v>
      </c>
      <c r="W12" s="165" t="s">
        <v>14</v>
      </c>
      <c r="X12" s="184"/>
    </row>
    <row r="13" spans="1:26" ht="13.5" outlineLevel="1" thickBot="1" x14ac:dyDescent="0.25">
      <c r="A13" s="33"/>
      <c r="B13" s="34" t="s">
        <v>56</v>
      </c>
      <c r="C13" s="166" t="s">
        <v>14</v>
      </c>
      <c r="D13" s="190"/>
      <c r="F13" s="33"/>
      <c r="G13" s="34" t="s">
        <v>56</v>
      </c>
      <c r="H13" s="166" t="s">
        <v>14</v>
      </c>
      <c r="I13" s="190"/>
      <c r="K13" s="33"/>
      <c r="L13" s="34" t="s">
        <v>56</v>
      </c>
      <c r="M13" s="166" t="s">
        <v>14</v>
      </c>
      <c r="N13" s="190"/>
      <c r="P13" s="33"/>
      <c r="Q13" s="34" t="s">
        <v>56</v>
      </c>
      <c r="R13" s="166" t="s">
        <v>14</v>
      </c>
      <c r="S13" s="190"/>
      <c r="U13" s="33"/>
      <c r="V13" s="34" t="s">
        <v>56</v>
      </c>
      <c r="W13" s="166" t="s">
        <v>14</v>
      </c>
      <c r="X13" s="190"/>
    </row>
    <row r="14" spans="1:26" outlineLevel="1" x14ac:dyDescent="0.2">
      <c r="A14" s="22" t="s">
        <v>14</v>
      </c>
      <c r="B14" s="30" t="s">
        <v>57</v>
      </c>
      <c r="C14" s="164" t="s">
        <v>14</v>
      </c>
      <c r="D14" s="229"/>
      <c r="F14" s="22" t="s">
        <v>14</v>
      </c>
      <c r="G14" s="30" t="s">
        <v>57</v>
      </c>
      <c r="H14" s="164" t="s">
        <v>14</v>
      </c>
      <c r="I14" s="229"/>
      <c r="K14" s="22" t="s">
        <v>14</v>
      </c>
      <c r="L14" s="30" t="s">
        <v>57</v>
      </c>
      <c r="M14" s="164" t="s">
        <v>14</v>
      </c>
      <c r="N14" s="229"/>
      <c r="P14" s="22" t="s">
        <v>14</v>
      </c>
      <c r="Q14" s="30" t="s">
        <v>57</v>
      </c>
      <c r="R14" s="164" t="s">
        <v>14</v>
      </c>
      <c r="S14" s="229"/>
      <c r="U14" s="22" t="s">
        <v>14</v>
      </c>
      <c r="V14" s="30" t="s">
        <v>57</v>
      </c>
      <c r="W14" s="164" t="s">
        <v>14</v>
      </c>
      <c r="X14" s="229"/>
    </row>
    <row r="15" spans="1:26" outlineLevel="1" x14ac:dyDescent="0.2">
      <c r="A15" s="31"/>
      <c r="B15" s="32" t="s">
        <v>57</v>
      </c>
      <c r="C15" s="165" t="s">
        <v>14</v>
      </c>
      <c r="D15" s="184"/>
      <c r="F15" s="31"/>
      <c r="G15" s="32" t="s">
        <v>57</v>
      </c>
      <c r="H15" s="165" t="s">
        <v>14</v>
      </c>
      <c r="I15" s="184"/>
      <c r="K15" s="31"/>
      <c r="L15" s="32" t="s">
        <v>57</v>
      </c>
      <c r="M15" s="165" t="s">
        <v>14</v>
      </c>
      <c r="N15" s="184"/>
      <c r="P15" s="31"/>
      <c r="Q15" s="32" t="s">
        <v>57</v>
      </c>
      <c r="R15" s="165" t="s">
        <v>14</v>
      </c>
      <c r="S15" s="184"/>
      <c r="U15" s="31"/>
      <c r="V15" s="32" t="s">
        <v>57</v>
      </c>
      <c r="W15" s="165" t="s">
        <v>14</v>
      </c>
      <c r="X15" s="184"/>
    </row>
    <row r="16" spans="1:26" outlineLevel="1" x14ac:dyDescent="0.2">
      <c r="A16" s="31"/>
      <c r="B16" s="32" t="s">
        <v>58</v>
      </c>
      <c r="C16" s="165" t="s">
        <v>14</v>
      </c>
      <c r="D16" s="184"/>
      <c r="F16" s="31"/>
      <c r="G16" s="32" t="s">
        <v>58</v>
      </c>
      <c r="H16" s="165" t="s">
        <v>14</v>
      </c>
      <c r="I16" s="184"/>
      <c r="K16" s="31"/>
      <c r="L16" s="32" t="s">
        <v>58</v>
      </c>
      <c r="M16" s="165" t="s">
        <v>14</v>
      </c>
      <c r="N16" s="184"/>
      <c r="P16" s="31"/>
      <c r="Q16" s="32" t="s">
        <v>58</v>
      </c>
      <c r="R16" s="165" t="s">
        <v>14</v>
      </c>
      <c r="S16" s="184"/>
      <c r="U16" s="31"/>
      <c r="V16" s="32" t="s">
        <v>58</v>
      </c>
      <c r="W16" s="165" t="s">
        <v>14</v>
      </c>
      <c r="X16" s="184"/>
    </row>
    <row r="17" spans="1:24" ht="13.5" outlineLevel="1" thickBot="1" x14ac:dyDescent="0.25">
      <c r="A17" s="33"/>
      <c r="B17" s="34" t="s">
        <v>56</v>
      </c>
      <c r="C17" s="166" t="s">
        <v>14</v>
      </c>
      <c r="D17" s="190"/>
      <c r="F17" s="33"/>
      <c r="G17" s="34" t="s">
        <v>56</v>
      </c>
      <c r="H17" s="166" t="s">
        <v>14</v>
      </c>
      <c r="I17" s="190"/>
      <c r="K17" s="33"/>
      <c r="L17" s="34" t="s">
        <v>56</v>
      </c>
      <c r="M17" s="166" t="s">
        <v>14</v>
      </c>
      <c r="N17" s="190"/>
      <c r="P17" s="33"/>
      <c r="Q17" s="34" t="s">
        <v>56</v>
      </c>
      <c r="R17" s="166" t="s">
        <v>14</v>
      </c>
      <c r="S17" s="190"/>
      <c r="U17" s="33"/>
      <c r="V17" s="34" t="s">
        <v>56</v>
      </c>
      <c r="W17" s="166" t="s">
        <v>14</v>
      </c>
      <c r="X17" s="190"/>
    </row>
    <row r="18" spans="1:24" ht="13.5" thickBot="1" x14ac:dyDescent="0.25">
      <c r="A18" s="35"/>
      <c r="B18" s="36"/>
      <c r="C18" s="227"/>
      <c r="D18" s="35"/>
      <c r="F18" s="35"/>
      <c r="G18" s="36"/>
      <c r="H18" s="227"/>
      <c r="I18" s="35"/>
      <c r="K18" s="35"/>
      <c r="L18" s="36"/>
      <c r="M18" s="227"/>
      <c r="N18" s="35"/>
      <c r="P18" s="35"/>
      <c r="Q18" s="36"/>
      <c r="R18" s="227"/>
      <c r="S18" s="35"/>
      <c r="U18" s="35"/>
      <c r="V18" s="36"/>
      <c r="W18" s="227"/>
      <c r="X18" s="35"/>
    </row>
    <row r="19" spans="1:24" x14ac:dyDescent="0.2">
      <c r="A19" s="327" t="s">
        <v>22</v>
      </c>
      <c r="B19" s="28" t="str">
        <f>A21</f>
        <v>Mouton rouge</v>
      </c>
      <c r="C19" s="159" t="str">
        <f>A25</f>
        <v>Vache verte</v>
      </c>
      <c r="D19" s="29" t="str">
        <f>A29</f>
        <v>NEANT</v>
      </c>
      <c r="F19" s="327" t="s">
        <v>22</v>
      </c>
      <c r="G19" s="28" t="str">
        <f>F21</f>
        <v>Mouton rouge</v>
      </c>
      <c r="H19" s="159" t="str">
        <f>F25</f>
        <v>Vache verte</v>
      </c>
      <c r="I19" s="29" t="str">
        <f>F29</f>
        <v>NEANT</v>
      </c>
      <c r="K19" s="327" t="s">
        <v>22</v>
      </c>
      <c r="L19" s="28" t="str">
        <f>K21</f>
        <v>Cheval bleu</v>
      </c>
      <c r="M19" s="159" t="str">
        <f>K25</f>
        <v>NEANT</v>
      </c>
      <c r="N19" s="29" t="str">
        <f>K29</f>
        <v>NEANT</v>
      </c>
      <c r="P19" s="327" t="s">
        <v>22</v>
      </c>
      <c r="Q19" s="28" t="str">
        <f>P21</f>
        <v>Vache rouge</v>
      </c>
      <c r="R19" s="159" t="str">
        <f>P25</f>
        <v xml:space="preserve">Transfert </v>
      </c>
      <c r="S19" s="29" t="str">
        <f>P29</f>
        <v>NEANT</v>
      </c>
      <c r="U19" s="327" t="s">
        <v>22</v>
      </c>
      <c r="V19" s="28" t="str">
        <f>U21</f>
        <v>Libellule bleue</v>
      </c>
      <c r="W19" s="159" t="str">
        <f>U25</f>
        <v xml:space="preserve">Transfert </v>
      </c>
      <c r="X19" s="29" t="str">
        <f>U29</f>
        <v>NEANT</v>
      </c>
    </row>
    <row r="20" spans="1:24" ht="15.75" customHeight="1" thickBot="1" x14ac:dyDescent="0.25">
      <c r="A20" s="328"/>
      <c r="B20" s="20" t="s">
        <v>17</v>
      </c>
      <c r="C20" s="163" t="s">
        <v>17</v>
      </c>
      <c r="D20" s="21" t="s">
        <v>14</v>
      </c>
      <c r="F20" s="328"/>
      <c r="G20" s="20" t="s">
        <v>6</v>
      </c>
      <c r="H20" s="163" t="s">
        <v>17</v>
      </c>
      <c r="I20" s="21" t="s">
        <v>14</v>
      </c>
      <c r="K20" s="328"/>
      <c r="L20" s="20" t="s">
        <v>17</v>
      </c>
      <c r="M20" s="163" t="s">
        <v>14</v>
      </c>
      <c r="N20" s="21" t="s">
        <v>14</v>
      </c>
      <c r="P20" s="328"/>
      <c r="Q20" s="20" t="s">
        <v>17</v>
      </c>
      <c r="R20" s="163" t="s">
        <v>17</v>
      </c>
      <c r="S20" s="21" t="s">
        <v>14</v>
      </c>
      <c r="U20" s="328"/>
      <c r="V20" s="20" t="s">
        <v>17</v>
      </c>
      <c r="W20" s="163" t="s">
        <v>17</v>
      </c>
      <c r="X20" s="21" t="s">
        <v>14</v>
      </c>
    </row>
    <row r="21" spans="1:24" ht="15.75" customHeight="1" outlineLevel="1" x14ac:dyDescent="0.2">
      <c r="A21" s="22" t="s">
        <v>60</v>
      </c>
      <c r="B21" s="30" t="s">
        <v>58</v>
      </c>
      <c r="C21" s="164" t="s">
        <v>13</v>
      </c>
      <c r="D21" s="229"/>
      <c r="F21" s="22" t="s">
        <v>60</v>
      </c>
      <c r="G21" s="173" t="s">
        <v>58</v>
      </c>
      <c r="H21" s="164" t="s">
        <v>14</v>
      </c>
      <c r="I21" s="229" t="s">
        <v>84</v>
      </c>
      <c r="K21" s="22" t="s">
        <v>113</v>
      </c>
      <c r="L21" s="30" t="s">
        <v>58</v>
      </c>
      <c r="M21" s="164" t="s">
        <v>13</v>
      </c>
      <c r="N21" s="229"/>
      <c r="P21" s="22" t="s">
        <v>116</v>
      </c>
      <c r="Q21" s="30" t="s">
        <v>58</v>
      </c>
      <c r="R21" s="164" t="s">
        <v>13</v>
      </c>
      <c r="S21" s="229"/>
      <c r="U21" s="22" t="s">
        <v>114</v>
      </c>
      <c r="V21" s="30" t="s">
        <v>58</v>
      </c>
      <c r="W21" s="164" t="s">
        <v>13</v>
      </c>
      <c r="X21" s="229"/>
    </row>
    <row r="22" spans="1:24" outlineLevel="1" x14ac:dyDescent="0.2">
      <c r="A22" s="31"/>
      <c r="B22" s="32" t="s">
        <v>58</v>
      </c>
      <c r="C22" s="165" t="s">
        <v>13</v>
      </c>
      <c r="D22" s="184"/>
      <c r="F22" s="31"/>
      <c r="G22" s="32" t="s">
        <v>58</v>
      </c>
      <c r="H22" s="165" t="s">
        <v>14</v>
      </c>
      <c r="I22" s="184" t="s">
        <v>87</v>
      </c>
      <c r="K22" s="31"/>
      <c r="L22" s="32" t="s">
        <v>58</v>
      </c>
      <c r="M22" s="165" t="s">
        <v>13</v>
      </c>
      <c r="N22" s="184"/>
      <c r="P22" s="31"/>
      <c r="Q22" s="32" t="s">
        <v>58</v>
      </c>
      <c r="R22" s="165" t="s">
        <v>13</v>
      </c>
      <c r="S22" s="184"/>
      <c r="U22" s="31"/>
      <c r="V22" s="32" t="s">
        <v>58</v>
      </c>
      <c r="W22" s="165" t="s">
        <v>13</v>
      </c>
      <c r="X22" s="184"/>
    </row>
    <row r="23" spans="1:24" outlineLevel="1" x14ac:dyDescent="0.2">
      <c r="A23" s="31"/>
      <c r="B23" s="32" t="s">
        <v>57</v>
      </c>
      <c r="C23" s="165" t="s">
        <v>14</v>
      </c>
      <c r="D23" s="184"/>
      <c r="F23" s="31"/>
      <c r="G23" s="32" t="s">
        <v>57</v>
      </c>
      <c r="H23" s="165" t="s">
        <v>14</v>
      </c>
      <c r="I23" s="184"/>
      <c r="K23" s="31"/>
      <c r="L23" s="32" t="s">
        <v>57</v>
      </c>
      <c r="M23" s="165" t="s">
        <v>14</v>
      </c>
      <c r="N23" s="184"/>
      <c r="P23" s="31"/>
      <c r="Q23" s="32" t="s">
        <v>57</v>
      </c>
      <c r="R23" s="165" t="s">
        <v>14</v>
      </c>
      <c r="S23" s="184"/>
      <c r="U23" s="31"/>
      <c r="V23" s="32" t="s">
        <v>57</v>
      </c>
      <c r="W23" s="165" t="s">
        <v>14</v>
      </c>
      <c r="X23" s="184"/>
    </row>
    <row r="24" spans="1:24" outlineLevel="1" x14ac:dyDescent="0.2">
      <c r="A24" s="38"/>
      <c r="B24" s="39" t="s">
        <v>56</v>
      </c>
      <c r="C24" s="170" t="s">
        <v>14</v>
      </c>
      <c r="D24" s="186"/>
      <c r="F24" s="38"/>
      <c r="G24" s="39" t="s">
        <v>56</v>
      </c>
      <c r="H24" s="170" t="s">
        <v>14</v>
      </c>
      <c r="I24" s="186"/>
      <c r="K24" s="38"/>
      <c r="L24" s="39" t="s">
        <v>56</v>
      </c>
      <c r="M24" s="170" t="s">
        <v>14</v>
      </c>
      <c r="N24" s="186"/>
      <c r="P24" s="38"/>
      <c r="Q24" s="39" t="s">
        <v>56</v>
      </c>
      <c r="R24" s="170" t="s">
        <v>14</v>
      </c>
      <c r="S24" s="186"/>
      <c r="U24" s="38"/>
      <c r="V24" s="39" t="s">
        <v>56</v>
      </c>
      <c r="W24" s="170" t="s">
        <v>14</v>
      </c>
      <c r="X24" s="186"/>
    </row>
    <row r="25" spans="1:24" outlineLevel="1" x14ac:dyDescent="0.2">
      <c r="A25" s="169" t="s">
        <v>59</v>
      </c>
      <c r="B25" s="40" t="s">
        <v>58</v>
      </c>
      <c r="C25" s="172" t="s">
        <v>13</v>
      </c>
      <c r="D25" s="188"/>
      <c r="F25" s="169" t="s">
        <v>59</v>
      </c>
      <c r="G25" s="40" t="s">
        <v>58</v>
      </c>
      <c r="H25" s="172" t="s">
        <v>14</v>
      </c>
      <c r="I25" s="188" t="s">
        <v>86</v>
      </c>
      <c r="K25" s="169" t="s">
        <v>14</v>
      </c>
      <c r="L25" s="40" t="s">
        <v>58</v>
      </c>
      <c r="M25" s="172" t="s">
        <v>14</v>
      </c>
      <c r="N25" s="188"/>
      <c r="P25" s="169" t="s">
        <v>115</v>
      </c>
      <c r="Q25" s="40" t="s">
        <v>58</v>
      </c>
      <c r="R25" s="172" t="s">
        <v>13</v>
      </c>
      <c r="S25" s="188"/>
      <c r="U25" s="169" t="s">
        <v>115</v>
      </c>
      <c r="V25" s="40" t="s">
        <v>58</v>
      </c>
      <c r="W25" s="172" t="s">
        <v>13</v>
      </c>
      <c r="X25" s="188"/>
    </row>
    <row r="26" spans="1:24" outlineLevel="1" x14ac:dyDescent="0.2">
      <c r="A26" s="168"/>
      <c r="B26" s="32" t="s">
        <v>58</v>
      </c>
      <c r="C26" s="165" t="s">
        <v>13</v>
      </c>
      <c r="D26" s="184"/>
      <c r="F26" s="31"/>
      <c r="G26" s="32" t="s">
        <v>58</v>
      </c>
      <c r="H26" s="165" t="s">
        <v>14</v>
      </c>
      <c r="I26" s="184" t="s">
        <v>88</v>
      </c>
      <c r="K26" s="31"/>
      <c r="L26" s="32" t="s">
        <v>58</v>
      </c>
      <c r="M26" s="165" t="s">
        <v>14</v>
      </c>
      <c r="N26" s="184"/>
      <c r="P26" s="31"/>
      <c r="Q26" s="32" t="s">
        <v>58</v>
      </c>
      <c r="R26" s="165" t="s">
        <v>13</v>
      </c>
      <c r="S26" s="184"/>
      <c r="U26" s="31"/>
      <c r="V26" s="32" t="s">
        <v>58</v>
      </c>
      <c r="W26" s="165" t="s">
        <v>13</v>
      </c>
      <c r="X26" s="184"/>
    </row>
    <row r="27" spans="1:24" outlineLevel="1" x14ac:dyDescent="0.2">
      <c r="A27" s="31"/>
      <c r="B27" s="32" t="s">
        <v>57</v>
      </c>
      <c r="C27" s="165" t="s">
        <v>14</v>
      </c>
      <c r="D27" s="184"/>
      <c r="F27" s="31"/>
      <c r="G27" s="32" t="s">
        <v>57</v>
      </c>
      <c r="H27" s="165" t="s">
        <v>14</v>
      </c>
      <c r="I27" s="184"/>
      <c r="K27" s="31"/>
      <c r="L27" s="32" t="s">
        <v>57</v>
      </c>
      <c r="M27" s="165" t="s">
        <v>14</v>
      </c>
      <c r="N27" s="184"/>
      <c r="P27" s="31"/>
      <c r="Q27" s="32" t="s">
        <v>57</v>
      </c>
      <c r="R27" s="165" t="s">
        <v>14</v>
      </c>
      <c r="S27" s="184"/>
      <c r="U27" s="31"/>
      <c r="V27" s="32" t="s">
        <v>57</v>
      </c>
      <c r="W27" s="165" t="s">
        <v>14</v>
      </c>
      <c r="X27" s="184"/>
    </row>
    <row r="28" spans="1:24" ht="13.5" outlineLevel="1" thickBot="1" x14ac:dyDescent="0.25">
      <c r="A28" s="33"/>
      <c r="B28" s="39" t="s">
        <v>56</v>
      </c>
      <c r="C28" s="170" t="s">
        <v>14</v>
      </c>
      <c r="D28" s="186"/>
      <c r="F28" s="33"/>
      <c r="G28" s="39" t="s">
        <v>56</v>
      </c>
      <c r="H28" s="170" t="s">
        <v>14</v>
      </c>
      <c r="I28" s="186"/>
      <c r="K28" s="33"/>
      <c r="L28" s="39" t="s">
        <v>56</v>
      </c>
      <c r="M28" s="170" t="s">
        <v>14</v>
      </c>
      <c r="N28" s="186"/>
      <c r="P28" s="33"/>
      <c r="Q28" s="39" t="s">
        <v>56</v>
      </c>
      <c r="R28" s="170" t="s">
        <v>14</v>
      </c>
      <c r="S28" s="186"/>
      <c r="U28" s="33"/>
      <c r="V28" s="39" t="s">
        <v>56</v>
      </c>
      <c r="W28" s="170" t="s">
        <v>14</v>
      </c>
      <c r="X28" s="186"/>
    </row>
    <row r="29" spans="1:24" outlineLevel="1" x14ac:dyDescent="0.2">
      <c r="A29" s="22" t="s">
        <v>14</v>
      </c>
      <c r="B29" s="40" t="s">
        <v>57</v>
      </c>
      <c r="C29" s="172" t="s">
        <v>14</v>
      </c>
      <c r="D29" s="188"/>
      <c r="F29" s="22" t="s">
        <v>14</v>
      </c>
      <c r="G29" s="40" t="s">
        <v>57</v>
      </c>
      <c r="H29" s="172" t="s">
        <v>14</v>
      </c>
      <c r="I29" s="188"/>
      <c r="K29" s="22" t="s">
        <v>14</v>
      </c>
      <c r="L29" s="40" t="s">
        <v>57</v>
      </c>
      <c r="M29" s="172" t="s">
        <v>14</v>
      </c>
      <c r="N29" s="188"/>
      <c r="P29" s="22" t="s">
        <v>14</v>
      </c>
      <c r="Q29" s="40" t="s">
        <v>57</v>
      </c>
      <c r="R29" s="172" t="s">
        <v>14</v>
      </c>
      <c r="S29" s="188"/>
      <c r="U29" s="22" t="s">
        <v>14</v>
      </c>
      <c r="V29" s="40" t="s">
        <v>57</v>
      </c>
      <c r="W29" s="172" t="s">
        <v>14</v>
      </c>
      <c r="X29" s="188"/>
    </row>
    <row r="30" spans="1:24" outlineLevel="1" x14ac:dyDescent="0.2">
      <c r="A30" s="31"/>
      <c r="B30" s="32" t="s">
        <v>57</v>
      </c>
      <c r="C30" s="165" t="s">
        <v>14</v>
      </c>
      <c r="D30" s="184"/>
      <c r="F30" s="31"/>
      <c r="G30" s="32" t="s">
        <v>57</v>
      </c>
      <c r="H30" s="165" t="s">
        <v>14</v>
      </c>
      <c r="I30" s="184"/>
      <c r="K30" s="31"/>
      <c r="L30" s="32" t="s">
        <v>57</v>
      </c>
      <c r="M30" s="165" t="s">
        <v>14</v>
      </c>
      <c r="N30" s="184"/>
      <c r="P30" s="31"/>
      <c r="Q30" s="32" t="s">
        <v>57</v>
      </c>
      <c r="R30" s="165" t="s">
        <v>14</v>
      </c>
      <c r="S30" s="184"/>
      <c r="U30" s="31"/>
      <c r="V30" s="32" t="s">
        <v>57</v>
      </c>
      <c r="W30" s="165" t="s">
        <v>14</v>
      </c>
      <c r="X30" s="184"/>
    </row>
    <row r="31" spans="1:24" outlineLevel="1" x14ac:dyDescent="0.2">
      <c r="A31" s="31"/>
      <c r="B31" s="32" t="s">
        <v>57</v>
      </c>
      <c r="C31" s="165" t="s">
        <v>14</v>
      </c>
      <c r="D31" s="184"/>
      <c r="F31" s="31"/>
      <c r="G31" s="32" t="s">
        <v>57</v>
      </c>
      <c r="H31" s="165" t="s">
        <v>14</v>
      </c>
      <c r="I31" s="184"/>
      <c r="K31" s="31"/>
      <c r="L31" s="32" t="s">
        <v>57</v>
      </c>
      <c r="M31" s="165" t="s">
        <v>14</v>
      </c>
      <c r="N31" s="184"/>
      <c r="P31" s="31"/>
      <c r="Q31" s="32" t="s">
        <v>57</v>
      </c>
      <c r="R31" s="165" t="s">
        <v>14</v>
      </c>
      <c r="S31" s="184"/>
      <c r="U31" s="31"/>
      <c r="V31" s="32" t="s">
        <v>57</v>
      </c>
      <c r="W31" s="165" t="s">
        <v>14</v>
      </c>
      <c r="X31" s="184"/>
    </row>
    <row r="32" spans="1:24" ht="13.5" outlineLevel="1" thickBot="1" x14ac:dyDescent="0.25">
      <c r="A32" s="33"/>
      <c r="B32" s="34" t="s">
        <v>56</v>
      </c>
      <c r="C32" s="166" t="s">
        <v>14</v>
      </c>
      <c r="D32" s="190"/>
      <c r="F32" s="33"/>
      <c r="G32" s="34" t="s">
        <v>56</v>
      </c>
      <c r="H32" s="166" t="s">
        <v>14</v>
      </c>
      <c r="I32" s="190"/>
      <c r="K32" s="33"/>
      <c r="L32" s="34" t="s">
        <v>56</v>
      </c>
      <c r="M32" s="166" t="s">
        <v>14</v>
      </c>
      <c r="N32" s="190"/>
      <c r="P32" s="33"/>
      <c r="Q32" s="34" t="s">
        <v>56</v>
      </c>
      <c r="R32" s="166" t="s">
        <v>14</v>
      </c>
      <c r="S32" s="190"/>
      <c r="U32" s="33"/>
      <c r="V32" s="34" t="s">
        <v>56</v>
      </c>
      <c r="W32" s="166" t="s">
        <v>14</v>
      </c>
      <c r="X32" s="190"/>
    </row>
    <row r="33" spans="1:26" ht="13.5" thickBot="1" x14ac:dyDescent="0.25">
      <c r="A33" s="35"/>
      <c r="B33" s="36"/>
      <c r="C33" s="227"/>
      <c r="D33" s="35"/>
      <c r="F33" s="35"/>
      <c r="G33" s="36"/>
      <c r="H33" s="227"/>
      <c r="I33" s="35"/>
      <c r="K33" s="35"/>
      <c r="L33" s="36"/>
      <c r="M33" s="227"/>
      <c r="N33" s="35"/>
      <c r="P33" s="35"/>
      <c r="Q33" s="36"/>
      <c r="R33" s="227"/>
      <c r="S33" s="35"/>
      <c r="U33" s="35"/>
      <c r="V33" s="36"/>
      <c r="W33" s="227"/>
      <c r="X33" s="35"/>
    </row>
    <row r="34" spans="1:26" ht="13.5" thickBot="1" x14ac:dyDescent="0.25">
      <c r="A34" s="41" t="s">
        <v>4</v>
      </c>
      <c r="B34" s="351" t="s">
        <v>17</v>
      </c>
      <c r="C34" s="352"/>
      <c r="D34" s="353"/>
      <c r="F34" s="41" t="s">
        <v>4</v>
      </c>
      <c r="G34" s="351" t="s">
        <v>17</v>
      </c>
      <c r="H34" s="352"/>
      <c r="I34" s="353"/>
      <c r="K34" s="41" t="s">
        <v>4</v>
      </c>
      <c r="L34" s="351" t="s">
        <v>17</v>
      </c>
      <c r="M34" s="352"/>
      <c r="N34" s="353"/>
      <c r="P34" s="41" t="s">
        <v>4</v>
      </c>
      <c r="Q34" s="351" t="s">
        <v>17</v>
      </c>
      <c r="R34" s="352"/>
      <c r="S34" s="353"/>
      <c r="U34" s="41" t="s">
        <v>4</v>
      </c>
      <c r="V34" s="351" t="s">
        <v>17</v>
      </c>
      <c r="W34" s="352"/>
      <c r="X34" s="353"/>
    </row>
    <row r="35" spans="1:26" ht="15" customHeight="1" outlineLevel="1" x14ac:dyDescent="0.2">
      <c r="A35" s="42" t="s">
        <v>74</v>
      </c>
      <c r="B35" s="43" t="s">
        <v>3</v>
      </c>
      <c r="C35" s="230" t="s">
        <v>13</v>
      </c>
      <c r="D35" s="184"/>
      <c r="F35" s="42" t="s">
        <v>74</v>
      </c>
      <c r="G35" s="43" t="s">
        <v>3</v>
      </c>
      <c r="H35" s="230" t="s">
        <v>13</v>
      </c>
      <c r="I35" s="184"/>
      <c r="K35" s="42" t="s">
        <v>74</v>
      </c>
      <c r="L35" s="43" t="s">
        <v>3</v>
      </c>
      <c r="M35" s="230" t="s">
        <v>79</v>
      </c>
      <c r="N35" s="184"/>
      <c r="P35" s="42" t="s">
        <v>74</v>
      </c>
      <c r="Q35" s="43" t="s">
        <v>3</v>
      </c>
      <c r="R35" s="230" t="s">
        <v>13</v>
      </c>
      <c r="S35" s="184"/>
      <c r="U35" s="42" t="s">
        <v>74</v>
      </c>
      <c r="V35" s="43" t="s">
        <v>3</v>
      </c>
      <c r="W35" s="230" t="s">
        <v>13</v>
      </c>
      <c r="X35" s="184"/>
      <c r="Z35" s="25" t="s">
        <v>4</v>
      </c>
    </row>
    <row r="36" spans="1:26" ht="15" customHeight="1" outlineLevel="1" x14ac:dyDescent="0.2">
      <c r="A36" s="42">
        <f>VARIABLES!D4</f>
        <v>345</v>
      </c>
      <c r="B36" s="32" t="s">
        <v>118</v>
      </c>
      <c r="C36" s="231" t="s">
        <v>13</v>
      </c>
      <c r="D36" s="222"/>
      <c r="F36" s="42">
        <f>VARIABLES!E4</f>
        <v>15</v>
      </c>
      <c r="G36" s="32" t="s">
        <v>118</v>
      </c>
      <c r="H36" s="231" t="s">
        <v>13</v>
      </c>
      <c r="I36" s="222"/>
      <c r="K36" s="42">
        <f>+VARIABLES!F4</f>
        <v>41</v>
      </c>
      <c r="L36" s="32" t="s">
        <v>118</v>
      </c>
      <c r="M36" s="231" t="s">
        <v>13</v>
      </c>
      <c r="N36" s="222"/>
      <c r="P36" s="42">
        <f>VARIABLES!G4</f>
        <v>60</v>
      </c>
      <c r="Q36" s="32" t="s">
        <v>118</v>
      </c>
      <c r="R36" s="231" t="s">
        <v>13</v>
      </c>
      <c r="S36" s="222"/>
      <c r="U36" s="42">
        <f>VARIABLES!H4</f>
        <v>80</v>
      </c>
      <c r="V36" s="32" t="s">
        <v>118</v>
      </c>
      <c r="W36" s="231" t="s">
        <v>13</v>
      </c>
      <c r="X36" s="222"/>
      <c r="Z36" s="25" t="s">
        <v>4</v>
      </c>
    </row>
    <row r="37" spans="1:26" ht="15" customHeight="1" outlineLevel="1" x14ac:dyDescent="0.2">
      <c r="A37" s="42" t="s">
        <v>67</v>
      </c>
      <c r="B37" s="32">
        <f>COUNTIF(C35:C43, "PRESENT")+COUNTIF(C35:C43, "RAISON DE SERVICE")</f>
        <v>5</v>
      </c>
      <c r="C37" s="165" t="s">
        <v>13</v>
      </c>
      <c r="D37" s="222"/>
      <c r="F37" s="42" t="s">
        <v>67</v>
      </c>
      <c r="G37" s="32">
        <f>COUNTIF(H35:H43, "PRESENT")+COUNTIF(H35:H43, "RAISON DE SERVICE")</f>
        <v>5</v>
      </c>
      <c r="H37" s="165" t="s">
        <v>13</v>
      </c>
      <c r="I37" s="222"/>
      <c r="K37" s="42" t="s">
        <v>67</v>
      </c>
      <c r="L37" s="32">
        <f>COUNTIF(M35:M43, "PRESENT")+COUNTIF(M35:M43, "RAISON DE SERVICE")</f>
        <v>7</v>
      </c>
      <c r="M37" s="165" t="s">
        <v>12</v>
      </c>
      <c r="N37" s="222"/>
      <c r="P37" s="42" t="s">
        <v>67</v>
      </c>
      <c r="Q37" s="32">
        <f>COUNTIF(R35:R43, "PRESENT")+COUNTIF(R35:R43, "RAISON DE SERVICE")</f>
        <v>7</v>
      </c>
      <c r="R37" s="165" t="s">
        <v>13</v>
      </c>
      <c r="S37" s="222"/>
      <c r="U37" s="42" t="s">
        <v>67</v>
      </c>
      <c r="V37" s="32">
        <f>COUNTIF(W35:W43, "PRESENT")+COUNTIF(W35:W43, "RAISON DE SERVICE")</f>
        <v>6</v>
      </c>
      <c r="W37" s="165" t="s">
        <v>13</v>
      </c>
      <c r="X37" s="222"/>
      <c r="Z37" s="25" t="s">
        <v>4</v>
      </c>
    </row>
    <row r="38" spans="1:26" ht="15" customHeight="1" outlineLevel="1" x14ac:dyDescent="0.2">
      <c r="A38" s="42">
        <f>VARIABLES!D5</f>
        <v>11</v>
      </c>
      <c r="B38" s="32" t="s">
        <v>30</v>
      </c>
      <c r="C38" s="165" t="s">
        <v>13</v>
      </c>
      <c r="D38" s="222"/>
      <c r="F38" s="42">
        <f>VARIABLES!E5</f>
        <v>11</v>
      </c>
      <c r="G38" s="32" t="s">
        <v>30</v>
      </c>
      <c r="H38" s="165" t="s">
        <v>14</v>
      </c>
      <c r="I38" s="222"/>
      <c r="K38" s="42">
        <f>VARIABLES!F5</f>
        <v>11</v>
      </c>
      <c r="L38" s="32" t="s">
        <v>30</v>
      </c>
      <c r="M38" s="165" t="s">
        <v>13</v>
      </c>
      <c r="N38" s="222"/>
      <c r="P38" s="42">
        <f>VARIABLES!G4</f>
        <v>60</v>
      </c>
      <c r="Q38" s="32" t="s">
        <v>30</v>
      </c>
      <c r="R38" s="165" t="s">
        <v>13</v>
      </c>
      <c r="S38" s="222"/>
      <c r="U38" s="42">
        <f>VARIABLES!H5</f>
        <v>11</v>
      </c>
      <c r="V38" s="32" t="s">
        <v>30</v>
      </c>
      <c r="W38" s="165" t="s">
        <v>13</v>
      </c>
      <c r="X38" s="222"/>
      <c r="Z38" s="25" t="s">
        <v>4</v>
      </c>
    </row>
    <row r="39" spans="1:26" ht="15" customHeight="1" outlineLevel="1" x14ac:dyDescent="0.2">
      <c r="A39" s="42" t="s">
        <v>68</v>
      </c>
      <c r="B39" s="32">
        <f>COUNTIF(C35:C43, "GREVISTE")</f>
        <v>0</v>
      </c>
      <c r="C39" s="165" t="s">
        <v>13</v>
      </c>
      <c r="D39" s="222"/>
      <c r="F39" s="42" t="s">
        <v>68</v>
      </c>
      <c r="G39" s="32">
        <f>COUNTIF(H35:H43, "GREVISTE")</f>
        <v>0</v>
      </c>
      <c r="H39" s="165" t="s">
        <v>14</v>
      </c>
      <c r="I39" s="222"/>
      <c r="K39" s="42" t="s">
        <v>68</v>
      </c>
      <c r="L39" s="32">
        <f>COUNTIF(M35:M43, "GREVISTE")</f>
        <v>0</v>
      </c>
      <c r="M39" s="165" t="s">
        <v>13</v>
      </c>
      <c r="N39" s="222"/>
      <c r="P39" s="42" t="s">
        <v>68</v>
      </c>
      <c r="Q39" s="32">
        <f>COUNTIF(R35:R43, "GREVISTE")</f>
        <v>0</v>
      </c>
      <c r="R39" s="165" t="s">
        <v>13</v>
      </c>
      <c r="S39" s="222"/>
      <c r="U39" s="42" t="s">
        <v>68</v>
      </c>
      <c r="V39" s="32">
        <f>COUNTIF(W35:W43, "GREVISTE")</f>
        <v>0</v>
      </c>
      <c r="W39" s="165" t="s">
        <v>14</v>
      </c>
      <c r="X39" s="222"/>
      <c r="Z39" s="25" t="s">
        <v>4</v>
      </c>
    </row>
    <row r="40" spans="1:26" ht="15" customHeight="1" outlineLevel="1" x14ac:dyDescent="0.2">
      <c r="A40" s="44">
        <f>VARIABLES!D6</f>
        <v>31.363636363636363</v>
      </c>
      <c r="B40" s="32" t="s">
        <v>119</v>
      </c>
      <c r="C40" s="165" t="s">
        <v>14</v>
      </c>
      <c r="D40" s="222"/>
      <c r="F40" s="44">
        <f>VARIABLES!E6</f>
        <v>1.3636363636363635</v>
      </c>
      <c r="G40" s="32" t="s">
        <v>119</v>
      </c>
      <c r="H40" s="165" t="s">
        <v>14</v>
      </c>
      <c r="I40" s="222"/>
      <c r="K40" s="44">
        <f>VARIABLES!F6</f>
        <v>3.7272727272727271</v>
      </c>
      <c r="L40" s="32" t="s">
        <v>119</v>
      </c>
      <c r="M40" s="165" t="s">
        <v>13</v>
      </c>
      <c r="N40" s="222"/>
      <c r="P40" s="44">
        <f>VARIABLES!G6</f>
        <v>5.4545454545454541</v>
      </c>
      <c r="Q40" s="32" t="s">
        <v>119</v>
      </c>
      <c r="R40" s="165" t="s">
        <v>14</v>
      </c>
      <c r="S40" s="222"/>
      <c r="U40" s="44">
        <f>VARIABLES!H6</f>
        <v>7.2727272727272725</v>
      </c>
      <c r="V40" s="32" t="s">
        <v>119</v>
      </c>
      <c r="W40" s="165" t="s">
        <v>14</v>
      </c>
      <c r="X40" s="222"/>
      <c r="Z40" s="25" t="s">
        <v>4</v>
      </c>
    </row>
    <row r="41" spans="1:26" ht="15" customHeight="1" outlineLevel="1" x14ac:dyDescent="0.2">
      <c r="A41" s="45" t="s">
        <v>69</v>
      </c>
      <c r="B41" s="32">
        <f>COUNTIF(C35:C43, "FORMATION")+COUNTIF(C35:C43, "ARRET DE TRAVAIL")+COUNTIF(C35:C43, "ABSENT")</f>
        <v>0</v>
      </c>
      <c r="C41" s="165" t="s">
        <v>14</v>
      </c>
      <c r="D41" s="222"/>
      <c r="F41" s="45" t="s">
        <v>69</v>
      </c>
      <c r="G41" s="32">
        <f>COUNTIF(H35:H43, "FORMATION")+COUNTIF(H35:H43, "ARRET DE TRAVAIL")+COUNTIF(H35:H43, "ABSENT")</f>
        <v>0</v>
      </c>
      <c r="H41" s="165" t="s">
        <v>14</v>
      </c>
      <c r="I41" s="222"/>
      <c r="K41" s="45" t="s">
        <v>69</v>
      </c>
      <c r="L41" s="32">
        <f>COUNTIF(M35:M43, "FORMATION")+COUNTIF(M35:M43, "ARRET DE TRAVAIL")+COUNTIF(M35:M43, "ABSENT")</f>
        <v>1</v>
      </c>
      <c r="M41" s="165" t="s">
        <v>14</v>
      </c>
      <c r="N41" s="222"/>
      <c r="P41" s="45" t="s">
        <v>69</v>
      </c>
      <c r="Q41" s="32">
        <f>COUNTIF(R35:R43, "FORMATION")+COUNTIF(R35:R43, "ARRET DE TRAVAIL")+COUNTIF(R35:R43, "ABSENT")</f>
        <v>0</v>
      </c>
      <c r="R41" s="165" t="s">
        <v>14</v>
      </c>
      <c r="S41" s="222"/>
      <c r="U41" s="45" t="s">
        <v>69</v>
      </c>
      <c r="V41" s="32">
        <f>COUNTIF(W35:W43, "FORMATION")+COUNTIF(W35:W43, "ARRET DE TRAVAIL")+COUNTIF(W35:W43, "ABSENT")</f>
        <v>0</v>
      </c>
      <c r="W41" s="165" t="s">
        <v>14</v>
      </c>
      <c r="X41" s="222"/>
      <c r="Z41" s="25" t="s">
        <v>4</v>
      </c>
    </row>
    <row r="42" spans="1:26" ht="15" customHeight="1" outlineLevel="1" x14ac:dyDescent="0.2">
      <c r="A42" s="45">
        <f>VARIABLES!D8</f>
        <v>15</v>
      </c>
      <c r="B42" s="32"/>
      <c r="C42" s="165" t="s">
        <v>14</v>
      </c>
      <c r="D42" s="222"/>
      <c r="F42" s="45">
        <f>VARIABLES!E8</f>
        <v>22</v>
      </c>
      <c r="G42" s="32"/>
      <c r="H42" s="165" t="s">
        <v>79</v>
      </c>
      <c r="I42" s="222"/>
      <c r="K42" s="45">
        <f>VARIABLES!F8</f>
        <v>43</v>
      </c>
      <c r="L42" s="32"/>
      <c r="M42" s="165" t="s">
        <v>79</v>
      </c>
      <c r="N42" s="222"/>
      <c r="P42" s="45">
        <f>VARIABLES!G8</f>
        <v>62</v>
      </c>
      <c r="Q42" s="32"/>
      <c r="R42" s="165" t="s">
        <v>79</v>
      </c>
      <c r="S42" s="222"/>
      <c r="U42" s="45">
        <f>VARIABLES!H8</f>
        <v>82</v>
      </c>
      <c r="V42" s="32"/>
      <c r="W42" s="165" t="s">
        <v>79</v>
      </c>
      <c r="X42" s="222"/>
      <c r="Z42" s="25" t="s">
        <v>4</v>
      </c>
    </row>
    <row r="43" spans="1:26" ht="15" customHeight="1" outlineLevel="1" x14ac:dyDescent="0.2">
      <c r="A43" s="45" t="s">
        <v>70</v>
      </c>
      <c r="B43" s="39"/>
      <c r="C43" s="170" t="s">
        <v>14</v>
      </c>
      <c r="D43" s="223"/>
      <c r="F43" s="45" t="s">
        <v>11</v>
      </c>
      <c r="G43" s="39"/>
      <c r="H43" s="170" t="s">
        <v>79</v>
      </c>
      <c r="I43" s="223"/>
      <c r="K43" s="45" t="s">
        <v>11</v>
      </c>
      <c r="L43" s="39"/>
      <c r="M43" s="170" t="s">
        <v>79</v>
      </c>
      <c r="N43" s="223"/>
      <c r="P43" s="45" t="s">
        <v>11</v>
      </c>
      <c r="Q43" s="39"/>
      <c r="R43" s="170" t="s">
        <v>79</v>
      </c>
      <c r="S43" s="223"/>
      <c r="U43" s="45" t="s">
        <v>11</v>
      </c>
      <c r="V43" s="39"/>
      <c r="W43" s="170" t="s">
        <v>79</v>
      </c>
      <c r="X43" s="223"/>
      <c r="Z43" s="25" t="s">
        <v>4</v>
      </c>
    </row>
    <row r="44" spans="1:26" ht="15" customHeight="1" outlineLevel="1" x14ac:dyDescent="0.2">
      <c r="A44" s="45">
        <f>VARIABLES!D9</f>
        <v>30</v>
      </c>
      <c r="B44" s="52" t="s">
        <v>2</v>
      </c>
      <c r="C44" s="172" t="s">
        <v>13</v>
      </c>
      <c r="D44" s="188"/>
      <c r="F44" s="45">
        <f>VARIABLES!E9</f>
        <v>30</v>
      </c>
      <c r="G44" s="52" t="s">
        <v>2</v>
      </c>
      <c r="H44" s="172" t="s">
        <v>13</v>
      </c>
      <c r="I44" s="188"/>
      <c r="K44" s="45">
        <f>VARIABLES!F9</f>
        <v>30</v>
      </c>
      <c r="L44" s="52" t="s">
        <v>2</v>
      </c>
      <c r="M44" s="172" t="s">
        <v>13</v>
      </c>
      <c r="N44" s="188"/>
      <c r="P44" s="45">
        <f>VARIABLES!G9</f>
        <v>30</v>
      </c>
      <c r="Q44" s="52" t="s">
        <v>2</v>
      </c>
      <c r="R44" s="172" t="s">
        <v>13</v>
      </c>
      <c r="S44" s="188"/>
      <c r="U44" s="45">
        <f>VARIABLES!H9</f>
        <v>30</v>
      </c>
      <c r="V44" s="52" t="s">
        <v>2</v>
      </c>
      <c r="W44" s="172" t="s">
        <v>13</v>
      </c>
      <c r="X44" s="188"/>
      <c r="Z44" s="25" t="s">
        <v>4</v>
      </c>
    </row>
    <row r="45" spans="1:26" ht="15" customHeight="1" outlineLevel="1" x14ac:dyDescent="0.2">
      <c r="A45" s="45" t="s">
        <v>71</v>
      </c>
      <c r="B45" s="32" t="s">
        <v>118</v>
      </c>
      <c r="C45" s="165" t="s">
        <v>13</v>
      </c>
      <c r="D45" s="184"/>
      <c r="F45" s="45" t="s">
        <v>71</v>
      </c>
      <c r="G45" s="32" t="s">
        <v>118</v>
      </c>
      <c r="H45" s="165" t="s">
        <v>13</v>
      </c>
      <c r="I45" s="184"/>
      <c r="K45" s="45" t="s">
        <v>71</v>
      </c>
      <c r="L45" s="32" t="s">
        <v>118</v>
      </c>
      <c r="M45" s="165" t="s">
        <v>13</v>
      </c>
      <c r="N45" s="184"/>
      <c r="P45" s="45" t="s">
        <v>71</v>
      </c>
      <c r="Q45" s="32" t="s">
        <v>118</v>
      </c>
      <c r="R45" s="165" t="s">
        <v>13</v>
      </c>
      <c r="S45" s="184"/>
      <c r="U45" s="45" t="s">
        <v>71</v>
      </c>
      <c r="V45" s="32" t="s">
        <v>118</v>
      </c>
      <c r="W45" s="165" t="s">
        <v>13</v>
      </c>
      <c r="X45" s="184"/>
      <c r="Z45" s="25" t="s">
        <v>4</v>
      </c>
    </row>
    <row r="46" spans="1:26" ht="15" customHeight="1" outlineLevel="1" x14ac:dyDescent="0.2">
      <c r="A46" s="47">
        <f>VARIABLES!D10</f>
        <v>0.5</v>
      </c>
      <c r="B46" s="32">
        <f>COUNTIF(C44:C51, "PRESENT")+COUNTIF(C44:C51, "RAISON DE SERVICE")</f>
        <v>4</v>
      </c>
      <c r="C46" s="165" t="s">
        <v>13</v>
      </c>
      <c r="D46" s="184"/>
      <c r="F46" s="47">
        <f>VARIABLES!E10</f>
        <v>0.73333333333333328</v>
      </c>
      <c r="G46" s="32">
        <f>COUNTIF(H44:H51, "PRESENT")+COUNTIF(H44:H51, "RAISON DE SERVICE")</f>
        <v>4</v>
      </c>
      <c r="H46" s="165" t="s">
        <v>14</v>
      </c>
      <c r="I46" s="184"/>
      <c r="K46" s="47">
        <f>VARIABLES!F10</f>
        <v>1.4333333333333333</v>
      </c>
      <c r="L46" s="32">
        <f>COUNTIF(M44:M51, "PRESENT")+COUNTIF(M44:M51, "RAISON DE SERVICE")</f>
        <v>6</v>
      </c>
      <c r="M46" s="165" t="s">
        <v>13</v>
      </c>
      <c r="N46" s="184"/>
      <c r="P46" s="47">
        <f>VARIABLES!G10</f>
        <v>2.0666666666666669</v>
      </c>
      <c r="Q46" s="32">
        <f>COUNTIF(R44:R51, "PRESENT")+COUNTIF(R44:R51, "RAISON DE SERVICE")</f>
        <v>6</v>
      </c>
      <c r="R46" s="165" t="s">
        <v>13</v>
      </c>
      <c r="S46" s="184"/>
      <c r="U46" s="47">
        <f>VARIABLES!H10</f>
        <v>2.7333333333333334</v>
      </c>
      <c r="V46" s="32">
        <f>COUNTIF(W44:W51, "PRESENT")+COUNTIF(W44:W51, "RAISON DE SERVICE")</f>
        <v>7</v>
      </c>
      <c r="W46" s="165" t="s">
        <v>13</v>
      </c>
      <c r="X46" s="184"/>
      <c r="Z46" s="25" t="s">
        <v>4</v>
      </c>
    </row>
    <row r="47" spans="1:26" ht="15" customHeight="1" outlineLevel="1" x14ac:dyDescent="0.2">
      <c r="A47" s="48" t="s">
        <v>24</v>
      </c>
      <c r="B47" s="32" t="s">
        <v>30</v>
      </c>
      <c r="C47" s="165" t="s">
        <v>13</v>
      </c>
      <c r="D47" s="184"/>
      <c r="F47" s="49" t="s">
        <v>24</v>
      </c>
      <c r="G47" s="32" t="s">
        <v>30</v>
      </c>
      <c r="H47" s="165" t="s">
        <v>14</v>
      </c>
      <c r="I47" s="184"/>
      <c r="K47" s="49" t="s">
        <v>24</v>
      </c>
      <c r="L47" s="32" t="s">
        <v>30</v>
      </c>
      <c r="M47" s="165" t="s">
        <v>13</v>
      </c>
      <c r="N47" s="184"/>
      <c r="P47" s="49" t="s">
        <v>24</v>
      </c>
      <c r="Q47" s="32" t="s">
        <v>30</v>
      </c>
      <c r="R47" s="165" t="s">
        <v>13</v>
      </c>
      <c r="S47" s="184"/>
      <c r="U47" s="49" t="s">
        <v>24</v>
      </c>
      <c r="V47" s="32" t="s">
        <v>30</v>
      </c>
      <c r="W47" s="165" t="s">
        <v>13</v>
      </c>
      <c r="X47" s="184"/>
      <c r="Z47" s="25" t="s">
        <v>4</v>
      </c>
    </row>
    <row r="48" spans="1:26" ht="15" customHeight="1" outlineLevel="1" x14ac:dyDescent="0.2">
      <c r="A48" s="48">
        <f>VARIABLES!D4+VARIABLES!D8</f>
        <v>360</v>
      </c>
      <c r="B48" s="32">
        <f>COUNTIF(C44:C51, "GREVISTE")</f>
        <v>0</v>
      </c>
      <c r="C48" s="165" t="s">
        <v>14</v>
      </c>
      <c r="D48" s="222"/>
      <c r="F48" s="48">
        <f>VARIABLES!E4+VARIABLES!E8</f>
        <v>37</v>
      </c>
      <c r="G48" s="32">
        <f>COUNTIF(H44:H51, "GREVISTE")</f>
        <v>0</v>
      </c>
      <c r="H48" s="165" t="s">
        <v>14</v>
      </c>
      <c r="I48" s="222"/>
      <c r="K48" s="48">
        <f>VARIABLES!F4+VARIABLES!F8</f>
        <v>84</v>
      </c>
      <c r="L48" s="32">
        <f>COUNTIF(M44:M51, "GREVISTE")</f>
        <v>0</v>
      </c>
      <c r="M48" s="165" t="s">
        <v>14</v>
      </c>
      <c r="N48" s="222"/>
      <c r="P48" s="48">
        <f>VARIABLES!G4+VARIABLES!G8</f>
        <v>122</v>
      </c>
      <c r="Q48" s="32">
        <f>COUNTIF(R44:R51, "GREVISTE")</f>
        <v>0</v>
      </c>
      <c r="R48" s="165" t="s">
        <v>14</v>
      </c>
      <c r="S48" s="222"/>
      <c r="U48" s="48">
        <f>VARIABLES!H4+VARIABLES!H8</f>
        <v>162</v>
      </c>
      <c r="V48" s="32">
        <f>COUNTIF(W44:W51, "GREVISTE")</f>
        <v>0</v>
      </c>
      <c r="W48" s="165" t="s">
        <v>13</v>
      </c>
      <c r="X48" s="222"/>
      <c r="Z48" s="25" t="s">
        <v>4</v>
      </c>
    </row>
    <row r="49" spans="1:26" ht="15" customHeight="1" outlineLevel="1" x14ac:dyDescent="0.2">
      <c r="A49" s="48" t="s">
        <v>25</v>
      </c>
      <c r="B49" s="32" t="s">
        <v>119</v>
      </c>
      <c r="C49" s="165" t="s">
        <v>14</v>
      </c>
      <c r="D49" s="222"/>
      <c r="F49" s="48" t="s">
        <v>25</v>
      </c>
      <c r="G49" s="32" t="s">
        <v>119</v>
      </c>
      <c r="H49" s="165" t="s">
        <v>14</v>
      </c>
      <c r="I49" s="222"/>
      <c r="K49" s="48" t="s">
        <v>25</v>
      </c>
      <c r="L49" s="32" t="s">
        <v>119</v>
      </c>
      <c r="M49" s="165" t="s">
        <v>14</v>
      </c>
      <c r="N49" s="222"/>
      <c r="P49" s="48" t="s">
        <v>25</v>
      </c>
      <c r="Q49" s="32" t="s">
        <v>119</v>
      </c>
      <c r="R49" s="165" t="s">
        <v>14</v>
      </c>
      <c r="S49" s="222"/>
      <c r="U49" s="48" t="s">
        <v>25</v>
      </c>
      <c r="V49" s="32" t="s">
        <v>119</v>
      </c>
      <c r="W49" s="165" t="s">
        <v>14</v>
      </c>
      <c r="X49" s="222"/>
      <c r="Z49" s="25" t="s">
        <v>4</v>
      </c>
    </row>
    <row r="50" spans="1:26" ht="15" customHeight="1" outlineLevel="1" x14ac:dyDescent="0.2">
      <c r="A50" s="50">
        <f>VARIABLES!D7+VARIABLES!D11</f>
        <v>33</v>
      </c>
      <c r="B50" s="32">
        <f>COUNTIF(C44:C51, "FORMATION")+COUNTIF(C44:C51, "ARRET DE TRAVAIL")+COUNTIF(C44:C51, "ABSENT")</f>
        <v>0</v>
      </c>
      <c r="C50" s="165" t="s">
        <v>14</v>
      </c>
      <c r="D50" s="222"/>
      <c r="F50" s="50">
        <f>VARIABLES!E7+VARIABLES!E11</f>
        <v>3</v>
      </c>
      <c r="G50" s="32">
        <f>COUNTIF(H44:H51, "FORMATION")+COUNTIF(H44:H51, "ARRET DE TRAVAIL")+COUNTIF(H44:H51, "ABSENT")</f>
        <v>0</v>
      </c>
      <c r="H50" s="165" t="s">
        <v>79</v>
      </c>
      <c r="I50" s="222"/>
      <c r="K50" s="50">
        <f>VARIABLES!F7+VARIABLES!F11</f>
        <v>6</v>
      </c>
      <c r="L50" s="32">
        <f>COUNTIF(M44:M51, "FORMATION")+COUNTIF(M44:M51, "ARRET DE TRAVAIL")+COUNTIF(M44:M51, "ABSENT")</f>
        <v>0</v>
      </c>
      <c r="M50" s="165" t="s">
        <v>79</v>
      </c>
      <c r="N50" s="222"/>
      <c r="P50" s="50">
        <f>VARIABLES!G7+VARIABLES!G11</f>
        <v>9</v>
      </c>
      <c r="Q50" s="32">
        <f>COUNTIF(R44:R51, "FORMATION")+COUNTIF(R44:R51, "ARRET DE TRAVAIL")+COUNTIF(R44:R51, "ABSENT")</f>
        <v>0</v>
      </c>
      <c r="R50" s="165" t="s">
        <v>79</v>
      </c>
      <c r="S50" s="222"/>
      <c r="U50" s="50">
        <f>VARIABLES!H7+VARIABLES!H11</f>
        <v>11</v>
      </c>
      <c r="V50" s="32">
        <f>COUNTIF(W44:W51, "FORMATION")+COUNTIF(W44:W51, "ARRET DE TRAVAIL")+COUNTIF(W44:W51, "ABSENT")</f>
        <v>0</v>
      </c>
      <c r="W50" s="165" t="s">
        <v>79</v>
      </c>
      <c r="X50" s="222"/>
      <c r="Z50" s="25" t="s">
        <v>4</v>
      </c>
    </row>
    <row r="51" spans="1:26" ht="15" customHeight="1" outlineLevel="1" thickBot="1" x14ac:dyDescent="0.25">
      <c r="A51" s="51" t="s">
        <v>112</v>
      </c>
      <c r="B51" s="39"/>
      <c r="C51" s="170" t="s">
        <v>14</v>
      </c>
      <c r="D51" s="223"/>
      <c r="F51" s="51" t="s">
        <v>112</v>
      </c>
      <c r="G51" s="39"/>
      <c r="H51" s="170" t="s">
        <v>79</v>
      </c>
      <c r="I51" s="223"/>
      <c r="K51" s="51" t="s">
        <v>112</v>
      </c>
      <c r="L51" s="39"/>
      <c r="M51" s="170" t="s">
        <v>79</v>
      </c>
      <c r="N51" s="223"/>
      <c r="P51" s="51" t="s">
        <v>112</v>
      </c>
      <c r="Q51" s="39"/>
      <c r="R51" s="170" t="s">
        <v>79</v>
      </c>
      <c r="S51" s="223"/>
      <c r="U51" s="51" t="s">
        <v>112</v>
      </c>
      <c r="V51" s="39"/>
      <c r="W51" s="170" t="s">
        <v>79</v>
      </c>
      <c r="X51" s="223"/>
      <c r="Z51" s="25" t="s">
        <v>4</v>
      </c>
    </row>
    <row r="52" spans="1:26" ht="15" customHeight="1" outlineLevel="1" x14ac:dyDescent="0.2">
      <c r="A52" s="51">
        <f>((COUNTIF(C52:C59, "PRESENT"))+(COUNTIF(C63:C89, "PRESENT")))</f>
        <v>0</v>
      </c>
      <c r="B52" s="218" t="s">
        <v>8</v>
      </c>
      <c r="C52" s="232" t="s">
        <v>14</v>
      </c>
      <c r="D52" s="225"/>
      <c r="F52" s="51">
        <f>((COUNTIF(H52:H59, "PRESENT"))+(COUNTIF(H63:H89, "PRESENT")))</f>
        <v>6</v>
      </c>
      <c r="G52" s="218" t="s">
        <v>8</v>
      </c>
      <c r="H52" s="232" t="s">
        <v>13</v>
      </c>
      <c r="I52" s="225"/>
      <c r="K52" s="51">
        <f>((COUNTIF(M52:M59, "PRESENT"))+(COUNTIF(M63:M89, "PRESENT")))</f>
        <v>5</v>
      </c>
      <c r="L52" s="218" t="s">
        <v>8</v>
      </c>
      <c r="M52" s="232" t="s">
        <v>13</v>
      </c>
      <c r="N52" s="225"/>
      <c r="P52" s="51">
        <f>((COUNTIF(R52:R59, "PRESENT"))+(COUNTIF(R63:R89, "PRESENT")))</f>
        <v>4</v>
      </c>
      <c r="Q52" s="218" t="s">
        <v>8</v>
      </c>
      <c r="R52" s="232" t="s">
        <v>13</v>
      </c>
      <c r="S52" s="225"/>
      <c r="U52" s="51">
        <f>((COUNTIF(W52:W59, "PRESENT"))+(COUNTIF(W63:W89, "PRESENT")))</f>
        <v>4</v>
      </c>
      <c r="V52" s="218" t="s">
        <v>8</v>
      </c>
      <c r="W52" s="232" t="s">
        <v>13</v>
      </c>
      <c r="X52" s="225"/>
      <c r="Z52" s="25" t="s">
        <v>4</v>
      </c>
    </row>
    <row r="53" spans="1:26" ht="15" customHeight="1" outlineLevel="1" x14ac:dyDescent="0.2">
      <c r="A53" s="51" t="s">
        <v>27</v>
      </c>
      <c r="B53" s="32" t="s">
        <v>118</v>
      </c>
      <c r="C53" s="165" t="s">
        <v>14</v>
      </c>
      <c r="D53" s="222"/>
      <c r="F53" s="51" t="s">
        <v>27</v>
      </c>
      <c r="G53" s="32" t="s">
        <v>118</v>
      </c>
      <c r="H53" s="165" t="s">
        <v>13</v>
      </c>
      <c r="I53" s="222"/>
      <c r="K53" s="51" t="s">
        <v>27</v>
      </c>
      <c r="L53" s="32" t="s">
        <v>118</v>
      </c>
      <c r="M53" s="165" t="s">
        <v>13</v>
      </c>
      <c r="N53" s="222"/>
      <c r="P53" s="51" t="s">
        <v>27</v>
      </c>
      <c r="Q53" s="32" t="s">
        <v>118</v>
      </c>
      <c r="R53" s="165" t="s">
        <v>13</v>
      </c>
      <c r="S53" s="222"/>
      <c r="U53" s="51" t="s">
        <v>27</v>
      </c>
      <c r="V53" s="32" t="s">
        <v>118</v>
      </c>
      <c r="W53" s="165" t="s">
        <v>13</v>
      </c>
      <c r="X53" s="222"/>
      <c r="Z53" s="25" t="s">
        <v>4</v>
      </c>
    </row>
    <row r="54" spans="1:26" ht="15" customHeight="1" outlineLevel="1" x14ac:dyDescent="0.2">
      <c r="A54" s="51">
        <f>COUNTIF(C52:C89, "RAISON DE SERVICE")</f>
        <v>0</v>
      </c>
      <c r="B54" s="32">
        <f>COUNTIF(C52:C62, "PRESENT")+COUNTIF(C52:C62, "RAISON DE SERVICE")</f>
        <v>0</v>
      </c>
      <c r="C54" s="165" t="s">
        <v>14</v>
      </c>
      <c r="D54" s="222"/>
      <c r="F54" s="51">
        <f>COUNTIF(H52:H89, "RAISON DE SERVICE")</f>
        <v>0</v>
      </c>
      <c r="G54" s="32">
        <f>COUNTIF(H52:H62, "PRESENT")+COUNTIF(H52:H62, "RAISON DE SERVICE")</f>
        <v>7</v>
      </c>
      <c r="H54" s="165" t="s">
        <v>13</v>
      </c>
      <c r="I54" s="222"/>
      <c r="K54" s="51">
        <f>COUNTIF(M53:M90, "RAISON DE SERVICE")</f>
        <v>0</v>
      </c>
      <c r="L54" s="32">
        <f>COUNTIF(M52:M62, "PRESENT")+COUNTIF(M52:M62, "RAISON DE SERVICE")</f>
        <v>6</v>
      </c>
      <c r="M54" s="165" t="s">
        <v>13</v>
      </c>
      <c r="N54" s="222"/>
      <c r="P54" s="51">
        <f>COUNTIF(R52:R89, "RAISON DE SERVICE")</f>
        <v>0</v>
      </c>
      <c r="Q54" s="32">
        <f>COUNTIF(R52:R62, "PRESENT")+COUNTIF(R52:R62, "RAISON DE SERVICE")</f>
        <v>5</v>
      </c>
      <c r="R54" s="165" t="s">
        <v>13</v>
      </c>
      <c r="S54" s="222"/>
      <c r="U54" s="51">
        <f>COUNTIF(W52:W89, "RAISON DE SERVICE")</f>
        <v>0</v>
      </c>
      <c r="V54" s="32">
        <f>COUNTIF(W52:W62, "PRESENT")+COUNTIF(W52:W62, "RAISON DE SERVICE")</f>
        <v>5</v>
      </c>
      <c r="W54" s="165" t="s">
        <v>13</v>
      </c>
      <c r="X54" s="222"/>
      <c r="Z54" s="25" t="s">
        <v>4</v>
      </c>
    </row>
    <row r="55" spans="1:26" ht="15" customHeight="1" outlineLevel="1" x14ac:dyDescent="0.2">
      <c r="A55" s="51" t="s">
        <v>26</v>
      </c>
      <c r="B55" s="32" t="s">
        <v>30</v>
      </c>
      <c r="C55" s="165" t="s">
        <v>14</v>
      </c>
      <c r="D55" s="222"/>
      <c r="F55" s="51" t="s">
        <v>26</v>
      </c>
      <c r="G55" s="32" t="s">
        <v>30</v>
      </c>
      <c r="H55" s="165" t="s">
        <v>13</v>
      </c>
      <c r="I55" s="222"/>
      <c r="K55" s="51" t="s">
        <v>26</v>
      </c>
      <c r="L55" s="32" t="s">
        <v>30</v>
      </c>
      <c r="M55" s="165" t="s">
        <v>13</v>
      </c>
      <c r="N55" s="222"/>
      <c r="P55" s="51" t="s">
        <v>26</v>
      </c>
      <c r="Q55" s="32" t="s">
        <v>30</v>
      </c>
      <c r="R55" s="165" t="s">
        <v>13</v>
      </c>
      <c r="S55" s="222"/>
      <c r="U55" s="51" t="s">
        <v>26</v>
      </c>
      <c r="V55" s="32" t="s">
        <v>30</v>
      </c>
      <c r="W55" s="165" t="s">
        <v>13</v>
      </c>
      <c r="X55" s="222"/>
      <c r="Z55" s="25" t="s">
        <v>4</v>
      </c>
    </row>
    <row r="56" spans="1:26" ht="15" customHeight="1" outlineLevel="1" x14ac:dyDescent="0.2">
      <c r="A56" s="53">
        <f>A52+A54</f>
        <v>0</v>
      </c>
      <c r="B56" s="32">
        <f>COUNTIF(C52:C62, "GREVISTE")</f>
        <v>0</v>
      </c>
      <c r="C56" s="165" t="s">
        <v>14</v>
      </c>
      <c r="D56" s="222"/>
      <c r="F56" s="53">
        <f>F52+F54</f>
        <v>6</v>
      </c>
      <c r="G56" s="32">
        <f>COUNTIF(H52:H62, "GREVISTE")</f>
        <v>0</v>
      </c>
      <c r="H56" s="165" t="s">
        <v>13</v>
      </c>
      <c r="I56" s="222"/>
      <c r="K56" s="53">
        <f>K52+K54</f>
        <v>5</v>
      </c>
      <c r="L56" s="32">
        <f>COUNTIF(M52:M62, "GREVISTE")</f>
        <v>0</v>
      </c>
      <c r="M56" s="165" t="s">
        <v>13</v>
      </c>
      <c r="N56" s="222"/>
      <c r="P56" s="53">
        <f>P52+P54</f>
        <v>4</v>
      </c>
      <c r="Q56" s="32">
        <f>COUNTIF(R52:R62, "GREVISTE")</f>
        <v>0</v>
      </c>
      <c r="R56" s="165" t="s">
        <v>14</v>
      </c>
      <c r="S56" s="222"/>
      <c r="U56" s="53">
        <f>U52+U54</f>
        <v>4</v>
      </c>
      <c r="V56" s="32">
        <f>COUNTIF(W52:W62, "GREVISTE")</f>
        <v>0</v>
      </c>
      <c r="W56" s="165" t="s">
        <v>14</v>
      </c>
      <c r="X56" s="222"/>
      <c r="Z56" s="25" t="s">
        <v>4</v>
      </c>
    </row>
    <row r="57" spans="1:26" ht="15" customHeight="1" outlineLevel="1" x14ac:dyDescent="0.2">
      <c r="A57" s="197"/>
      <c r="B57" s="32" t="s">
        <v>119</v>
      </c>
      <c r="C57" s="165" t="s">
        <v>14</v>
      </c>
      <c r="D57" s="222"/>
      <c r="F57" s="54"/>
      <c r="G57" s="32" t="s">
        <v>119</v>
      </c>
      <c r="H57" s="165" t="s">
        <v>13</v>
      </c>
      <c r="I57" s="222"/>
      <c r="K57" s="54"/>
      <c r="L57" s="32" t="s">
        <v>119</v>
      </c>
      <c r="M57" s="165" t="s">
        <v>12</v>
      </c>
      <c r="N57" s="222"/>
      <c r="P57" s="54"/>
      <c r="Q57" s="32" t="s">
        <v>119</v>
      </c>
      <c r="R57" s="165" t="s">
        <v>14</v>
      </c>
      <c r="S57" s="222"/>
      <c r="U57" s="54"/>
      <c r="V57" s="32" t="s">
        <v>119</v>
      </c>
      <c r="W57" s="165" t="s">
        <v>14</v>
      </c>
      <c r="X57" s="222"/>
      <c r="Z57" s="25" t="s">
        <v>4</v>
      </c>
    </row>
    <row r="58" spans="1:26" ht="15" customHeight="1" outlineLevel="1" x14ac:dyDescent="0.2">
      <c r="A58" s="198"/>
      <c r="B58" s="32">
        <f>COUNTIF(C52:C62, "FORMATION")+COUNTIF(C52:C62, "ARRET DE TRAVAIL")+COUNTIF(C52:C62, "ABSENT")</f>
        <v>0</v>
      </c>
      <c r="C58" s="165" t="s">
        <v>14</v>
      </c>
      <c r="D58" s="222"/>
      <c r="F58" s="55"/>
      <c r="G58" s="32">
        <f>COUNTIF(H52:H62, "FORMATION")+COUNTIF(H52:H62, "ARRET DE TRAVAIL")+COUNTIF(H52:H62, "ABSENT")</f>
        <v>0</v>
      </c>
      <c r="H58" s="165" t="s">
        <v>14</v>
      </c>
      <c r="I58" s="222"/>
      <c r="K58" s="55"/>
      <c r="L58" s="32">
        <f>COUNTIF(M52:M62, "FORMATION")+COUNTIF(M52:M62, "ARRET DE TRAVAIL")+COUNTIF(M52:M62, "ABSENT")</f>
        <v>1</v>
      </c>
      <c r="M58" s="165" t="s">
        <v>14</v>
      </c>
      <c r="N58" s="222"/>
      <c r="P58" s="55"/>
      <c r="Q58" s="32">
        <f>COUNTIF(R52:R62, "FORMATION")+COUNTIF(R52:R62, "ARRET DE TRAVAIL")+COUNTIF(R52:R62, "ABSENT")</f>
        <v>0</v>
      </c>
      <c r="R58" s="165" t="s">
        <v>14</v>
      </c>
      <c r="S58" s="222"/>
      <c r="U58" s="55"/>
      <c r="V58" s="32">
        <f>COUNTIF(W52:W62, "FORMATION")+COUNTIF(W52:W62, "ARRET DE TRAVAIL")+COUNTIF(W52:W62, "ABSENT")</f>
        <v>0</v>
      </c>
      <c r="W58" s="165" t="s">
        <v>14</v>
      </c>
      <c r="X58" s="222"/>
      <c r="Z58" s="25" t="s">
        <v>4</v>
      </c>
    </row>
    <row r="59" spans="1:26" ht="15" customHeight="1" outlineLevel="1" x14ac:dyDescent="0.2">
      <c r="A59" s="56"/>
      <c r="B59" s="39"/>
      <c r="C59" s="170" t="s">
        <v>14</v>
      </c>
      <c r="D59" s="223"/>
      <c r="F59" s="56"/>
      <c r="G59" s="39"/>
      <c r="H59" s="170" t="s">
        <v>14</v>
      </c>
      <c r="I59" s="223"/>
      <c r="K59" s="56"/>
      <c r="L59" s="39"/>
      <c r="M59" s="170" t="s">
        <v>14</v>
      </c>
      <c r="N59" s="223"/>
      <c r="P59" s="56"/>
      <c r="Q59" s="39"/>
      <c r="R59" s="170" t="s">
        <v>14</v>
      </c>
      <c r="S59" s="223"/>
      <c r="U59" s="56"/>
      <c r="V59" s="39"/>
      <c r="W59" s="170" t="s">
        <v>14</v>
      </c>
      <c r="X59" s="223"/>
      <c r="Z59" s="25" t="s">
        <v>4</v>
      </c>
    </row>
    <row r="60" spans="1:26" ht="15" customHeight="1" outlineLevel="1" x14ac:dyDescent="0.2">
      <c r="A60" s="57"/>
      <c r="B60" s="52" t="s">
        <v>9</v>
      </c>
      <c r="C60" s="172" t="s">
        <v>14</v>
      </c>
      <c r="D60" s="224"/>
      <c r="F60" s="57"/>
      <c r="G60" s="52" t="s">
        <v>9</v>
      </c>
      <c r="H60" s="172" t="s">
        <v>13</v>
      </c>
      <c r="I60" s="224"/>
      <c r="K60" s="57"/>
      <c r="L60" s="52" t="s">
        <v>9</v>
      </c>
      <c r="M60" s="172" t="s">
        <v>13</v>
      </c>
      <c r="N60" s="224"/>
      <c r="P60" s="57"/>
      <c r="Q60" s="52" t="s">
        <v>9</v>
      </c>
      <c r="R60" s="172" t="s">
        <v>13</v>
      </c>
      <c r="S60" s="224"/>
      <c r="U60" s="57"/>
      <c r="V60" s="52" t="s">
        <v>9</v>
      </c>
      <c r="W60" s="172" t="s">
        <v>13</v>
      </c>
      <c r="X60" s="224"/>
      <c r="Z60" s="25" t="s">
        <v>4</v>
      </c>
    </row>
    <row r="61" spans="1:26" ht="15" customHeight="1" outlineLevel="1" x14ac:dyDescent="0.2">
      <c r="A61" s="56"/>
      <c r="B61" s="39"/>
      <c r="C61" s="165" t="s">
        <v>14</v>
      </c>
      <c r="D61" s="222"/>
      <c r="F61" s="56"/>
      <c r="G61" s="39"/>
      <c r="H61" s="165" t="s">
        <v>14</v>
      </c>
      <c r="I61" s="222"/>
      <c r="K61" s="56"/>
      <c r="L61" s="39"/>
      <c r="M61" s="165" t="s">
        <v>14</v>
      </c>
      <c r="N61" s="222"/>
      <c r="P61" s="56"/>
      <c r="Q61" s="39"/>
      <c r="R61" s="165" t="s">
        <v>14</v>
      </c>
      <c r="S61" s="222"/>
      <c r="U61" s="56"/>
      <c r="V61" s="39"/>
      <c r="W61" s="165" t="s">
        <v>14</v>
      </c>
      <c r="X61" s="222"/>
      <c r="Z61" s="25" t="s">
        <v>4</v>
      </c>
    </row>
    <row r="62" spans="1:26" ht="15" customHeight="1" outlineLevel="1" thickBot="1" x14ac:dyDescent="0.25">
      <c r="A62" s="56"/>
      <c r="B62" s="217"/>
      <c r="C62" s="170" t="s">
        <v>14</v>
      </c>
      <c r="D62" s="222"/>
      <c r="F62" s="56"/>
      <c r="G62" s="217"/>
      <c r="H62" s="170" t="s">
        <v>14</v>
      </c>
      <c r="I62" s="222"/>
      <c r="K62" s="56"/>
      <c r="L62" s="217"/>
      <c r="M62" s="170" t="s">
        <v>14</v>
      </c>
      <c r="N62" s="222"/>
      <c r="P62" s="56"/>
      <c r="Q62" s="217"/>
      <c r="R62" s="170" t="s">
        <v>14</v>
      </c>
      <c r="S62" s="222"/>
      <c r="U62" s="56"/>
      <c r="V62" s="217"/>
      <c r="W62" s="170" t="s">
        <v>14</v>
      </c>
      <c r="X62" s="222"/>
      <c r="Z62" s="25" t="s">
        <v>4</v>
      </c>
    </row>
    <row r="63" spans="1:26" ht="15" customHeight="1" outlineLevel="1" x14ac:dyDescent="0.2">
      <c r="A63" s="57"/>
      <c r="B63" s="218" t="s">
        <v>35</v>
      </c>
      <c r="C63" s="232" t="s">
        <v>14</v>
      </c>
      <c r="D63" s="225"/>
      <c r="F63" s="57"/>
      <c r="G63" s="218" t="s">
        <v>35</v>
      </c>
      <c r="H63" s="232" t="s">
        <v>14</v>
      </c>
      <c r="I63" s="225"/>
      <c r="K63" s="57"/>
      <c r="L63" s="218" t="s">
        <v>35</v>
      </c>
      <c r="M63" s="232" t="s">
        <v>14</v>
      </c>
      <c r="N63" s="225"/>
      <c r="P63" s="57"/>
      <c r="Q63" s="218" t="s">
        <v>35</v>
      </c>
      <c r="R63" s="232" t="s">
        <v>14</v>
      </c>
      <c r="S63" s="225"/>
      <c r="U63" s="57"/>
      <c r="V63" s="218" t="s">
        <v>35</v>
      </c>
      <c r="W63" s="232" t="s">
        <v>14</v>
      </c>
      <c r="X63" s="225"/>
      <c r="Z63" s="25" t="s">
        <v>4</v>
      </c>
    </row>
    <row r="64" spans="1:26" ht="15" customHeight="1" outlineLevel="1" x14ac:dyDescent="0.2">
      <c r="A64" s="58"/>
      <c r="B64" s="39"/>
      <c r="C64" s="165" t="s">
        <v>14</v>
      </c>
      <c r="D64" s="222"/>
      <c r="F64" s="58"/>
      <c r="G64" s="39"/>
      <c r="H64" s="165" t="s">
        <v>14</v>
      </c>
      <c r="I64" s="222"/>
      <c r="K64" s="58"/>
      <c r="L64" s="39"/>
      <c r="M64" s="165" t="s">
        <v>14</v>
      </c>
      <c r="N64" s="222"/>
      <c r="P64" s="58"/>
      <c r="Q64" s="39"/>
      <c r="R64" s="165" t="s">
        <v>14</v>
      </c>
      <c r="S64" s="222"/>
      <c r="U64" s="58"/>
      <c r="V64" s="39"/>
      <c r="W64" s="165" t="s">
        <v>14</v>
      </c>
      <c r="X64" s="222"/>
      <c r="Z64" s="25" t="s">
        <v>4</v>
      </c>
    </row>
    <row r="65" spans="1:26" ht="15" customHeight="1" outlineLevel="1" x14ac:dyDescent="0.2">
      <c r="A65" s="31"/>
      <c r="B65" s="217"/>
      <c r="C65" s="165" t="s">
        <v>14</v>
      </c>
      <c r="D65" s="222"/>
      <c r="F65" s="31"/>
      <c r="G65" s="217"/>
      <c r="H65" s="165" t="s">
        <v>14</v>
      </c>
      <c r="I65" s="222"/>
      <c r="K65" s="31"/>
      <c r="L65" s="217"/>
      <c r="M65" s="165" t="s">
        <v>14</v>
      </c>
      <c r="N65" s="222"/>
      <c r="P65" s="31"/>
      <c r="Q65" s="217"/>
      <c r="R65" s="165" t="s">
        <v>14</v>
      </c>
      <c r="S65" s="222"/>
      <c r="U65" s="31"/>
      <c r="V65" s="217"/>
      <c r="W65" s="165" t="s">
        <v>14</v>
      </c>
      <c r="X65" s="222"/>
      <c r="Z65" s="25" t="s">
        <v>4</v>
      </c>
    </row>
    <row r="66" spans="1:26" ht="15" customHeight="1" outlineLevel="1" thickBot="1" x14ac:dyDescent="0.25">
      <c r="A66" s="31"/>
      <c r="B66" s="219"/>
      <c r="C66" s="165" t="s">
        <v>14</v>
      </c>
      <c r="D66" s="223"/>
      <c r="F66" s="31"/>
      <c r="G66" s="219"/>
      <c r="H66" s="165" t="s">
        <v>14</v>
      </c>
      <c r="I66" s="223"/>
      <c r="K66" s="31"/>
      <c r="L66" s="219"/>
      <c r="M66" s="165" t="s">
        <v>14</v>
      </c>
      <c r="N66" s="223"/>
      <c r="P66" s="31"/>
      <c r="Q66" s="219"/>
      <c r="R66" s="165" t="s">
        <v>14</v>
      </c>
      <c r="S66" s="223"/>
      <c r="U66" s="31"/>
      <c r="V66" s="219"/>
      <c r="W66" s="165" t="s">
        <v>14</v>
      </c>
      <c r="X66" s="223"/>
      <c r="Z66" s="25" t="s">
        <v>4</v>
      </c>
    </row>
    <row r="67" spans="1:26" ht="15" customHeight="1" outlineLevel="1" x14ac:dyDescent="0.2">
      <c r="A67" s="31"/>
      <c r="B67" s="218" t="s">
        <v>10</v>
      </c>
      <c r="C67" s="233" t="s">
        <v>14</v>
      </c>
      <c r="D67" s="225"/>
      <c r="F67" s="31"/>
      <c r="G67" s="218" t="s">
        <v>10</v>
      </c>
      <c r="H67" s="233" t="s">
        <v>14</v>
      </c>
      <c r="I67" s="225"/>
      <c r="K67" s="31"/>
      <c r="L67" s="218" t="s">
        <v>10</v>
      </c>
      <c r="M67" s="233" t="s">
        <v>14</v>
      </c>
      <c r="N67" s="225"/>
      <c r="P67" s="31"/>
      <c r="Q67" s="218" t="s">
        <v>10</v>
      </c>
      <c r="R67" s="233" t="s">
        <v>14</v>
      </c>
      <c r="S67" s="225"/>
      <c r="U67" s="31"/>
      <c r="V67" s="218" t="s">
        <v>10</v>
      </c>
      <c r="W67" s="233" t="s">
        <v>14</v>
      </c>
      <c r="X67" s="225"/>
      <c r="Z67" s="25" t="s">
        <v>4</v>
      </c>
    </row>
    <row r="68" spans="1:26" ht="15" customHeight="1" outlineLevel="1" x14ac:dyDescent="0.2">
      <c r="A68" s="31"/>
      <c r="B68" s="39"/>
      <c r="C68" s="234" t="s">
        <v>14</v>
      </c>
      <c r="D68" s="222"/>
      <c r="F68" s="31"/>
      <c r="G68" s="39"/>
      <c r="H68" s="234" t="s">
        <v>14</v>
      </c>
      <c r="I68" s="222"/>
      <c r="K68" s="31"/>
      <c r="L68" s="39"/>
      <c r="M68" s="234" t="s">
        <v>14</v>
      </c>
      <c r="N68" s="222"/>
      <c r="P68" s="31"/>
      <c r="Q68" s="39"/>
      <c r="R68" s="234" t="s">
        <v>14</v>
      </c>
      <c r="S68" s="222"/>
      <c r="U68" s="31"/>
      <c r="V68" s="39"/>
      <c r="W68" s="234" t="s">
        <v>14</v>
      </c>
      <c r="X68" s="222"/>
      <c r="Z68" s="25" t="s">
        <v>4</v>
      </c>
    </row>
    <row r="69" spans="1:26" ht="15" customHeight="1" outlineLevel="1" x14ac:dyDescent="0.2">
      <c r="A69" s="31"/>
      <c r="B69" s="217"/>
      <c r="C69" s="234" t="s">
        <v>14</v>
      </c>
      <c r="D69" s="222"/>
      <c r="F69" s="31"/>
      <c r="G69" s="217"/>
      <c r="H69" s="234" t="s">
        <v>14</v>
      </c>
      <c r="I69" s="222"/>
      <c r="K69" s="31"/>
      <c r="L69" s="217"/>
      <c r="M69" s="234" t="s">
        <v>14</v>
      </c>
      <c r="N69" s="222"/>
      <c r="P69" s="31"/>
      <c r="Q69" s="217"/>
      <c r="R69" s="234" t="s">
        <v>14</v>
      </c>
      <c r="S69" s="222"/>
      <c r="U69" s="31"/>
      <c r="V69" s="217"/>
      <c r="W69" s="234" t="s">
        <v>14</v>
      </c>
      <c r="X69" s="222"/>
      <c r="Z69" s="25" t="s">
        <v>4</v>
      </c>
    </row>
    <row r="70" spans="1:26" ht="15" customHeight="1" outlineLevel="1" x14ac:dyDescent="0.2">
      <c r="A70" s="31"/>
      <c r="B70" s="217"/>
      <c r="C70" s="235" t="s">
        <v>14</v>
      </c>
      <c r="D70" s="222"/>
      <c r="F70" s="31"/>
      <c r="G70" s="217"/>
      <c r="H70" s="235" t="s">
        <v>14</v>
      </c>
      <c r="I70" s="222"/>
      <c r="K70" s="31"/>
      <c r="L70" s="217"/>
      <c r="M70" s="235" t="s">
        <v>14</v>
      </c>
      <c r="N70" s="222"/>
      <c r="P70" s="31"/>
      <c r="Q70" s="217"/>
      <c r="R70" s="235" t="s">
        <v>14</v>
      </c>
      <c r="S70" s="222"/>
      <c r="U70" s="31"/>
      <c r="V70" s="217"/>
      <c r="W70" s="235" t="s">
        <v>14</v>
      </c>
      <c r="X70" s="222"/>
      <c r="Z70" s="25" t="s">
        <v>4</v>
      </c>
    </row>
    <row r="71" spans="1:26" ht="15" customHeight="1" outlineLevel="1" x14ac:dyDescent="0.2">
      <c r="A71" s="31"/>
      <c r="B71" s="46" t="s">
        <v>5</v>
      </c>
      <c r="C71" s="165" t="s">
        <v>14</v>
      </c>
      <c r="D71" s="222"/>
      <c r="F71" s="31"/>
      <c r="G71" s="46" t="s">
        <v>5</v>
      </c>
      <c r="H71" s="165" t="s">
        <v>14</v>
      </c>
      <c r="I71" s="222"/>
      <c r="K71" s="31"/>
      <c r="L71" s="46" t="s">
        <v>5</v>
      </c>
      <c r="M71" s="165" t="s">
        <v>14</v>
      </c>
      <c r="N71" s="222"/>
      <c r="P71" s="31"/>
      <c r="Q71" s="46" t="s">
        <v>5</v>
      </c>
      <c r="R71" s="165" t="s">
        <v>14</v>
      </c>
      <c r="S71" s="222"/>
      <c r="U71" s="31"/>
      <c r="V71" s="46" t="s">
        <v>5</v>
      </c>
      <c r="W71" s="165" t="s">
        <v>14</v>
      </c>
      <c r="X71" s="222"/>
      <c r="Z71" s="25" t="s">
        <v>4</v>
      </c>
    </row>
    <row r="72" spans="1:26" ht="15" customHeight="1" outlineLevel="1" x14ac:dyDescent="0.2">
      <c r="A72" s="31"/>
      <c r="B72" s="39"/>
      <c r="C72" s="165" t="s">
        <v>14</v>
      </c>
      <c r="D72" s="222"/>
      <c r="F72" s="31"/>
      <c r="G72" s="39"/>
      <c r="H72" s="165" t="s">
        <v>14</v>
      </c>
      <c r="I72" s="222"/>
      <c r="K72" s="31"/>
      <c r="L72" s="39"/>
      <c r="M72" s="165" t="s">
        <v>14</v>
      </c>
      <c r="N72" s="222"/>
      <c r="P72" s="31"/>
      <c r="Q72" s="39"/>
      <c r="R72" s="165" t="s">
        <v>14</v>
      </c>
      <c r="S72" s="222"/>
      <c r="U72" s="31"/>
      <c r="V72" s="39"/>
      <c r="W72" s="165" t="s">
        <v>14</v>
      </c>
      <c r="X72" s="222"/>
      <c r="Z72" s="25" t="s">
        <v>4</v>
      </c>
    </row>
    <row r="73" spans="1:26" ht="15" customHeight="1" outlineLevel="1" x14ac:dyDescent="0.2">
      <c r="A73" s="31"/>
      <c r="B73" s="217"/>
      <c r="C73" s="165" t="s">
        <v>14</v>
      </c>
      <c r="D73" s="222"/>
      <c r="F73" s="31"/>
      <c r="G73" s="217"/>
      <c r="H73" s="165" t="s">
        <v>14</v>
      </c>
      <c r="I73" s="222"/>
      <c r="K73" s="31"/>
      <c r="L73" s="217"/>
      <c r="M73" s="165" t="s">
        <v>14</v>
      </c>
      <c r="N73" s="222"/>
      <c r="P73" s="31"/>
      <c r="Q73" s="217"/>
      <c r="R73" s="165" t="s">
        <v>14</v>
      </c>
      <c r="S73" s="222"/>
      <c r="U73" s="31"/>
      <c r="V73" s="217"/>
      <c r="W73" s="165" t="s">
        <v>14</v>
      </c>
      <c r="X73" s="222"/>
      <c r="Z73" s="25" t="s">
        <v>4</v>
      </c>
    </row>
    <row r="74" spans="1:26" ht="15" customHeight="1" outlineLevel="1" x14ac:dyDescent="0.2">
      <c r="A74" s="31"/>
      <c r="B74" s="30"/>
      <c r="C74" s="165" t="s">
        <v>14</v>
      </c>
      <c r="D74" s="222"/>
      <c r="F74" s="31"/>
      <c r="G74" s="30"/>
      <c r="H74" s="165" t="s">
        <v>14</v>
      </c>
      <c r="I74" s="222"/>
      <c r="K74" s="31"/>
      <c r="L74" s="30"/>
      <c r="M74" s="165" t="s">
        <v>14</v>
      </c>
      <c r="N74" s="222"/>
      <c r="P74" s="31"/>
      <c r="Q74" s="30"/>
      <c r="R74" s="165" t="s">
        <v>14</v>
      </c>
      <c r="S74" s="222"/>
      <c r="U74" s="31"/>
      <c r="V74" s="30"/>
      <c r="W74" s="165" t="s">
        <v>14</v>
      </c>
      <c r="X74" s="222"/>
      <c r="Z74" s="25" t="s">
        <v>4</v>
      </c>
    </row>
    <row r="75" spans="1:26" ht="15" customHeight="1" outlineLevel="1" x14ac:dyDescent="0.2">
      <c r="A75" s="31"/>
      <c r="B75" s="43" t="s">
        <v>31</v>
      </c>
      <c r="C75" s="164" t="s">
        <v>14</v>
      </c>
      <c r="D75" s="222"/>
      <c r="F75" s="31"/>
      <c r="G75" s="43" t="s">
        <v>31</v>
      </c>
      <c r="H75" s="164" t="s">
        <v>14</v>
      </c>
      <c r="I75" s="222"/>
      <c r="K75" s="31"/>
      <c r="L75" s="43" t="s">
        <v>31</v>
      </c>
      <c r="M75" s="164" t="s">
        <v>14</v>
      </c>
      <c r="N75" s="222"/>
      <c r="P75" s="31"/>
      <c r="Q75" s="43" t="s">
        <v>31</v>
      </c>
      <c r="R75" s="164" t="s">
        <v>14</v>
      </c>
      <c r="S75" s="222"/>
      <c r="U75" s="31"/>
      <c r="V75" s="43" t="s">
        <v>31</v>
      </c>
      <c r="W75" s="164" t="s">
        <v>14</v>
      </c>
      <c r="X75" s="222"/>
      <c r="Z75" s="25" t="s">
        <v>4</v>
      </c>
    </row>
    <row r="76" spans="1:26" ht="15" customHeight="1" outlineLevel="1" x14ac:dyDescent="0.2">
      <c r="A76" s="31"/>
      <c r="B76" s="32" t="s">
        <v>118</v>
      </c>
      <c r="C76" s="165" t="s">
        <v>14</v>
      </c>
      <c r="D76" s="222"/>
      <c r="F76" s="31"/>
      <c r="G76" s="32" t="s">
        <v>118</v>
      </c>
      <c r="H76" s="165" t="s">
        <v>14</v>
      </c>
      <c r="I76" s="222"/>
      <c r="K76" s="31"/>
      <c r="L76" s="32" t="s">
        <v>118</v>
      </c>
      <c r="M76" s="165" t="s">
        <v>14</v>
      </c>
      <c r="N76" s="222"/>
      <c r="P76" s="31"/>
      <c r="Q76" s="32" t="s">
        <v>118</v>
      </c>
      <c r="R76" s="165" t="s">
        <v>14</v>
      </c>
      <c r="S76" s="222"/>
      <c r="U76" s="31"/>
      <c r="V76" s="32" t="s">
        <v>118</v>
      </c>
      <c r="W76" s="165" t="s">
        <v>14</v>
      </c>
      <c r="X76" s="222"/>
      <c r="Z76" s="25" t="s">
        <v>4</v>
      </c>
    </row>
    <row r="77" spans="1:26" ht="15" customHeight="1" outlineLevel="1" x14ac:dyDescent="0.2">
      <c r="A77" s="31"/>
      <c r="B77" s="32">
        <f>COUNTIF(C68:C89, "PRESENT")+COUNTIF(C68:C89, "RAISON DE SERVICE")</f>
        <v>0</v>
      </c>
      <c r="C77" s="165" t="s">
        <v>14</v>
      </c>
      <c r="D77" s="222"/>
      <c r="F77" s="31"/>
      <c r="G77" s="32">
        <f>COUNTIF(H68:H89, "PRESENT")+COUNTIF(H68:H89, "RAISON DE SERVICE")</f>
        <v>0</v>
      </c>
      <c r="H77" s="165" t="s">
        <v>14</v>
      </c>
      <c r="I77" s="222"/>
      <c r="K77" s="31"/>
      <c r="L77" s="32">
        <f>COUNTIF(M68:M89, "PRESENT")+COUNTIF(M68:M89, "RAISON DE SERVICE")</f>
        <v>0</v>
      </c>
      <c r="M77" s="165" t="s">
        <v>14</v>
      </c>
      <c r="N77" s="222"/>
      <c r="P77" s="31"/>
      <c r="Q77" s="32">
        <f>COUNTIF(R68:R89, "PRESENT")+COUNTIF(R68:R89, "RAISON DE SERVICE")</f>
        <v>0</v>
      </c>
      <c r="R77" s="165" t="s">
        <v>14</v>
      </c>
      <c r="S77" s="222"/>
      <c r="U77" s="31"/>
      <c r="V77" s="32">
        <f>COUNTIF(W68:W89, "PRESENT")+COUNTIF(W68:W89, "RAISON DE SERVICE")</f>
        <v>0</v>
      </c>
      <c r="W77" s="165" t="s">
        <v>14</v>
      </c>
      <c r="X77" s="222"/>
      <c r="Z77" s="25" t="s">
        <v>4</v>
      </c>
    </row>
    <row r="78" spans="1:26" ht="15" customHeight="1" outlineLevel="1" x14ac:dyDescent="0.2">
      <c r="A78" s="31"/>
      <c r="B78" s="32" t="s">
        <v>30</v>
      </c>
      <c r="C78" s="165" t="s">
        <v>14</v>
      </c>
      <c r="D78" s="222"/>
      <c r="F78" s="31"/>
      <c r="G78" s="32" t="s">
        <v>30</v>
      </c>
      <c r="H78" s="165" t="s">
        <v>14</v>
      </c>
      <c r="I78" s="222"/>
      <c r="K78" s="31"/>
      <c r="L78" s="32" t="s">
        <v>30</v>
      </c>
      <c r="M78" s="165" t="s">
        <v>14</v>
      </c>
      <c r="N78" s="222"/>
      <c r="P78" s="31"/>
      <c r="Q78" s="32" t="s">
        <v>30</v>
      </c>
      <c r="R78" s="165" t="s">
        <v>14</v>
      </c>
      <c r="S78" s="222"/>
      <c r="U78" s="31"/>
      <c r="V78" s="32" t="s">
        <v>30</v>
      </c>
      <c r="W78" s="165" t="s">
        <v>14</v>
      </c>
      <c r="X78" s="222"/>
      <c r="Z78" s="25" t="s">
        <v>4</v>
      </c>
    </row>
    <row r="79" spans="1:26" ht="15" customHeight="1" outlineLevel="1" x14ac:dyDescent="0.2">
      <c r="A79" s="31"/>
      <c r="B79" s="32">
        <f>COUNTIF(C67:C89, "GREVISTE")</f>
        <v>0</v>
      </c>
      <c r="C79" s="165" t="s">
        <v>14</v>
      </c>
      <c r="D79" s="222"/>
      <c r="F79" s="31"/>
      <c r="G79" s="32">
        <f>COUNTIF(H67:H89, "GREVISTE")</f>
        <v>0</v>
      </c>
      <c r="H79" s="165" t="s">
        <v>14</v>
      </c>
      <c r="I79" s="222"/>
      <c r="K79" s="31"/>
      <c r="L79" s="32">
        <f>COUNTIF(M67:M89, "GREVISTE")</f>
        <v>0</v>
      </c>
      <c r="M79" s="165" t="s">
        <v>14</v>
      </c>
      <c r="N79" s="222"/>
      <c r="P79" s="31"/>
      <c r="Q79" s="32">
        <f>COUNTIF(R67:R89, "GREVISTE")</f>
        <v>0</v>
      </c>
      <c r="R79" s="165" t="s">
        <v>14</v>
      </c>
      <c r="S79" s="222"/>
      <c r="U79" s="31"/>
      <c r="V79" s="32">
        <f>COUNTIF(W67:W89, "GREVISTE")</f>
        <v>0</v>
      </c>
      <c r="W79" s="165" t="s">
        <v>14</v>
      </c>
      <c r="X79" s="222"/>
      <c r="Z79" s="25" t="s">
        <v>4</v>
      </c>
    </row>
    <row r="80" spans="1:26" ht="15" customHeight="1" outlineLevel="1" x14ac:dyDescent="0.2">
      <c r="A80" s="31"/>
      <c r="B80" s="32" t="s">
        <v>119</v>
      </c>
      <c r="C80" s="165" t="s">
        <v>14</v>
      </c>
      <c r="D80" s="222"/>
      <c r="F80" s="31"/>
      <c r="G80" s="32" t="s">
        <v>119</v>
      </c>
      <c r="H80" s="165" t="s">
        <v>14</v>
      </c>
      <c r="I80" s="222"/>
      <c r="K80" s="31"/>
      <c r="L80" s="32" t="s">
        <v>119</v>
      </c>
      <c r="M80" s="165" t="s">
        <v>14</v>
      </c>
      <c r="N80" s="222"/>
      <c r="P80" s="31"/>
      <c r="Q80" s="32" t="s">
        <v>119</v>
      </c>
      <c r="R80" s="165" t="s">
        <v>14</v>
      </c>
      <c r="S80" s="222"/>
      <c r="U80" s="31"/>
      <c r="V80" s="32" t="s">
        <v>119</v>
      </c>
      <c r="W80" s="165" t="s">
        <v>14</v>
      </c>
      <c r="X80" s="222"/>
      <c r="Z80" s="25" t="s">
        <v>4</v>
      </c>
    </row>
    <row r="81" spans="1:26" ht="15" customHeight="1" outlineLevel="1" x14ac:dyDescent="0.2">
      <c r="A81" s="31"/>
      <c r="B81" s="32">
        <f>COUNTIF(C68:C89, "FORMATION")+COUNTIF(C68:C89, "ARRET DE TRAVAIL")+COUNTIF(C68:C89, "ABSENT")</f>
        <v>0</v>
      </c>
      <c r="C81" s="165" t="s">
        <v>14</v>
      </c>
      <c r="D81" s="222"/>
      <c r="F81" s="31"/>
      <c r="G81" s="32">
        <f>COUNTIF(H68:H89, "FORMATION")+COUNTIF(H68:H89, "ARRET DE TRAVAIL")+COUNTIF(H68:H89, "ABSENT")</f>
        <v>0</v>
      </c>
      <c r="H81" s="165" t="s">
        <v>14</v>
      </c>
      <c r="I81" s="222"/>
      <c r="K81" s="31"/>
      <c r="L81" s="32">
        <f>COUNTIF(M68:M89, "FORMATION")+COUNTIF(M68:M89, "ARRET DE TRAVAIL")+COUNTIF(M68:M89, "ABSENT")</f>
        <v>0</v>
      </c>
      <c r="M81" s="165" t="s">
        <v>14</v>
      </c>
      <c r="N81" s="222"/>
      <c r="P81" s="31"/>
      <c r="Q81" s="32">
        <f>COUNTIF(R68:R89, "FORMATION")+COUNTIF(R68:R89, "ARRET DE TRAVAIL")+COUNTIF(R68:R89, "ABSENT")</f>
        <v>0</v>
      </c>
      <c r="R81" s="165" t="s">
        <v>14</v>
      </c>
      <c r="S81" s="222"/>
      <c r="U81" s="31"/>
      <c r="V81" s="32">
        <f>COUNTIF(W68:W89, "FORMATION")+COUNTIF(W68:W89, "ARRET DE TRAVAIL")+COUNTIF(W68:W89, "ABSENT")</f>
        <v>0</v>
      </c>
      <c r="W81" s="165" t="s">
        <v>14</v>
      </c>
      <c r="X81" s="222"/>
      <c r="Z81" s="25" t="s">
        <v>4</v>
      </c>
    </row>
    <row r="82" spans="1:26" ht="15" customHeight="1" outlineLevel="1" x14ac:dyDescent="0.2">
      <c r="A82" s="31"/>
      <c r="B82" s="39"/>
      <c r="C82" s="165" t="s">
        <v>14</v>
      </c>
      <c r="D82" s="222"/>
      <c r="F82" s="31"/>
      <c r="G82" s="39"/>
      <c r="H82" s="165" t="s">
        <v>14</v>
      </c>
      <c r="I82" s="222"/>
      <c r="K82" s="31"/>
      <c r="L82" s="39"/>
      <c r="M82" s="165" t="s">
        <v>14</v>
      </c>
      <c r="N82" s="222"/>
      <c r="P82" s="31"/>
      <c r="Q82" s="39"/>
      <c r="R82" s="165" t="s">
        <v>14</v>
      </c>
      <c r="S82" s="222"/>
      <c r="U82" s="31"/>
      <c r="V82" s="39"/>
      <c r="W82" s="165" t="s">
        <v>14</v>
      </c>
      <c r="X82" s="222"/>
      <c r="Z82" s="25" t="s">
        <v>4</v>
      </c>
    </row>
    <row r="83" spans="1:26" ht="15" customHeight="1" outlineLevel="1" x14ac:dyDescent="0.2">
      <c r="A83" s="31"/>
      <c r="B83" s="217"/>
      <c r="C83" s="165" t="s">
        <v>14</v>
      </c>
      <c r="D83" s="222"/>
      <c r="F83" s="31"/>
      <c r="G83" s="217"/>
      <c r="H83" s="165" t="s">
        <v>14</v>
      </c>
      <c r="I83" s="222"/>
      <c r="K83" s="31"/>
      <c r="L83" s="217"/>
      <c r="M83" s="165" t="s">
        <v>14</v>
      </c>
      <c r="N83" s="222"/>
      <c r="P83" s="31"/>
      <c r="Q83" s="217"/>
      <c r="R83" s="165" t="s">
        <v>14</v>
      </c>
      <c r="S83" s="222"/>
      <c r="U83" s="31"/>
      <c r="V83" s="217"/>
      <c r="W83" s="165" t="s">
        <v>14</v>
      </c>
      <c r="X83" s="222"/>
      <c r="Z83" s="25" t="s">
        <v>4</v>
      </c>
    </row>
    <row r="84" spans="1:26" ht="15" customHeight="1" outlineLevel="1" x14ac:dyDescent="0.2">
      <c r="A84" s="31"/>
      <c r="B84" s="217"/>
      <c r="C84" s="165" t="s">
        <v>14</v>
      </c>
      <c r="D84" s="222"/>
      <c r="F84" s="31"/>
      <c r="G84" s="217"/>
      <c r="H84" s="165" t="s">
        <v>14</v>
      </c>
      <c r="I84" s="222"/>
      <c r="K84" s="31"/>
      <c r="L84" s="217"/>
      <c r="M84" s="165" t="s">
        <v>14</v>
      </c>
      <c r="N84" s="222"/>
      <c r="P84" s="31"/>
      <c r="Q84" s="217"/>
      <c r="R84" s="165" t="s">
        <v>14</v>
      </c>
      <c r="S84" s="222"/>
      <c r="U84" s="31"/>
      <c r="V84" s="217"/>
      <c r="W84" s="165" t="s">
        <v>14</v>
      </c>
      <c r="X84" s="222"/>
      <c r="Z84" s="25" t="s">
        <v>4</v>
      </c>
    </row>
    <row r="85" spans="1:26" ht="15" customHeight="1" outlineLevel="1" x14ac:dyDescent="0.2">
      <c r="A85" s="31"/>
      <c r="B85" s="217"/>
      <c r="C85" s="165" t="s">
        <v>14</v>
      </c>
      <c r="D85" s="222"/>
      <c r="F85" s="31"/>
      <c r="G85" s="217"/>
      <c r="H85" s="165" t="s">
        <v>14</v>
      </c>
      <c r="I85" s="222"/>
      <c r="K85" s="31"/>
      <c r="L85" s="217"/>
      <c r="M85" s="165" t="s">
        <v>14</v>
      </c>
      <c r="N85" s="222"/>
      <c r="P85" s="31"/>
      <c r="Q85" s="217"/>
      <c r="R85" s="165" t="s">
        <v>14</v>
      </c>
      <c r="S85" s="222"/>
      <c r="U85" s="31"/>
      <c r="V85" s="217"/>
      <c r="W85" s="165" t="s">
        <v>14</v>
      </c>
      <c r="X85" s="222"/>
      <c r="Z85" s="25" t="s">
        <v>4</v>
      </c>
    </row>
    <row r="86" spans="1:26" ht="15" customHeight="1" outlineLevel="1" x14ac:dyDescent="0.2">
      <c r="A86" s="31"/>
      <c r="B86" s="217"/>
      <c r="C86" s="165" t="s">
        <v>14</v>
      </c>
      <c r="D86" s="222"/>
      <c r="F86" s="31"/>
      <c r="G86" s="217"/>
      <c r="H86" s="165" t="s">
        <v>14</v>
      </c>
      <c r="I86" s="222"/>
      <c r="K86" s="31"/>
      <c r="L86" s="217"/>
      <c r="M86" s="165" t="s">
        <v>14</v>
      </c>
      <c r="N86" s="222"/>
      <c r="P86" s="31"/>
      <c r="Q86" s="217"/>
      <c r="R86" s="165" t="s">
        <v>14</v>
      </c>
      <c r="S86" s="222"/>
      <c r="U86" s="31"/>
      <c r="V86" s="217"/>
      <c r="W86" s="165" t="s">
        <v>14</v>
      </c>
      <c r="X86" s="222"/>
      <c r="Z86" s="25" t="s">
        <v>4</v>
      </c>
    </row>
    <row r="87" spans="1:26" ht="15" customHeight="1" outlineLevel="1" x14ac:dyDescent="0.2">
      <c r="A87" s="31"/>
      <c r="B87" s="217"/>
      <c r="C87" s="165" t="s">
        <v>14</v>
      </c>
      <c r="D87" s="222"/>
      <c r="F87" s="31"/>
      <c r="G87" s="217"/>
      <c r="H87" s="165" t="s">
        <v>14</v>
      </c>
      <c r="I87" s="222"/>
      <c r="K87" s="31"/>
      <c r="L87" s="217"/>
      <c r="M87" s="165" t="s">
        <v>14</v>
      </c>
      <c r="N87" s="222"/>
      <c r="P87" s="31"/>
      <c r="Q87" s="217"/>
      <c r="R87" s="165" t="s">
        <v>14</v>
      </c>
      <c r="S87" s="222"/>
      <c r="U87" s="31"/>
      <c r="V87" s="217"/>
      <c r="W87" s="165" t="s">
        <v>14</v>
      </c>
      <c r="X87" s="222"/>
      <c r="Z87" s="25" t="s">
        <v>4</v>
      </c>
    </row>
    <row r="88" spans="1:26" ht="15" customHeight="1" outlineLevel="1" x14ac:dyDescent="0.2">
      <c r="A88" s="31"/>
      <c r="B88" s="217"/>
      <c r="C88" s="165" t="s">
        <v>14</v>
      </c>
      <c r="D88" s="222"/>
      <c r="F88" s="31"/>
      <c r="G88" s="217"/>
      <c r="H88" s="165" t="s">
        <v>14</v>
      </c>
      <c r="I88" s="222"/>
      <c r="K88" s="31"/>
      <c r="L88" s="217"/>
      <c r="M88" s="165" t="s">
        <v>14</v>
      </c>
      <c r="N88" s="222"/>
      <c r="P88" s="31"/>
      <c r="Q88" s="217"/>
      <c r="R88" s="165" t="s">
        <v>14</v>
      </c>
      <c r="S88" s="222"/>
      <c r="U88" s="31"/>
      <c r="V88" s="217"/>
      <c r="W88" s="165" t="s">
        <v>14</v>
      </c>
      <c r="X88" s="222"/>
      <c r="Z88" s="25" t="s">
        <v>4</v>
      </c>
    </row>
    <row r="89" spans="1:26" ht="15" customHeight="1" outlineLevel="1" thickBot="1" x14ac:dyDescent="0.25">
      <c r="A89" s="59"/>
      <c r="B89" s="219"/>
      <c r="C89" s="166" t="s">
        <v>14</v>
      </c>
      <c r="D89" s="226"/>
      <c r="F89" s="59"/>
      <c r="G89" s="219"/>
      <c r="H89" s="166" t="s">
        <v>14</v>
      </c>
      <c r="I89" s="226"/>
      <c r="K89" s="59"/>
      <c r="L89" s="219"/>
      <c r="M89" s="166" t="s">
        <v>14</v>
      </c>
      <c r="N89" s="226"/>
      <c r="P89" s="59"/>
      <c r="Q89" s="219"/>
      <c r="R89" s="166" t="s">
        <v>14</v>
      </c>
      <c r="S89" s="226"/>
      <c r="U89" s="59"/>
      <c r="V89" s="219"/>
      <c r="W89" s="166" t="s">
        <v>14</v>
      </c>
      <c r="X89" s="226"/>
      <c r="Z89" s="25" t="s">
        <v>4</v>
      </c>
    </row>
    <row r="90" spans="1:26" ht="13.5" thickBot="1" x14ac:dyDescent="0.25">
      <c r="A90" s="37"/>
      <c r="B90" s="35"/>
      <c r="C90" s="227"/>
      <c r="D90" s="35"/>
      <c r="F90" s="37"/>
      <c r="G90" s="35"/>
      <c r="H90" s="227"/>
      <c r="I90" s="35"/>
      <c r="K90" s="37"/>
      <c r="L90" s="35"/>
      <c r="M90" s="227"/>
      <c r="N90" s="35"/>
      <c r="P90" s="37"/>
      <c r="Q90" s="35"/>
      <c r="R90" s="227"/>
      <c r="S90" s="35"/>
      <c r="U90" s="37"/>
      <c r="V90" s="35"/>
      <c r="W90" s="227"/>
      <c r="X90" s="35"/>
    </row>
    <row r="91" spans="1:26" ht="15.75" customHeight="1" thickBot="1" x14ac:dyDescent="0.25">
      <c r="A91" s="60" t="s">
        <v>1</v>
      </c>
      <c r="B91" s="351" t="s">
        <v>17</v>
      </c>
      <c r="C91" s="352"/>
      <c r="D91" s="236" t="s">
        <v>108</v>
      </c>
      <c r="F91" s="60" t="s">
        <v>1</v>
      </c>
      <c r="G91" s="351" t="s">
        <v>17</v>
      </c>
      <c r="H91" s="352"/>
      <c r="I91" s="236" t="s">
        <v>109</v>
      </c>
      <c r="K91" s="60" t="s">
        <v>1</v>
      </c>
      <c r="L91" s="351" t="s">
        <v>17</v>
      </c>
      <c r="M91" s="352"/>
      <c r="N91" s="236" t="s">
        <v>111</v>
      </c>
      <c r="P91" s="60" t="s">
        <v>1</v>
      </c>
      <c r="Q91" s="351" t="s">
        <v>17</v>
      </c>
      <c r="R91" s="352"/>
      <c r="S91" s="236" t="s">
        <v>110</v>
      </c>
      <c r="U91" s="60" t="s">
        <v>1</v>
      </c>
      <c r="V91" s="351" t="s">
        <v>17</v>
      </c>
      <c r="W91" s="352"/>
      <c r="X91" s="236" t="s">
        <v>109</v>
      </c>
    </row>
    <row r="92" spans="1:26" outlineLevel="1" x14ac:dyDescent="0.2">
      <c r="A92" s="42" t="s">
        <v>74</v>
      </c>
      <c r="B92" s="43" t="s">
        <v>3</v>
      </c>
      <c r="C92" s="230" t="s">
        <v>13</v>
      </c>
      <c r="D92" s="222"/>
      <c r="F92" s="42" t="s">
        <v>74</v>
      </c>
      <c r="G92" s="43" t="s">
        <v>3</v>
      </c>
      <c r="H92" s="230" t="s">
        <v>13</v>
      </c>
      <c r="I92" s="222"/>
      <c r="K92" s="42" t="s">
        <v>74</v>
      </c>
      <c r="L92" s="43" t="s">
        <v>3</v>
      </c>
      <c r="M92" s="230" t="s">
        <v>13</v>
      </c>
      <c r="N92" s="222"/>
      <c r="P92" s="42" t="s">
        <v>74</v>
      </c>
      <c r="Q92" s="43" t="s">
        <v>3</v>
      </c>
      <c r="R92" s="230" t="s">
        <v>13</v>
      </c>
      <c r="S92" s="222"/>
      <c r="U92" s="42" t="s">
        <v>74</v>
      </c>
      <c r="V92" s="43" t="s">
        <v>3</v>
      </c>
      <c r="W92" s="230" t="s">
        <v>13</v>
      </c>
      <c r="X92" s="222"/>
      <c r="Z92" s="25" t="s">
        <v>1</v>
      </c>
    </row>
    <row r="93" spans="1:26" outlineLevel="1" x14ac:dyDescent="0.2">
      <c r="A93" s="42">
        <f>VARIABLES!D12</f>
        <v>10</v>
      </c>
      <c r="B93" s="32" t="s">
        <v>118</v>
      </c>
      <c r="C93" s="231" t="s">
        <v>13</v>
      </c>
      <c r="D93" s="222"/>
      <c r="F93" s="42">
        <f>VARIABLES!E12</f>
        <v>24</v>
      </c>
      <c r="G93" s="32" t="s">
        <v>118</v>
      </c>
      <c r="H93" s="231" t="s">
        <v>13</v>
      </c>
      <c r="I93" s="222"/>
      <c r="K93" s="42">
        <f>VARIABLES!F12</f>
        <v>45</v>
      </c>
      <c r="L93" s="32" t="s">
        <v>118</v>
      </c>
      <c r="M93" s="231" t="s">
        <v>13</v>
      </c>
      <c r="N93" s="222"/>
      <c r="P93" s="42">
        <f>VARIABLES!G12</f>
        <v>64</v>
      </c>
      <c r="Q93" s="32" t="s">
        <v>118</v>
      </c>
      <c r="R93" s="231" t="s">
        <v>13</v>
      </c>
      <c r="S93" s="222"/>
      <c r="U93" s="42">
        <f>VARIABLES!H12</f>
        <v>84</v>
      </c>
      <c r="V93" s="32" t="s">
        <v>118</v>
      </c>
      <c r="W93" s="231" t="s">
        <v>13</v>
      </c>
      <c r="X93" s="222"/>
      <c r="Z93" s="25" t="s">
        <v>1</v>
      </c>
    </row>
    <row r="94" spans="1:26" outlineLevel="1" x14ac:dyDescent="0.2">
      <c r="A94" s="42" t="s">
        <v>67</v>
      </c>
      <c r="B94" s="32">
        <f>COUNTIF(C92:C100, "PRESENT")+COUNTIF(C92:C100, "RAISON DE SERVICE")</f>
        <v>6</v>
      </c>
      <c r="C94" s="165" t="s">
        <v>13</v>
      </c>
      <c r="D94" s="222"/>
      <c r="F94" s="42" t="s">
        <v>67</v>
      </c>
      <c r="G94" s="32">
        <f>COUNTIF(H92:H100, "PRESENT")+COUNTIF(H92:H100, "RAISON DE SERVICE")</f>
        <v>4</v>
      </c>
      <c r="H94" s="165" t="s">
        <v>13</v>
      </c>
      <c r="I94" s="222"/>
      <c r="K94" s="42" t="s">
        <v>67</v>
      </c>
      <c r="L94" s="32">
        <f>COUNTIF(M92:M100, "PRESENT")+COUNTIF(M92:M100, "RAISON DE SERVICE")</f>
        <v>4</v>
      </c>
      <c r="M94" s="165" t="s">
        <v>13</v>
      </c>
      <c r="N94" s="222"/>
      <c r="P94" s="42" t="s">
        <v>67</v>
      </c>
      <c r="Q94" s="32">
        <f>COUNTIF(R92:R100, "PRESENT")+COUNTIF(R92:R100, "RAISON DE SERVICE")</f>
        <v>4</v>
      </c>
      <c r="R94" s="165" t="s">
        <v>13</v>
      </c>
      <c r="S94" s="222"/>
      <c r="U94" s="42" t="s">
        <v>67</v>
      </c>
      <c r="V94" s="32">
        <f>COUNTIF(W92:W100, "PRESENT")+COUNTIF(W92:W100, "RAISON DE SERVICE")</f>
        <v>4</v>
      </c>
      <c r="W94" s="165" t="s">
        <v>13</v>
      </c>
      <c r="X94" s="222"/>
      <c r="Z94" s="25" t="s">
        <v>1</v>
      </c>
    </row>
    <row r="95" spans="1:26" outlineLevel="1" x14ac:dyDescent="0.2">
      <c r="A95" s="42">
        <f>VARIABLES!D13</f>
        <v>8</v>
      </c>
      <c r="B95" s="32" t="s">
        <v>30</v>
      </c>
      <c r="C95" s="165" t="s">
        <v>13</v>
      </c>
      <c r="D95" s="222"/>
      <c r="F95" s="42">
        <f>VARIABLES!E13</f>
        <v>8</v>
      </c>
      <c r="G95" s="32" t="s">
        <v>30</v>
      </c>
      <c r="H95" s="165" t="s">
        <v>13</v>
      </c>
      <c r="I95" s="222"/>
      <c r="K95" s="42">
        <f>VARIABLES!F13</f>
        <v>8</v>
      </c>
      <c r="L95" s="32" t="s">
        <v>30</v>
      </c>
      <c r="M95" s="165" t="s">
        <v>13</v>
      </c>
      <c r="N95" s="222"/>
      <c r="P95" s="42">
        <f>VARIABLES!G13</f>
        <v>8</v>
      </c>
      <c r="Q95" s="32" t="s">
        <v>30</v>
      </c>
      <c r="R95" s="165" t="s">
        <v>13</v>
      </c>
      <c r="S95" s="222"/>
      <c r="U95" s="42">
        <f>VARIABLES!H13</f>
        <v>8</v>
      </c>
      <c r="V95" s="32" t="s">
        <v>30</v>
      </c>
      <c r="W95" s="165" t="s">
        <v>13</v>
      </c>
      <c r="X95" s="222"/>
      <c r="Z95" s="25" t="s">
        <v>1</v>
      </c>
    </row>
    <row r="96" spans="1:26" ht="15" customHeight="1" outlineLevel="1" x14ac:dyDescent="0.2">
      <c r="A96" s="42" t="s">
        <v>68</v>
      </c>
      <c r="B96" s="32">
        <f>COUNTIF(C92:C100, "GREVISTE")</f>
        <v>0</v>
      </c>
      <c r="C96" s="165" t="s">
        <v>14</v>
      </c>
      <c r="D96" s="222"/>
      <c r="F96" s="42" t="s">
        <v>68</v>
      </c>
      <c r="G96" s="32">
        <f>COUNTIF(H92:H100, "GREVISTE")</f>
        <v>1</v>
      </c>
      <c r="H96" s="165" t="s">
        <v>117</v>
      </c>
      <c r="I96" s="222"/>
      <c r="K96" s="42" t="s">
        <v>68</v>
      </c>
      <c r="L96" s="32">
        <f>COUNTIF(M92:M100, "GREVISTE")</f>
        <v>1</v>
      </c>
      <c r="M96" s="165" t="s">
        <v>117</v>
      </c>
      <c r="N96" s="222"/>
      <c r="P96" s="42" t="s">
        <v>68</v>
      </c>
      <c r="Q96" s="32">
        <f>COUNTIF(R92:R100, "GREVISTE")</f>
        <v>1</v>
      </c>
      <c r="R96" s="165" t="s">
        <v>117</v>
      </c>
      <c r="S96" s="222"/>
      <c r="U96" s="42" t="s">
        <v>68</v>
      </c>
      <c r="V96" s="32">
        <f>COUNTIF(W92:W100, "GREVISTE")</f>
        <v>1</v>
      </c>
      <c r="W96" s="165" t="s">
        <v>117</v>
      </c>
      <c r="X96" s="222"/>
      <c r="Z96" s="25" t="s">
        <v>1</v>
      </c>
    </row>
    <row r="97" spans="1:26" outlineLevel="1" x14ac:dyDescent="0.2">
      <c r="A97" s="44">
        <f>VARIABLES!D14</f>
        <v>1.25</v>
      </c>
      <c r="B97" s="32" t="s">
        <v>119</v>
      </c>
      <c r="C97" s="165" t="s">
        <v>14</v>
      </c>
      <c r="D97" s="222"/>
      <c r="F97" s="44">
        <f>VARIABLES!E14</f>
        <v>3</v>
      </c>
      <c r="G97" s="32" t="s">
        <v>119</v>
      </c>
      <c r="H97" s="165" t="s">
        <v>14</v>
      </c>
      <c r="I97" s="222"/>
      <c r="K97" s="44">
        <f>VARIABLES!F14</f>
        <v>5.625</v>
      </c>
      <c r="L97" s="32" t="s">
        <v>119</v>
      </c>
      <c r="M97" s="165" t="s">
        <v>14</v>
      </c>
      <c r="N97" s="222"/>
      <c r="P97" s="44">
        <f>VARIABLES!G14</f>
        <v>8</v>
      </c>
      <c r="Q97" s="32" t="s">
        <v>119</v>
      </c>
      <c r="R97" s="165" t="s">
        <v>14</v>
      </c>
      <c r="S97" s="222"/>
      <c r="U97" s="44">
        <f>VARIABLES!H14</f>
        <v>10.5</v>
      </c>
      <c r="V97" s="32" t="s">
        <v>119</v>
      </c>
      <c r="W97" s="165" t="s">
        <v>14</v>
      </c>
      <c r="X97" s="222"/>
      <c r="Z97" s="25" t="s">
        <v>1</v>
      </c>
    </row>
    <row r="98" spans="1:26" outlineLevel="1" x14ac:dyDescent="0.2">
      <c r="A98" s="45" t="s">
        <v>69</v>
      </c>
      <c r="B98" s="32">
        <f>COUNTIF(C92:C100, "FORMATION")+COUNTIF(C92:C100, "ARRET DE TRAVAIL")+COUNTIF(C92:C100, "ABSENT")</f>
        <v>0</v>
      </c>
      <c r="C98" s="165" t="s">
        <v>14</v>
      </c>
      <c r="D98" s="222"/>
      <c r="F98" s="45" t="s">
        <v>69</v>
      </c>
      <c r="G98" s="32">
        <f>COUNTIF(H92:H100, "FORMATION")+COUNTIF(H92:H100, "ARRET DE TRAVAIL")+COUNTIF(H92:H100, "ABSENT")</f>
        <v>0</v>
      </c>
      <c r="H98" s="165" t="s">
        <v>14</v>
      </c>
      <c r="I98" s="222"/>
      <c r="K98" s="45" t="s">
        <v>69</v>
      </c>
      <c r="L98" s="32">
        <f>COUNTIF(M92:M100, "FORMATION")+COUNTIF(M92:M100, "ARRET DE TRAVAIL")+COUNTIF(M92:M100, "ABSENT")</f>
        <v>0</v>
      </c>
      <c r="M98" s="165" t="s">
        <v>14</v>
      </c>
      <c r="N98" s="222"/>
      <c r="P98" s="45" t="s">
        <v>69</v>
      </c>
      <c r="Q98" s="32">
        <f>COUNTIF(R92:R100, "FORMATION")+COUNTIF(R92:R100, "ARRET DE TRAVAIL")+COUNTIF(R92:R100, "ABSENT")</f>
        <v>0</v>
      </c>
      <c r="R98" s="165" t="s">
        <v>14</v>
      </c>
      <c r="S98" s="222"/>
      <c r="U98" s="45" t="s">
        <v>69</v>
      </c>
      <c r="V98" s="32">
        <f>COUNTIF(W92:W100, "FORMATION")+COUNTIF(W92:W100, "ARRET DE TRAVAIL")+COUNTIF(W92:W100, "ABSENT")</f>
        <v>0</v>
      </c>
      <c r="W98" s="165" t="s">
        <v>14</v>
      </c>
      <c r="X98" s="222"/>
      <c r="Z98" s="25" t="s">
        <v>1</v>
      </c>
    </row>
    <row r="99" spans="1:26" outlineLevel="1" x14ac:dyDescent="0.2">
      <c r="A99" s="45">
        <f>VARIABLES!D16</f>
        <v>25</v>
      </c>
      <c r="B99" s="32"/>
      <c r="C99" s="165" t="s">
        <v>79</v>
      </c>
      <c r="D99" s="222"/>
      <c r="F99" s="45">
        <f>VARIABLES!E16</f>
        <v>26</v>
      </c>
      <c r="G99" s="32"/>
      <c r="H99" s="165" t="s">
        <v>14</v>
      </c>
      <c r="I99" s="222"/>
      <c r="K99" s="45">
        <f>VARIABLES!F16</f>
        <v>47</v>
      </c>
      <c r="L99" s="32"/>
      <c r="M99" s="165" t="s">
        <v>14</v>
      </c>
      <c r="N99" s="222"/>
      <c r="P99" s="45">
        <f>VARIABLES!G16</f>
        <v>66</v>
      </c>
      <c r="Q99" s="32"/>
      <c r="R99" s="165" t="s">
        <v>14</v>
      </c>
      <c r="S99" s="222"/>
      <c r="U99" s="45">
        <f>VARIABLES!H16</f>
        <v>86</v>
      </c>
      <c r="V99" s="32"/>
      <c r="W99" s="165" t="s">
        <v>14</v>
      </c>
      <c r="X99" s="222"/>
      <c r="Z99" s="25" t="s">
        <v>1</v>
      </c>
    </row>
    <row r="100" spans="1:26" outlineLevel="1" x14ac:dyDescent="0.2">
      <c r="A100" s="45" t="s">
        <v>70</v>
      </c>
      <c r="B100" s="39"/>
      <c r="C100" s="170" t="s">
        <v>79</v>
      </c>
      <c r="D100" s="223"/>
      <c r="F100" s="45" t="s">
        <v>70</v>
      </c>
      <c r="G100" s="39"/>
      <c r="H100" s="170" t="s">
        <v>14</v>
      </c>
      <c r="I100" s="223"/>
      <c r="K100" s="45" t="s">
        <v>70</v>
      </c>
      <c r="L100" s="39"/>
      <c r="M100" s="170" t="s">
        <v>14</v>
      </c>
      <c r="N100" s="223"/>
      <c r="P100" s="45" t="s">
        <v>70</v>
      </c>
      <c r="Q100" s="39"/>
      <c r="R100" s="170" t="s">
        <v>14</v>
      </c>
      <c r="S100" s="223"/>
      <c r="U100" s="45" t="s">
        <v>70</v>
      </c>
      <c r="V100" s="39"/>
      <c r="W100" s="170" t="s">
        <v>14</v>
      </c>
      <c r="X100" s="223"/>
      <c r="Z100" s="25" t="s">
        <v>1</v>
      </c>
    </row>
    <row r="101" spans="1:26" outlineLevel="1" x14ac:dyDescent="0.2">
      <c r="A101" s="47">
        <f>VARIABLES!D17</f>
        <v>35</v>
      </c>
      <c r="B101" s="52" t="s">
        <v>2</v>
      </c>
      <c r="C101" s="172" t="s">
        <v>13</v>
      </c>
      <c r="D101" s="224"/>
      <c r="F101" s="61">
        <f>VARIABLES!E17</f>
        <v>35</v>
      </c>
      <c r="G101" s="52" t="s">
        <v>2</v>
      </c>
      <c r="H101" s="172" t="s">
        <v>13</v>
      </c>
      <c r="I101" s="224"/>
      <c r="K101" s="62">
        <f>VARIABLES!F17</f>
        <v>35</v>
      </c>
      <c r="L101" s="52" t="s">
        <v>2</v>
      </c>
      <c r="M101" s="172" t="s">
        <v>13</v>
      </c>
      <c r="N101" s="224"/>
      <c r="P101" s="61">
        <f>VARIABLES!G17</f>
        <v>35</v>
      </c>
      <c r="Q101" s="52" t="s">
        <v>2</v>
      </c>
      <c r="R101" s="172" t="s">
        <v>13</v>
      </c>
      <c r="S101" s="224"/>
      <c r="U101" s="61">
        <f>VARIABLES!H17</f>
        <v>35</v>
      </c>
      <c r="V101" s="52" t="s">
        <v>2</v>
      </c>
      <c r="W101" s="172" t="s">
        <v>13</v>
      </c>
      <c r="X101" s="224"/>
      <c r="Z101" s="25" t="s">
        <v>1</v>
      </c>
    </row>
    <row r="102" spans="1:26" outlineLevel="1" x14ac:dyDescent="0.2">
      <c r="A102" s="45" t="s">
        <v>71</v>
      </c>
      <c r="B102" s="32" t="s">
        <v>118</v>
      </c>
      <c r="C102" s="165" t="s">
        <v>13</v>
      </c>
      <c r="D102" s="222"/>
      <c r="F102" s="45" t="s">
        <v>71</v>
      </c>
      <c r="G102" s="32" t="s">
        <v>118</v>
      </c>
      <c r="H102" s="165" t="s">
        <v>13</v>
      </c>
      <c r="I102" s="222"/>
      <c r="K102" s="45" t="s">
        <v>71</v>
      </c>
      <c r="L102" s="32" t="s">
        <v>118</v>
      </c>
      <c r="M102" s="165" t="s">
        <v>13</v>
      </c>
      <c r="N102" s="222"/>
      <c r="P102" s="45" t="s">
        <v>71</v>
      </c>
      <c r="Q102" s="32" t="s">
        <v>118</v>
      </c>
      <c r="R102" s="165" t="s">
        <v>13</v>
      </c>
      <c r="S102" s="222"/>
      <c r="U102" s="45" t="s">
        <v>71</v>
      </c>
      <c r="V102" s="32" t="s">
        <v>118</v>
      </c>
      <c r="W102" s="165" t="s">
        <v>13</v>
      </c>
      <c r="X102" s="222"/>
      <c r="Z102" s="25" t="s">
        <v>1</v>
      </c>
    </row>
    <row r="103" spans="1:26" outlineLevel="1" x14ac:dyDescent="0.2">
      <c r="A103" s="47">
        <f>VARIABLES!D18</f>
        <v>0.7142857142857143</v>
      </c>
      <c r="B103" s="32">
        <f>COUNTIF(C101:C108, "PRESENT")+COUNTIF(C101:C108, "RAISON DE SERVICE")</f>
        <v>3</v>
      </c>
      <c r="C103" s="165" t="s">
        <v>13</v>
      </c>
      <c r="D103" s="222"/>
      <c r="F103" s="47">
        <f>VARIABLES!E18</f>
        <v>0.74285714285714288</v>
      </c>
      <c r="G103" s="32">
        <f>COUNTIF(H101:H108, "PRESENT")+COUNTIF(H101:H108, "RAISON DE SERVICE")</f>
        <v>3</v>
      </c>
      <c r="H103" s="165" t="s">
        <v>13</v>
      </c>
      <c r="I103" s="222"/>
      <c r="K103" s="47">
        <f>VARIABLES!F18</f>
        <v>1.3428571428571427</v>
      </c>
      <c r="L103" s="32">
        <f>COUNTIF(M101:M108, "PRESENT")+COUNTIF(M101:M108, "RAISON DE SERVICE")</f>
        <v>3</v>
      </c>
      <c r="M103" s="165" t="s">
        <v>13</v>
      </c>
      <c r="N103" s="222"/>
      <c r="P103" s="47">
        <f>VARIABLES!G18</f>
        <v>1.8857142857142857</v>
      </c>
      <c r="Q103" s="32">
        <f>COUNTIF(R101:R108, "PRESENT")+COUNTIF(R101:R108, "RAISON DE SERVICE")</f>
        <v>3</v>
      </c>
      <c r="R103" s="165" t="s">
        <v>13</v>
      </c>
      <c r="S103" s="222"/>
      <c r="U103" s="47">
        <f>VARIABLES!H18</f>
        <v>2.4571428571428573</v>
      </c>
      <c r="V103" s="32">
        <f>COUNTIF(W101:W108, "PRESENT")+COUNTIF(W101:W108, "RAISON DE SERVICE")</f>
        <v>3</v>
      </c>
      <c r="W103" s="165" t="s">
        <v>13</v>
      </c>
      <c r="X103" s="222"/>
      <c r="Z103" s="25" t="s">
        <v>1</v>
      </c>
    </row>
    <row r="104" spans="1:26" outlineLevel="1" x14ac:dyDescent="0.2">
      <c r="A104" s="49" t="s">
        <v>24</v>
      </c>
      <c r="B104" s="32" t="s">
        <v>30</v>
      </c>
      <c r="C104" s="165" t="s">
        <v>12</v>
      </c>
      <c r="D104" s="222"/>
      <c r="F104" s="49" t="s">
        <v>24</v>
      </c>
      <c r="G104" s="32" t="s">
        <v>30</v>
      </c>
      <c r="H104" s="165" t="s">
        <v>12</v>
      </c>
      <c r="I104" s="222"/>
      <c r="K104" s="49" t="s">
        <v>24</v>
      </c>
      <c r="L104" s="32" t="s">
        <v>30</v>
      </c>
      <c r="M104" s="165" t="s">
        <v>12</v>
      </c>
      <c r="N104" s="222"/>
      <c r="P104" s="49" t="s">
        <v>24</v>
      </c>
      <c r="Q104" s="32" t="s">
        <v>30</v>
      </c>
      <c r="R104" s="165" t="s">
        <v>12</v>
      </c>
      <c r="S104" s="222"/>
      <c r="U104" s="49" t="s">
        <v>24</v>
      </c>
      <c r="V104" s="32" t="s">
        <v>30</v>
      </c>
      <c r="W104" s="165" t="s">
        <v>12</v>
      </c>
      <c r="X104" s="222"/>
      <c r="Z104" s="25" t="s">
        <v>1</v>
      </c>
    </row>
    <row r="105" spans="1:26" outlineLevel="1" x14ac:dyDescent="0.2">
      <c r="A105" s="49">
        <f>VARIABLES!D12+VARIABLES!D16</f>
        <v>35</v>
      </c>
      <c r="B105" s="32">
        <f>COUNTIF(C101:C108, "GREVISTE")</f>
        <v>0</v>
      </c>
      <c r="C105" s="165" t="s">
        <v>14</v>
      </c>
      <c r="D105" s="222"/>
      <c r="F105" s="49">
        <f>VARIABLES!E12+VARIABLES!E16</f>
        <v>50</v>
      </c>
      <c r="G105" s="32">
        <f>COUNTIF(H101:H108, "GREVISTE")</f>
        <v>0</v>
      </c>
      <c r="H105" s="165" t="s">
        <v>14</v>
      </c>
      <c r="I105" s="222"/>
      <c r="K105" s="49">
        <f>VARIABLES!F12+VARIABLES!F16</f>
        <v>92</v>
      </c>
      <c r="L105" s="32">
        <f>COUNTIF(M101:M108, "GREVISTE")</f>
        <v>0</v>
      </c>
      <c r="M105" s="165" t="s">
        <v>14</v>
      </c>
      <c r="N105" s="222"/>
      <c r="P105" s="49">
        <f>VARIABLES!G12+VARIABLES!G16</f>
        <v>130</v>
      </c>
      <c r="Q105" s="32">
        <f>COUNTIF(R101:R108, "GREVISTE")</f>
        <v>0</v>
      </c>
      <c r="R105" s="165" t="s">
        <v>14</v>
      </c>
      <c r="S105" s="222"/>
      <c r="U105" s="49">
        <f>VARIABLES!H12+VARIABLES!H16</f>
        <v>170</v>
      </c>
      <c r="V105" s="32">
        <f>COUNTIF(W101:W108, "GREVISTE")</f>
        <v>0</v>
      </c>
      <c r="W105" s="165" t="s">
        <v>14</v>
      </c>
      <c r="X105" s="222"/>
      <c r="Z105" s="25" t="s">
        <v>1</v>
      </c>
    </row>
    <row r="106" spans="1:26" outlineLevel="1" x14ac:dyDescent="0.2">
      <c r="A106" s="49" t="s">
        <v>25</v>
      </c>
      <c r="B106" s="32" t="s">
        <v>119</v>
      </c>
      <c r="C106" s="165" t="s">
        <v>14</v>
      </c>
      <c r="D106" s="222"/>
      <c r="F106" s="49" t="s">
        <v>25</v>
      </c>
      <c r="G106" s="32" t="s">
        <v>119</v>
      </c>
      <c r="H106" s="165" t="s">
        <v>14</v>
      </c>
      <c r="I106" s="222"/>
      <c r="K106" s="49" t="s">
        <v>25</v>
      </c>
      <c r="L106" s="32" t="s">
        <v>119</v>
      </c>
      <c r="M106" s="165" t="s">
        <v>14</v>
      </c>
      <c r="N106" s="222"/>
      <c r="P106" s="49" t="s">
        <v>25</v>
      </c>
      <c r="Q106" s="32" t="s">
        <v>119</v>
      </c>
      <c r="R106" s="165" t="s">
        <v>14</v>
      </c>
      <c r="S106" s="222"/>
      <c r="U106" s="49" t="s">
        <v>25</v>
      </c>
      <c r="V106" s="32" t="s">
        <v>119</v>
      </c>
      <c r="W106" s="165" t="s">
        <v>14</v>
      </c>
      <c r="X106" s="222"/>
      <c r="Z106" s="25" t="s">
        <v>1</v>
      </c>
    </row>
    <row r="107" spans="1:26" outlineLevel="1" x14ac:dyDescent="0.2">
      <c r="A107" s="63">
        <f>VARIABLES!D15+VARIABLES!D19</f>
        <v>3</v>
      </c>
      <c r="B107" s="32">
        <f>COUNTIF(C101:C108, "FORMATION")+COUNTIF(C101:C108, "ARRET DE TRAVAIL")+COUNTIF(C101:C108, "ABSENT")</f>
        <v>1</v>
      </c>
      <c r="C107" s="165" t="s">
        <v>14</v>
      </c>
      <c r="D107" s="222"/>
      <c r="F107" s="63">
        <f>VARIABLES!E15+VARIABLES!E19</f>
        <v>4</v>
      </c>
      <c r="G107" s="32">
        <f>COUNTIF(H101:H108, "FORMATION")+COUNTIF(H101:H108, "ARRET DE TRAVAIL")+COUNTIF(H101:H108, "ABSENT")</f>
        <v>1</v>
      </c>
      <c r="H107" s="165" t="s">
        <v>14</v>
      </c>
      <c r="I107" s="222"/>
      <c r="K107" s="63">
        <f>VARIABLES!F15+VARIABLES!F19</f>
        <v>8</v>
      </c>
      <c r="L107" s="32">
        <f>COUNTIF(M101:M108, "FORMATION")+COUNTIF(M101:M108, "ARRET DE TRAVAIL")+COUNTIF(M101:M108, "ABSENT")</f>
        <v>1</v>
      </c>
      <c r="M107" s="165" t="s">
        <v>14</v>
      </c>
      <c r="N107" s="222"/>
      <c r="P107" s="63">
        <f>VARIABLES!G15+VARIABLES!G19</f>
        <v>10</v>
      </c>
      <c r="Q107" s="32">
        <f>COUNTIF(R101:R108, "FORMATION")+COUNTIF(R101:R108, "ARRET DE TRAVAIL")+COUNTIF(R101:R108, "ABSENT")</f>
        <v>1</v>
      </c>
      <c r="R107" s="165" t="s">
        <v>14</v>
      </c>
      <c r="S107" s="222"/>
      <c r="U107" s="63">
        <f>VARIABLES!H15+VARIABLES!H19</f>
        <v>14</v>
      </c>
      <c r="V107" s="32">
        <f>COUNTIF(W101:W108, "FORMATION")+COUNTIF(W101:W108, "ARRET DE TRAVAIL")+COUNTIF(W101:W108, "ABSENT")</f>
        <v>1</v>
      </c>
      <c r="W107" s="165" t="s">
        <v>14</v>
      </c>
      <c r="X107" s="222"/>
      <c r="Z107" s="25" t="s">
        <v>1</v>
      </c>
    </row>
    <row r="108" spans="1:26" ht="13.5" outlineLevel="1" thickBot="1" x14ac:dyDescent="0.25">
      <c r="A108" s="51" t="s">
        <v>112</v>
      </c>
      <c r="B108" s="39"/>
      <c r="C108" s="170" t="s">
        <v>14</v>
      </c>
      <c r="D108" s="223"/>
      <c r="F108" s="51" t="s">
        <v>112</v>
      </c>
      <c r="G108" s="39"/>
      <c r="H108" s="170" t="s">
        <v>14</v>
      </c>
      <c r="I108" s="223"/>
      <c r="K108" s="51" t="s">
        <v>112</v>
      </c>
      <c r="L108" s="39"/>
      <c r="M108" s="170" t="s">
        <v>14</v>
      </c>
      <c r="N108" s="223"/>
      <c r="P108" s="51" t="s">
        <v>112</v>
      </c>
      <c r="Q108" s="39"/>
      <c r="R108" s="170" t="s">
        <v>14</v>
      </c>
      <c r="S108" s="223"/>
      <c r="U108" s="51" t="s">
        <v>112</v>
      </c>
      <c r="V108" s="39"/>
      <c r="W108" s="170" t="s">
        <v>14</v>
      </c>
      <c r="X108" s="223"/>
      <c r="Z108" s="25" t="s">
        <v>1</v>
      </c>
    </row>
    <row r="109" spans="1:26" outlineLevel="1" x14ac:dyDescent="0.2">
      <c r="A109" s="51">
        <f>((COUNTIF(C109:C116, "PRESENT"))+(COUNTIF(C120:C146, "PRESENT")))</f>
        <v>3</v>
      </c>
      <c r="B109" s="218" t="s">
        <v>8</v>
      </c>
      <c r="C109" s="232" t="s">
        <v>14</v>
      </c>
      <c r="D109" s="225"/>
      <c r="F109" s="51">
        <f>((COUNTIF(H109:H116, "PRESENT"))+(COUNTIF(H120:H146, "PRESENT")))</f>
        <v>3</v>
      </c>
      <c r="G109" s="218" t="s">
        <v>8</v>
      </c>
      <c r="H109" s="232" t="s">
        <v>14</v>
      </c>
      <c r="I109" s="225"/>
      <c r="K109" s="51">
        <f>((COUNTIF(M109:M116, "PRESENT"))+(COUNTIF(M120:M146, "PRESENT")))</f>
        <v>3</v>
      </c>
      <c r="L109" s="218" t="s">
        <v>8</v>
      </c>
      <c r="M109" s="232" t="s">
        <v>14</v>
      </c>
      <c r="N109" s="225"/>
      <c r="P109" s="51">
        <f>((COUNTIF(R109:R116, "PRESENT"))+(COUNTIF(R120:R146, "PRESENT")))</f>
        <v>3</v>
      </c>
      <c r="Q109" s="218" t="s">
        <v>8</v>
      </c>
      <c r="R109" s="232" t="s">
        <v>14</v>
      </c>
      <c r="S109" s="225"/>
      <c r="U109" s="51">
        <f>((COUNTIF(W109:W116, "PRESENT"))+(COUNTIF(W120:W146, "PRESENT")))</f>
        <v>3</v>
      </c>
      <c r="V109" s="218" t="s">
        <v>8</v>
      </c>
      <c r="W109" s="232" t="s">
        <v>14</v>
      </c>
      <c r="X109" s="225"/>
      <c r="Z109" s="25" t="s">
        <v>1</v>
      </c>
    </row>
    <row r="110" spans="1:26" outlineLevel="1" x14ac:dyDescent="0.2">
      <c r="A110" s="64" t="s">
        <v>27</v>
      </c>
      <c r="B110" s="32" t="s">
        <v>118</v>
      </c>
      <c r="C110" s="165" t="s">
        <v>14</v>
      </c>
      <c r="D110" s="222"/>
      <c r="F110" s="64" t="s">
        <v>27</v>
      </c>
      <c r="G110" s="32" t="s">
        <v>118</v>
      </c>
      <c r="H110" s="165" t="s">
        <v>14</v>
      </c>
      <c r="I110" s="222"/>
      <c r="K110" s="64" t="s">
        <v>27</v>
      </c>
      <c r="L110" s="32" t="s">
        <v>118</v>
      </c>
      <c r="M110" s="165" t="s">
        <v>14</v>
      </c>
      <c r="N110" s="222"/>
      <c r="P110" s="64" t="s">
        <v>27</v>
      </c>
      <c r="Q110" s="32" t="s">
        <v>118</v>
      </c>
      <c r="R110" s="165" t="s">
        <v>14</v>
      </c>
      <c r="S110" s="222"/>
      <c r="U110" s="64" t="s">
        <v>27</v>
      </c>
      <c r="V110" s="32" t="s">
        <v>118</v>
      </c>
      <c r="W110" s="165" t="s">
        <v>14</v>
      </c>
      <c r="X110" s="222"/>
      <c r="Z110" s="25" t="s">
        <v>1</v>
      </c>
    </row>
    <row r="111" spans="1:26" outlineLevel="1" x14ac:dyDescent="0.2">
      <c r="A111" s="64">
        <f>COUNTIF(C109:C146, "RAISON DE SERVICE")</f>
        <v>1</v>
      </c>
      <c r="B111" s="32">
        <f>COUNTIF(C109:C119, "PRESENT")+COUNTIF(C109:C119, "RAISON DE SERVICE")</f>
        <v>2</v>
      </c>
      <c r="C111" s="165" t="s">
        <v>79</v>
      </c>
      <c r="D111" s="222"/>
      <c r="F111" s="64">
        <f>COUNTIF(H109:H146, "RAISON DE SERVICE")</f>
        <v>0</v>
      </c>
      <c r="G111" s="32">
        <f>COUNTIF(H109:H119, "PRESENT")+COUNTIF(H109:H119, "RAISON DE SERVICE")</f>
        <v>1</v>
      </c>
      <c r="H111" s="165" t="s">
        <v>14</v>
      </c>
      <c r="I111" s="222"/>
      <c r="K111" s="64">
        <f>COUNTIF(M109:M146, "RAISON DE SERVICE")</f>
        <v>0</v>
      </c>
      <c r="L111" s="32">
        <f>COUNTIF(M109:M119, "PRESENT")+COUNTIF(M109:M119, "RAISON DE SERVICE")</f>
        <v>1</v>
      </c>
      <c r="M111" s="165" t="s">
        <v>14</v>
      </c>
      <c r="N111" s="222"/>
      <c r="P111" s="64">
        <f>COUNTIF(R109:R146, "RAISON DE SERVICE")</f>
        <v>0</v>
      </c>
      <c r="Q111" s="32">
        <f>COUNTIF(R109:R119, "PRESENT")+COUNTIF(R109:R119, "RAISON DE SERVICE")</f>
        <v>1</v>
      </c>
      <c r="R111" s="165" t="s">
        <v>14</v>
      </c>
      <c r="S111" s="222"/>
      <c r="U111" s="64">
        <f>COUNTIF(W109:W146, "RAISON DE SERVICE")</f>
        <v>0</v>
      </c>
      <c r="V111" s="32">
        <f>COUNTIF(W109:W119, "PRESENT")+COUNTIF(W109:W119, "RAISON DE SERVICE")</f>
        <v>1</v>
      </c>
      <c r="W111" s="165" t="s">
        <v>14</v>
      </c>
      <c r="X111" s="222"/>
      <c r="Z111" s="25" t="s">
        <v>1</v>
      </c>
    </row>
    <row r="112" spans="1:26" outlineLevel="1" x14ac:dyDescent="0.2">
      <c r="A112" s="64" t="s">
        <v>26</v>
      </c>
      <c r="B112" s="32" t="s">
        <v>30</v>
      </c>
      <c r="C112" s="165" t="s">
        <v>14</v>
      </c>
      <c r="D112" s="222"/>
      <c r="F112" s="64" t="s">
        <v>26</v>
      </c>
      <c r="G112" s="32" t="s">
        <v>30</v>
      </c>
      <c r="H112" s="165" t="s">
        <v>14</v>
      </c>
      <c r="I112" s="222"/>
      <c r="K112" s="64" t="s">
        <v>26</v>
      </c>
      <c r="L112" s="32" t="s">
        <v>30</v>
      </c>
      <c r="M112" s="165" t="s">
        <v>14</v>
      </c>
      <c r="N112" s="222"/>
      <c r="P112" s="64" t="s">
        <v>26</v>
      </c>
      <c r="Q112" s="32" t="s">
        <v>30</v>
      </c>
      <c r="R112" s="165" t="s">
        <v>14</v>
      </c>
      <c r="S112" s="222"/>
      <c r="U112" s="64" t="s">
        <v>26</v>
      </c>
      <c r="V112" s="32" t="s">
        <v>30</v>
      </c>
      <c r="W112" s="165" t="s">
        <v>14</v>
      </c>
      <c r="X112" s="222"/>
      <c r="Z112" s="25" t="s">
        <v>1</v>
      </c>
    </row>
    <row r="113" spans="1:26" outlineLevel="1" x14ac:dyDescent="0.2">
      <c r="A113" s="65">
        <f>A109+A111</f>
        <v>4</v>
      </c>
      <c r="B113" s="32">
        <f>COUNTIF(C109:C119, "GREVISTE")</f>
        <v>0</v>
      </c>
      <c r="C113" s="165" t="s">
        <v>14</v>
      </c>
      <c r="D113" s="222"/>
      <c r="F113" s="65">
        <f>F109+F111</f>
        <v>3</v>
      </c>
      <c r="G113" s="32">
        <f>COUNTIF(H109:H119, "GREVISTE")</f>
        <v>0</v>
      </c>
      <c r="H113" s="165" t="s">
        <v>14</v>
      </c>
      <c r="I113" s="222"/>
      <c r="K113" s="65">
        <f>K109+K111</f>
        <v>3</v>
      </c>
      <c r="L113" s="32">
        <f>COUNTIF(M109:M119, "GREVISTE")</f>
        <v>0</v>
      </c>
      <c r="M113" s="165" t="s">
        <v>14</v>
      </c>
      <c r="N113" s="222"/>
      <c r="P113" s="65">
        <f>P109+P111</f>
        <v>3</v>
      </c>
      <c r="Q113" s="32">
        <f>COUNTIF(R109:R119, "GREVISTE")</f>
        <v>0</v>
      </c>
      <c r="R113" s="165" t="s">
        <v>14</v>
      </c>
      <c r="S113" s="222"/>
      <c r="U113" s="65">
        <f>U109+U111</f>
        <v>3</v>
      </c>
      <c r="V113" s="32">
        <f>COUNTIF(W109:W119, "GREVISTE")</f>
        <v>0</v>
      </c>
      <c r="W113" s="165" t="s">
        <v>14</v>
      </c>
      <c r="X113" s="222"/>
      <c r="Z113" s="25" t="s">
        <v>1</v>
      </c>
    </row>
    <row r="114" spans="1:26" outlineLevel="1" x14ac:dyDescent="0.2">
      <c r="A114" s="66"/>
      <c r="B114" s="32" t="s">
        <v>119</v>
      </c>
      <c r="C114" s="165" t="s">
        <v>14</v>
      </c>
      <c r="D114" s="222"/>
      <c r="F114" s="66"/>
      <c r="G114" s="32" t="s">
        <v>119</v>
      </c>
      <c r="H114" s="165" t="s">
        <v>14</v>
      </c>
      <c r="I114" s="222"/>
      <c r="K114" s="66"/>
      <c r="L114" s="32" t="s">
        <v>119</v>
      </c>
      <c r="M114" s="165" t="s">
        <v>14</v>
      </c>
      <c r="N114" s="222"/>
      <c r="P114" s="66"/>
      <c r="Q114" s="32" t="s">
        <v>119</v>
      </c>
      <c r="R114" s="165" t="s">
        <v>14</v>
      </c>
      <c r="S114" s="222"/>
      <c r="U114" s="66"/>
      <c r="V114" s="32" t="s">
        <v>119</v>
      </c>
      <c r="W114" s="165" t="s">
        <v>14</v>
      </c>
      <c r="X114" s="222"/>
      <c r="Z114" s="25" t="s">
        <v>1</v>
      </c>
    </row>
    <row r="115" spans="1:26" outlineLevel="1" x14ac:dyDescent="0.2">
      <c r="A115" s="67"/>
      <c r="B115" s="32">
        <f>COUNTIF(C109:C119, "FORMATION")+COUNTIF(C109:C119, "ARRET DE TRAVAIL")+COUNTIF(C109:C119, "ABSENT")</f>
        <v>0</v>
      </c>
      <c r="C115" s="165" t="s">
        <v>14</v>
      </c>
      <c r="D115" s="222"/>
      <c r="F115" s="67"/>
      <c r="G115" s="32">
        <f>COUNTIF(H109:H119, "FORMATION")+COUNTIF(H109:H119, "ARRET DE TRAVAIL")+COUNTIF(H109:H119, "ABSENT")</f>
        <v>0</v>
      </c>
      <c r="H115" s="165" t="s">
        <v>14</v>
      </c>
      <c r="I115" s="222"/>
      <c r="K115" s="67"/>
      <c r="L115" s="32">
        <f>COUNTIF(M109:M119, "FORMATION")+COUNTIF(M109:M119, "ARRET DE TRAVAIL")+COUNTIF(M109:M119, "ABSENT")</f>
        <v>0</v>
      </c>
      <c r="M115" s="165" t="s">
        <v>14</v>
      </c>
      <c r="N115" s="222"/>
      <c r="P115" s="67"/>
      <c r="Q115" s="32">
        <f>COUNTIF(R109:R119, "FORMATION")+COUNTIF(R109:R119, "ARRET DE TRAVAIL")+COUNTIF(R109:R119, "ABSENT")</f>
        <v>0</v>
      </c>
      <c r="R115" s="165" t="s">
        <v>14</v>
      </c>
      <c r="S115" s="222"/>
      <c r="U115" s="67"/>
      <c r="V115" s="32">
        <f>COUNTIF(W109:W119, "FORMATION")+COUNTIF(W109:W119, "ARRET DE TRAVAIL")+COUNTIF(W109:W119, "ABSENT")</f>
        <v>0</v>
      </c>
      <c r="W115" s="165" t="s">
        <v>14</v>
      </c>
      <c r="X115" s="222"/>
      <c r="Z115" s="25" t="s">
        <v>1</v>
      </c>
    </row>
    <row r="116" spans="1:26" outlineLevel="1" x14ac:dyDescent="0.2">
      <c r="A116" s="68"/>
      <c r="B116" s="39"/>
      <c r="C116" s="170" t="s">
        <v>14</v>
      </c>
      <c r="D116" s="223"/>
      <c r="F116" s="68"/>
      <c r="G116" s="39"/>
      <c r="H116" s="170" t="s">
        <v>14</v>
      </c>
      <c r="I116" s="223"/>
      <c r="K116" s="68"/>
      <c r="L116" s="39"/>
      <c r="M116" s="170" t="s">
        <v>14</v>
      </c>
      <c r="N116" s="223"/>
      <c r="P116" s="68"/>
      <c r="Q116" s="39"/>
      <c r="R116" s="170" t="s">
        <v>14</v>
      </c>
      <c r="S116" s="223"/>
      <c r="U116" s="68"/>
      <c r="V116" s="39"/>
      <c r="W116" s="170" t="s">
        <v>14</v>
      </c>
      <c r="X116" s="223"/>
      <c r="Z116" s="25" t="s">
        <v>1</v>
      </c>
    </row>
    <row r="117" spans="1:26" outlineLevel="1" x14ac:dyDescent="0.2">
      <c r="A117" s="69"/>
      <c r="B117" s="52" t="s">
        <v>9</v>
      </c>
      <c r="C117" s="172" t="s">
        <v>13</v>
      </c>
      <c r="D117" s="224"/>
      <c r="F117" s="69"/>
      <c r="G117" s="52" t="s">
        <v>9</v>
      </c>
      <c r="H117" s="172" t="s">
        <v>13</v>
      </c>
      <c r="I117" s="224"/>
      <c r="K117" s="69"/>
      <c r="L117" s="52" t="s">
        <v>9</v>
      </c>
      <c r="M117" s="172" t="s">
        <v>13</v>
      </c>
      <c r="N117" s="224"/>
      <c r="P117" s="69"/>
      <c r="Q117" s="52" t="s">
        <v>9</v>
      </c>
      <c r="R117" s="172" t="s">
        <v>13</v>
      </c>
      <c r="S117" s="224"/>
      <c r="U117" s="69"/>
      <c r="V117" s="52" t="s">
        <v>9</v>
      </c>
      <c r="W117" s="172" t="s">
        <v>13</v>
      </c>
      <c r="X117" s="224"/>
      <c r="Z117" s="25" t="s">
        <v>1</v>
      </c>
    </row>
    <row r="118" spans="1:26" outlineLevel="1" x14ac:dyDescent="0.2">
      <c r="A118" s="68"/>
      <c r="B118" s="39"/>
      <c r="C118" s="165" t="s">
        <v>14</v>
      </c>
      <c r="D118" s="222"/>
      <c r="F118" s="68"/>
      <c r="G118" s="39"/>
      <c r="H118" s="165" t="s">
        <v>14</v>
      </c>
      <c r="I118" s="222"/>
      <c r="K118" s="68"/>
      <c r="L118" s="39"/>
      <c r="M118" s="165" t="s">
        <v>14</v>
      </c>
      <c r="N118" s="222"/>
      <c r="P118" s="68"/>
      <c r="Q118" s="39"/>
      <c r="R118" s="165" t="s">
        <v>14</v>
      </c>
      <c r="S118" s="222"/>
      <c r="U118" s="68"/>
      <c r="V118" s="39"/>
      <c r="W118" s="165" t="s">
        <v>14</v>
      </c>
      <c r="X118" s="222"/>
      <c r="Z118" s="25" t="s">
        <v>1</v>
      </c>
    </row>
    <row r="119" spans="1:26" ht="13.5" outlineLevel="1" thickBot="1" x14ac:dyDescent="0.25">
      <c r="A119" s="68"/>
      <c r="B119" s="217"/>
      <c r="C119" s="170"/>
      <c r="D119" s="222"/>
      <c r="F119" s="68"/>
      <c r="G119" s="217"/>
      <c r="H119" s="170"/>
      <c r="I119" s="222"/>
      <c r="K119" s="68"/>
      <c r="L119" s="217"/>
      <c r="M119" s="170"/>
      <c r="N119" s="222"/>
      <c r="P119" s="68"/>
      <c r="Q119" s="217"/>
      <c r="R119" s="170"/>
      <c r="S119" s="222"/>
      <c r="U119" s="68"/>
      <c r="V119" s="217"/>
      <c r="W119" s="170"/>
      <c r="X119" s="222"/>
      <c r="Z119" s="25" t="s">
        <v>1</v>
      </c>
    </row>
    <row r="120" spans="1:26" outlineLevel="1" x14ac:dyDescent="0.2">
      <c r="A120" s="69"/>
      <c r="B120" s="218" t="s">
        <v>35</v>
      </c>
      <c r="C120" s="232" t="s">
        <v>13</v>
      </c>
      <c r="D120" s="225"/>
      <c r="F120" s="69"/>
      <c r="G120" s="218" t="s">
        <v>35</v>
      </c>
      <c r="H120" s="232" t="s">
        <v>13</v>
      </c>
      <c r="I120" s="225"/>
      <c r="K120" s="69"/>
      <c r="L120" s="218" t="s">
        <v>35</v>
      </c>
      <c r="M120" s="232" t="s">
        <v>13</v>
      </c>
      <c r="N120" s="225"/>
      <c r="P120" s="69"/>
      <c r="Q120" s="218" t="s">
        <v>35</v>
      </c>
      <c r="R120" s="232" t="s">
        <v>13</v>
      </c>
      <c r="S120" s="225"/>
      <c r="U120" s="69"/>
      <c r="V120" s="218" t="s">
        <v>35</v>
      </c>
      <c r="W120" s="232" t="s">
        <v>13</v>
      </c>
      <c r="X120" s="225"/>
      <c r="Z120" s="25" t="s">
        <v>1</v>
      </c>
    </row>
    <row r="121" spans="1:26" outlineLevel="1" x14ac:dyDescent="0.2">
      <c r="A121" s="70"/>
      <c r="B121" s="39"/>
      <c r="C121" s="165" t="s">
        <v>14</v>
      </c>
      <c r="D121" s="222"/>
      <c r="F121" s="70"/>
      <c r="G121" s="39"/>
      <c r="H121" s="165" t="s">
        <v>14</v>
      </c>
      <c r="I121" s="222"/>
      <c r="K121" s="70"/>
      <c r="L121" s="39"/>
      <c r="M121" s="165" t="s">
        <v>14</v>
      </c>
      <c r="N121" s="222"/>
      <c r="P121" s="70"/>
      <c r="Q121" s="39"/>
      <c r="R121" s="165" t="s">
        <v>14</v>
      </c>
      <c r="S121" s="222"/>
      <c r="U121" s="70"/>
      <c r="V121" s="39"/>
      <c r="W121" s="165" t="s">
        <v>14</v>
      </c>
      <c r="X121" s="222"/>
      <c r="Z121" s="25" t="s">
        <v>1</v>
      </c>
    </row>
    <row r="122" spans="1:26" outlineLevel="1" x14ac:dyDescent="0.2">
      <c r="A122" s="68"/>
      <c r="B122" s="217"/>
      <c r="C122" s="165" t="s">
        <v>14</v>
      </c>
      <c r="D122" s="222"/>
      <c r="F122" s="68"/>
      <c r="G122" s="217"/>
      <c r="H122" s="165" t="s">
        <v>14</v>
      </c>
      <c r="I122" s="222"/>
      <c r="K122" s="68"/>
      <c r="L122" s="217"/>
      <c r="M122" s="165" t="s">
        <v>14</v>
      </c>
      <c r="N122" s="222"/>
      <c r="P122" s="68"/>
      <c r="Q122" s="217"/>
      <c r="R122" s="165" t="s">
        <v>14</v>
      </c>
      <c r="S122" s="222"/>
      <c r="U122" s="68"/>
      <c r="V122" s="217"/>
      <c r="W122" s="165" t="s">
        <v>14</v>
      </c>
      <c r="X122" s="222"/>
      <c r="Z122" s="25" t="s">
        <v>1</v>
      </c>
    </row>
    <row r="123" spans="1:26" ht="13.5" outlineLevel="1" thickBot="1" x14ac:dyDescent="0.25">
      <c r="A123" s="68"/>
      <c r="B123" s="219"/>
      <c r="C123" s="165" t="s">
        <v>14</v>
      </c>
      <c r="D123" s="223"/>
      <c r="F123" s="68"/>
      <c r="G123" s="219"/>
      <c r="H123" s="165" t="s">
        <v>14</v>
      </c>
      <c r="I123" s="223"/>
      <c r="K123" s="68"/>
      <c r="L123" s="219"/>
      <c r="M123" s="165" t="s">
        <v>14</v>
      </c>
      <c r="N123" s="223"/>
      <c r="P123" s="68"/>
      <c r="Q123" s="219"/>
      <c r="R123" s="165" t="s">
        <v>14</v>
      </c>
      <c r="S123" s="223"/>
      <c r="U123" s="68"/>
      <c r="V123" s="219"/>
      <c r="W123" s="165" t="s">
        <v>14</v>
      </c>
      <c r="X123" s="223"/>
      <c r="Z123" s="25" t="s">
        <v>1</v>
      </c>
    </row>
    <row r="124" spans="1:26" outlineLevel="1" x14ac:dyDescent="0.2">
      <c r="A124" s="68"/>
      <c r="B124" s="218" t="s">
        <v>10</v>
      </c>
      <c r="C124" s="233" t="s">
        <v>13</v>
      </c>
      <c r="D124" s="225"/>
      <c r="F124" s="68"/>
      <c r="G124" s="218" t="s">
        <v>10</v>
      </c>
      <c r="H124" s="233" t="s">
        <v>13</v>
      </c>
      <c r="I124" s="225"/>
      <c r="K124" s="68"/>
      <c r="L124" s="218" t="s">
        <v>10</v>
      </c>
      <c r="M124" s="233" t="s">
        <v>13</v>
      </c>
      <c r="N124" s="225"/>
      <c r="P124" s="68"/>
      <c r="Q124" s="218" t="s">
        <v>10</v>
      </c>
      <c r="R124" s="233" t="s">
        <v>13</v>
      </c>
      <c r="S124" s="225"/>
      <c r="U124" s="68"/>
      <c r="V124" s="218" t="s">
        <v>10</v>
      </c>
      <c r="W124" s="233" t="s">
        <v>13</v>
      </c>
      <c r="X124" s="225"/>
      <c r="Z124" s="25" t="s">
        <v>1</v>
      </c>
    </row>
    <row r="125" spans="1:26" outlineLevel="1" x14ac:dyDescent="0.2">
      <c r="A125" s="68"/>
      <c r="B125" s="39"/>
      <c r="C125" s="234" t="s">
        <v>13</v>
      </c>
      <c r="D125" s="222"/>
      <c r="F125" s="68"/>
      <c r="G125" s="39"/>
      <c r="H125" s="234" t="s">
        <v>13</v>
      </c>
      <c r="I125" s="222"/>
      <c r="K125" s="68"/>
      <c r="L125" s="39"/>
      <c r="M125" s="234" t="s">
        <v>13</v>
      </c>
      <c r="N125" s="222"/>
      <c r="P125" s="68"/>
      <c r="Q125" s="39"/>
      <c r="R125" s="234" t="s">
        <v>13</v>
      </c>
      <c r="S125" s="222"/>
      <c r="U125" s="68"/>
      <c r="V125" s="39"/>
      <c r="W125" s="234" t="s">
        <v>13</v>
      </c>
      <c r="X125" s="222"/>
      <c r="Z125" s="25" t="s">
        <v>1</v>
      </c>
    </row>
    <row r="126" spans="1:26" outlineLevel="1" x14ac:dyDescent="0.2">
      <c r="A126" s="68"/>
      <c r="B126" s="217"/>
      <c r="C126" s="234" t="s">
        <v>14</v>
      </c>
      <c r="D126" s="222"/>
      <c r="F126" s="68"/>
      <c r="G126" s="217"/>
      <c r="H126" s="234" t="s">
        <v>14</v>
      </c>
      <c r="I126" s="222"/>
      <c r="K126" s="68"/>
      <c r="L126" s="217"/>
      <c r="M126" s="234" t="s">
        <v>14</v>
      </c>
      <c r="N126" s="222"/>
      <c r="P126" s="68"/>
      <c r="Q126" s="217"/>
      <c r="R126" s="234" t="s">
        <v>14</v>
      </c>
      <c r="S126" s="222"/>
      <c r="U126" s="68"/>
      <c r="V126" s="217"/>
      <c r="W126" s="234" t="s">
        <v>14</v>
      </c>
      <c r="X126" s="222"/>
      <c r="Z126" s="25" t="s">
        <v>1</v>
      </c>
    </row>
    <row r="127" spans="1:26" outlineLevel="1" x14ac:dyDescent="0.2">
      <c r="A127" s="68"/>
      <c r="B127" s="217"/>
      <c r="C127" s="235" t="s">
        <v>14</v>
      </c>
      <c r="D127" s="222"/>
      <c r="F127" s="68"/>
      <c r="G127" s="217"/>
      <c r="H127" s="235" t="s">
        <v>14</v>
      </c>
      <c r="I127" s="222"/>
      <c r="K127" s="68"/>
      <c r="L127" s="217"/>
      <c r="M127" s="235" t="s">
        <v>14</v>
      </c>
      <c r="N127" s="222"/>
      <c r="P127" s="68"/>
      <c r="Q127" s="217"/>
      <c r="R127" s="235" t="s">
        <v>14</v>
      </c>
      <c r="S127" s="222"/>
      <c r="U127" s="68"/>
      <c r="V127" s="217"/>
      <c r="W127" s="235" t="s">
        <v>14</v>
      </c>
      <c r="X127" s="222"/>
      <c r="Z127" s="25" t="s">
        <v>1</v>
      </c>
    </row>
    <row r="128" spans="1:26" outlineLevel="1" x14ac:dyDescent="0.2">
      <c r="A128" s="68"/>
      <c r="B128" s="46" t="s">
        <v>5</v>
      </c>
      <c r="C128" s="165" t="s">
        <v>14</v>
      </c>
      <c r="D128" s="222"/>
      <c r="F128" s="68"/>
      <c r="G128" s="46" t="s">
        <v>5</v>
      </c>
      <c r="H128" s="165" t="s">
        <v>14</v>
      </c>
      <c r="I128" s="222"/>
      <c r="K128" s="68"/>
      <c r="L128" s="46" t="s">
        <v>5</v>
      </c>
      <c r="M128" s="165" t="s">
        <v>14</v>
      </c>
      <c r="N128" s="222"/>
      <c r="P128" s="68"/>
      <c r="Q128" s="46" t="s">
        <v>5</v>
      </c>
      <c r="R128" s="165" t="s">
        <v>14</v>
      </c>
      <c r="S128" s="222"/>
      <c r="U128" s="68"/>
      <c r="V128" s="46" t="s">
        <v>5</v>
      </c>
      <c r="W128" s="165" t="s">
        <v>14</v>
      </c>
      <c r="X128" s="222"/>
      <c r="Z128" s="25" t="s">
        <v>1</v>
      </c>
    </row>
    <row r="129" spans="1:26" outlineLevel="1" x14ac:dyDescent="0.2">
      <c r="A129" s="68"/>
      <c r="B129" s="39"/>
      <c r="C129" s="165" t="s">
        <v>14</v>
      </c>
      <c r="D129" s="222"/>
      <c r="F129" s="68"/>
      <c r="G129" s="39"/>
      <c r="H129" s="165" t="s">
        <v>14</v>
      </c>
      <c r="I129" s="222"/>
      <c r="K129" s="68"/>
      <c r="L129" s="39"/>
      <c r="M129" s="165" t="s">
        <v>14</v>
      </c>
      <c r="N129" s="222"/>
      <c r="P129" s="68"/>
      <c r="Q129" s="39"/>
      <c r="R129" s="165" t="s">
        <v>14</v>
      </c>
      <c r="S129" s="222"/>
      <c r="U129" s="68"/>
      <c r="V129" s="39"/>
      <c r="W129" s="165" t="s">
        <v>14</v>
      </c>
      <c r="X129" s="222"/>
      <c r="Z129" s="25" t="s">
        <v>1</v>
      </c>
    </row>
    <row r="130" spans="1:26" outlineLevel="1" x14ac:dyDescent="0.2">
      <c r="A130" s="68"/>
      <c r="B130" s="217"/>
      <c r="C130" s="165" t="s">
        <v>14</v>
      </c>
      <c r="D130" s="222"/>
      <c r="F130" s="68"/>
      <c r="G130" s="217"/>
      <c r="H130" s="165" t="s">
        <v>14</v>
      </c>
      <c r="I130" s="222"/>
      <c r="K130" s="68"/>
      <c r="L130" s="217"/>
      <c r="M130" s="165" t="s">
        <v>14</v>
      </c>
      <c r="N130" s="222"/>
      <c r="P130" s="68"/>
      <c r="Q130" s="217"/>
      <c r="R130" s="165" t="s">
        <v>14</v>
      </c>
      <c r="S130" s="222"/>
      <c r="U130" s="68"/>
      <c r="V130" s="217"/>
      <c r="W130" s="165" t="s">
        <v>14</v>
      </c>
      <c r="X130" s="222"/>
      <c r="Z130" s="25" t="s">
        <v>1</v>
      </c>
    </row>
    <row r="131" spans="1:26" outlineLevel="1" x14ac:dyDescent="0.2">
      <c r="A131" s="68"/>
      <c r="B131" s="30"/>
      <c r="C131" s="165" t="s">
        <v>14</v>
      </c>
      <c r="D131" s="222"/>
      <c r="F131" s="68"/>
      <c r="G131" s="30"/>
      <c r="H131" s="165" t="s">
        <v>14</v>
      </c>
      <c r="I131" s="222"/>
      <c r="K131" s="68"/>
      <c r="L131" s="30"/>
      <c r="M131" s="165" t="s">
        <v>14</v>
      </c>
      <c r="N131" s="222"/>
      <c r="P131" s="68"/>
      <c r="Q131" s="30"/>
      <c r="R131" s="165" t="s">
        <v>14</v>
      </c>
      <c r="S131" s="222"/>
      <c r="U131" s="68"/>
      <c r="V131" s="30"/>
      <c r="W131" s="165" t="s">
        <v>14</v>
      </c>
      <c r="X131" s="222"/>
      <c r="Z131" s="25" t="s">
        <v>1</v>
      </c>
    </row>
    <row r="132" spans="1:26" outlineLevel="1" x14ac:dyDescent="0.2">
      <c r="A132" s="68"/>
      <c r="B132" s="43" t="s">
        <v>31</v>
      </c>
      <c r="C132" s="164" t="s">
        <v>14</v>
      </c>
      <c r="D132" s="222"/>
      <c r="F132" s="68"/>
      <c r="G132" s="43" t="s">
        <v>31</v>
      </c>
      <c r="H132" s="164" t="s">
        <v>14</v>
      </c>
      <c r="I132" s="222"/>
      <c r="K132" s="68"/>
      <c r="L132" s="43" t="s">
        <v>31</v>
      </c>
      <c r="M132" s="164" t="s">
        <v>14</v>
      </c>
      <c r="N132" s="222"/>
      <c r="P132" s="68"/>
      <c r="Q132" s="43" t="s">
        <v>31</v>
      </c>
      <c r="R132" s="164" t="s">
        <v>14</v>
      </c>
      <c r="S132" s="222"/>
      <c r="U132" s="68"/>
      <c r="V132" s="43" t="s">
        <v>31</v>
      </c>
      <c r="W132" s="164" t="s">
        <v>14</v>
      </c>
      <c r="X132" s="222"/>
      <c r="Z132" s="25" t="s">
        <v>1</v>
      </c>
    </row>
    <row r="133" spans="1:26" outlineLevel="1" x14ac:dyDescent="0.2">
      <c r="A133" s="68"/>
      <c r="B133" s="32" t="s">
        <v>118</v>
      </c>
      <c r="C133" s="165" t="s">
        <v>14</v>
      </c>
      <c r="D133" s="222"/>
      <c r="F133" s="68"/>
      <c r="G133" s="32" t="s">
        <v>118</v>
      </c>
      <c r="H133" s="165" t="s">
        <v>14</v>
      </c>
      <c r="I133" s="222"/>
      <c r="K133" s="68"/>
      <c r="L133" s="32" t="s">
        <v>118</v>
      </c>
      <c r="M133" s="165" t="s">
        <v>14</v>
      </c>
      <c r="N133" s="222"/>
      <c r="P133" s="68"/>
      <c r="Q133" s="32" t="s">
        <v>118</v>
      </c>
      <c r="R133" s="165" t="s">
        <v>14</v>
      </c>
      <c r="S133" s="222"/>
      <c r="U133" s="68"/>
      <c r="V133" s="32" t="s">
        <v>118</v>
      </c>
      <c r="W133" s="165" t="s">
        <v>14</v>
      </c>
      <c r="X133" s="222"/>
      <c r="Z133" s="25" t="s">
        <v>1</v>
      </c>
    </row>
    <row r="134" spans="1:26" outlineLevel="1" x14ac:dyDescent="0.2">
      <c r="A134" s="68"/>
      <c r="B134" s="32">
        <f>COUNTIF(C125:C146, "PRESENT")+COUNTIF(C125:C146, "RAISON DE SERVICE")</f>
        <v>1</v>
      </c>
      <c r="C134" s="165" t="s">
        <v>14</v>
      </c>
      <c r="D134" s="222"/>
      <c r="F134" s="68"/>
      <c r="G134" s="32">
        <f>COUNTIF(H125:H146, "PRESENT")+COUNTIF(H125:H146, "RAISON DE SERVICE")</f>
        <v>1</v>
      </c>
      <c r="H134" s="165" t="s">
        <v>14</v>
      </c>
      <c r="I134" s="222"/>
      <c r="K134" s="68"/>
      <c r="L134" s="32">
        <f>COUNTIF(M125:M146, "PRESENT")+COUNTIF(M125:M146, "RAISON DE SERVICE")</f>
        <v>1</v>
      </c>
      <c r="M134" s="165" t="s">
        <v>14</v>
      </c>
      <c r="N134" s="222"/>
      <c r="P134" s="68"/>
      <c r="Q134" s="32">
        <f>COUNTIF(R125:R146, "PRESENT")+COUNTIF(R125:R146, "RAISON DE SERVICE")</f>
        <v>1</v>
      </c>
      <c r="R134" s="165" t="s">
        <v>14</v>
      </c>
      <c r="S134" s="222"/>
      <c r="U134" s="68"/>
      <c r="V134" s="32">
        <f>COUNTIF(W125:W146, "PRESENT")+COUNTIF(W125:W146, "RAISON DE SERVICE")</f>
        <v>1</v>
      </c>
      <c r="W134" s="165" t="s">
        <v>14</v>
      </c>
      <c r="X134" s="222"/>
      <c r="Z134" s="25" t="s">
        <v>1</v>
      </c>
    </row>
    <row r="135" spans="1:26" outlineLevel="1" x14ac:dyDescent="0.2">
      <c r="A135" s="68"/>
      <c r="B135" s="32" t="s">
        <v>30</v>
      </c>
      <c r="C135" s="165" t="s">
        <v>14</v>
      </c>
      <c r="D135" s="222"/>
      <c r="F135" s="68"/>
      <c r="G135" s="32" t="s">
        <v>30</v>
      </c>
      <c r="H135" s="165" t="s">
        <v>14</v>
      </c>
      <c r="I135" s="222"/>
      <c r="K135" s="68"/>
      <c r="L135" s="32" t="s">
        <v>30</v>
      </c>
      <c r="M135" s="165" t="s">
        <v>14</v>
      </c>
      <c r="N135" s="222"/>
      <c r="P135" s="68"/>
      <c r="Q135" s="32" t="s">
        <v>30</v>
      </c>
      <c r="R135" s="165" t="s">
        <v>14</v>
      </c>
      <c r="S135" s="222"/>
      <c r="U135" s="68"/>
      <c r="V135" s="32" t="s">
        <v>30</v>
      </c>
      <c r="W135" s="165" t="s">
        <v>14</v>
      </c>
      <c r="X135" s="222"/>
      <c r="Z135" s="25" t="s">
        <v>1</v>
      </c>
    </row>
    <row r="136" spans="1:26" outlineLevel="1" x14ac:dyDescent="0.2">
      <c r="A136" s="68"/>
      <c r="B136" s="32">
        <f>COUNTIF(C124:C146, "GREVISTE")</f>
        <v>0</v>
      </c>
      <c r="C136" s="165" t="s">
        <v>14</v>
      </c>
      <c r="D136" s="222"/>
      <c r="F136" s="68"/>
      <c r="G136" s="32">
        <f>COUNTIF(H124:H146, "GREVISTE")</f>
        <v>0</v>
      </c>
      <c r="H136" s="165" t="s">
        <v>14</v>
      </c>
      <c r="I136" s="222"/>
      <c r="K136" s="68"/>
      <c r="L136" s="32">
        <f>COUNTIF(M124:M146, "GREVISTE")</f>
        <v>0</v>
      </c>
      <c r="M136" s="165" t="s">
        <v>14</v>
      </c>
      <c r="N136" s="222"/>
      <c r="P136" s="68"/>
      <c r="Q136" s="32">
        <f>COUNTIF(R124:R146, "GREVISTE")</f>
        <v>0</v>
      </c>
      <c r="R136" s="165" t="s">
        <v>14</v>
      </c>
      <c r="S136" s="222"/>
      <c r="U136" s="68"/>
      <c r="V136" s="32">
        <f>COUNTIF(W124:W146, "GREVISTE")</f>
        <v>0</v>
      </c>
      <c r="W136" s="165" t="s">
        <v>14</v>
      </c>
      <c r="X136" s="222"/>
      <c r="Z136" s="25" t="s">
        <v>1</v>
      </c>
    </row>
    <row r="137" spans="1:26" outlineLevel="1" x14ac:dyDescent="0.2">
      <c r="A137" s="68"/>
      <c r="B137" s="32" t="s">
        <v>119</v>
      </c>
      <c r="C137" s="165" t="s">
        <v>14</v>
      </c>
      <c r="D137" s="222"/>
      <c r="F137" s="68"/>
      <c r="G137" s="32" t="s">
        <v>119</v>
      </c>
      <c r="H137" s="165" t="s">
        <v>14</v>
      </c>
      <c r="I137" s="222"/>
      <c r="K137" s="68"/>
      <c r="L137" s="32" t="s">
        <v>119</v>
      </c>
      <c r="M137" s="165" t="s">
        <v>14</v>
      </c>
      <c r="N137" s="222"/>
      <c r="P137" s="68"/>
      <c r="Q137" s="32" t="s">
        <v>119</v>
      </c>
      <c r="R137" s="165" t="s">
        <v>14</v>
      </c>
      <c r="S137" s="222"/>
      <c r="U137" s="68"/>
      <c r="V137" s="32" t="s">
        <v>119</v>
      </c>
      <c r="W137" s="165" t="s">
        <v>14</v>
      </c>
      <c r="X137" s="222"/>
      <c r="Z137" s="25" t="s">
        <v>1</v>
      </c>
    </row>
    <row r="138" spans="1:26" outlineLevel="1" x14ac:dyDescent="0.2">
      <c r="A138" s="68"/>
      <c r="B138" s="32">
        <f>COUNTIF(C125:C146, "FORMATION")+COUNTIF(C125:C146, "ARRET DE TRAVAIL")+COUNTIF(C125:C146, "ABSENT")</f>
        <v>0</v>
      </c>
      <c r="C138" s="165" t="s">
        <v>14</v>
      </c>
      <c r="D138" s="222"/>
      <c r="F138" s="68"/>
      <c r="G138" s="32">
        <f>COUNTIF(H125:H146, "FORMATION")+COUNTIF(H125:H146, "ARRET DE TRAVAIL")+COUNTIF(H125:H146, "ABSENT")</f>
        <v>0</v>
      </c>
      <c r="H138" s="165" t="s">
        <v>14</v>
      </c>
      <c r="I138" s="222"/>
      <c r="K138" s="68"/>
      <c r="L138" s="32">
        <f>COUNTIF(M125:M146, "FORMATION")+COUNTIF(M125:M146, "ARRET DE TRAVAIL")+COUNTIF(M125:M146, "ABSENT")</f>
        <v>0</v>
      </c>
      <c r="M138" s="165" t="s">
        <v>14</v>
      </c>
      <c r="N138" s="222"/>
      <c r="P138" s="68"/>
      <c r="Q138" s="32">
        <f>COUNTIF(R125:R146, "FORMATION")+COUNTIF(R125:R146, "ARRET DE TRAVAIL")+COUNTIF(R125:R146, "ABSENT")</f>
        <v>0</v>
      </c>
      <c r="R138" s="165" t="s">
        <v>14</v>
      </c>
      <c r="S138" s="222"/>
      <c r="U138" s="68"/>
      <c r="V138" s="32">
        <f>COUNTIF(W125:W146, "FORMATION")+COUNTIF(W125:W146, "ARRET DE TRAVAIL")+COUNTIF(W125:W146, "ABSENT")</f>
        <v>0</v>
      </c>
      <c r="W138" s="165" t="s">
        <v>14</v>
      </c>
      <c r="X138" s="222"/>
      <c r="Z138" s="25" t="s">
        <v>1</v>
      </c>
    </row>
    <row r="139" spans="1:26" outlineLevel="1" x14ac:dyDescent="0.2">
      <c r="A139" s="68"/>
      <c r="B139" s="39"/>
      <c r="C139" s="165" t="s">
        <v>14</v>
      </c>
      <c r="D139" s="222"/>
      <c r="F139" s="68"/>
      <c r="G139" s="39"/>
      <c r="H139" s="165" t="s">
        <v>14</v>
      </c>
      <c r="I139" s="222"/>
      <c r="K139" s="68"/>
      <c r="L139" s="39"/>
      <c r="M139" s="165" t="s">
        <v>14</v>
      </c>
      <c r="N139" s="222"/>
      <c r="P139" s="68"/>
      <c r="Q139" s="39"/>
      <c r="R139" s="165" t="s">
        <v>14</v>
      </c>
      <c r="S139" s="222"/>
      <c r="U139" s="68"/>
      <c r="V139" s="39"/>
      <c r="W139" s="165" t="s">
        <v>14</v>
      </c>
      <c r="X139" s="222"/>
      <c r="Z139" s="25" t="s">
        <v>1</v>
      </c>
    </row>
    <row r="140" spans="1:26" outlineLevel="1" x14ac:dyDescent="0.2">
      <c r="A140" s="68"/>
      <c r="B140" s="217"/>
      <c r="C140" s="165" t="s">
        <v>14</v>
      </c>
      <c r="D140" s="222"/>
      <c r="F140" s="68"/>
      <c r="G140" s="217"/>
      <c r="H140" s="165" t="s">
        <v>14</v>
      </c>
      <c r="I140" s="222"/>
      <c r="K140" s="68"/>
      <c r="L140" s="217"/>
      <c r="M140" s="165" t="s">
        <v>14</v>
      </c>
      <c r="N140" s="222"/>
      <c r="P140" s="68"/>
      <c r="Q140" s="217"/>
      <c r="R140" s="165" t="s">
        <v>14</v>
      </c>
      <c r="S140" s="222"/>
      <c r="U140" s="68"/>
      <c r="V140" s="217"/>
      <c r="W140" s="165" t="s">
        <v>14</v>
      </c>
      <c r="X140" s="222"/>
      <c r="Z140" s="25" t="s">
        <v>1</v>
      </c>
    </row>
    <row r="141" spans="1:26" outlineLevel="1" x14ac:dyDescent="0.2">
      <c r="A141" s="68"/>
      <c r="B141" s="217"/>
      <c r="C141" s="165" t="s">
        <v>14</v>
      </c>
      <c r="D141" s="222"/>
      <c r="F141" s="68"/>
      <c r="G141" s="217"/>
      <c r="H141" s="165" t="s">
        <v>14</v>
      </c>
      <c r="I141" s="222"/>
      <c r="K141" s="68"/>
      <c r="L141" s="217"/>
      <c r="M141" s="165" t="s">
        <v>14</v>
      </c>
      <c r="N141" s="222"/>
      <c r="P141" s="68"/>
      <c r="Q141" s="217"/>
      <c r="R141" s="165" t="s">
        <v>14</v>
      </c>
      <c r="S141" s="222"/>
      <c r="U141" s="68"/>
      <c r="V141" s="217"/>
      <c r="W141" s="165" t="s">
        <v>14</v>
      </c>
      <c r="X141" s="222"/>
      <c r="Z141" s="25" t="s">
        <v>1</v>
      </c>
    </row>
    <row r="142" spans="1:26" outlineLevel="1" x14ac:dyDescent="0.2">
      <c r="A142" s="68"/>
      <c r="B142" s="217"/>
      <c r="C142" s="165" t="s">
        <v>14</v>
      </c>
      <c r="D142" s="222"/>
      <c r="F142" s="68"/>
      <c r="G142" s="217"/>
      <c r="H142" s="165" t="s">
        <v>14</v>
      </c>
      <c r="I142" s="222"/>
      <c r="K142" s="68"/>
      <c r="L142" s="217"/>
      <c r="M142" s="165" t="s">
        <v>14</v>
      </c>
      <c r="N142" s="222"/>
      <c r="P142" s="68"/>
      <c r="Q142" s="217"/>
      <c r="R142" s="165" t="s">
        <v>14</v>
      </c>
      <c r="S142" s="222"/>
      <c r="U142" s="68"/>
      <c r="V142" s="217"/>
      <c r="W142" s="165" t="s">
        <v>14</v>
      </c>
      <c r="X142" s="222"/>
      <c r="Z142" s="25" t="s">
        <v>1</v>
      </c>
    </row>
    <row r="143" spans="1:26" outlineLevel="1" x14ac:dyDescent="0.2">
      <c r="A143" s="68"/>
      <c r="B143" s="217"/>
      <c r="C143" s="165" t="s">
        <v>14</v>
      </c>
      <c r="D143" s="222"/>
      <c r="F143" s="68"/>
      <c r="G143" s="217"/>
      <c r="H143" s="165" t="s">
        <v>14</v>
      </c>
      <c r="I143" s="222"/>
      <c r="K143" s="68"/>
      <c r="L143" s="217"/>
      <c r="M143" s="165" t="s">
        <v>14</v>
      </c>
      <c r="N143" s="222"/>
      <c r="P143" s="68"/>
      <c r="Q143" s="217"/>
      <c r="R143" s="165" t="s">
        <v>14</v>
      </c>
      <c r="S143" s="222"/>
      <c r="U143" s="68"/>
      <c r="V143" s="217"/>
      <c r="W143" s="165" t="s">
        <v>14</v>
      </c>
      <c r="X143" s="222"/>
      <c r="Z143" s="25" t="s">
        <v>1</v>
      </c>
    </row>
    <row r="144" spans="1:26" outlineLevel="1" x14ac:dyDescent="0.2">
      <c r="A144" s="68"/>
      <c r="B144" s="217"/>
      <c r="C144" s="165" t="s">
        <v>14</v>
      </c>
      <c r="D144" s="222"/>
      <c r="F144" s="68"/>
      <c r="G144" s="217"/>
      <c r="H144" s="165" t="s">
        <v>14</v>
      </c>
      <c r="I144" s="222"/>
      <c r="K144" s="68"/>
      <c r="L144" s="217"/>
      <c r="M144" s="165" t="s">
        <v>14</v>
      </c>
      <c r="N144" s="222"/>
      <c r="P144" s="68"/>
      <c r="Q144" s="217"/>
      <c r="R144" s="165" t="s">
        <v>14</v>
      </c>
      <c r="S144" s="222"/>
      <c r="U144" s="68"/>
      <c r="V144" s="217"/>
      <c r="W144" s="165" t="s">
        <v>14</v>
      </c>
      <c r="X144" s="222"/>
      <c r="Z144" s="25" t="s">
        <v>1</v>
      </c>
    </row>
    <row r="145" spans="1:26" outlineLevel="1" x14ac:dyDescent="0.2">
      <c r="A145" s="68"/>
      <c r="B145" s="217"/>
      <c r="C145" s="165" t="s">
        <v>14</v>
      </c>
      <c r="D145" s="222"/>
      <c r="F145" s="68"/>
      <c r="G145" s="217"/>
      <c r="H145" s="165" t="s">
        <v>14</v>
      </c>
      <c r="I145" s="222"/>
      <c r="K145" s="68"/>
      <c r="L145" s="217"/>
      <c r="M145" s="165" t="s">
        <v>14</v>
      </c>
      <c r="N145" s="222"/>
      <c r="P145" s="68"/>
      <c r="Q145" s="217"/>
      <c r="R145" s="165" t="s">
        <v>14</v>
      </c>
      <c r="S145" s="222"/>
      <c r="U145" s="68"/>
      <c r="V145" s="217"/>
      <c r="W145" s="165" t="s">
        <v>14</v>
      </c>
      <c r="X145" s="222"/>
      <c r="Z145" s="25" t="s">
        <v>1</v>
      </c>
    </row>
    <row r="146" spans="1:26" ht="13.5" outlineLevel="1" thickBot="1" x14ac:dyDescent="0.25">
      <c r="A146" s="71"/>
      <c r="B146" s="219"/>
      <c r="C146" s="166" t="s">
        <v>14</v>
      </c>
      <c r="D146" s="226"/>
      <c r="F146" s="71"/>
      <c r="G146" s="219"/>
      <c r="H146" s="166" t="s">
        <v>14</v>
      </c>
      <c r="I146" s="226"/>
      <c r="K146" s="71"/>
      <c r="L146" s="219"/>
      <c r="M146" s="166" t="s">
        <v>14</v>
      </c>
      <c r="N146" s="226"/>
      <c r="P146" s="71"/>
      <c r="Q146" s="219"/>
      <c r="R146" s="166" t="s">
        <v>14</v>
      </c>
      <c r="S146" s="226"/>
      <c r="U146" s="71"/>
      <c r="V146" s="219"/>
      <c r="W146" s="166" t="s">
        <v>14</v>
      </c>
      <c r="X146" s="226"/>
      <c r="Z146" s="25" t="s">
        <v>1</v>
      </c>
    </row>
    <row r="147" spans="1:26" ht="13.5" thickBot="1" x14ac:dyDescent="0.25">
      <c r="A147" s="72"/>
      <c r="B147" s="228"/>
      <c r="C147" s="237"/>
      <c r="D147" s="228"/>
      <c r="F147" s="72"/>
      <c r="G147" s="228"/>
      <c r="H147" s="237"/>
      <c r="I147" s="228"/>
      <c r="K147" s="72"/>
      <c r="L147" s="228"/>
      <c r="M147" s="237"/>
      <c r="N147" s="228"/>
      <c r="P147" s="72"/>
      <c r="Q147" s="228"/>
      <c r="R147" s="237"/>
      <c r="S147" s="228"/>
      <c r="U147" s="72"/>
      <c r="V147" s="228"/>
      <c r="W147" s="237"/>
      <c r="X147" s="228"/>
    </row>
    <row r="148" spans="1:26" ht="13.5" thickBot="1" x14ac:dyDescent="0.25">
      <c r="A148" s="73" t="s">
        <v>0</v>
      </c>
      <c r="B148" s="351" t="s">
        <v>17</v>
      </c>
      <c r="C148" s="352"/>
      <c r="D148" s="353"/>
      <c r="F148" s="73" t="s">
        <v>0</v>
      </c>
      <c r="G148" s="351" t="s">
        <v>17</v>
      </c>
      <c r="H148" s="352"/>
      <c r="I148" s="353"/>
      <c r="K148" s="73" t="s">
        <v>0</v>
      </c>
      <c r="L148" s="351" t="s">
        <v>17</v>
      </c>
      <c r="M148" s="352"/>
      <c r="N148" s="353"/>
      <c r="P148" s="73" t="s">
        <v>0</v>
      </c>
      <c r="Q148" s="351" t="s">
        <v>17</v>
      </c>
      <c r="R148" s="352"/>
      <c r="S148" s="353"/>
      <c r="U148" s="73" t="s">
        <v>0</v>
      </c>
      <c r="V148" s="351" t="s">
        <v>17</v>
      </c>
      <c r="W148" s="352"/>
      <c r="X148" s="353"/>
    </row>
    <row r="149" spans="1:26" outlineLevel="1" x14ac:dyDescent="0.2">
      <c r="A149" s="42" t="s">
        <v>74</v>
      </c>
      <c r="B149" s="43" t="s">
        <v>3</v>
      </c>
      <c r="C149" s="230" t="s">
        <v>13</v>
      </c>
      <c r="D149" s="222"/>
      <c r="F149" s="42" t="s">
        <v>74</v>
      </c>
      <c r="G149" s="43" t="s">
        <v>3</v>
      </c>
      <c r="H149" s="230" t="s">
        <v>13</v>
      </c>
      <c r="I149" s="222"/>
      <c r="K149" s="42" t="s">
        <v>74</v>
      </c>
      <c r="L149" s="43" t="s">
        <v>3</v>
      </c>
      <c r="M149" s="230" t="s">
        <v>13</v>
      </c>
      <c r="N149" s="222"/>
      <c r="P149" s="42" t="s">
        <v>74</v>
      </c>
      <c r="Q149" s="43" t="s">
        <v>3</v>
      </c>
      <c r="R149" s="230" t="s">
        <v>13</v>
      </c>
      <c r="S149" s="222"/>
      <c r="U149" s="42" t="s">
        <v>74</v>
      </c>
      <c r="V149" s="43" t="s">
        <v>3</v>
      </c>
      <c r="W149" s="230" t="s">
        <v>13</v>
      </c>
      <c r="X149" s="222"/>
      <c r="Z149" s="25" t="s">
        <v>0</v>
      </c>
    </row>
    <row r="150" spans="1:26" outlineLevel="1" x14ac:dyDescent="0.2">
      <c r="A150" s="42">
        <f>VARIABLES!D20</f>
        <v>9</v>
      </c>
      <c r="B150" s="32" t="s">
        <v>118</v>
      </c>
      <c r="C150" s="231" t="s">
        <v>13</v>
      </c>
      <c r="D150" s="222"/>
      <c r="F150" s="42">
        <f>VARIABLES!E20</f>
        <v>28</v>
      </c>
      <c r="G150" s="32" t="s">
        <v>118</v>
      </c>
      <c r="H150" s="231" t="s">
        <v>13</v>
      </c>
      <c r="I150" s="222"/>
      <c r="K150" s="42">
        <f>VARIABLES!F20</f>
        <v>49</v>
      </c>
      <c r="L150" s="32" t="s">
        <v>118</v>
      </c>
      <c r="M150" s="231" t="s">
        <v>13</v>
      </c>
      <c r="N150" s="222"/>
      <c r="P150" s="42">
        <f>VARIABLES!G20</f>
        <v>68</v>
      </c>
      <c r="Q150" s="32" t="s">
        <v>118</v>
      </c>
      <c r="R150" s="231" t="s">
        <v>13</v>
      </c>
      <c r="S150" s="222"/>
      <c r="U150" s="42">
        <f>VARIABLES!H20</f>
        <v>88</v>
      </c>
      <c r="V150" s="32" t="s">
        <v>118</v>
      </c>
      <c r="W150" s="231" t="s">
        <v>13</v>
      </c>
      <c r="X150" s="222"/>
      <c r="Z150" s="25" t="s">
        <v>0</v>
      </c>
    </row>
    <row r="151" spans="1:26" outlineLevel="1" x14ac:dyDescent="0.2">
      <c r="A151" s="42" t="s">
        <v>67</v>
      </c>
      <c r="B151" s="32">
        <f>COUNTIF(C149:C157, "PRESENT")+COUNTIF(C149:C157, "RAISON DE SERVICE")</f>
        <v>4</v>
      </c>
      <c r="C151" s="165" t="s">
        <v>13</v>
      </c>
      <c r="D151" s="222"/>
      <c r="F151" s="42" t="s">
        <v>67</v>
      </c>
      <c r="G151" s="32">
        <f>COUNTIF(H149:H157, "PRESENT")+COUNTIF(H149:H157, "RAISON DE SERVICE")</f>
        <v>4</v>
      </c>
      <c r="H151" s="165" t="s">
        <v>13</v>
      </c>
      <c r="I151" s="222"/>
      <c r="K151" s="42" t="s">
        <v>67</v>
      </c>
      <c r="L151" s="32">
        <f>COUNTIF(M149:M157, "PRESENT")+COUNTIF(M149:M157, "RAISON DE SERVICE")</f>
        <v>4</v>
      </c>
      <c r="M151" s="165" t="s">
        <v>13</v>
      </c>
      <c r="N151" s="222"/>
      <c r="P151" s="42" t="s">
        <v>67</v>
      </c>
      <c r="Q151" s="32">
        <f>COUNTIF(R149:R157, "PRESENT")+COUNTIF(R149:R157, "RAISON DE SERVICE")</f>
        <v>4</v>
      </c>
      <c r="R151" s="165" t="s">
        <v>13</v>
      </c>
      <c r="S151" s="222"/>
      <c r="U151" s="42" t="s">
        <v>67</v>
      </c>
      <c r="V151" s="32">
        <f>COUNTIF(W149:W157, "PRESENT")+COUNTIF(W149:W157, "RAISON DE SERVICE")</f>
        <v>4</v>
      </c>
      <c r="W151" s="165" t="s">
        <v>13</v>
      </c>
      <c r="X151" s="222"/>
      <c r="Z151" s="25" t="s">
        <v>0</v>
      </c>
    </row>
    <row r="152" spans="1:26" outlineLevel="1" x14ac:dyDescent="0.2">
      <c r="A152" s="42">
        <f>VARIABLES!D21</f>
        <v>10</v>
      </c>
      <c r="B152" s="32" t="s">
        <v>30</v>
      </c>
      <c r="C152" s="165" t="s">
        <v>13</v>
      </c>
      <c r="D152" s="222"/>
      <c r="F152" s="42">
        <f>VARIABLES!E21</f>
        <v>10</v>
      </c>
      <c r="G152" s="32" t="s">
        <v>30</v>
      </c>
      <c r="H152" s="165" t="s">
        <v>13</v>
      </c>
      <c r="I152" s="222"/>
      <c r="K152" s="42">
        <f>VARIABLES!F21</f>
        <v>10</v>
      </c>
      <c r="L152" s="32" t="s">
        <v>30</v>
      </c>
      <c r="M152" s="165" t="s">
        <v>13</v>
      </c>
      <c r="N152" s="222"/>
      <c r="P152" s="42">
        <f>VARIABLES!G21</f>
        <v>10</v>
      </c>
      <c r="Q152" s="32" t="s">
        <v>30</v>
      </c>
      <c r="R152" s="165" t="s">
        <v>13</v>
      </c>
      <c r="S152" s="222"/>
      <c r="U152" s="42">
        <f>VARIABLES!H21</f>
        <v>10</v>
      </c>
      <c r="V152" s="32" t="s">
        <v>30</v>
      </c>
      <c r="W152" s="165" t="s">
        <v>13</v>
      </c>
      <c r="X152" s="222"/>
      <c r="Z152" s="25" t="s">
        <v>0</v>
      </c>
    </row>
    <row r="153" spans="1:26" outlineLevel="1" x14ac:dyDescent="0.2">
      <c r="A153" s="42" t="s">
        <v>68</v>
      </c>
      <c r="B153" s="32">
        <f>COUNTIF(C149:C157, "GREVISTE")</f>
        <v>1</v>
      </c>
      <c r="C153" s="165" t="s">
        <v>117</v>
      </c>
      <c r="D153" s="222"/>
      <c r="F153" s="42" t="s">
        <v>68</v>
      </c>
      <c r="G153" s="32">
        <f>COUNTIF(H149:H157, "GREVISTE")</f>
        <v>1</v>
      </c>
      <c r="H153" s="165" t="s">
        <v>117</v>
      </c>
      <c r="I153" s="222"/>
      <c r="K153" s="42" t="s">
        <v>68</v>
      </c>
      <c r="L153" s="32">
        <f>COUNTIF(M149:M157, "GREVISTE")</f>
        <v>1</v>
      </c>
      <c r="M153" s="165" t="s">
        <v>117</v>
      </c>
      <c r="N153" s="222"/>
      <c r="P153" s="42" t="s">
        <v>68</v>
      </c>
      <c r="Q153" s="32">
        <f>COUNTIF(R149:R157, "GREVISTE")</f>
        <v>1</v>
      </c>
      <c r="R153" s="165" t="s">
        <v>117</v>
      </c>
      <c r="S153" s="222"/>
      <c r="U153" s="42" t="s">
        <v>68</v>
      </c>
      <c r="V153" s="32">
        <f>COUNTIF(W149:W157, "GREVISTE")</f>
        <v>1</v>
      </c>
      <c r="W153" s="165" t="s">
        <v>117</v>
      </c>
      <c r="X153" s="222"/>
      <c r="Z153" s="25" t="s">
        <v>0</v>
      </c>
    </row>
    <row r="154" spans="1:26" outlineLevel="1" x14ac:dyDescent="0.2">
      <c r="A154" s="44">
        <f>VARIABLES!D22</f>
        <v>0.9</v>
      </c>
      <c r="B154" s="32" t="s">
        <v>119</v>
      </c>
      <c r="C154" s="165" t="s">
        <v>14</v>
      </c>
      <c r="D154" s="222"/>
      <c r="F154" s="44">
        <f>VARIABLES!E22</f>
        <v>2.8</v>
      </c>
      <c r="G154" s="32" t="s">
        <v>119</v>
      </c>
      <c r="H154" s="165" t="s">
        <v>14</v>
      </c>
      <c r="I154" s="222"/>
      <c r="K154" s="44">
        <f>VARIABLES!F22</f>
        <v>4.9000000000000004</v>
      </c>
      <c r="L154" s="32" t="s">
        <v>119</v>
      </c>
      <c r="M154" s="165" t="s">
        <v>14</v>
      </c>
      <c r="N154" s="222"/>
      <c r="P154" s="44">
        <f>VARIABLES!G22</f>
        <v>6.8</v>
      </c>
      <c r="Q154" s="32" t="s">
        <v>119</v>
      </c>
      <c r="R154" s="165" t="s">
        <v>14</v>
      </c>
      <c r="S154" s="222"/>
      <c r="U154" s="44">
        <f>VARIABLES!H22</f>
        <v>8.8000000000000007</v>
      </c>
      <c r="V154" s="32" t="s">
        <v>119</v>
      </c>
      <c r="W154" s="165" t="s">
        <v>14</v>
      </c>
      <c r="X154" s="222"/>
      <c r="Z154" s="25" t="s">
        <v>0</v>
      </c>
    </row>
    <row r="155" spans="1:26" outlineLevel="1" x14ac:dyDescent="0.2">
      <c r="A155" s="45" t="s">
        <v>69</v>
      </c>
      <c r="B155" s="32">
        <f>COUNTIF(C149:C157, "FORMATION")+COUNTIF(C149:C157, "ARRET DE TRAVAIL")+COUNTIF(C149:C157, "ABSENT")</f>
        <v>0</v>
      </c>
      <c r="C155" s="165" t="s">
        <v>14</v>
      </c>
      <c r="D155" s="222"/>
      <c r="F155" s="45" t="s">
        <v>69</v>
      </c>
      <c r="G155" s="32">
        <f>COUNTIF(H149:H157, "FORMATION")+COUNTIF(H149:H157, "ARRET DE TRAVAIL")+COUNTIF(H149:H157, "ABSENT")</f>
        <v>0</v>
      </c>
      <c r="H155" s="165" t="s">
        <v>14</v>
      </c>
      <c r="I155" s="222"/>
      <c r="K155" s="45" t="s">
        <v>69</v>
      </c>
      <c r="L155" s="32">
        <f>COUNTIF(M149:M157, "FORMATION")+COUNTIF(M149:M157, "ARRET DE TRAVAIL")+COUNTIF(M149:M157, "ABSENT")</f>
        <v>0</v>
      </c>
      <c r="M155" s="165" t="s">
        <v>14</v>
      </c>
      <c r="N155" s="222"/>
      <c r="P155" s="45" t="s">
        <v>69</v>
      </c>
      <c r="Q155" s="32">
        <f>COUNTIF(R149:R157, "FORMATION")+COUNTIF(R149:R157, "ARRET DE TRAVAIL")+COUNTIF(R149:R157, "ABSENT")</f>
        <v>0</v>
      </c>
      <c r="R155" s="165" t="s">
        <v>14</v>
      </c>
      <c r="S155" s="222"/>
      <c r="U155" s="45" t="s">
        <v>69</v>
      </c>
      <c r="V155" s="32">
        <f>COUNTIF(W149:W157, "FORMATION")+COUNTIF(W149:W157, "ARRET DE TRAVAIL")+COUNTIF(W149:W157, "ABSENT")</f>
        <v>0</v>
      </c>
      <c r="W155" s="165" t="s">
        <v>14</v>
      </c>
      <c r="X155" s="222"/>
      <c r="Z155" s="25" t="s">
        <v>0</v>
      </c>
    </row>
    <row r="156" spans="1:26" outlineLevel="1" x14ac:dyDescent="0.2">
      <c r="A156" s="45">
        <f>VARIABLES!D24</f>
        <v>11</v>
      </c>
      <c r="B156" s="32"/>
      <c r="C156" s="165" t="s">
        <v>14</v>
      </c>
      <c r="D156" s="222"/>
      <c r="F156" s="45">
        <f>VARIABLES!E24</f>
        <v>30</v>
      </c>
      <c r="G156" s="32"/>
      <c r="H156" s="165" t="s">
        <v>14</v>
      </c>
      <c r="I156" s="222"/>
      <c r="K156" s="45">
        <f>VARIABLES!F24</f>
        <v>51</v>
      </c>
      <c r="L156" s="32"/>
      <c r="M156" s="165" t="s">
        <v>14</v>
      </c>
      <c r="N156" s="222"/>
      <c r="P156" s="45">
        <f>VARIABLES!G24</f>
        <v>70</v>
      </c>
      <c r="Q156" s="32"/>
      <c r="R156" s="165" t="s">
        <v>14</v>
      </c>
      <c r="S156" s="222"/>
      <c r="U156" s="45">
        <f>VARIABLES!H24</f>
        <v>100</v>
      </c>
      <c r="V156" s="32"/>
      <c r="W156" s="165" t="s">
        <v>14</v>
      </c>
      <c r="X156" s="222"/>
      <c r="Z156" s="25" t="s">
        <v>0</v>
      </c>
    </row>
    <row r="157" spans="1:26" outlineLevel="1" x14ac:dyDescent="0.2">
      <c r="A157" s="45" t="s">
        <v>72</v>
      </c>
      <c r="B157" s="39"/>
      <c r="C157" s="170" t="s">
        <v>14</v>
      </c>
      <c r="D157" s="223"/>
      <c r="F157" s="45" t="s">
        <v>70</v>
      </c>
      <c r="G157" s="39"/>
      <c r="H157" s="170" t="s">
        <v>14</v>
      </c>
      <c r="I157" s="223"/>
      <c r="K157" s="45" t="s">
        <v>70</v>
      </c>
      <c r="L157" s="39"/>
      <c r="M157" s="170" t="s">
        <v>14</v>
      </c>
      <c r="N157" s="223"/>
      <c r="P157" s="45" t="s">
        <v>70</v>
      </c>
      <c r="Q157" s="39"/>
      <c r="R157" s="170" t="s">
        <v>14</v>
      </c>
      <c r="S157" s="223"/>
      <c r="U157" s="45" t="s">
        <v>70</v>
      </c>
      <c r="V157" s="39"/>
      <c r="W157" s="170" t="s">
        <v>14</v>
      </c>
      <c r="X157" s="223"/>
      <c r="Z157" s="25" t="s">
        <v>0</v>
      </c>
    </row>
    <row r="158" spans="1:26" outlineLevel="1" x14ac:dyDescent="0.2">
      <c r="A158" s="45">
        <f>VARIABLES!D25</f>
        <v>12</v>
      </c>
      <c r="B158" s="52" t="s">
        <v>2</v>
      </c>
      <c r="C158" s="172" t="s">
        <v>13</v>
      </c>
      <c r="D158" s="224"/>
      <c r="F158" s="61">
        <f>VARIABLES!E25</f>
        <v>12</v>
      </c>
      <c r="G158" s="52" t="s">
        <v>2</v>
      </c>
      <c r="H158" s="172" t="s">
        <v>13</v>
      </c>
      <c r="I158" s="224"/>
      <c r="K158" s="62">
        <f>VARIABLES!F25</f>
        <v>12</v>
      </c>
      <c r="L158" s="52" t="s">
        <v>2</v>
      </c>
      <c r="M158" s="172" t="s">
        <v>13</v>
      </c>
      <c r="N158" s="224"/>
      <c r="P158" s="61">
        <f>VARIABLES!G25</f>
        <v>12</v>
      </c>
      <c r="Q158" s="52" t="s">
        <v>2</v>
      </c>
      <c r="R158" s="172" t="s">
        <v>13</v>
      </c>
      <c r="S158" s="224"/>
      <c r="U158" s="61">
        <f>VARIABLES!H25</f>
        <v>12</v>
      </c>
      <c r="V158" s="52" t="s">
        <v>2</v>
      </c>
      <c r="W158" s="172" t="s">
        <v>13</v>
      </c>
      <c r="X158" s="224"/>
      <c r="Z158" s="25" t="s">
        <v>0</v>
      </c>
    </row>
    <row r="159" spans="1:26" outlineLevel="1" x14ac:dyDescent="0.2">
      <c r="A159" s="45" t="s">
        <v>71</v>
      </c>
      <c r="B159" s="32" t="s">
        <v>118</v>
      </c>
      <c r="C159" s="165" t="s">
        <v>13</v>
      </c>
      <c r="D159" s="222"/>
      <c r="F159" s="45" t="s">
        <v>71</v>
      </c>
      <c r="G159" s="32" t="s">
        <v>118</v>
      </c>
      <c r="H159" s="165" t="s">
        <v>13</v>
      </c>
      <c r="I159" s="222"/>
      <c r="K159" s="45" t="s">
        <v>71</v>
      </c>
      <c r="L159" s="32" t="s">
        <v>118</v>
      </c>
      <c r="M159" s="165" t="s">
        <v>13</v>
      </c>
      <c r="N159" s="222"/>
      <c r="P159" s="45" t="s">
        <v>71</v>
      </c>
      <c r="Q159" s="32" t="s">
        <v>118</v>
      </c>
      <c r="R159" s="165" t="s">
        <v>13</v>
      </c>
      <c r="S159" s="222"/>
      <c r="U159" s="45" t="s">
        <v>71</v>
      </c>
      <c r="V159" s="32" t="s">
        <v>118</v>
      </c>
      <c r="W159" s="165" t="s">
        <v>13</v>
      </c>
      <c r="X159" s="222"/>
      <c r="Z159" s="25" t="s">
        <v>0</v>
      </c>
    </row>
    <row r="160" spans="1:26" outlineLevel="1" x14ac:dyDescent="0.2">
      <c r="A160" s="47">
        <f>VARIABLES!D26</f>
        <v>0.91666666666666663</v>
      </c>
      <c r="B160" s="32">
        <f>COUNTIF(C158:C165, "PRESENT")+COUNTIF(C158:C165, "RAISON DE SERVICE")</f>
        <v>3</v>
      </c>
      <c r="C160" s="165" t="s">
        <v>13</v>
      </c>
      <c r="D160" s="222"/>
      <c r="F160" s="47">
        <f>VARIABLES!E26</f>
        <v>2.5</v>
      </c>
      <c r="G160" s="32">
        <f>COUNTIF(H158:H165, "PRESENT")+COUNTIF(H158:H165, "RAISON DE SERVICE")</f>
        <v>3</v>
      </c>
      <c r="H160" s="165" t="s">
        <v>13</v>
      </c>
      <c r="I160" s="222"/>
      <c r="K160" s="47">
        <f>VARIABLES!F26</f>
        <v>4.25</v>
      </c>
      <c r="L160" s="32">
        <f>COUNTIF(M158:M165, "PRESENT")+COUNTIF(M158:M165, "RAISON DE SERVICE")</f>
        <v>3</v>
      </c>
      <c r="M160" s="165" t="s">
        <v>13</v>
      </c>
      <c r="N160" s="222"/>
      <c r="P160" s="47">
        <f>VARIABLES!G26</f>
        <v>5.833333333333333</v>
      </c>
      <c r="Q160" s="32">
        <f>COUNTIF(R158:R165, "PRESENT")+COUNTIF(R158:R165, "RAISON DE SERVICE")</f>
        <v>3</v>
      </c>
      <c r="R160" s="165" t="s">
        <v>13</v>
      </c>
      <c r="S160" s="222"/>
      <c r="U160" s="47">
        <f>VARIABLES!H26</f>
        <v>8.3333333333333339</v>
      </c>
      <c r="V160" s="32">
        <f>COUNTIF(W158:W165, "PRESENT")+COUNTIF(W158:W165, "RAISON DE SERVICE")</f>
        <v>3</v>
      </c>
      <c r="W160" s="165" t="s">
        <v>13</v>
      </c>
      <c r="X160" s="222"/>
      <c r="Z160" s="25" t="s">
        <v>0</v>
      </c>
    </row>
    <row r="161" spans="1:26" outlineLevel="1" x14ac:dyDescent="0.2">
      <c r="A161" s="49" t="s">
        <v>24</v>
      </c>
      <c r="B161" s="32" t="s">
        <v>30</v>
      </c>
      <c r="C161" s="165" t="s">
        <v>12</v>
      </c>
      <c r="D161" s="222"/>
      <c r="F161" s="49" t="s">
        <v>24</v>
      </c>
      <c r="G161" s="32" t="s">
        <v>30</v>
      </c>
      <c r="H161" s="165" t="s">
        <v>12</v>
      </c>
      <c r="I161" s="222"/>
      <c r="K161" s="49" t="s">
        <v>24</v>
      </c>
      <c r="L161" s="32" t="s">
        <v>30</v>
      </c>
      <c r="M161" s="165" t="s">
        <v>12</v>
      </c>
      <c r="N161" s="222"/>
      <c r="P161" s="49" t="s">
        <v>24</v>
      </c>
      <c r="Q161" s="32" t="s">
        <v>30</v>
      </c>
      <c r="R161" s="165" t="s">
        <v>12</v>
      </c>
      <c r="S161" s="222"/>
      <c r="U161" s="49" t="s">
        <v>24</v>
      </c>
      <c r="V161" s="32" t="s">
        <v>30</v>
      </c>
      <c r="W161" s="165" t="s">
        <v>12</v>
      </c>
      <c r="X161" s="222"/>
      <c r="Z161" s="25" t="s">
        <v>0</v>
      </c>
    </row>
    <row r="162" spans="1:26" outlineLevel="1" x14ac:dyDescent="0.2">
      <c r="A162" s="49">
        <f>VARIABLES!D20+VARIABLES!D24</f>
        <v>20</v>
      </c>
      <c r="B162" s="32">
        <f>COUNTIF(C158:C165, "GREVISTE")</f>
        <v>0</v>
      </c>
      <c r="C162" s="165" t="s">
        <v>14</v>
      </c>
      <c r="D162" s="222"/>
      <c r="F162" s="49">
        <f>VARIABLES!E20+VARIABLES!E24</f>
        <v>58</v>
      </c>
      <c r="G162" s="32">
        <f>COUNTIF(H158:H165, "GREVISTE")</f>
        <v>0</v>
      </c>
      <c r="H162" s="165" t="s">
        <v>14</v>
      </c>
      <c r="I162" s="222"/>
      <c r="K162" s="49">
        <f>VARIABLES!F20+VARIABLES!F24</f>
        <v>100</v>
      </c>
      <c r="L162" s="32">
        <f>COUNTIF(M158:M165, "GREVISTE")</f>
        <v>0</v>
      </c>
      <c r="M162" s="165" t="s">
        <v>14</v>
      </c>
      <c r="N162" s="222"/>
      <c r="P162" s="49">
        <f>VARIABLES!G20+VARIABLES!G24</f>
        <v>138</v>
      </c>
      <c r="Q162" s="32">
        <f>COUNTIF(R158:R165, "GREVISTE")</f>
        <v>0</v>
      </c>
      <c r="R162" s="165" t="s">
        <v>14</v>
      </c>
      <c r="S162" s="222"/>
      <c r="U162" s="49">
        <f>VARIABLES!H20+VARIABLES!H24</f>
        <v>188</v>
      </c>
      <c r="V162" s="32">
        <f>COUNTIF(W158:W165, "GREVISTE")</f>
        <v>0</v>
      </c>
      <c r="W162" s="165" t="s">
        <v>14</v>
      </c>
      <c r="X162" s="222"/>
      <c r="Z162" s="25" t="s">
        <v>0</v>
      </c>
    </row>
    <row r="163" spans="1:26" outlineLevel="1" x14ac:dyDescent="0.2">
      <c r="A163" s="49" t="s">
        <v>25</v>
      </c>
      <c r="B163" s="32" t="s">
        <v>119</v>
      </c>
      <c r="C163" s="165" t="s">
        <v>14</v>
      </c>
      <c r="D163" s="222"/>
      <c r="F163" s="49" t="s">
        <v>25</v>
      </c>
      <c r="G163" s="32" t="s">
        <v>119</v>
      </c>
      <c r="H163" s="165" t="s">
        <v>14</v>
      </c>
      <c r="I163" s="222"/>
      <c r="K163" s="49" t="s">
        <v>25</v>
      </c>
      <c r="L163" s="32" t="s">
        <v>119</v>
      </c>
      <c r="M163" s="165" t="s">
        <v>14</v>
      </c>
      <c r="N163" s="222"/>
      <c r="P163" s="49" t="s">
        <v>25</v>
      </c>
      <c r="Q163" s="32" t="s">
        <v>119</v>
      </c>
      <c r="R163" s="165" t="s">
        <v>14</v>
      </c>
      <c r="S163" s="222"/>
      <c r="U163" s="49" t="s">
        <v>25</v>
      </c>
      <c r="V163" s="32" t="s">
        <v>119</v>
      </c>
      <c r="W163" s="165" t="s">
        <v>14</v>
      </c>
      <c r="X163" s="222"/>
      <c r="Z163" s="25" t="s">
        <v>0</v>
      </c>
    </row>
    <row r="164" spans="1:26" outlineLevel="1" x14ac:dyDescent="0.2">
      <c r="A164" s="63">
        <f>+VARIABLES!D23+VARIABLES!D27</f>
        <v>2</v>
      </c>
      <c r="B164" s="32">
        <f>COUNTIF(C158:C165, "FORMATION")+COUNTIF(C158:C165, "ARRET DE TRAVAIL")+COUNTIF(C158:C165, "ABSENT")</f>
        <v>1</v>
      </c>
      <c r="C164" s="165" t="s">
        <v>14</v>
      </c>
      <c r="D164" s="222"/>
      <c r="F164" s="63">
        <f>VARIABLES!E23+VARIABLES!E27</f>
        <v>6</v>
      </c>
      <c r="G164" s="32">
        <f>COUNTIF(H158:H165, "FORMATION")+COUNTIF(H158:H165, "ARRET DE TRAVAIL")+COUNTIF(H158:H165, "ABSENT")</f>
        <v>1</v>
      </c>
      <c r="H164" s="165" t="s">
        <v>14</v>
      </c>
      <c r="I164" s="222"/>
      <c r="K164" s="63">
        <f>VARIABLES!F23+VARIABLES!F27</f>
        <v>10</v>
      </c>
      <c r="L164" s="32">
        <f>COUNTIF(M158:M165, "FORMATION")+COUNTIF(M158:M165, "ARRET DE TRAVAIL")+COUNTIF(M158:M165, "ABSENT")</f>
        <v>1</v>
      </c>
      <c r="M164" s="165" t="s">
        <v>14</v>
      </c>
      <c r="N164" s="222"/>
      <c r="P164" s="63">
        <f>VARIABLES!G23+VARIABLES!G27</f>
        <v>13</v>
      </c>
      <c r="Q164" s="32">
        <f>COUNTIF(R158:R165, "FORMATION")+COUNTIF(R158:R165, "ARRET DE TRAVAIL")+COUNTIF(R158:R165, "ABSENT")</f>
        <v>1</v>
      </c>
      <c r="R164" s="165" t="s">
        <v>14</v>
      </c>
      <c r="S164" s="222"/>
      <c r="U164" s="63">
        <f>VARIABLES!H23+VARIABLES!H27</f>
        <v>18</v>
      </c>
      <c r="V164" s="32">
        <f>COUNTIF(W158:W165, "FORMATION")+COUNTIF(W158:W165, "ARRET DE TRAVAIL")+COUNTIF(W158:W165, "ABSENT")</f>
        <v>1</v>
      </c>
      <c r="W164" s="165" t="s">
        <v>14</v>
      </c>
      <c r="X164" s="222"/>
      <c r="Z164" s="25" t="s">
        <v>0</v>
      </c>
    </row>
    <row r="165" spans="1:26" ht="13.5" outlineLevel="1" thickBot="1" x14ac:dyDescent="0.25">
      <c r="A165" s="51" t="s">
        <v>112</v>
      </c>
      <c r="B165" s="39"/>
      <c r="C165" s="170" t="s">
        <v>14</v>
      </c>
      <c r="D165" s="223"/>
      <c r="F165" s="51" t="s">
        <v>112</v>
      </c>
      <c r="G165" s="39"/>
      <c r="H165" s="170" t="s">
        <v>14</v>
      </c>
      <c r="I165" s="223"/>
      <c r="K165" s="51" t="s">
        <v>112</v>
      </c>
      <c r="L165" s="39"/>
      <c r="M165" s="170" t="s">
        <v>14</v>
      </c>
      <c r="N165" s="223"/>
      <c r="P165" s="51" t="s">
        <v>112</v>
      </c>
      <c r="Q165" s="39"/>
      <c r="R165" s="170" t="s">
        <v>14</v>
      </c>
      <c r="S165" s="223"/>
      <c r="U165" s="51" t="s">
        <v>112</v>
      </c>
      <c r="V165" s="39"/>
      <c r="W165" s="170" t="s">
        <v>14</v>
      </c>
      <c r="X165" s="223"/>
      <c r="Z165" s="25" t="s">
        <v>0</v>
      </c>
    </row>
    <row r="166" spans="1:26" outlineLevel="1" x14ac:dyDescent="0.2">
      <c r="A166" s="51">
        <f>((COUNTIF(C166:C173, "PRESENT"))+(COUNTIF(C177:C203, "PRESENT")))</f>
        <v>3</v>
      </c>
      <c r="B166" s="218" t="s">
        <v>8</v>
      </c>
      <c r="C166" s="232" t="s">
        <v>14</v>
      </c>
      <c r="D166" s="225"/>
      <c r="F166" s="51">
        <f>((COUNTIF(H166:H173, "PRESENT"))+(COUNTIF(H177:H203, "PRESENT")))</f>
        <v>3</v>
      </c>
      <c r="G166" s="218" t="s">
        <v>8</v>
      </c>
      <c r="H166" s="232" t="s">
        <v>14</v>
      </c>
      <c r="I166" s="225"/>
      <c r="K166" s="51">
        <f>((COUNTIF(M166:M173, "PRESENT"))+(COUNTIF(M177:M203, "PRESENT")))</f>
        <v>3</v>
      </c>
      <c r="L166" s="218" t="s">
        <v>8</v>
      </c>
      <c r="M166" s="232" t="s">
        <v>14</v>
      </c>
      <c r="N166" s="225"/>
      <c r="P166" s="51">
        <f>((COUNTIF(R166:R173, "PRESENT"))+(COUNTIF(R177:R203, "PRESENT")))</f>
        <v>3</v>
      </c>
      <c r="Q166" s="218" t="s">
        <v>8</v>
      </c>
      <c r="R166" s="232" t="s">
        <v>14</v>
      </c>
      <c r="S166" s="225"/>
      <c r="U166" s="51">
        <f>((COUNTIF(W166:W173, "PRESENT"))+(COUNTIF(W177:W203, "PRESENT")))</f>
        <v>3</v>
      </c>
      <c r="V166" s="218" t="s">
        <v>8</v>
      </c>
      <c r="W166" s="232" t="s">
        <v>14</v>
      </c>
      <c r="X166" s="225"/>
      <c r="Z166" s="25" t="s">
        <v>0</v>
      </c>
    </row>
    <row r="167" spans="1:26" outlineLevel="1" x14ac:dyDescent="0.2">
      <c r="A167" s="64" t="s">
        <v>27</v>
      </c>
      <c r="B167" s="32" t="s">
        <v>118</v>
      </c>
      <c r="C167" s="165" t="s">
        <v>14</v>
      </c>
      <c r="D167" s="222"/>
      <c r="F167" s="64" t="s">
        <v>27</v>
      </c>
      <c r="G167" s="32" t="s">
        <v>118</v>
      </c>
      <c r="H167" s="165" t="s">
        <v>14</v>
      </c>
      <c r="I167" s="222"/>
      <c r="K167" s="64" t="s">
        <v>27</v>
      </c>
      <c r="L167" s="32" t="s">
        <v>118</v>
      </c>
      <c r="M167" s="165" t="s">
        <v>14</v>
      </c>
      <c r="N167" s="222"/>
      <c r="P167" s="64" t="s">
        <v>27</v>
      </c>
      <c r="Q167" s="32" t="s">
        <v>118</v>
      </c>
      <c r="R167" s="165" t="s">
        <v>14</v>
      </c>
      <c r="S167" s="222"/>
      <c r="U167" s="64" t="s">
        <v>27</v>
      </c>
      <c r="V167" s="32" t="s">
        <v>118</v>
      </c>
      <c r="W167" s="165" t="s">
        <v>14</v>
      </c>
      <c r="X167" s="222"/>
      <c r="Z167" s="25" t="s">
        <v>0</v>
      </c>
    </row>
    <row r="168" spans="1:26" outlineLevel="1" x14ac:dyDescent="0.2">
      <c r="A168" s="64">
        <f>COUNTIF(C166:C203, "RAISON DE SERVICE")</f>
        <v>0</v>
      </c>
      <c r="B168" s="32">
        <f>COUNTIF(C166:C176, "PRESENT")+COUNTIF(C166:C176, "RAISON DE SERVICE")</f>
        <v>1</v>
      </c>
      <c r="C168" s="165" t="s">
        <v>14</v>
      </c>
      <c r="D168" s="222"/>
      <c r="F168" s="64">
        <f>COUNTIF(H166:H203, "RAISON DE SERVICE")</f>
        <v>0</v>
      </c>
      <c r="G168" s="32">
        <f>COUNTIF(H166:H176, "PRESENT")+COUNTIF(H166:H176, "RAISON DE SERVICE")</f>
        <v>1</v>
      </c>
      <c r="H168" s="165" t="s">
        <v>14</v>
      </c>
      <c r="I168" s="222"/>
      <c r="K168" s="64">
        <f>COUNTIF(M166:M203, "RAISON DE SERVICE")</f>
        <v>0</v>
      </c>
      <c r="L168" s="32">
        <f>COUNTIF(M166:M176, "PRESENT")+COUNTIF(M166:M176, "RAISON DE SERVICE")</f>
        <v>1</v>
      </c>
      <c r="M168" s="165" t="s">
        <v>14</v>
      </c>
      <c r="N168" s="222"/>
      <c r="P168" s="64">
        <f>COUNTIF(R166:R203, "RAISON DE SERVICE")</f>
        <v>0</v>
      </c>
      <c r="Q168" s="32">
        <f>COUNTIF(R166:R176, "PRESENT")+COUNTIF(R166:R176, "RAISON DE SERVICE")</f>
        <v>1</v>
      </c>
      <c r="R168" s="165" t="s">
        <v>14</v>
      </c>
      <c r="S168" s="222"/>
      <c r="U168" s="64">
        <f>COUNTIF(W166:W203, "RAISON DE SERVICE")</f>
        <v>0</v>
      </c>
      <c r="V168" s="32">
        <f>COUNTIF(W166:W176, "PRESENT")+COUNTIF(W166:W176, "RAISON DE SERVICE")</f>
        <v>1</v>
      </c>
      <c r="W168" s="165" t="s">
        <v>14</v>
      </c>
      <c r="X168" s="222"/>
      <c r="Z168" s="25" t="s">
        <v>0</v>
      </c>
    </row>
    <row r="169" spans="1:26" outlineLevel="1" x14ac:dyDescent="0.2">
      <c r="A169" s="64" t="s">
        <v>26</v>
      </c>
      <c r="B169" s="32" t="s">
        <v>30</v>
      </c>
      <c r="C169" s="165" t="s">
        <v>14</v>
      </c>
      <c r="D169" s="222"/>
      <c r="F169" s="64" t="s">
        <v>26</v>
      </c>
      <c r="G169" s="32" t="s">
        <v>30</v>
      </c>
      <c r="H169" s="165" t="s">
        <v>14</v>
      </c>
      <c r="I169" s="222"/>
      <c r="K169" s="64" t="s">
        <v>26</v>
      </c>
      <c r="L169" s="32" t="s">
        <v>30</v>
      </c>
      <c r="M169" s="165" t="s">
        <v>14</v>
      </c>
      <c r="N169" s="222"/>
      <c r="P169" s="64" t="s">
        <v>26</v>
      </c>
      <c r="Q169" s="32" t="s">
        <v>30</v>
      </c>
      <c r="R169" s="165" t="s">
        <v>14</v>
      </c>
      <c r="S169" s="222"/>
      <c r="U169" s="64" t="s">
        <v>26</v>
      </c>
      <c r="V169" s="32" t="s">
        <v>30</v>
      </c>
      <c r="W169" s="165" t="s">
        <v>14</v>
      </c>
      <c r="X169" s="222"/>
      <c r="Z169" s="25" t="s">
        <v>0</v>
      </c>
    </row>
    <row r="170" spans="1:26" outlineLevel="1" x14ac:dyDescent="0.2">
      <c r="A170" s="75">
        <f>A166+A168</f>
        <v>3</v>
      </c>
      <c r="B170" s="32">
        <f>COUNTIF(C166:C176, "GREVISTE")</f>
        <v>0</v>
      </c>
      <c r="C170" s="165" t="s">
        <v>14</v>
      </c>
      <c r="D170" s="222"/>
      <c r="F170" s="75">
        <f>F166+F168</f>
        <v>3</v>
      </c>
      <c r="G170" s="32">
        <f>COUNTIF(H166:H176, "GREVISTE")</f>
        <v>0</v>
      </c>
      <c r="H170" s="165" t="s">
        <v>14</v>
      </c>
      <c r="I170" s="222"/>
      <c r="K170" s="75">
        <f>K166+K168</f>
        <v>3</v>
      </c>
      <c r="L170" s="32">
        <f>COUNTIF(M166:M176, "GREVISTE")</f>
        <v>0</v>
      </c>
      <c r="M170" s="165" t="s">
        <v>14</v>
      </c>
      <c r="N170" s="222"/>
      <c r="P170" s="75">
        <f>P166+P168</f>
        <v>3</v>
      </c>
      <c r="Q170" s="32">
        <f>COUNTIF(R166:R176, "GREVISTE")</f>
        <v>0</v>
      </c>
      <c r="R170" s="165" t="s">
        <v>14</v>
      </c>
      <c r="S170" s="222"/>
      <c r="U170" s="75">
        <f>U166+U168</f>
        <v>3</v>
      </c>
      <c r="V170" s="32">
        <f>COUNTIF(W166:W176, "GREVISTE")</f>
        <v>0</v>
      </c>
      <c r="W170" s="165" t="s">
        <v>14</v>
      </c>
      <c r="X170" s="222"/>
      <c r="Z170" s="25" t="s">
        <v>0</v>
      </c>
    </row>
    <row r="171" spans="1:26" outlineLevel="1" x14ac:dyDescent="0.2">
      <c r="A171" s="66"/>
      <c r="B171" s="32" t="s">
        <v>119</v>
      </c>
      <c r="C171" s="165" t="s">
        <v>14</v>
      </c>
      <c r="D171" s="222"/>
      <c r="F171" s="66"/>
      <c r="G171" s="32" t="s">
        <v>119</v>
      </c>
      <c r="H171" s="165" t="s">
        <v>14</v>
      </c>
      <c r="I171" s="222"/>
      <c r="K171" s="66"/>
      <c r="L171" s="32" t="s">
        <v>119</v>
      </c>
      <c r="M171" s="165" t="s">
        <v>14</v>
      </c>
      <c r="N171" s="222"/>
      <c r="P171" s="66"/>
      <c r="Q171" s="32" t="s">
        <v>119</v>
      </c>
      <c r="R171" s="165" t="s">
        <v>14</v>
      </c>
      <c r="S171" s="222"/>
      <c r="U171" s="66"/>
      <c r="V171" s="32" t="s">
        <v>119</v>
      </c>
      <c r="W171" s="165" t="s">
        <v>14</v>
      </c>
      <c r="X171" s="222"/>
      <c r="Z171" s="25" t="s">
        <v>0</v>
      </c>
    </row>
    <row r="172" spans="1:26" outlineLevel="1" x14ac:dyDescent="0.2">
      <c r="A172" s="67"/>
      <c r="B172" s="32">
        <f>COUNTIF(C166:C176, "FORMATION")+COUNTIF(C166:C176, "ARRET DE TRAVAIL")+COUNTIF(C166:C176, "ABSENT")</f>
        <v>0</v>
      </c>
      <c r="C172" s="165" t="s">
        <v>14</v>
      </c>
      <c r="D172" s="222"/>
      <c r="F172" s="67"/>
      <c r="G172" s="32">
        <f>COUNTIF(H166:H176, "FORMATION")+COUNTIF(H166:H176, "ARRET DE TRAVAIL")+COUNTIF(H166:H176, "ABSENT")</f>
        <v>0</v>
      </c>
      <c r="H172" s="165" t="s">
        <v>14</v>
      </c>
      <c r="I172" s="222"/>
      <c r="K172" s="67"/>
      <c r="L172" s="32">
        <f>COUNTIF(M166:M176, "FORMATION")+COUNTIF(M166:M176, "ARRET DE TRAVAIL")+COUNTIF(M166:M176, "ABSENT")</f>
        <v>0</v>
      </c>
      <c r="M172" s="165" t="s">
        <v>14</v>
      </c>
      <c r="N172" s="222"/>
      <c r="P172" s="67"/>
      <c r="Q172" s="32">
        <f>COUNTIF(R166:R176, "FORMATION")+COUNTIF(R166:R176, "ARRET DE TRAVAIL")+COUNTIF(R166:R176, "ABSENT")</f>
        <v>0</v>
      </c>
      <c r="R172" s="165" t="s">
        <v>14</v>
      </c>
      <c r="S172" s="222"/>
      <c r="U172" s="67"/>
      <c r="V172" s="32">
        <f>COUNTIF(W166:W176, "FORMATION")+COUNTIF(W166:W176, "ARRET DE TRAVAIL")+COUNTIF(W166:W176, "ABSENT")</f>
        <v>0</v>
      </c>
      <c r="W172" s="165" t="s">
        <v>14</v>
      </c>
      <c r="X172" s="222"/>
      <c r="Z172" s="25" t="s">
        <v>0</v>
      </c>
    </row>
    <row r="173" spans="1:26" outlineLevel="1" x14ac:dyDescent="0.2">
      <c r="A173" s="68"/>
      <c r="B173" s="39"/>
      <c r="C173" s="170" t="s">
        <v>14</v>
      </c>
      <c r="D173" s="223"/>
      <c r="F173" s="68"/>
      <c r="G173" s="39"/>
      <c r="H173" s="170" t="s">
        <v>14</v>
      </c>
      <c r="I173" s="223"/>
      <c r="K173" s="68"/>
      <c r="L173" s="39"/>
      <c r="M173" s="170" t="s">
        <v>14</v>
      </c>
      <c r="N173" s="223"/>
      <c r="P173" s="68"/>
      <c r="Q173" s="39"/>
      <c r="R173" s="170" t="s">
        <v>14</v>
      </c>
      <c r="S173" s="223"/>
      <c r="U173" s="68"/>
      <c r="V173" s="39"/>
      <c r="W173" s="170" t="s">
        <v>14</v>
      </c>
      <c r="X173" s="223"/>
      <c r="Z173" s="25" t="s">
        <v>0</v>
      </c>
    </row>
    <row r="174" spans="1:26" outlineLevel="1" x14ac:dyDescent="0.2">
      <c r="A174" s="69"/>
      <c r="B174" s="52" t="s">
        <v>9</v>
      </c>
      <c r="C174" s="172" t="s">
        <v>13</v>
      </c>
      <c r="D174" s="224"/>
      <c r="F174" s="69"/>
      <c r="G174" s="52" t="s">
        <v>9</v>
      </c>
      <c r="H174" s="172" t="s">
        <v>13</v>
      </c>
      <c r="I174" s="224"/>
      <c r="K174" s="69"/>
      <c r="L174" s="52" t="s">
        <v>9</v>
      </c>
      <c r="M174" s="172" t="s">
        <v>13</v>
      </c>
      <c r="N174" s="224"/>
      <c r="P174" s="69"/>
      <c r="Q174" s="52" t="s">
        <v>9</v>
      </c>
      <c r="R174" s="172" t="s">
        <v>13</v>
      </c>
      <c r="S174" s="224"/>
      <c r="U174" s="69"/>
      <c r="V174" s="52" t="s">
        <v>9</v>
      </c>
      <c r="W174" s="172" t="s">
        <v>13</v>
      </c>
      <c r="X174" s="224"/>
      <c r="Z174" s="25" t="s">
        <v>0</v>
      </c>
    </row>
    <row r="175" spans="1:26" outlineLevel="1" x14ac:dyDescent="0.2">
      <c r="A175" s="68"/>
      <c r="B175" s="39"/>
      <c r="C175" s="165" t="s">
        <v>14</v>
      </c>
      <c r="D175" s="222"/>
      <c r="F175" s="68"/>
      <c r="G175" s="39"/>
      <c r="H175" s="165" t="s">
        <v>14</v>
      </c>
      <c r="I175" s="222"/>
      <c r="K175" s="68"/>
      <c r="L175" s="39"/>
      <c r="M175" s="165" t="s">
        <v>14</v>
      </c>
      <c r="N175" s="222"/>
      <c r="P175" s="68"/>
      <c r="Q175" s="39"/>
      <c r="R175" s="165" t="s">
        <v>14</v>
      </c>
      <c r="S175" s="222"/>
      <c r="U175" s="68"/>
      <c r="V175" s="39"/>
      <c r="W175" s="165" t="s">
        <v>14</v>
      </c>
      <c r="X175" s="222"/>
      <c r="Z175" s="25" t="s">
        <v>0</v>
      </c>
    </row>
    <row r="176" spans="1:26" ht="13.5" outlineLevel="1" thickBot="1" x14ac:dyDescent="0.25">
      <c r="A176" s="68"/>
      <c r="B176" s="217"/>
      <c r="C176" s="170"/>
      <c r="D176" s="222"/>
      <c r="F176" s="68"/>
      <c r="G176" s="217"/>
      <c r="H176" s="170"/>
      <c r="I176" s="222"/>
      <c r="K176" s="68"/>
      <c r="L176" s="217"/>
      <c r="M176" s="170"/>
      <c r="N176" s="222"/>
      <c r="P176" s="68"/>
      <c r="Q176" s="217"/>
      <c r="R176" s="170"/>
      <c r="S176" s="222"/>
      <c r="U176" s="68"/>
      <c r="V176" s="217"/>
      <c r="W176" s="170"/>
      <c r="X176" s="222"/>
      <c r="Z176" s="25" t="s">
        <v>0</v>
      </c>
    </row>
    <row r="177" spans="1:26" outlineLevel="1" x14ac:dyDescent="0.2">
      <c r="A177" s="69"/>
      <c r="B177" s="218" t="s">
        <v>35</v>
      </c>
      <c r="C177" s="232" t="s">
        <v>13</v>
      </c>
      <c r="D177" s="225"/>
      <c r="F177" s="69"/>
      <c r="G177" s="218" t="s">
        <v>35</v>
      </c>
      <c r="H177" s="232" t="s">
        <v>13</v>
      </c>
      <c r="I177" s="225"/>
      <c r="K177" s="69"/>
      <c r="L177" s="218" t="s">
        <v>35</v>
      </c>
      <c r="M177" s="232" t="s">
        <v>13</v>
      </c>
      <c r="N177" s="225"/>
      <c r="P177" s="69"/>
      <c r="Q177" s="218" t="s">
        <v>35</v>
      </c>
      <c r="R177" s="232" t="s">
        <v>13</v>
      </c>
      <c r="S177" s="225"/>
      <c r="U177" s="69"/>
      <c r="V177" s="218" t="s">
        <v>35</v>
      </c>
      <c r="W177" s="232" t="s">
        <v>13</v>
      </c>
      <c r="X177" s="225"/>
      <c r="Z177" s="25" t="s">
        <v>0</v>
      </c>
    </row>
    <row r="178" spans="1:26" outlineLevel="1" x14ac:dyDescent="0.2">
      <c r="A178" s="70"/>
      <c r="B178" s="39"/>
      <c r="C178" s="165" t="s">
        <v>14</v>
      </c>
      <c r="D178" s="222"/>
      <c r="F178" s="70"/>
      <c r="G178" s="39"/>
      <c r="H178" s="165" t="s">
        <v>14</v>
      </c>
      <c r="I178" s="222"/>
      <c r="K178" s="70"/>
      <c r="L178" s="39"/>
      <c r="M178" s="165" t="s">
        <v>14</v>
      </c>
      <c r="N178" s="222"/>
      <c r="P178" s="70"/>
      <c r="Q178" s="39"/>
      <c r="R178" s="165" t="s">
        <v>14</v>
      </c>
      <c r="S178" s="222"/>
      <c r="U178" s="70"/>
      <c r="V178" s="39"/>
      <c r="W178" s="165" t="s">
        <v>14</v>
      </c>
      <c r="X178" s="222"/>
      <c r="Z178" s="25" t="s">
        <v>0</v>
      </c>
    </row>
    <row r="179" spans="1:26" outlineLevel="1" x14ac:dyDescent="0.2">
      <c r="A179" s="68"/>
      <c r="B179" s="217"/>
      <c r="C179" s="165" t="s">
        <v>14</v>
      </c>
      <c r="D179" s="222"/>
      <c r="F179" s="68"/>
      <c r="G179" s="217"/>
      <c r="H179" s="165" t="s">
        <v>14</v>
      </c>
      <c r="I179" s="222"/>
      <c r="K179" s="68"/>
      <c r="L179" s="217"/>
      <c r="M179" s="165" t="s">
        <v>14</v>
      </c>
      <c r="N179" s="222"/>
      <c r="P179" s="68"/>
      <c r="Q179" s="217"/>
      <c r="R179" s="165" t="s">
        <v>14</v>
      </c>
      <c r="S179" s="222"/>
      <c r="U179" s="68"/>
      <c r="V179" s="217"/>
      <c r="W179" s="165" t="s">
        <v>14</v>
      </c>
      <c r="X179" s="222"/>
      <c r="Z179" s="25" t="s">
        <v>0</v>
      </c>
    </row>
    <row r="180" spans="1:26" ht="13.5" outlineLevel="1" thickBot="1" x14ac:dyDescent="0.25">
      <c r="A180" s="68"/>
      <c r="B180" s="219"/>
      <c r="C180" s="165" t="s">
        <v>14</v>
      </c>
      <c r="D180" s="223"/>
      <c r="F180" s="68"/>
      <c r="G180" s="219"/>
      <c r="H180" s="165" t="s">
        <v>14</v>
      </c>
      <c r="I180" s="223"/>
      <c r="K180" s="68"/>
      <c r="L180" s="219"/>
      <c r="M180" s="165" t="s">
        <v>14</v>
      </c>
      <c r="N180" s="223"/>
      <c r="P180" s="68"/>
      <c r="Q180" s="219"/>
      <c r="R180" s="165" t="s">
        <v>14</v>
      </c>
      <c r="S180" s="223"/>
      <c r="U180" s="68"/>
      <c r="V180" s="219"/>
      <c r="W180" s="165" t="s">
        <v>14</v>
      </c>
      <c r="X180" s="223"/>
      <c r="Z180" s="25" t="s">
        <v>0</v>
      </c>
    </row>
    <row r="181" spans="1:26" outlineLevel="1" x14ac:dyDescent="0.2">
      <c r="A181" s="68"/>
      <c r="B181" s="218" t="s">
        <v>10</v>
      </c>
      <c r="C181" s="233" t="s">
        <v>13</v>
      </c>
      <c r="D181" s="225"/>
      <c r="F181" s="68"/>
      <c r="G181" s="218" t="s">
        <v>10</v>
      </c>
      <c r="H181" s="233" t="s">
        <v>13</v>
      </c>
      <c r="I181" s="225"/>
      <c r="K181" s="68"/>
      <c r="L181" s="218" t="s">
        <v>10</v>
      </c>
      <c r="M181" s="233" t="s">
        <v>13</v>
      </c>
      <c r="N181" s="225"/>
      <c r="P181" s="68"/>
      <c r="Q181" s="218" t="s">
        <v>10</v>
      </c>
      <c r="R181" s="233" t="s">
        <v>13</v>
      </c>
      <c r="S181" s="225"/>
      <c r="U181" s="68"/>
      <c r="V181" s="218" t="s">
        <v>10</v>
      </c>
      <c r="W181" s="233" t="s">
        <v>13</v>
      </c>
      <c r="X181" s="225"/>
      <c r="Z181" s="25" t="s">
        <v>0</v>
      </c>
    </row>
    <row r="182" spans="1:26" outlineLevel="1" x14ac:dyDescent="0.2">
      <c r="A182" s="68"/>
      <c r="B182" s="39"/>
      <c r="C182" s="234" t="s">
        <v>13</v>
      </c>
      <c r="D182" s="222"/>
      <c r="F182" s="68"/>
      <c r="G182" s="39"/>
      <c r="H182" s="234" t="s">
        <v>13</v>
      </c>
      <c r="I182" s="222"/>
      <c r="K182" s="68"/>
      <c r="L182" s="39"/>
      <c r="M182" s="234" t="s">
        <v>13</v>
      </c>
      <c r="N182" s="222"/>
      <c r="P182" s="68"/>
      <c r="Q182" s="39"/>
      <c r="R182" s="234" t="s">
        <v>13</v>
      </c>
      <c r="S182" s="222"/>
      <c r="U182" s="68"/>
      <c r="V182" s="39"/>
      <c r="W182" s="234" t="s">
        <v>13</v>
      </c>
      <c r="X182" s="222"/>
      <c r="Z182" s="25" t="s">
        <v>0</v>
      </c>
    </row>
    <row r="183" spans="1:26" outlineLevel="1" x14ac:dyDescent="0.2">
      <c r="A183" s="68"/>
      <c r="B183" s="217"/>
      <c r="C183" s="234" t="s">
        <v>14</v>
      </c>
      <c r="D183" s="222"/>
      <c r="F183" s="68"/>
      <c r="G183" s="217"/>
      <c r="H183" s="234" t="s">
        <v>14</v>
      </c>
      <c r="I183" s="222"/>
      <c r="K183" s="68"/>
      <c r="L183" s="217"/>
      <c r="M183" s="234" t="s">
        <v>14</v>
      </c>
      <c r="N183" s="222"/>
      <c r="P183" s="68"/>
      <c r="Q183" s="217"/>
      <c r="R183" s="234" t="s">
        <v>14</v>
      </c>
      <c r="S183" s="222"/>
      <c r="U183" s="68"/>
      <c r="V183" s="217"/>
      <c r="W183" s="234" t="s">
        <v>14</v>
      </c>
      <c r="X183" s="222"/>
      <c r="Z183" s="25" t="s">
        <v>0</v>
      </c>
    </row>
    <row r="184" spans="1:26" outlineLevel="1" x14ac:dyDescent="0.2">
      <c r="A184" s="68"/>
      <c r="B184" s="217"/>
      <c r="C184" s="235" t="s">
        <v>14</v>
      </c>
      <c r="D184" s="222"/>
      <c r="F184" s="68"/>
      <c r="G184" s="217"/>
      <c r="H184" s="235" t="s">
        <v>14</v>
      </c>
      <c r="I184" s="222"/>
      <c r="K184" s="68"/>
      <c r="L184" s="217"/>
      <c r="M184" s="235" t="s">
        <v>14</v>
      </c>
      <c r="N184" s="222"/>
      <c r="P184" s="68"/>
      <c r="Q184" s="217"/>
      <c r="R184" s="235" t="s">
        <v>14</v>
      </c>
      <c r="S184" s="222"/>
      <c r="U184" s="68"/>
      <c r="V184" s="217"/>
      <c r="W184" s="235" t="s">
        <v>14</v>
      </c>
      <c r="X184" s="222"/>
      <c r="Z184" s="25" t="s">
        <v>0</v>
      </c>
    </row>
    <row r="185" spans="1:26" outlineLevel="1" x14ac:dyDescent="0.2">
      <c r="A185" s="68"/>
      <c r="B185" s="46" t="s">
        <v>5</v>
      </c>
      <c r="C185" s="165" t="s">
        <v>14</v>
      </c>
      <c r="D185" s="222"/>
      <c r="F185" s="68"/>
      <c r="G185" s="46" t="s">
        <v>5</v>
      </c>
      <c r="H185" s="165" t="s">
        <v>14</v>
      </c>
      <c r="I185" s="222"/>
      <c r="K185" s="68"/>
      <c r="L185" s="46" t="s">
        <v>5</v>
      </c>
      <c r="M185" s="165" t="s">
        <v>14</v>
      </c>
      <c r="N185" s="222"/>
      <c r="P185" s="68"/>
      <c r="Q185" s="46" t="s">
        <v>5</v>
      </c>
      <c r="R185" s="165" t="s">
        <v>14</v>
      </c>
      <c r="S185" s="222"/>
      <c r="U185" s="68"/>
      <c r="V185" s="46" t="s">
        <v>5</v>
      </c>
      <c r="W185" s="165" t="s">
        <v>14</v>
      </c>
      <c r="X185" s="222"/>
      <c r="Z185" s="25" t="s">
        <v>0</v>
      </c>
    </row>
    <row r="186" spans="1:26" outlineLevel="1" x14ac:dyDescent="0.2">
      <c r="A186" s="68"/>
      <c r="B186" s="39"/>
      <c r="C186" s="165" t="s">
        <v>14</v>
      </c>
      <c r="D186" s="222"/>
      <c r="F186" s="68"/>
      <c r="G186" s="39"/>
      <c r="H186" s="165" t="s">
        <v>14</v>
      </c>
      <c r="I186" s="222"/>
      <c r="K186" s="68"/>
      <c r="L186" s="39"/>
      <c r="M186" s="165" t="s">
        <v>14</v>
      </c>
      <c r="N186" s="222"/>
      <c r="P186" s="68"/>
      <c r="Q186" s="39"/>
      <c r="R186" s="165" t="s">
        <v>14</v>
      </c>
      <c r="S186" s="222"/>
      <c r="U186" s="68"/>
      <c r="V186" s="39"/>
      <c r="W186" s="165" t="s">
        <v>14</v>
      </c>
      <c r="X186" s="222"/>
      <c r="Z186" s="25" t="s">
        <v>0</v>
      </c>
    </row>
    <row r="187" spans="1:26" outlineLevel="1" x14ac:dyDescent="0.2">
      <c r="A187" s="68"/>
      <c r="B187" s="217"/>
      <c r="C187" s="165" t="s">
        <v>14</v>
      </c>
      <c r="D187" s="222"/>
      <c r="F187" s="68"/>
      <c r="G187" s="217"/>
      <c r="H187" s="165" t="s">
        <v>14</v>
      </c>
      <c r="I187" s="222"/>
      <c r="K187" s="68"/>
      <c r="L187" s="217"/>
      <c r="M187" s="165" t="s">
        <v>14</v>
      </c>
      <c r="N187" s="222"/>
      <c r="P187" s="68"/>
      <c r="Q187" s="217"/>
      <c r="R187" s="165" t="s">
        <v>14</v>
      </c>
      <c r="S187" s="222"/>
      <c r="U187" s="68"/>
      <c r="V187" s="217"/>
      <c r="W187" s="165" t="s">
        <v>14</v>
      </c>
      <c r="X187" s="222"/>
      <c r="Z187" s="25" t="s">
        <v>0</v>
      </c>
    </row>
    <row r="188" spans="1:26" outlineLevel="1" x14ac:dyDescent="0.2">
      <c r="A188" s="68"/>
      <c r="B188" s="30"/>
      <c r="C188" s="165" t="s">
        <v>14</v>
      </c>
      <c r="D188" s="222"/>
      <c r="F188" s="68"/>
      <c r="G188" s="30"/>
      <c r="H188" s="165" t="s">
        <v>14</v>
      </c>
      <c r="I188" s="222"/>
      <c r="K188" s="68"/>
      <c r="L188" s="30"/>
      <c r="M188" s="165" t="s">
        <v>14</v>
      </c>
      <c r="N188" s="222"/>
      <c r="P188" s="68"/>
      <c r="Q188" s="30"/>
      <c r="R188" s="165" t="s">
        <v>14</v>
      </c>
      <c r="S188" s="222"/>
      <c r="U188" s="68"/>
      <c r="V188" s="30"/>
      <c r="W188" s="165" t="s">
        <v>14</v>
      </c>
      <c r="X188" s="222"/>
      <c r="Z188" s="25" t="s">
        <v>0</v>
      </c>
    </row>
    <row r="189" spans="1:26" outlineLevel="1" x14ac:dyDescent="0.2">
      <c r="A189" s="68"/>
      <c r="B189" s="43" t="s">
        <v>31</v>
      </c>
      <c r="C189" s="164" t="s">
        <v>14</v>
      </c>
      <c r="D189" s="222"/>
      <c r="F189" s="68"/>
      <c r="G189" s="43" t="s">
        <v>31</v>
      </c>
      <c r="H189" s="164" t="s">
        <v>14</v>
      </c>
      <c r="I189" s="222"/>
      <c r="K189" s="68"/>
      <c r="L189" s="43" t="s">
        <v>31</v>
      </c>
      <c r="M189" s="164" t="s">
        <v>14</v>
      </c>
      <c r="N189" s="222"/>
      <c r="P189" s="68"/>
      <c r="Q189" s="43" t="s">
        <v>31</v>
      </c>
      <c r="R189" s="164" t="s">
        <v>14</v>
      </c>
      <c r="S189" s="222"/>
      <c r="U189" s="68"/>
      <c r="V189" s="43" t="s">
        <v>31</v>
      </c>
      <c r="W189" s="164" t="s">
        <v>14</v>
      </c>
      <c r="X189" s="222"/>
      <c r="Z189" s="25" t="s">
        <v>0</v>
      </c>
    </row>
    <row r="190" spans="1:26" outlineLevel="1" x14ac:dyDescent="0.2">
      <c r="A190" s="68"/>
      <c r="B190" s="32" t="s">
        <v>118</v>
      </c>
      <c r="C190" s="165" t="s">
        <v>14</v>
      </c>
      <c r="D190" s="222"/>
      <c r="F190" s="68"/>
      <c r="G190" s="32" t="s">
        <v>118</v>
      </c>
      <c r="H190" s="165" t="s">
        <v>14</v>
      </c>
      <c r="I190" s="222"/>
      <c r="K190" s="68"/>
      <c r="L190" s="32" t="s">
        <v>118</v>
      </c>
      <c r="M190" s="165" t="s">
        <v>14</v>
      </c>
      <c r="N190" s="222"/>
      <c r="P190" s="68"/>
      <c r="Q190" s="32" t="s">
        <v>118</v>
      </c>
      <c r="R190" s="165" t="s">
        <v>14</v>
      </c>
      <c r="S190" s="222"/>
      <c r="U190" s="68"/>
      <c r="V190" s="32" t="s">
        <v>118</v>
      </c>
      <c r="W190" s="165" t="s">
        <v>14</v>
      </c>
      <c r="X190" s="222"/>
      <c r="Z190" s="25" t="s">
        <v>0</v>
      </c>
    </row>
    <row r="191" spans="1:26" outlineLevel="1" x14ac:dyDescent="0.2">
      <c r="A191" s="68"/>
      <c r="B191" s="32">
        <f>COUNTIF(C182:C203, "PRESENT")+COUNTIF(C182:C203, "RAISON DE SERVICE")</f>
        <v>1</v>
      </c>
      <c r="C191" s="165" t="s">
        <v>14</v>
      </c>
      <c r="D191" s="222"/>
      <c r="F191" s="68"/>
      <c r="G191" s="32">
        <f>COUNTIF(H182:H203, "PRESENT")+COUNTIF(H182:H203, "RAISON DE SERVICE")</f>
        <v>1</v>
      </c>
      <c r="H191" s="165" t="s">
        <v>14</v>
      </c>
      <c r="I191" s="222"/>
      <c r="K191" s="68"/>
      <c r="L191" s="32">
        <f>COUNTIF(M182:M203, "PRESENT")+COUNTIF(M182:M203, "RAISON DE SERVICE")</f>
        <v>1</v>
      </c>
      <c r="M191" s="165" t="s">
        <v>14</v>
      </c>
      <c r="N191" s="222"/>
      <c r="P191" s="68"/>
      <c r="Q191" s="32">
        <f>COUNTIF(R182:R203, "PRESENT")+COUNTIF(R182:R203, "RAISON DE SERVICE")</f>
        <v>1</v>
      </c>
      <c r="R191" s="165" t="s">
        <v>14</v>
      </c>
      <c r="S191" s="222"/>
      <c r="U191" s="68"/>
      <c r="V191" s="32">
        <f>COUNTIF(W182:W203, "PRESENT")+COUNTIF(W182:W203, "RAISON DE SERVICE")</f>
        <v>1</v>
      </c>
      <c r="W191" s="165" t="s">
        <v>14</v>
      </c>
      <c r="X191" s="222"/>
      <c r="Z191" s="25" t="s">
        <v>0</v>
      </c>
    </row>
    <row r="192" spans="1:26" outlineLevel="1" x14ac:dyDescent="0.2">
      <c r="A192" s="68"/>
      <c r="B192" s="32" t="s">
        <v>30</v>
      </c>
      <c r="C192" s="165" t="s">
        <v>14</v>
      </c>
      <c r="D192" s="222"/>
      <c r="F192" s="68"/>
      <c r="G192" s="32" t="s">
        <v>30</v>
      </c>
      <c r="H192" s="165" t="s">
        <v>14</v>
      </c>
      <c r="I192" s="222"/>
      <c r="K192" s="68"/>
      <c r="L192" s="32" t="s">
        <v>30</v>
      </c>
      <c r="M192" s="165" t="s">
        <v>14</v>
      </c>
      <c r="N192" s="222"/>
      <c r="P192" s="68"/>
      <c r="Q192" s="32" t="s">
        <v>30</v>
      </c>
      <c r="R192" s="165" t="s">
        <v>14</v>
      </c>
      <c r="S192" s="222"/>
      <c r="U192" s="68"/>
      <c r="V192" s="32" t="s">
        <v>30</v>
      </c>
      <c r="W192" s="165" t="s">
        <v>14</v>
      </c>
      <c r="X192" s="222"/>
      <c r="Z192" s="25" t="s">
        <v>0</v>
      </c>
    </row>
    <row r="193" spans="1:26" outlineLevel="1" x14ac:dyDescent="0.2">
      <c r="A193" s="68"/>
      <c r="B193" s="32">
        <f>COUNTIF(C181:C203, "GREVISTE")</f>
        <v>0</v>
      </c>
      <c r="C193" s="165" t="s">
        <v>14</v>
      </c>
      <c r="D193" s="222"/>
      <c r="F193" s="68"/>
      <c r="G193" s="32">
        <f>COUNTIF(H181:H203, "GREVISTE")</f>
        <v>0</v>
      </c>
      <c r="H193" s="165" t="s">
        <v>14</v>
      </c>
      <c r="I193" s="222"/>
      <c r="K193" s="68"/>
      <c r="L193" s="32">
        <f>COUNTIF(M181:M203, "GREVISTE")</f>
        <v>0</v>
      </c>
      <c r="M193" s="165" t="s">
        <v>14</v>
      </c>
      <c r="N193" s="222"/>
      <c r="P193" s="68"/>
      <c r="Q193" s="32">
        <f>COUNTIF(R181:R203, "GREVISTE")</f>
        <v>0</v>
      </c>
      <c r="R193" s="165" t="s">
        <v>14</v>
      </c>
      <c r="S193" s="222"/>
      <c r="U193" s="68"/>
      <c r="V193" s="32">
        <f>COUNTIF(W181:W203, "GREVISTE")</f>
        <v>0</v>
      </c>
      <c r="W193" s="165" t="s">
        <v>14</v>
      </c>
      <c r="X193" s="222"/>
      <c r="Z193" s="25" t="s">
        <v>0</v>
      </c>
    </row>
    <row r="194" spans="1:26" outlineLevel="1" x14ac:dyDescent="0.2">
      <c r="A194" s="68"/>
      <c r="B194" s="32" t="s">
        <v>119</v>
      </c>
      <c r="C194" s="165" t="s">
        <v>14</v>
      </c>
      <c r="D194" s="222"/>
      <c r="F194" s="68"/>
      <c r="G194" s="32" t="s">
        <v>119</v>
      </c>
      <c r="H194" s="165" t="s">
        <v>14</v>
      </c>
      <c r="I194" s="222"/>
      <c r="K194" s="68"/>
      <c r="L194" s="32" t="s">
        <v>119</v>
      </c>
      <c r="M194" s="165" t="s">
        <v>14</v>
      </c>
      <c r="N194" s="222"/>
      <c r="P194" s="68"/>
      <c r="Q194" s="32" t="s">
        <v>119</v>
      </c>
      <c r="R194" s="165" t="s">
        <v>14</v>
      </c>
      <c r="S194" s="222"/>
      <c r="U194" s="68"/>
      <c r="V194" s="32" t="s">
        <v>119</v>
      </c>
      <c r="W194" s="165" t="s">
        <v>14</v>
      </c>
      <c r="X194" s="222"/>
      <c r="Z194" s="25" t="s">
        <v>0</v>
      </c>
    </row>
    <row r="195" spans="1:26" outlineLevel="1" x14ac:dyDescent="0.2">
      <c r="A195" s="68"/>
      <c r="B195" s="32">
        <f>COUNTIF(C182:C203, "FORMATION")+COUNTIF(C182:C203, "ARRET DE TRAVAIL")+COUNTIF(C182:C203, "ABSENT")</f>
        <v>0</v>
      </c>
      <c r="C195" s="165" t="s">
        <v>14</v>
      </c>
      <c r="D195" s="222"/>
      <c r="F195" s="68"/>
      <c r="G195" s="32">
        <f>COUNTIF(H182:H203, "FORMATION")+COUNTIF(H182:H203, "ARRET DE TRAVAIL")+COUNTIF(H182:H203, "ABSENT")</f>
        <v>0</v>
      </c>
      <c r="H195" s="165" t="s">
        <v>14</v>
      </c>
      <c r="I195" s="222"/>
      <c r="K195" s="68"/>
      <c r="L195" s="32">
        <f>COUNTIF(M182:M203, "FORMATION")+COUNTIF(M182:M203, "ARRET DE TRAVAIL")+COUNTIF(M182:M203, "ABSENT")</f>
        <v>0</v>
      </c>
      <c r="M195" s="165" t="s">
        <v>14</v>
      </c>
      <c r="N195" s="222"/>
      <c r="P195" s="68"/>
      <c r="Q195" s="32">
        <f>COUNTIF(R182:R203, "FORMATION")+COUNTIF(R182:R203, "ARRET DE TRAVAIL")+COUNTIF(R182:R203, "ABSENT")</f>
        <v>0</v>
      </c>
      <c r="R195" s="165" t="s">
        <v>14</v>
      </c>
      <c r="S195" s="222"/>
      <c r="U195" s="68"/>
      <c r="V195" s="32">
        <f>COUNTIF(W182:W203, "FORMATION")+COUNTIF(W182:W203, "ARRET DE TRAVAIL")+COUNTIF(W182:W203, "ABSENT")</f>
        <v>0</v>
      </c>
      <c r="W195" s="165" t="s">
        <v>14</v>
      </c>
      <c r="X195" s="222"/>
      <c r="Z195" s="25" t="s">
        <v>0</v>
      </c>
    </row>
    <row r="196" spans="1:26" outlineLevel="1" x14ac:dyDescent="0.2">
      <c r="A196" s="68"/>
      <c r="B196" s="39"/>
      <c r="C196" s="165" t="s">
        <v>14</v>
      </c>
      <c r="D196" s="222"/>
      <c r="F196" s="68"/>
      <c r="G196" s="39"/>
      <c r="H196" s="165" t="s">
        <v>14</v>
      </c>
      <c r="I196" s="222"/>
      <c r="K196" s="68"/>
      <c r="L196" s="39"/>
      <c r="M196" s="165" t="s">
        <v>14</v>
      </c>
      <c r="N196" s="222"/>
      <c r="P196" s="68"/>
      <c r="Q196" s="39"/>
      <c r="R196" s="165" t="s">
        <v>14</v>
      </c>
      <c r="S196" s="222"/>
      <c r="U196" s="68"/>
      <c r="V196" s="39"/>
      <c r="W196" s="165" t="s">
        <v>14</v>
      </c>
      <c r="X196" s="222"/>
      <c r="Z196" s="25" t="s">
        <v>0</v>
      </c>
    </row>
    <row r="197" spans="1:26" outlineLevel="1" x14ac:dyDescent="0.2">
      <c r="A197" s="68"/>
      <c r="B197" s="217"/>
      <c r="C197" s="165" t="s">
        <v>14</v>
      </c>
      <c r="D197" s="222"/>
      <c r="F197" s="68"/>
      <c r="G197" s="217"/>
      <c r="H197" s="165" t="s">
        <v>14</v>
      </c>
      <c r="I197" s="222"/>
      <c r="K197" s="68"/>
      <c r="L197" s="217"/>
      <c r="M197" s="165" t="s">
        <v>14</v>
      </c>
      <c r="N197" s="222"/>
      <c r="P197" s="68"/>
      <c r="Q197" s="217"/>
      <c r="R197" s="165" t="s">
        <v>14</v>
      </c>
      <c r="S197" s="222"/>
      <c r="U197" s="68"/>
      <c r="V197" s="217"/>
      <c r="W197" s="165" t="s">
        <v>14</v>
      </c>
      <c r="X197" s="222"/>
      <c r="Z197" s="25" t="s">
        <v>0</v>
      </c>
    </row>
    <row r="198" spans="1:26" outlineLevel="1" x14ac:dyDescent="0.2">
      <c r="A198" s="68"/>
      <c r="B198" s="217"/>
      <c r="C198" s="165" t="s">
        <v>14</v>
      </c>
      <c r="D198" s="222"/>
      <c r="F198" s="68"/>
      <c r="G198" s="217"/>
      <c r="H198" s="165" t="s">
        <v>14</v>
      </c>
      <c r="I198" s="222"/>
      <c r="K198" s="68"/>
      <c r="L198" s="217"/>
      <c r="M198" s="165" t="s">
        <v>14</v>
      </c>
      <c r="N198" s="222"/>
      <c r="P198" s="68"/>
      <c r="Q198" s="217"/>
      <c r="R198" s="165" t="s">
        <v>14</v>
      </c>
      <c r="S198" s="222"/>
      <c r="U198" s="68"/>
      <c r="V198" s="217"/>
      <c r="W198" s="165" t="s">
        <v>14</v>
      </c>
      <c r="X198" s="222"/>
      <c r="Z198" s="25" t="s">
        <v>0</v>
      </c>
    </row>
    <row r="199" spans="1:26" outlineLevel="1" x14ac:dyDescent="0.2">
      <c r="A199" s="68"/>
      <c r="B199" s="217"/>
      <c r="C199" s="165" t="s">
        <v>14</v>
      </c>
      <c r="D199" s="222"/>
      <c r="F199" s="68"/>
      <c r="G199" s="217"/>
      <c r="H199" s="165" t="s">
        <v>14</v>
      </c>
      <c r="I199" s="222"/>
      <c r="K199" s="68"/>
      <c r="L199" s="217"/>
      <c r="M199" s="165" t="s">
        <v>14</v>
      </c>
      <c r="N199" s="222"/>
      <c r="P199" s="68"/>
      <c r="Q199" s="217"/>
      <c r="R199" s="165" t="s">
        <v>14</v>
      </c>
      <c r="S199" s="222"/>
      <c r="U199" s="68"/>
      <c r="V199" s="217"/>
      <c r="W199" s="165" t="s">
        <v>14</v>
      </c>
      <c r="X199" s="222"/>
      <c r="Z199" s="25" t="s">
        <v>0</v>
      </c>
    </row>
    <row r="200" spans="1:26" outlineLevel="1" x14ac:dyDescent="0.2">
      <c r="A200" s="68"/>
      <c r="B200" s="217"/>
      <c r="C200" s="165" t="s">
        <v>14</v>
      </c>
      <c r="D200" s="222"/>
      <c r="F200" s="68"/>
      <c r="G200" s="217"/>
      <c r="H200" s="165" t="s">
        <v>14</v>
      </c>
      <c r="I200" s="222"/>
      <c r="K200" s="68"/>
      <c r="L200" s="217"/>
      <c r="M200" s="165" t="s">
        <v>14</v>
      </c>
      <c r="N200" s="222"/>
      <c r="P200" s="68"/>
      <c r="Q200" s="217"/>
      <c r="R200" s="165" t="s">
        <v>14</v>
      </c>
      <c r="S200" s="222"/>
      <c r="U200" s="68"/>
      <c r="V200" s="217"/>
      <c r="W200" s="165" t="s">
        <v>14</v>
      </c>
      <c r="X200" s="222"/>
      <c r="Z200" s="25" t="s">
        <v>0</v>
      </c>
    </row>
    <row r="201" spans="1:26" outlineLevel="1" x14ac:dyDescent="0.2">
      <c r="A201" s="68"/>
      <c r="B201" s="217"/>
      <c r="C201" s="165" t="s">
        <v>14</v>
      </c>
      <c r="D201" s="222"/>
      <c r="F201" s="68"/>
      <c r="G201" s="217"/>
      <c r="H201" s="165" t="s">
        <v>14</v>
      </c>
      <c r="I201" s="222"/>
      <c r="K201" s="68"/>
      <c r="L201" s="217"/>
      <c r="M201" s="165" t="s">
        <v>14</v>
      </c>
      <c r="N201" s="222"/>
      <c r="P201" s="68"/>
      <c r="Q201" s="217"/>
      <c r="R201" s="165" t="s">
        <v>14</v>
      </c>
      <c r="S201" s="222"/>
      <c r="U201" s="68"/>
      <c r="V201" s="217"/>
      <c r="W201" s="165" t="s">
        <v>14</v>
      </c>
      <c r="X201" s="222"/>
      <c r="Z201" s="25" t="s">
        <v>0</v>
      </c>
    </row>
    <row r="202" spans="1:26" outlineLevel="1" x14ac:dyDescent="0.2">
      <c r="A202" s="68"/>
      <c r="B202" s="217"/>
      <c r="C202" s="165" t="s">
        <v>14</v>
      </c>
      <c r="D202" s="222"/>
      <c r="F202" s="68"/>
      <c r="G202" s="217"/>
      <c r="H202" s="165" t="s">
        <v>14</v>
      </c>
      <c r="I202" s="222"/>
      <c r="K202" s="68"/>
      <c r="L202" s="217"/>
      <c r="M202" s="165" t="s">
        <v>14</v>
      </c>
      <c r="N202" s="222"/>
      <c r="P202" s="68"/>
      <c r="Q202" s="217"/>
      <c r="R202" s="165" t="s">
        <v>14</v>
      </c>
      <c r="S202" s="222"/>
      <c r="U202" s="68"/>
      <c r="V202" s="217"/>
      <c r="W202" s="165" t="s">
        <v>14</v>
      </c>
      <c r="X202" s="222"/>
      <c r="Z202" s="25" t="s">
        <v>0</v>
      </c>
    </row>
    <row r="203" spans="1:26" ht="13.5" outlineLevel="1" thickBot="1" x14ac:dyDescent="0.25">
      <c r="A203" s="71"/>
      <c r="B203" s="219"/>
      <c r="C203" s="166" t="s">
        <v>14</v>
      </c>
      <c r="D203" s="226"/>
      <c r="F203" s="71"/>
      <c r="G203" s="219"/>
      <c r="H203" s="166" t="s">
        <v>14</v>
      </c>
      <c r="I203" s="226"/>
      <c r="K203" s="71"/>
      <c r="L203" s="219"/>
      <c r="M203" s="166" t="s">
        <v>14</v>
      </c>
      <c r="N203" s="226"/>
      <c r="P203" s="71"/>
      <c r="Q203" s="219"/>
      <c r="R203" s="166" t="s">
        <v>14</v>
      </c>
      <c r="S203" s="226"/>
      <c r="U203" s="71"/>
      <c r="V203" s="219"/>
      <c r="W203" s="166" t="s">
        <v>14</v>
      </c>
      <c r="X203" s="226"/>
      <c r="Z203" s="25" t="s">
        <v>0</v>
      </c>
    </row>
    <row r="204" spans="1:26" ht="13.5" thickBot="1" x14ac:dyDescent="0.25"/>
    <row r="205" spans="1:26" ht="13.5" thickBot="1" x14ac:dyDescent="0.25">
      <c r="A205" s="76" t="s">
        <v>18</v>
      </c>
      <c r="B205" s="348" t="s">
        <v>6</v>
      </c>
      <c r="C205" s="349"/>
      <c r="D205" s="350"/>
      <c r="F205" s="76" t="s">
        <v>18</v>
      </c>
      <c r="G205" s="348" t="s">
        <v>6</v>
      </c>
      <c r="H205" s="349"/>
      <c r="I205" s="350"/>
      <c r="K205" s="76" t="s">
        <v>18</v>
      </c>
      <c r="L205" s="348" t="s">
        <v>6</v>
      </c>
      <c r="M205" s="349"/>
      <c r="N205" s="350"/>
      <c r="P205" s="76" t="s">
        <v>18</v>
      </c>
      <c r="Q205" s="348" t="s">
        <v>6</v>
      </c>
      <c r="R205" s="349"/>
      <c r="S205" s="350"/>
      <c r="U205" s="76" t="s">
        <v>18</v>
      </c>
      <c r="V205" s="348" t="s">
        <v>6</v>
      </c>
      <c r="W205" s="349"/>
      <c r="X205" s="350"/>
    </row>
    <row r="206" spans="1:26" outlineLevel="1" x14ac:dyDescent="0.2">
      <c r="A206" s="31"/>
      <c r="B206" s="77" t="s">
        <v>66</v>
      </c>
      <c r="C206" s="232" t="s">
        <v>13</v>
      </c>
      <c r="D206" s="182" t="s">
        <v>94</v>
      </c>
      <c r="F206" s="31"/>
      <c r="G206" s="77" t="s">
        <v>66</v>
      </c>
      <c r="H206" s="232" t="s">
        <v>13</v>
      </c>
      <c r="I206" s="182" t="s">
        <v>94</v>
      </c>
      <c r="K206" s="31"/>
      <c r="L206" s="77" t="s">
        <v>66</v>
      </c>
      <c r="M206" s="232" t="s">
        <v>13</v>
      </c>
      <c r="N206" s="182" t="s">
        <v>94</v>
      </c>
      <c r="P206" s="31"/>
      <c r="Q206" s="77" t="s">
        <v>66</v>
      </c>
      <c r="R206" s="232" t="s">
        <v>13</v>
      </c>
      <c r="S206" s="182" t="s">
        <v>94</v>
      </c>
      <c r="U206" s="31"/>
      <c r="V206" s="77" t="s">
        <v>66</v>
      </c>
      <c r="W206" s="232" t="s">
        <v>13</v>
      </c>
      <c r="X206" s="182" t="s">
        <v>94</v>
      </c>
    </row>
    <row r="207" spans="1:26" outlineLevel="1" x14ac:dyDescent="0.2">
      <c r="A207" s="31"/>
      <c r="B207" s="78">
        <f>VARIABLES!D28</f>
        <v>13</v>
      </c>
      <c r="C207" s="165" t="s">
        <v>13</v>
      </c>
      <c r="D207" s="184" t="s">
        <v>93</v>
      </c>
      <c r="F207" s="31"/>
      <c r="G207" s="78">
        <f>VARIABLES!E28</f>
        <v>32</v>
      </c>
      <c r="H207" s="165" t="s">
        <v>13</v>
      </c>
      <c r="I207" s="184" t="s">
        <v>93</v>
      </c>
      <c r="K207" s="31"/>
      <c r="L207" s="78">
        <f>VARIABLES!F28</f>
        <v>53</v>
      </c>
      <c r="M207" s="165" t="s">
        <v>13</v>
      </c>
      <c r="N207" s="184" t="s">
        <v>93</v>
      </c>
      <c r="P207" s="31"/>
      <c r="Q207" s="78">
        <f>VARIABLES!G28</f>
        <v>72</v>
      </c>
      <c r="R207" s="165" t="s">
        <v>13</v>
      </c>
      <c r="S207" s="184" t="s">
        <v>93</v>
      </c>
      <c r="U207" s="31"/>
      <c r="V207" s="78">
        <f>VARIABLES!L28</f>
        <v>0</v>
      </c>
      <c r="W207" s="165" t="s">
        <v>13</v>
      </c>
      <c r="X207" s="184" t="s">
        <v>93</v>
      </c>
    </row>
    <row r="208" spans="1:26" outlineLevel="1" x14ac:dyDescent="0.2">
      <c r="A208" s="31"/>
      <c r="B208" s="78" t="s">
        <v>28</v>
      </c>
      <c r="C208" s="165" t="s">
        <v>13</v>
      </c>
      <c r="D208" s="184" t="s">
        <v>94</v>
      </c>
      <c r="F208" s="31"/>
      <c r="G208" s="78" t="s">
        <v>28</v>
      </c>
      <c r="H208" s="165" t="s">
        <v>13</v>
      </c>
      <c r="I208" s="184" t="s">
        <v>94</v>
      </c>
      <c r="K208" s="31"/>
      <c r="L208" s="78" t="s">
        <v>28</v>
      </c>
      <c r="M208" s="165" t="s">
        <v>13</v>
      </c>
      <c r="N208" s="184" t="s">
        <v>94</v>
      </c>
      <c r="P208" s="31"/>
      <c r="Q208" s="78" t="s">
        <v>28</v>
      </c>
      <c r="R208" s="165" t="s">
        <v>13</v>
      </c>
      <c r="S208" s="184" t="s">
        <v>94</v>
      </c>
      <c r="U208" s="31"/>
      <c r="V208" s="78" t="s">
        <v>28</v>
      </c>
      <c r="W208" s="165" t="s">
        <v>13</v>
      </c>
      <c r="X208" s="184" t="s">
        <v>94</v>
      </c>
    </row>
    <row r="209" spans="1:24" outlineLevel="1" x14ac:dyDescent="0.2">
      <c r="A209" s="31"/>
      <c r="B209" s="79">
        <f>VARIABLES!D30</f>
        <v>0.9285714285714286</v>
      </c>
      <c r="C209" s="165" t="s">
        <v>13</v>
      </c>
      <c r="D209" s="184" t="s">
        <v>93</v>
      </c>
      <c r="F209" s="31"/>
      <c r="G209" s="79">
        <f>VARIABLES!E31</f>
        <v>3</v>
      </c>
      <c r="H209" s="165" t="s">
        <v>13</v>
      </c>
      <c r="I209" s="184" t="s">
        <v>93</v>
      </c>
      <c r="K209" s="31"/>
      <c r="L209" s="79">
        <f>VARIABLES!F31</f>
        <v>4</v>
      </c>
      <c r="M209" s="165" t="s">
        <v>13</v>
      </c>
      <c r="N209" s="184" t="s">
        <v>93</v>
      </c>
      <c r="P209" s="31"/>
      <c r="Q209" s="79">
        <f>VARIABLES!G30</f>
        <v>5.1428571428571432</v>
      </c>
      <c r="R209" s="165" t="s">
        <v>13</v>
      </c>
      <c r="S209" s="184" t="s">
        <v>93</v>
      </c>
      <c r="U209" s="31"/>
      <c r="V209" s="79">
        <f>VARIABLES!L30</f>
        <v>0</v>
      </c>
      <c r="W209" s="165" t="s">
        <v>13</v>
      </c>
      <c r="X209" s="184" t="s">
        <v>93</v>
      </c>
    </row>
    <row r="210" spans="1:24" outlineLevel="1" x14ac:dyDescent="0.2">
      <c r="A210" s="31"/>
      <c r="B210" s="74" t="s">
        <v>29</v>
      </c>
      <c r="C210" s="165" t="s">
        <v>13</v>
      </c>
      <c r="D210" s="184" t="s">
        <v>95</v>
      </c>
      <c r="F210" s="31"/>
      <c r="G210" s="74" t="s">
        <v>29</v>
      </c>
      <c r="H210" s="165" t="s">
        <v>13</v>
      </c>
      <c r="I210" s="184" t="s">
        <v>95</v>
      </c>
      <c r="K210" s="31"/>
      <c r="L210" s="74" t="s">
        <v>29</v>
      </c>
      <c r="M210" s="165" t="s">
        <v>13</v>
      </c>
      <c r="N210" s="184" t="s">
        <v>95</v>
      </c>
      <c r="P210" s="31"/>
      <c r="Q210" s="74" t="s">
        <v>29</v>
      </c>
      <c r="R210" s="165" t="s">
        <v>13</v>
      </c>
      <c r="S210" s="184" t="s">
        <v>95</v>
      </c>
      <c r="U210" s="31"/>
      <c r="V210" s="74" t="s">
        <v>29</v>
      </c>
      <c r="W210" s="165" t="s">
        <v>13</v>
      </c>
      <c r="X210" s="184" t="s">
        <v>95</v>
      </c>
    </row>
    <row r="211" spans="1:24" outlineLevel="1" x14ac:dyDescent="0.2">
      <c r="A211" s="31"/>
      <c r="B211" s="74">
        <f>COUNTIF(C206:C215, "PRESENT")+COUNTIF(C206:C215, "RAISON DE SERVICE")</f>
        <v>7</v>
      </c>
      <c r="C211" s="165" t="s">
        <v>13</v>
      </c>
      <c r="D211" s="184" t="s">
        <v>91</v>
      </c>
      <c r="F211" s="31"/>
      <c r="G211" s="74">
        <f>COUNTIF(H206:H215, "PRESENT")+COUNTIF(H206:H215, "RAISON DE SERVICE")</f>
        <v>7</v>
      </c>
      <c r="H211" s="165" t="s">
        <v>13</v>
      </c>
      <c r="I211" s="184" t="s">
        <v>91</v>
      </c>
      <c r="K211" s="31"/>
      <c r="L211" s="74">
        <f>COUNTIF(M206:M215, "PRESENT")+COUNTIF(M206:M215, "RAISON DE SERVICE")</f>
        <v>7</v>
      </c>
      <c r="M211" s="165" t="s">
        <v>13</v>
      </c>
      <c r="N211" s="184" t="s">
        <v>91</v>
      </c>
      <c r="P211" s="31"/>
      <c r="Q211" s="74">
        <f>COUNTIF(R206:R215, "PRESENT")+COUNTIF(R206:R215, "RAISON DE SERVICE")</f>
        <v>7</v>
      </c>
      <c r="R211" s="165" t="s">
        <v>13</v>
      </c>
      <c r="S211" s="184" t="s">
        <v>91</v>
      </c>
      <c r="U211" s="31"/>
      <c r="V211" s="74">
        <f>COUNTIF(W206:W215, "PRESENT")+COUNTIF(W206:W215, "RAISON DE SERVICE")</f>
        <v>7</v>
      </c>
      <c r="W211" s="165" t="s">
        <v>13</v>
      </c>
      <c r="X211" s="184" t="s">
        <v>91</v>
      </c>
    </row>
    <row r="212" spans="1:24" outlineLevel="1" x14ac:dyDescent="0.2">
      <c r="A212" s="31"/>
      <c r="B212" s="74" t="s">
        <v>30</v>
      </c>
      <c r="C212" s="165" t="s">
        <v>13</v>
      </c>
      <c r="D212" s="184" t="s">
        <v>92</v>
      </c>
      <c r="F212" s="31"/>
      <c r="G212" s="74" t="s">
        <v>30</v>
      </c>
      <c r="H212" s="165" t="s">
        <v>13</v>
      </c>
      <c r="I212" s="184" t="s">
        <v>92</v>
      </c>
      <c r="K212" s="31"/>
      <c r="L212" s="74" t="s">
        <v>30</v>
      </c>
      <c r="M212" s="165" t="s">
        <v>13</v>
      </c>
      <c r="N212" s="184" t="s">
        <v>92</v>
      </c>
      <c r="P212" s="31"/>
      <c r="Q212" s="74" t="s">
        <v>30</v>
      </c>
      <c r="R212" s="165" t="s">
        <v>13</v>
      </c>
      <c r="S212" s="184" t="s">
        <v>92</v>
      </c>
      <c r="U212" s="31"/>
      <c r="V212" s="74" t="s">
        <v>30</v>
      </c>
      <c r="W212" s="165" t="s">
        <v>13</v>
      </c>
      <c r="X212" s="184" t="s">
        <v>92</v>
      </c>
    </row>
    <row r="213" spans="1:24" outlineLevel="1" x14ac:dyDescent="0.2">
      <c r="A213" s="31"/>
      <c r="B213" s="74">
        <f>COUNTIF(C206:C215, "GREVISTE")</f>
        <v>0</v>
      </c>
      <c r="C213" s="165" t="s">
        <v>14</v>
      </c>
      <c r="D213" s="184"/>
      <c r="F213" s="31"/>
      <c r="G213" s="74">
        <f>COUNTIF(H206:H215, "GREVISTE")</f>
        <v>0</v>
      </c>
      <c r="H213" s="165" t="s">
        <v>14</v>
      </c>
      <c r="I213" s="184"/>
      <c r="K213" s="31"/>
      <c r="L213" s="74">
        <f>COUNTIF(M206:M215, "GREVISTE")</f>
        <v>0</v>
      </c>
      <c r="M213" s="165" t="s">
        <v>14</v>
      </c>
      <c r="N213" s="184"/>
      <c r="P213" s="31"/>
      <c r="Q213" s="74">
        <f>COUNTIF(R206:R215, "GREVISTE")</f>
        <v>0</v>
      </c>
      <c r="R213" s="165" t="s">
        <v>14</v>
      </c>
      <c r="S213" s="184"/>
      <c r="U213" s="31"/>
      <c r="V213" s="74">
        <f>COUNTIF(W206:W215, "GREVISTE")</f>
        <v>0</v>
      </c>
      <c r="W213" s="165" t="s">
        <v>14</v>
      </c>
      <c r="X213" s="184"/>
    </row>
    <row r="214" spans="1:24" outlineLevel="1" x14ac:dyDescent="0.2">
      <c r="A214" s="31"/>
      <c r="B214" s="74" t="s">
        <v>27</v>
      </c>
      <c r="C214" s="165" t="s">
        <v>14</v>
      </c>
      <c r="D214" s="184"/>
      <c r="F214" s="31"/>
      <c r="G214" s="74" t="s">
        <v>27</v>
      </c>
      <c r="H214" s="165" t="s">
        <v>14</v>
      </c>
      <c r="I214" s="184"/>
      <c r="K214" s="31"/>
      <c r="L214" s="74" t="s">
        <v>27</v>
      </c>
      <c r="M214" s="165" t="s">
        <v>14</v>
      </c>
      <c r="N214" s="184"/>
      <c r="P214" s="31"/>
      <c r="Q214" s="74" t="s">
        <v>27</v>
      </c>
      <c r="R214" s="165" t="s">
        <v>14</v>
      </c>
      <c r="S214" s="184"/>
      <c r="U214" s="31"/>
      <c r="V214" s="74" t="s">
        <v>27</v>
      </c>
      <c r="W214" s="165" t="s">
        <v>14</v>
      </c>
      <c r="X214" s="184"/>
    </row>
    <row r="215" spans="1:24" ht="13.5" outlineLevel="1" thickBot="1" x14ac:dyDescent="0.25">
      <c r="A215" s="33"/>
      <c r="B215" s="80">
        <f>COUNTIF(C206:C215, "RAISON DE SERVICE")</f>
        <v>0</v>
      </c>
      <c r="C215" s="166" t="s">
        <v>14</v>
      </c>
      <c r="D215" s="190"/>
      <c r="F215" s="33"/>
      <c r="G215" s="80">
        <f>COUNTIF(H206:H215, "RAISON DE SERVICE")</f>
        <v>0</v>
      </c>
      <c r="H215" s="166" t="s">
        <v>14</v>
      </c>
      <c r="I215" s="190"/>
      <c r="K215" s="33"/>
      <c r="L215" s="80">
        <f>COUNTIF(M206:M215, "RAISON DE SERVICE")</f>
        <v>0</v>
      </c>
      <c r="M215" s="166" t="s">
        <v>14</v>
      </c>
      <c r="N215" s="190"/>
      <c r="P215" s="33"/>
      <c r="Q215" s="80">
        <f>COUNTIF(R206:R215, "RAISON DE SERVICE")</f>
        <v>0</v>
      </c>
      <c r="R215" s="166" t="s">
        <v>14</v>
      </c>
      <c r="S215" s="190"/>
      <c r="U215" s="33"/>
      <c r="V215" s="80">
        <f>COUNTIF(W206:W215, "RAISON DE SERVICE")</f>
        <v>0</v>
      </c>
      <c r="W215" s="166" t="s">
        <v>14</v>
      </c>
      <c r="X215" s="190"/>
    </row>
    <row r="216" spans="1:24" ht="13.5" thickBot="1" x14ac:dyDescent="0.25"/>
    <row r="217" spans="1:24" ht="13.5" thickBot="1" x14ac:dyDescent="0.25">
      <c r="A217" s="81" t="s">
        <v>20</v>
      </c>
      <c r="B217" s="348" t="s">
        <v>6</v>
      </c>
      <c r="C217" s="349"/>
      <c r="D217" s="350"/>
      <c r="F217" s="81" t="s">
        <v>20</v>
      </c>
      <c r="G217" s="348" t="s">
        <v>6</v>
      </c>
      <c r="H217" s="349"/>
      <c r="I217" s="350"/>
      <c r="K217" s="81" t="s">
        <v>20</v>
      </c>
      <c r="L217" s="348" t="s">
        <v>6</v>
      </c>
      <c r="M217" s="349"/>
      <c r="N217" s="350"/>
      <c r="P217" s="81" t="s">
        <v>20</v>
      </c>
      <c r="Q217" s="348" t="s">
        <v>6</v>
      </c>
      <c r="R217" s="349"/>
      <c r="S217" s="350"/>
      <c r="U217" s="81" t="s">
        <v>20</v>
      </c>
      <c r="V217" s="348" t="s">
        <v>6</v>
      </c>
      <c r="W217" s="349"/>
      <c r="X217" s="350"/>
    </row>
    <row r="218" spans="1:24" ht="15" customHeight="1" outlineLevel="1" x14ac:dyDescent="0.2">
      <c r="A218" s="31"/>
      <c r="B218" s="174" t="s">
        <v>17</v>
      </c>
      <c r="C218" s="334" t="s">
        <v>33</v>
      </c>
      <c r="D218" s="335"/>
      <c r="F218" s="31"/>
      <c r="G218" s="174" t="s">
        <v>17</v>
      </c>
      <c r="H218" s="334" t="s">
        <v>33</v>
      </c>
      <c r="I218" s="335"/>
      <c r="K218" s="31"/>
      <c r="L218" s="174" t="s">
        <v>17</v>
      </c>
      <c r="M218" s="334" t="s">
        <v>33</v>
      </c>
      <c r="N218" s="335"/>
      <c r="P218" s="31"/>
      <c r="Q218" s="174" t="s">
        <v>17</v>
      </c>
      <c r="R218" s="334" t="s">
        <v>33</v>
      </c>
      <c r="S218" s="335"/>
      <c r="U218" s="31"/>
      <c r="V218" s="174" t="s">
        <v>17</v>
      </c>
      <c r="W218" s="334" t="s">
        <v>33</v>
      </c>
      <c r="X218" s="335"/>
    </row>
    <row r="219" spans="1:24" outlineLevel="1" x14ac:dyDescent="0.2">
      <c r="A219" s="31"/>
      <c r="B219" s="175" t="s">
        <v>17</v>
      </c>
      <c r="C219" s="336" t="s">
        <v>48</v>
      </c>
      <c r="D219" s="337"/>
      <c r="F219" s="31"/>
      <c r="G219" s="175" t="s">
        <v>17</v>
      </c>
      <c r="H219" s="336" t="s">
        <v>48</v>
      </c>
      <c r="I219" s="337"/>
      <c r="K219" s="31"/>
      <c r="L219" s="175" t="s">
        <v>17</v>
      </c>
      <c r="M219" s="336" t="s">
        <v>48</v>
      </c>
      <c r="N219" s="337"/>
      <c r="P219" s="31"/>
      <c r="Q219" s="175" t="s">
        <v>17</v>
      </c>
      <c r="R219" s="336" t="s">
        <v>48</v>
      </c>
      <c r="S219" s="337"/>
      <c r="U219" s="31"/>
      <c r="V219" s="175" t="s">
        <v>17</v>
      </c>
      <c r="W219" s="336" t="s">
        <v>48</v>
      </c>
      <c r="X219" s="337"/>
    </row>
    <row r="220" spans="1:24" outlineLevel="1" x14ac:dyDescent="0.2">
      <c r="A220" s="31"/>
      <c r="B220" s="175" t="s">
        <v>6</v>
      </c>
      <c r="C220" s="336" t="s">
        <v>49</v>
      </c>
      <c r="D220" s="337"/>
      <c r="F220" s="31"/>
      <c r="G220" s="175" t="s">
        <v>6</v>
      </c>
      <c r="H220" s="336" t="s">
        <v>49</v>
      </c>
      <c r="I220" s="337"/>
      <c r="K220" s="31"/>
      <c r="L220" s="175" t="s">
        <v>6</v>
      </c>
      <c r="M220" s="336" t="s">
        <v>49</v>
      </c>
      <c r="N220" s="337"/>
      <c r="P220" s="31"/>
      <c r="Q220" s="175" t="s">
        <v>6</v>
      </c>
      <c r="R220" s="336" t="s">
        <v>49</v>
      </c>
      <c r="S220" s="337"/>
      <c r="U220" s="31"/>
      <c r="V220" s="175" t="s">
        <v>6</v>
      </c>
      <c r="W220" s="336" t="s">
        <v>49</v>
      </c>
      <c r="X220" s="337"/>
    </row>
    <row r="221" spans="1:24" outlineLevel="1" x14ac:dyDescent="0.2">
      <c r="A221" s="31"/>
      <c r="B221" s="175" t="s">
        <v>6</v>
      </c>
      <c r="C221" s="336" t="s">
        <v>33</v>
      </c>
      <c r="D221" s="337"/>
      <c r="F221" s="31"/>
      <c r="G221" s="175" t="s">
        <v>6</v>
      </c>
      <c r="H221" s="336" t="s">
        <v>33</v>
      </c>
      <c r="I221" s="337"/>
      <c r="K221" s="31"/>
      <c r="L221" s="175" t="s">
        <v>6</v>
      </c>
      <c r="M221" s="336" t="s">
        <v>33</v>
      </c>
      <c r="N221" s="337"/>
      <c r="P221" s="31"/>
      <c r="Q221" s="175" t="s">
        <v>6</v>
      </c>
      <c r="R221" s="336" t="s">
        <v>33</v>
      </c>
      <c r="S221" s="337"/>
      <c r="U221" s="31"/>
      <c r="V221" s="175" t="s">
        <v>6</v>
      </c>
      <c r="W221" s="336" t="s">
        <v>33</v>
      </c>
      <c r="X221" s="337"/>
    </row>
    <row r="222" spans="1:24" outlineLevel="1" x14ac:dyDescent="0.2">
      <c r="A222" s="31"/>
      <c r="B222" s="175" t="s">
        <v>6</v>
      </c>
      <c r="C222" s="336" t="s">
        <v>33</v>
      </c>
      <c r="D222" s="337"/>
      <c r="F222" s="31"/>
      <c r="G222" s="175" t="s">
        <v>6</v>
      </c>
      <c r="H222" s="336" t="s">
        <v>33</v>
      </c>
      <c r="I222" s="337"/>
      <c r="K222" s="31"/>
      <c r="L222" s="175" t="s">
        <v>6</v>
      </c>
      <c r="M222" s="336" t="s">
        <v>33</v>
      </c>
      <c r="N222" s="337"/>
      <c r="P222" s="31"/>
      <c r="Q222" s="175" t="s">
        <v>6</v>
      </c>
      <c r="R222" s="336" t="s">
        <v>33</v>
      </c>
      <c r="S222" s="337"/>
      <c r="U222" s="31"/>
      <c r="V222" s="175" t="s">
        <v>6</v>
      </c>
      <c r="W222" s="336" t="s">
        <v>33</v>
      </c>
      <c r="X222" s="337"/>
    </row>
    <row r="223" spans="1:24" outlineLevel="1" x14ac:dyDescent="0.2">
      <c r="A223" s="31"/>
      <c r="B223" s="175" t="s">
        <v>14</v>
      </c>
      <c r="C223" s="336"/>
      <c r="D223" s="337"/>
      <c r="F223" s="31"/>
      <c r="G223" s="175" t="s">
        <v>14</v>
      </c>
      <c r="H223" s="336"/>
      <c r="I223" s="337"/>
      <c r="K223" s="31"/>
      <c r="L223" s="175" t="s">
        <v>14</v>
      </c>
      <c r="M223" s="336"/>
      <c r="N223" s="337"/>
      <c r="P223" s="31"/>
      <c r="Q223" s="175" t="s">
        <v>14</v>
      </c>
      <c r="R223" s="336"/>
      <c r="S223" s="337"/>
      <c r="U223" s="31"/>
      <c r="V223" s="175" t="s">
        <v>14</v>
      </c>
      <c r="W223" s="336"/>
      <c r="X223" s="337"/>
    </row>
    <row r="224" spans="1:24" outlineLevel="1" x14ac:dyDescent="0.2">
      <c r="A224" s="31"/>
      <c r="B224" s="175" t="s">
        <v>14</v>
      </c>
      <c r="C224" s="336"/>
      <c r="D224" s="337"/>
      <c r="F224" s="31"/>
      <c r="G224" s="175" t="s">
        <v>14</v>
      </c>
      <c r="H224" s="336"/>
      <c r="I224" s="337"/>
      <c r="K224" s="31"/>
      <c r="L224" s="175" t="s">
        <v>14</v>
      </c>
      <c r="M224" s="336"/>
      <c r="N224" s="337"/>
      <c r="P224" s="31"/>
      <c r="Q224" s="175" t="s">
        <v>14</v>
      </c>
      <c r="R224" s="336"/>
      <c r="S224" s="337"/>
      <c r="U224" s="31"/>
      <c r="V224" s="175" t="s">
        <v>14</v>
      </c>
      <c r="W224" s="336"/>
      <c r="X224" s="337"/>
    </row>
    <row r="225" spans="1:24" outlineLevel="1" x14ac:dyDescent="0.2">
      <c r="A225" s="31"/>
      <c r="B225" s="175" t="s">
        <v>14</v>
      </c>
      <c r="C225" s="336"/>
      <c r="D225" s="337"/>
      <c r="F225" s="31"/>
      <c r="G225" s="175" t="s">
        <v>14</v>
      </c>
      <c r="H225" s="336"/>
      <c r="I225" s="337"/>
      <c r="K225" s="31"/>
      <c r="L225" s="175" t="s">
        <v>14</v>
      </c>
      <c r="M225" s="336"/>
      <c r="N225" s="337"/>
      <c r="P225" s="31"/>
      <c r="Q225" s="175" t="s">
        <v>14</v>
      </c>
      <c r="R225" s="336"/>
      <c r="S225" s="337"/>
      <c r="U225" s="31"/>
      <c r="V225" s="175" t="s">
        <v>14</v>
      </c>
      <c r="W225" s="336"/>
      <c r="X225" s="337"/>
    </row>
    <row r="226" spans="1:24" outlineLevel="1" x14ac:dyDescent="0.2">
      <c r="A226" s="31"/>
      <c r="B226" s="175" t="s">
        <v>14</v>
      </c>
      <c r="C226" s="336"/>
      <c r="D226" s="337"/>
      <c r="F226" s="31"/>
      <c r="G226" s="175" t="s">
        <v>14</v>
      </c>
      <c r="H226" s="336"/>
      <c r="I226" s="337"/>
      <c r="K226" s="31"/>
      <c r="L226" s="175" t="s">
        <v>14</v>
      </c>
      <c r="M226" s="336"/>
      <c r="N226" s="337"/>
      <c r="P226" s="31"/>
      <c r="Q226" s="175" t="s">
        <v>14</v>
      </c>
      <c r="R226" s="336"/>
      <c r="S226" s="337"/>
      <c r="U226" s="31"/>
      <c r="V226" s="175" t="s">
        <v>14</v>
      </c>
      <c r="W226" s="336"/>
      <c r="X226" s="337"/>
    </row>
    <row r="227" spans="1:24" ht="13.5" outlineLevel="1" thickBot="1" x14ac:dyDescent="0.25">
      <c r="A227" s="33"/>
      <c r="B227" s="176" t="s">
        <v>14</v>
      </c>
      <c r="C227" s="338"/>
      <c r="D227" s="339"/>
      <c r="F227" s="33"/>
      <c r="G227" s="176" t="s">
        <v>14</v>
      </c>
      <c r="H227" s="338"/>
      <c r="I227" s="339"/>
      <c r="K227" s="33"/>
      <c r="L227" s="176" t="s">
        <v>14</v>
      </c>
      <c r="M227" s="338"/>
      <c r="N227" s="339"/>
      <c r="P227" s="33"/>
      <c r="Q227" s="176" t="s">
        <v>14</v>
      </c>
      <c r="R227" s="338"/>
      <c r="S227" s="339"/>
      <c r="U227" s="33"/>
      <c r="V227" s="176" t="s">
        <v>14</v>
      </c>
      <c r="W227" s="338"/>
      <c r="X227" s="339"/>
    </row>
    <row r="228" spans="1:24" ht="13.5" thickBot="1" x14ac:dyDescent="0.25"/>
    <row r="229" spans="1:24" ht="15.75" customHeight="1" x14ac:dyDescent="0.2">
      <c r="A229" s="340" t="s">
        <v>41</v>
      </c>
      <c r="B229" s="82" t="s">
        <v>50</v>
      </c>
      <c r="C229" s="161" t="s">
        <v>51</v>
      </c>
      <c r="D229" s="83" t="s">
        <v>19</v>
      </c>
      <c r="F229" s="340" t="s">
        <v>41</v>
      </c>
      <c r="G229" s="180" t="s">
        <v>50</v>
      </c>
      <c r="H229" s="161" t="s">
        <v>51</v>
      </c>
      <c r="I229" s="83" t="s">
        <v>19</v>
      </c>
      <c r="K229" s="340" t="s">
        <v>41</v>
      </c>
      <c r="L229" s="82" t="s">
        <v>50</v>
      </c>
      <c r="M229" s="161" t="s">
        <v>51</v>
      </c>
      <c r="N229" s="83" t="s">
        <v>19</v>
      </c>
      <c r="P229" s="340" t="s">
        <v>41</v>
      </c>
      <c r="Q229" s="82" t="s">
        <v>50</v>
      </c>
      <c r="R229" s="161" t="s">
        <v>51</v>
      </c>
      <c r="S229" s="83" t="s">
        <v>19</v>
      </c>
      <c r="U229" s="340" t="s">
        <v>41</v>
      </c>
      <c r="V229" s="82" t="s">
        <v>50</v>
      </c>
      <c r="W229" s="161" t="s">
        <v>51</v>
      </c>
      <c r="X229" s="83" t="s">
        <v>19</v>
      </c>
    </row>
    <row r="230" spans="1:24" ht="15.75" customHeight="1" x14ac:dyDescent="0.2">
      <c r="A230" s="341"/>
      <c r="B230" s="177" t="s">
        <v>14</v>
      </c>
      <c r="C230" s="178" t="s">
        <v>17</v>
      </c>
      <c r="D230" s="179" t="str">
        <f>IF(OR(B231&gt;=25%,C231&gt;=25%),"OUVERT","FERME")</f>
        <v>FERME</v>
      </c>
      <c r="F230" s="341"/>
      <c r="G230" s="177" t="s">
        <v>14</v>
      </c>
      <c r="H230" s="178" t="s">
        <v>17</v>
      </c>
      <c r="I230" s="179" t="str">
        <f>IF(OR(G231&gt;=25%,H231&gt;=25%),"OUVERT","FERME")</f>
        <v>FERME</v>
      </c>
      <c r="K230" s="341"/>
      <c r="L230" s="177" t="s">
        <v>14</v>
      </c>
      <c r="M230" s="178" t="s">
        <v>17</v>
      </c>
      <c r="N230" s="179" t="str">
        <f>IF(OR(L231&gt;=25%,M231&gt;=25%),"OUVERT","FERME")</f>
        <v>FERME</v>
      </c>
      <c r="P230" s="341"/>
      <c r="Q230" s="177" t="s">
        <v>14</v>
      </c>
      <c r="R230" s="178" t="s">
        <v>17</v>
      </c>
      <c r="S230" s="179" t="str">
        <f>IF(OR(Q231&gt;=25%,R231&gt;=25%),"OUVERT","FERME")</f>
        <v>FERME</v>
      </c>
      <c r="U230" s="341"/>
      <c r="V230" s="177" t="s">
        <v>17</v>
      </c>
      <c r="W230" s="178" t="s">
        <v>17</v>
      </c>
      <c r="X230" s="179" t="str">
        <f>IF(OR(V231&gt;=25%,W231&gt;=25%),"OUVERT","FERME")</f>
        <v>FERME</v>
      </c>
    </row>
    <row r="231" spans="1:24" s="160" customFormat="1" ht="13.5" thickBot="1" x14ac:dyDescent="0.25">
      <c r="A231" s="342"/>
      <c r="B231" s="205">
        <f>B238</f>
        <v>0</v>
      </c>
      <c r="C231" s="162">
        <f>B246</f>
        <v>0</v>
      </c>
      <c r="D231" s="206" t="str">
        <f>IF(OR(B231&gt;=25%,C231&gt;=25%),"SMA","PAS DE SMA")</f>
        <v>PAS DE SMA</v>
      </c>
      <c r="F231" s="342"/>
      <c r="G231" s="205">
        <f>G238</f>
        <v>0</v>
      </c>
      <c r="H231" s="162">
        <f>G246</f>
        <v>0</v>
      </c>
      <c r="I231" s="206" t="str">
        <f>IF(OR(G231&gt;=25%,H231&gt;=25%),"SMA","PAS DE SMA")</f>
        <v>PAS DE SMA</v>
      </c>
      <c r="K231" s="342"/>
      <c r="L231" s="205">
        <f>L238</f>
        <v>0</v>
      </c>
      <c r="M231" s="162">
        <f>L246</f>
        <v>0</v>
      </c>
      <c r="N231" s="206" t="str">
        <f>IF(OR(L231&gt;=25%,M231&gt;=25%),"SMA","PAS DE SMA")</f>
        <v>PAS DE SMA</v>
      </c>
      <c r="P231" s="342"/>
      <c r="Q231" s="205">
        <f>Q238</f>
        <v>0</v>
      </c>
      <c r="R231" s="162">
        <f>Q246</f>
        <v>0</v>
      </c>
      <c r="S231" s="206" t="str">
        <f>IF(OR(Q231&gt;=25%,R231&gt;=25%),"SMA","PAS DE SMA")</f>
        <v>PAS DE SMA</v>
      </c>
      <c r="U231" s="342"/>
      <c r="V231" s="205">
        <f>V238</f>
        <v>0</v>
      </c>
      <c r="W231" s="162">
        <f>V246</f>
        <v>0</v>
      </c>
      <c r="X231" s="206" t="str">
        <f>IF(OR(V231&gt;=25%,W231&gt;=25%),"SMA","PAS DE SMA")</f>
        <v>PAS DE SMA</v>
      </c>
    </row>
    <row r="232" spans="1:24" s="160" customFormat="1" outlineLevel="1" x14ac:dyDescent="0.2">
      <c r="A232" s="207"/>
      <c r="B232" s="208" t="s">
        <v>37</v>
      </c>
      <c r="C232" s="181" t="s">
        <v>14</v>
      </c>
      <c r="D232" s="209"/>
      <c r="F232" s="207"/>
      <c r="G232" s="208" t="s">
        <v>37</v>
      </c>
      <c r="H232" s="181" t="s">
        <v>13</v>
      </c>
      <c r="I232" s="209"/>
      <c r="K232" s="207"/>
      <c r="L232" s="208" t="s">
        <v>37</v>
      </c>
      <c r="M232" s="181" t="s">
        <v>13</v>
      </c>
      <c r="N232" s="209"/>
      <c r="P232" s="207"/>
      <c r="Q232" s="208" t="s">
        <v>37</v>
      </c>
      <c r="R232" s="181" t="s">
        <v>13</v>
      </c>
      <c r="S232" s="209"/>
      <c r="U232" s="207"/>
      <c r="V232" s="208" t="s">
        <v>37</v>
      </c>
      <c r="W232" s="181" t="s">
        <v>13</v>
      </c>
      <c r="X232" s="209"/>
    </row>
    <row r="233" spans="1:24" s="160" customFormat="1" outlineLevel="1" x14ac:dyDescent="0.2">
      <c r="A233" s="207"/>
      <c r="B233" s="210" t="s">
        <v>13</v>
      </c>
      <c r="C233" s="183" t="s">
        <v>14</v>
      </c>
      <c r="D233" s="211"/>
      <c r="F233" s="207"/>
      <c r="G233" s="210" t="s">
        <v>13</v>
      </c>
      <c r="H233" s="183" t="s">
        <v>13</v>
      </c>
      <c r="I233" s="211"/>
      <c r="K233" s="207"/>
      <c r="L233" s="210" t="s">
        <v>13</v>
      </c>
      <c r="M233" s="183" t="s">
        <v>13</v>
      </c>
      <c r="N233" s="211"/>
      <c r="P233" s="207"/>
      <c r="Q233" s="210" t="s">
        <v>13</v>
      </c>
      <c r="R233" s="183" t="s">
        <v>13</v>
      </c>
      <c r="S233" s="211"/>
      <c r="U233" s="207"/>
      <c r="V233" s="210" t="s">
        <v>13</v>
      </c>
      <c r="W233" s="183" t="s">
        <v>13</v>
      </c>
      <c r="X233" s="211"/>
    </row>
    <row r="234" spans="1:24" s="160" customFormat="1" outlineLevel="1" x14ac:dyDescent="0.2">
      <c r="A234" s="207"/>
      <c r="B234" s="210">
        <f>COUNTIF(C232:C239, "PRESENT")</f>
        <v>0</v>
      </c>
      <c r="C234" s="183" t="s">
        <v>14</v>
      </c>
      <c r="D234" s="211"/>
      <c r="F234" s="207"/>
      <c r="G234" s="210">
        <f>COUNTIF(H232:H239, "PRESENT")</f>
        <v>6</v>
      </c>
      <c r="H234" s="183" t="s">
        <v>13</v>
      </c>
      <c r="I234" s="211"/>
      <c r="K234" s="207"/>
      <c r="L234" s="210">
        <f>COUNTIF(M232:M239, "PRESENT")</f>
        <v>5</v>
      </c>
      <c r="M234" s="183" t="s">
        <v>13</v>
      </c>
      <c r="N234" s="211"/>
      <c r="P234" s="207"/>
      <c r="Q234" s="210">
        <f>COUNTIF(R232:R239, "PRESENT")</f>
        <v>4</v>
      </c>
      <c r="R234" s="183" t="s">
        <v>13</v>
      </c>
      <c r="S234" s="211"/>
      <c r="U234" s="207"/>
      <c r="V234" s="210">
        <f>COUNTIF(W232:W239, "PRESENT")</f>
        <v>5</v>
      </c>
      <c r="W234" s="183" t="s">
        <v>13</v>
      </c>
      <c r="X234" s="211"/>
    </row>
    <row r="235" spans="1:24" s="160" customFormat="1" outlineLevel="1" x14ac:dyDescent="0.2">
      <c r="A235" s="207"/>
      <c r="B235" s="210" t="s">
        <v>40</v>
      </c>
      <c r="C235" s="183" t="s">
        <v>14</v>
      </c>
      <c r="D235" s="211"/>
      <c r="F235" s="207"/>
      <c r="G235" s="210" t="s">
        <v>40</v>
      </c>
      <c r="H235" s="183" t="s">
        <v>13</v>
      </c>
      <c r="I235" s="211"/>
      <c r="K235" s="207"/>
      <c r="L235" s="210" t="s">
        <v>40</v>
      </c>
      <c r="M235" s="183" t="s">
        <v>13</v>
      </c>
      <c r="N235" s="211"/>
      <c r="P235" s="207"/>
      <c r="Q235" s="210" t="s">
        <v>40</v>
      </c>
      <c r="R235" s="183" t="s">
        <v>13</v>
      </c>
      <c r="S235" s="211"/>
      <c r="U235" s="207"/>
      <c r="V235" s="210" t="s">
        <v>40</v>
      </c>
      <c r="W235" s="183" t="s">
        <v>13</v>
      </c>
      <c r="X235" s="211"/>
    </row>
    <row r="236" spans="1:24" s="160" customFormat="1" outlineLevel="1" x14ac:dyDescent="0.2">
      <c r="A236" s="207"/>
      <c r="B236" s="210">
        <f>COUNTIF(C232:C239,"GREVISTE")</f>
        <v>0</v>
      </c>
      <c r="C236" s="183" t="s">
        <v>14</v>
      </c>
      <c r="D236" s="211"/>
      <c r="F236" s="207"/>
      <c r="G236" s="210">
        <f>COUNTIF(H232:H239,"GREVISTE")</f>
        <v>0</v>
      </c>
      <c r="H236" s="183" t="s">
        <v>13</v>
      </c>
      <c r="I236" s="211"/>
      <c r="K236" s="207"/>
      <c r="L236" s="210">
        <f>COUNTIF(M232:M239,"GREVISTE")</f>
        <v>0</v>
      </c>
      <c r="M236" s="183" t="s">
        <v>13</v>
      </c>
      <c r="N236" s="211"/>
      <c r="P236" s="207"/>
      <c r="Q236" s="210">
        <f>COUNTIF(R232:R239,"GREVISTE")</f>
        <v>0</v>
      </c>
      <c r="R236" s="183" t="s">
        <v>14</v>
      </c>
      <c r="S236" s="211"/>
      <c r="U236" s="207"/>
      <c r="V236" s="210">
        <f>COUNTIF(W232:W239,"GREVISTE")</f>
        <v>0</v>
      </c>
      <c r="W236" s="183" t="s">
        <v>13</v>
      </c>
      <c r="X236" s="211"/>
    </row>
    <row r="237" spans="1:24" s="160" customFormat="1" outlineLevel="1" x14ac:dyDescent="0.2">
      <c r="A237" s="207"/>
      <c r="B237" s="210" t="s">
        <v>19</v>
      </c>
      <c r="C237" s="183" t="s">
        <v>14</v>
      </c>
      <c r="D237" s="211"/>
      <c r="F237" s="207"/>
      <c r="G237" s="210" t="s">
        <v>19</v>
      </c>
      <c r="H237" s="183" t="s">
        <v>13</v>
      </c>
      <c r="I237" s="211"/>
      <c r="K237" s="207"/>
      <c r="L237" s="210" t="s">
        <v>19</v>
      </c>
      <c r="M237" s="183" t="s">
        <v>14</v>
      </c>
      <c r="N237" s="211"/>
      <c r="P237" s="207"/>
      <c r="Q237" s="210" t="s">
        <v>19</v>
      </c>
      <c r="R237" s="183" t="s">
        <v>14</v>
      </c>
      <c r="S237" s="211"/>
      <c r="U237" s="207"/>
      <c r="V237" s="210" t="s">
        <v>19</v>
      </c>
      <c r="W237" s="183" t="s">
        <v>14</v>
      </c>
      <c r="X237" s="211"/>
    </row>
    <row r="238" spans="1:24" s="160" customFormat="1" outlineLevel="1" x14ac:dyDescent="0.2">
      <c r="A238" s="207"/>
      <c r="B238" s="240">
        <f>IFERROR((100%-((B234)/(B234+B236))),0)</f>
        <v>0</v>
      </c>
      <c r="C238" s="183" t="s">
        <v>14</v>
      </c>
      <c r="D238" s="211"/>
      <c r="F238" s="207"/>
      <c r="G238" s="240">
        <f>IFERROR((100%-((G234)/(G234+G236))),0)</f>
        <v>0</v>
      </c>
      <c r="H238" s="183" t="s">
        <v>14</v>
      </c>
      <c r="I238" s="211"/>
      <c r="K238" s="207"/>
      <c r="L238" s="240">
        <f>IFERROR((100%-((L234)/(L234+L236))),0)</f>
        <v>0</v>
      </c>
      <c r="M238" s="183" t="s">
        <v>14</v>
      </c>
      <c r="N238" s="211"/>
      <c r="P238" s="207"/>
      <c r="Q238" s="240">
        <f>IFERROR((100%-((Q234)/(Q234+Q236))),0)</f>
        <v>0</v>
      </c>
      <c r="R238" s="183" t="s">
        <v>14</v>
      </c>
      <c r="S238" s="211"/>
      <c r="U238" s="207"/>
      <c r="V238" s="240">
        <f>IFERROR((100%-((V234)/(V234+V236))),0)</f>
        <v>0</v>
      </c>
      <c r="W238" s="183" t="s">
        <v>14</v>
      </c>
      <c r="X238" s="211"/>
    </row>
    <row r="239" spans="1:24" s="160" customFormat="1" outlineLevel="1" x14ac:dyDescent="0.2">
      <c r="A239" s="207"/>
      <c r="B239" s="241"/>
      <c r="C239" s="185" t="s">
        <v>14</v>
      </c>
      <c r="D239" s="212"/>
      <c r="F239" s="207"/>
      <c r="G239" s="241"/>
      <c r="H239" s="185" t="s">
        <v>14</v>
      </c>
      <c r="I239" s="212"/>
      <c r="K239" s="207"/>
      <c r="L239" s="241"/>
      <c r="M239" s="185" t="s">
        <v>14</v>
      </c>
      <c r="N239" s="212"/>
      <c r="P239" s="207"/>
      <c r="Q239" s="241"/>
      <c r="R239" s="185" t="s">
        <v>14</v>
      </c>
      <c r="S239" s="212"/>
      <c r="U239" s="207"/>
      <c r="V239" s="241"/>
      <c r="W239" s="185" t="s">
        <v>14</v>
      </c>
      <c r="X239" s="212"/>
    </row>
    <row r="240" spans="1:24" s="160" customFormat="1" outlineLevel="1" x14ac:dyDescent="0.2">
      <c r="A240" s="207"/>
      <c r="B240" s="213" t="s">
        <v>38</v>
      </c>
      <c r="C240" s="187" t="s">
        <v>13</v>
      </c>
      <c r="D240" s="214"/>
      <c r="F240" s="207"/>
      <c r="G240" s="213" t="s">
        <v>38</v>
      </c>
      <c r="H240" s="187" t="s">
        <v>14</v>
      </c>
      <c r="I240" s="214"/>
      <c r="K240" s="207"/>
      <c r="L240" s="213" t="s">
        <v>38</v>
      </c>
      <c r="M240" s="187" t="s">
        <v>13</v>
      </c>
      <c r="N240" s="214"/>
      <c r="P240" s="207"/>
      <c r="Q240" s="213" t="s">
        <v>38</v>
      </c>
      <c r="R240" s="187" t="s">
        <v>13</v>
      </c>
      <c r="S240" s="214"/>
      <c r="U240" s="207"/>
      <c r="V240" s="213" t="s">
        <v>38</v>
      </c>
      <c r="W240" s="187" t="s">
        <v>13</v>
      </c>
      <c r="X240" s="214"/>
    </row>
    <row r="241" spans="1:24" s="160" customFormat="1" outlineLevel="1" x14ac:dyDescent="0.2">
      <c r="A241" s="207"/>
      <c r="B241" s="210" t="s">
        <v>13</v>
      </c>
      <c r="C241" s="183" t="s">
        <v>13</v>
      </c>
      <c r="D241" s="211"/>
      <c r="F241" s="207"/>
      <c r="G241" s="210" t="s">
        <v>13</v>
      </c>
      <c r="H241" s="183" t="s">
        <v>14</v>
      </c>
      <c r="I241" s="211"/>
      <c r="K241" s="207"/>
      <c r="L241" s="210" t="s">
        <v>13</v>
      </c>
      <c r="M241" s="183" t="s">
        <v>13</v>
      </c>
      <c r="N241" s="211"/>
      <c r="P241" s="207"/>
      <c r="Q241" s="210" t="s">
        <v>13</v>
      </c>
      <c r="R241" s="183" t="s">
        <v>13</v>
      </c>
      <c r="S241" s="211"/>
      <c r="U241" s="207"/>
      <c r="V241" s="210" t="s">
        <v>13</v>
      </c>
      <c r="W241" s="183" t="s">
        <v>13</v>
      </c>
      <c r="X241" s="211"/>
    </row>
    <row r="242" spans="1:24" s="160" customFormat="1" outlineLevel="1" x14ac:dyDescent="0.2">
      <c r="A242" s="207"/>
      <c r="B242" s="210">
        <f>COUNTIF(C240:C257, "PRESENT")</f>
        <v>14</v>
      </c>
      <c r="C242" s="183" t="s">
        <v>13</v>
      </c>
      <c r="D242" s="211"/>
      <c r="F242" s="207"/>
      <c r="G242" s="210">
        <f>COUNTIF(H240:H257, "PRESENT")</f>
        <v>0</v>
      </c>
      <c r="H242" s="183" t="s">
        <v>14</v>
      </c>
      <c r="I242" s="211"/>
      <c r="K242" s="207"/>
      <c r="L242" s="210">
        <f>COUNTIF(M240:M257, "PRESENT")</f>
        <v>12</v>
      </c>
      <c r="M242" s="183" t="s">
        <v>13</v>
      </c>
      <c r="N242" s="211"/>
      <c r="P242" s="207"/>
      <c r="Q242" s="210">
        <f>COUNTIF(R240:R257, "PRESENT")</f>
        <v>9</v>
      </c>
      <c r="R242" s="183" t="s">
        <v>13</v>
      </c>
      <c r="S242" s="211"/>
      <c r="U242" s="207"/>
      <c r="V242" s="210">
        <f>COUNTIF(W240:W257, "PRESENT")</f>
        <v>14</v>
      </c>
      <c r="W242" s="183" t="s">
        <v>13</v>
      </c>
      <c r="X242" s="211"/>
    </row>
    <row r="243" spans="1:24" s="160" customFormat="1" outlineLevel="1" x14ac:dyDescent="0.2">
      <c r="A243" s="207"/>
      <c r="B243" s="210" t="s">
        <v>40</v>
      </c>
      <c r="C243" s="183" t="s">
        <v>13</v>
      </c>
      <c r="D243" s="211"/>
      <c r="F243" s="207"/>
      <c r="G243" s="210" t="s">
        <v>40</v>
      </c>
      <c r="H243" s="183" t="s">
        <v>14</v>
      </c>
      <c r="I243" s="211"/>
      <c r="K243" s="207"/>
      <c r="L243" s="210" t="s">
        <v>40</v>
      </c>
      <c r="M243" s="183" t="s">
        <v>13</v>
      </c>
      <c r="N243" s="211"/>
      <c r="P243" s="207"/>
      <c r="Q243" s="210" t="s">
        <v>40</v>
      </c>
      <c r="R243" s="183" t="s">
        <v>13</v>
      </c>
      <c r="S243" s="211"/>
      <c r="U243" s="207"/>
      <c r="V243" s="210" t="s">
        <v>40</v>
      </c>
      <c r="W243" s="183" t="s">
        <v>13</v>
      </c>
      <c r="X243" s="211"/>
    </row>
    <row r="244" spans="1:24" s="160" customFormat="1" outlineLevel="1" x14ac:dyDescent="0.2">
      <c r="A244" s="207"/>
      <c r="B244" s="210">
        <f>COUNTIF(C240:C257,"GREVISTE")</f>
        <v>0</v>
      </c>
      <c r="C244" s="183" t="s">
        <v>13</v>
      </c>
      <c r="D244" s="211"/>
      <c r="F244" s="207"/>
      <c r="G244" s="210">
        <f>COUNTIF(H240:H257,"GREVISTE")</f>
        <v>0</v>
      </c>
      <c r="H244" s="183" t="s">
        <v>14</v>
      </c>
      <c r="I244" s="211"/>
      <c r="K244" s="207"/>
      <c r="L244" s="210">
        <f>COUNTIF(M240:M257,"GREVISTE")</f>
        <v>0</v>
      </c>
      <c r="M244" s="183" t="s">
        <v>13</v>
      </c>
      <c r="N244" s="211"/>
      <c r="P244" s="207"/>
      <c r="Q244" s="210">
        <f>COUNTIF(R240:R257,"GREVISTE")</f>
        <v>0</v>
      </c>
      <c r="R244" s="183" t="s">
        <v>13</v>
      </c>
      <c r="S244" s="211"/>
      <c r="U244" s="207"/>
      <c r="V244" s="210">
        <f>COUNTIF(W240:W257,"GREVISTE")</f>
        <v>0</v>
      </c>
      <c r="W244" s="183" t="s">
        <v>13</v>
      </c>
      <c r="X244" s="211"/>
    </row>
    <row r="245" spans="1:24" s="160" customFormat="1" outlineLevel="1" x14ac:dyDescent="0.2">
      <c r="A245" s="207"/>
      <c r="B245" s="210" t="s">
        <v>39</v>
      </c>
      <c r="C245" s="183" t="s">
        <v>13</v>
      </c>
      <c r="D245" s="211"/>
      <c r="F245" s="207"/>
      <c r="G245" s="210" t="s">
        <v>39</v>
      </c>
      <c r="H245" s="183" t="s">
        <v>14</v>
      </c>
      <c r="I245" s="211"/>
      <c r="K245" s="207"/>
      <c r="L245" s="210" t="s">
        <v>39</v>
      </c>
      <c r="M245" s="183" t="s">
        <v>13</v>
      </c>
      <c r="N245" s="211"/>
      <c r="P245" s="207"/>
      <c r="Q245" s="210" t="s">
        <v>39</v>
      </c>
      <c r="R245" s="183" t="s">
        <v>13</v>
      </c>
      <c r="S245" s="211"/>
      <c r="U245" s="207"/>
      <c r="V245" s="210" t="s">
        <v>39</v>
      </c>
      <c r="W245" s="183" t="s">
        <v>13</v>
      </c>
      <c r="X245" s="211"/>
    </row>
    <row r="246" spans="1:24" s="160" customFormat="1" outlineLevel="1" x14ac:dyDescent="0.2">
      <c r="A246" s="207"/>
      <c r="B246" s="240">
        <f>IFERROR((100%-((B242)/(B242+B244))),0)</f>
        <v>0</v>
      </c>
      <c r="C246" s="183" t="s">
        <v>13</v>
      </c>
      <c r="D246" s="211"/>
      <c r="F246" s="207"/>
      <c r="G246" s="240">
        <f>IFERROR((100%-((G242)/(G242+G244))),0)</f>
        <v>0</v>
      </c>
      <c r="H246" s="183" t="s">
        <v>14</v>
      </c>
      <c r="I246" s="211"/>
      <c r="K246" s="207"/>
      <c r="L246" s="240">
        <f>IFERROR((100%-((L242)/(L242+L244))),0)</f>
        <v>0</v>
      </c>
      <c r="M246" s="183" t="s">
        <v>13</v>
      </c>
      <c r="N246" s="211"/>
      <c r="P246" s="207"/>
      <c r="Q246" s="240">
        <f>IFERROR((100%-((Q242)/(Q242+Q244))),0)</f>
        <v>0</v>
      </c>
      <c r="R246" s="183" t="s">
        <v>13</v>
      </c>
      <c r="S246" s="211"/>
      <c r="U246" s="207"/>
      <c r="V246" s="240">
        <f>IFERROR((100%-((V242)/(V242+V244))),0)</f>
        <v>0</v>
      </c>
      <c r="W246" s="183" t="s">
        <v>13</v>
      </c>
      <c r="X246" s="211"/>
    </row>
    <row r="247" spans="1:24" s="160" customFormat="1" outlineLevel="1" x14ac:dyDescent="0.2">
      <c r="A247" s="207"/>
      <c r="B247" s="240"/>
      <c r="C247" s="183" t="s">
        <v>13</v>
      </c>
      <c r="D247" s="211"/>
      <c r="F247" s="207"/>
      <c r="G247" s="240"/>
      <c r="H247" s="183" t="s">
        <v>14</v>
      </c>
      <c r="I247" s="211"/>
      <c r="K247" s="207"/>
      <c r="L247" s="240"/>
      <c r="M247" s="183" t="s">
        <v>13</v>
      </c>
      <c r="N247" s="211"/>
      <c r="P247" s="207"/>
      <c r="Q247" s="240"/>
      <c r="R247" s="183" t="s">
        <v>13</v>
      </c>
      <c r="S247" s="211"/>
      <c r="U247" s="207"/>
      <c r="V247" s="240"/>
      <c r="W247" s="183" t="s">
        <v>13</v>
      </c>
      <c r="X247" s="211"/>
    </row>
    <row r="248" spans="1:24" s="160" customFormat="1" outlineLevel="1" x14ac:dyDescent="0.2">
      <c r="A248" s="207"/>
      <c r="B248" s="240"/>
      <c r="C248" s="183" t="s">
        <v>13</v>
      </c>
      <c r="D248" s="211"/>
      <c r="F248" s="207"/>
      <c r="G248" s="240"/>
      <c r="H248" s="183" t="s">
        <v>14</v>
      </c>
      <c r="I248" s="211"/>
      <c r="K248" s="207"/>
      <c r="L248" s="240"/>
      <c r="M248" s="183" t="s">
        <v>13</v>
      </c>
      <c r="N248" s="211"/>
      <c r="P248" s="207"/>
      <c r="Q248" s="240"/>
      <c r="R248" s="183" t="s">
        <v>13</v>
      </c>
      <c r="S248" s="211"/>
      <c r="U248" s="207"/>
      <c r="V248" s="240"/>
      <c r="W248" s="183" t="s">
        <v>13</v>
      </c>
      <c r="X248" s="211"/>
    </row>
    <row r="249" spans="1:24" s="160" customFormat="1" outlineLevel="1" x14ac:dyDescent="0.2">
      <c r="A249" s="207"/>
      <c r="B249" s="240"/>
      <c r="C249" s="183" t="s">
        <v>13</v>
      </c>
      <c r="D249" s="211"/>
      <c r="F249" s="207"/>
      <c r="G249" s="240"/>
      <c r="H249" s="183" t="s">
        <v>14</v>
      </c>
      <c r="I249" s="211"/>
      <c r="K249" s="207"/>
      <c r="L249" s="240"/>
      <c r="M249" s="183" t="s">
        <v>13</v>
      </c>
      <c r="N249" s="211"/>
      <c r="P249" s="207"/>
      <c r="Q249" s="240"/>
      <c r="R249" s="183" t="s">
        <v>14</v>
      </c>
      <c r="S249" s="211"/>
      <c r="U249" s="207"/>
      <c r="V249" s="240"/>
      <c r="W249" s="183" t="s">
        <v>13</v>
      </c>
      <c r="X249" s="211"/>
    </row>
    <row r="250" spans="1:24" s="160" customFormat="1" ht="15" customHeight="1" outlineLevel="1" x14ac:dyDescent="0.2">
      <c r="A250" s="207"/>
      <c r="B250" s="240"/>
      <c r="C250" s="183" t="s">
        <v>13</v>
      </c>
      <c r="D250" s="211"/>
      <c r="F250" s="207"/>
      <c r="G250" s="240"/>
      <c r="H250" s="183" t="s">
        <v>14</v>
      </c>
      <c r="I250" s="211"/>
      <c r="K250" s="207"/>
      <c r="L250" s="240"/>
      <c r="M250" s="183" t="s">
        <v>13</v>
      </c>
      <c r="N250" s="211"/>
      <c r="P250" s="207"/>
      <c r="Q250" s="240"/>
      <c r="R250" s="183" t="s">
        <v>14</v>
      </c>
      <c r="S250" s="211"/>
      <c r="U250" s="207"/>
      <c r="V250" s="240"/>
      <c r="W250" s="183" t="s">
        <v>13</v>
      </c>
      <c r="X250" s="211"/>
    </row>
    <row r="251" spans="1:24" s="160" customFormat="1" outlineLevel="1" x14ac:dyDescent="0.2">
      <c r="A251" s="207"/>
      <c r="B251" s="240"/>
      <c r="C251" s="183" t="s">
        <v>13</v>
      </c>
      <c r="D251" s="211"/>
      <c r="F251" s="207"/>
      <c r="G251" s="240"/>
      <c r="H251" s="183" t="s">
        <v>14</v>
      </c>
      <c r="I251" s="211"/>
      <c r="K251" s="207"/>
      <c r="L251" s="240"/>
      <c r="M251" s="183" t="s">
        <v>13</v>
      </c>
      <c r="N251" s="211"/>
      <c r="P251" s="207"/>
      <c r="Q251" s="240"/>
      <c r="R251" s="183" t="s">
        <v>14</v>
      </c>
      <c r="S251" s="211"/>
      <c r="U251" s="207"/>
      <c r="V251" s="240"/>
      <c r="W251" s="183" t="s">
        <v>13</v>
      </c>
      <c r="X251" s="211"/>
    </row>
    <row r="252" spans="1:24" s="160" customFormat="1" outlineLevel="1" x14ac:dyDescent="0.2">
      <c r="A252" s="207"/>
      <c r="B252" s="240"/>
      <c r="C252" s="183" t="s">
        <v>13</v>
      </c>
      <c r="D252" s="211"/>
      <c r="F252" s="207"/>
      <c r="G252" s="240"/>
      <c r="H252" s="183" t="s">
        <v>14</v>
      </c>
      <c r="I252" s="211"/>
      <c r="K252" s="207"/>
      <c r="L252" s="240"/>
      <c r="M252" s="183" t="s">
        <v>14</v>
      </c>
      <c r="N252" s="211"/>
      <c r="P252" s="207"/>
      <c r="Q252" s="240"/>
      <c r="R252" s="183" t="s">
        <v>14</v>
      </c>
      <c r="S252" s="211"/>
      <c r="U252" s="207"/>
      <c r="V252" s="240"/>
      <c r="W252" s="183" t="s">
        <v>13</v>
      </c>
      <c r="X252" s="211"/>
    </row>
    <row r="253" spans="1:24" s="160" customFormat="1" outlineLevel="1" x14ac:dyDescent="0.2">
      <c r="A253" s="207"/>
      <c r="B253" s="240"/>
      <c r="C253" s="183" t="s">
        <v>13</v>
      </c>
      <c r="D253" s="211"/>
      <c r="F253" s="207"/>
      <c r="G253" s="240"/>
      <c r="H253" s="183" t="s">
        <v>14</v>
      </c>
      <c r="I253" s="211"/>
      <c r="K253" s="207"/>
      <c r="L253" s="240"/>
      <c r="M253" s="183" t="s">
        <v>14</v>
      </c>
      <c r="N253" s="211"/>
      <c r="P253" s="207"/>
      <c r="Q253" s="240"/>
      <c r="R253" s="183" t="s">
        <v>14</v>
      </c>
      <c r="S253" s="211"/>
      <c r="U253" s="207"/>
      <c r="V253" s="240"/>
      <c r="W253" s="183" t="s">
        <v>13</v>
      </c>
      <c r="X253" s="211"/>
    </row>
    <row r="254" spans="1:24" s="160" customFormat="1" outlineLevel="1" x14ac:dyDescent="0.2">
      <c r="A254" s="207"/>
      <c r="B254" s="240"/>
      <c r="C254" s="183" t="s">
        <v>14</v>
      </c>
      <c r="D254" s="211"/>
      <c r="F254" s="207"/>
      <c r="G254" s="240"/>
      <c r="H254" s="183" t="s">
        <v>14</v>
      </c>
      <c r="I254" s="211"/>
      <c r="K254" s="207"/>
      <c r="L254" s="240"/>
      <c r="M254" s="183" t="s">
        <v>14</v>
      </c>
      <c r="N254" s="211"/>
      <c r="P254" s="207"/>
      <c r="Q254" s="240"/>
      <c r="R254" s="183" t="s">
        <v>14</v>
      </c>
      <c r="S254" s="211"/>
      <c r="U254" s="207"/>
      <c r="V254" s="240"/>
      <c r="W254" s="183" t="s">
        <v>14</v>
      </c>
      <c r="X254" s="211"/>
    </row>
    <row r="255" spans="1:24" s="160" customFormat="1" outlineLevel="1" x14ac:dyDescent="0.2">
      <c r="A255" s="207"/>
      <c r="B255" s="210"/>
      <c r="C255" s="183" t="s">
        <v>14</v>
      </c>
      <c r="D255" s="211"/>
      <c r="F255" s="207"/>
      <c r="G255" s="210"/>
      <c r="H255" s="183" t="s">
        <v>14</v>
      </c>
      <c r="I255" s="211"/>
      <c r="K255" s="207"/>
      <c r="L255" s="210"/>
      <c r="M255" s="183" t="s">
        <v>14</v>
      </c>
      <c r="N255" s="211"/>
      <c r="P255" s="207"/>
      <c r="Q255" s="210"/>
      <c r="R255" s="183" t="s">
        <v>14</v>
      </c>
      <c r="S255" s="211"/>
      <c r="U255" s="207"/>
      <c r="V255" s="210"/>
      <c r="W255" s="183" t="s">
        <v>14</v>
      </c>
      <c r="X255" s="211"/>
    </row>
    <row r="256" spans="1:24" s="160" customFormat="1" outlineLevel="1" x14ac:dyDescent="0.2">
      <c r="A256" s="207"/>
      <c r="B256" s="210"/>
      <c r="C256" s="183" t="s">
        <v>14</v>
      </c>
      <c r="D256" s="211"/>
      <c r="F256" s="207"/>
      <c r="G256" s="210"/>
      <c r="H256" s="183" t="s">
        <v>14</v>
      </c>
      <c r="I256" s="211"/>
      <c r="K256" s="207"/>
      <c r="L256" s="210"/>
      <c r="M256" s="183" t="s">
        <v>14</v>
      </c>
      <c r="N256" s="211"/>
      <c r="P256" s="207"/>
      <c r="Q256" s="210"/>
      <c r="R256" s="183" t="s">
        <v>14</v>
      </c>
      <c r="S256" s="211"/>
      <c r="U256" s="207"/>
      <c r="V256" s="210"/>
      <c r="W256" s="183" t="s">
        <v>14</v>
      </c>
      <c r="X256" s="211"/>
    </row>
    <row r="257" spans="1:24" s="160" customFormat="1" ht="13.5" outlineLevel="1" thickBot="1" x14ac:dyDescent="0.25">
      <c r="A257" s="215"/>
      <c r="B257" s="242"/>
      <c r="C257" s="189" t="s">
        <v>14</v>
      </c>
      <c r="D257" s="216"/>
      <c r="F257" s="215"/>
      <c r="G257" s="242"/>
      <c r="H257" s="189" t="s">
        <v>14</v>
      </c>
      <c r="I257" s="216"/>
      <c r="K257" s="215"/>
      <c r="L257" s="242"/>
      <c r="M257" s="189" t="s">
        <v>14</v>
      </c>
      <c r="N257" s="216"/>
      <c r="P257" s="215"/>
      <c r="Q257" s="242"/>
      <c r="R257" s="189" t="s">
        <v>14</v>
      </c>
      <c r="S257" s="216"/>
      <c r="U257" s="215"/>
      <c r="V257" s="242"/>
      <c r="W257" s="189" t="s">
        <v>14</v>
      </c>
      <c r="X257" s="216"/>
    </row>
    <row r="258" spans="1:24" ht="13.5" thickBot="1" x14ac:dyDescent="0.25"/>
    <row r="259" spans="1:24" ht="15.75" customHeight="1" thickBot="1" x14ac:dyDescent="0.25">
      <c r="A259" s="332" t="s">
        <v>19</v>
      </c>
      <c r="B259" s="343" t="str">
        <f>D230</f>
        <v>FERME</v>
      </c>
      <c r="C259" s="344"/>
      <c r="D259" s="345"/>
      <c r="F259" s="332" t="s">
        <v>19</v>
      </c>
      <c r="G259" s="343" t="str">
        <f>I230</f>
        <v>FERME</v>
      </c>
      <c r="H259" s="344"/>
      <c r="I259" s="345"/>
      <c r="K259" s="332" t="s">
        <v>19</v>
      </c>
      <c r="L259" s="343" t="str">
        <f>N230</f>
        <v>FERME</v>
      </c>
      <c r="M259" s="344"/>
      <c r="N259" s="345"/>
      <c r="P259" s="332" t="s">
        <v>19</v>
      </c>
      <c r="Q259" s="343" t="str">
        <f>S230</f>
        <v>FERME</v>
      </c>
      <c r="R259" s="344"/>
      <c r="S259" s="345"/>
      <c r="U259" s="332" t="s">
        <v>19</v>
      </c>
      <c r="V259" s="343" t="str">
        <f>X230</f>
        <v>FERME</v>
      </c>
      <c r="W259" s="344"/>
      <c r="X259" s="345"/>
    </row>
    <row r="260" spans="1:24" ht="16.5" customHeight="1" thickBot="1" x14ac:dyDescent="0.25">
      <c r="A260" s="333"/>
      <c r="B260" s="167" t="s">
        <v>14</v>
      </c>
      <c r="C260" s="346" t="s">
        <v>23</v>
      </c>
      <c r="D260" s="347"/>
      <c r="F260" s="333"/>
      <c r="G260" s="167" t="s">
        <v>14</v>
      </c>
      <c r="H260" s="346" t="s">
        <v>23</v>
      </c>
      <c r="I260" s="347"/>
      <c r="K260" s="333"/>
      <c r="L260" s="167" t="s">
        <v>14</v>
      </c>
      <c r="M260" s="346" t="s">
        <v>23</v>
      </c>
      <c r="N260" s="347"/>
      <c r="P260" s="333"/>
      <c r="Q260" s="167" t="s">
        <v>14</v>
      </c>
      <c r="R260" s="346" t="s">
        <v>23</v>
      </c>
      <c r="S260" s="347"/>
      <c r="U260" s="333"/>
      <c r="V260" s="167" t="s">
        <v>14</v>
      </c>
      <c r="W260" s="346" t="s">
        <v>23</v>
      </c>
      <c r="X260" s="347"/>
    </row>
    <row r="261" spans="1:24" outlineLevel="1" x14ac:dyDescent="0.2">
      <c r="A261" s="84"/>
      <c r="B261" s="191" t="s">
        <v>57</v>
      </c>
      <c r="C261" s="243" t="s">
        <v>14</v>
      </c>
      <c r="D261" s="244" t="s">
        <v>80</v>
      </c>
      <c r="F261" s="84"/>
      <c r="G261" s="191" t="s">
        <v>58</v>
      </c>
      <c r="H261" s="243" t="s">
        <v>14</v>
      </c>
      <c r="I261" s="244" t="s">
        <v>90</v>
      </c>
      <c r="K261" s="84"/>
      <c r="L261" s="191" t="s">
        <v>58</v>
      </c>
      <c r="M261" s="243" t="s">
        <v>14</v>
      </c>
      <c r="N261" s="244" t="s">
        <v>85</v>
      </c>
      <c r="P261" s="84"/>
      <c r="Q261" s="191" t="s">
        <v>58</v>
      </c>
      <c r="R261" s="243" t="s">
        <v>14</v>
      </c>
      <c r="S261" s="244" t="s">
        <v>89</v>
      </c>
      <c r="U261" s="85"/>
      <c r="V261" s="174" t="s">
        <v>58</v>
      </c>
      <c r="W261" s="248" t="s">
        <v>14</v>
      </c>
      <c r="X261" s="249" t="s">
        <v>89</v>
      </c>
    </row>
    <row r="262" spans="1:24" outlineLevel="1" x14ac:dyDescent="0.2">
      <c r="A262" s="31"/>
      <c r="B262" s="192" t="s">
        <v>58</v>
      </c>
      <c r="C262" s="243" t="s">
        <v>14</v>
      </c>
      <c r="D262" s="245" t="s">
        <v>90</v>
      </c>
      <c r="F262" s="31"/>
      <c r="G262" s="192" t="s">
        <v>58</v>
      </c>
      <c r="H262" s="243" t="s">
        <v>14</v>
      </c>
      <c r="I262" s="245"/>
      <c r="K262" s="31"/>
      <c r="L262" s="192" t="s">
        <v>58</v>
      </c>
      <c r="M262" s="243" t="s">
        <v>14</v>
      </c>
      <c r="N262" s="245"/>
      <c r="P262" s="31"/>
      <c r="Q262" s="192" t="s">
        <v>58</v>
      </c>
      <c r="R262" s="243" t="s">
        <v>14</v>
      </c>
      <c r="S262" s="245" t="s">
        <v>90</v>
      </c>
      <c r="U262" s="86"/>
      <c r="V262" s="175" t="s">
        <v>58</v>
      </c>
      <c r="W262" s="250" t="s">
        <v>14</v>
      </c>
      <c r="X262" s="251"/>
    </row>
    <row r="263" spans="1:24" outlineLevel="1" x14ac:dyDescent="0.2">
      <c r="A263" s="31"/>
      <c r="B263" s="192" t="s">
        <v>58</v>
      </c>
      <c r="C263" s="243" t="s">
        <v>14</v>
      </c>
      <c r="D263" s="245"/>
      <c r="F263" s="31"/>
      <c r="G263" s="192" t="s">
        <v>58</v>
      </c>
      <c r="H263" s="243" t="s">
        <v>14</v>
      </c>
      <c r="I263" s="245"/>
      <c r="K263" s="31"/>
      <c r="L263" s="192" t="s">
        <v>58</v>
      </c>
      <c r="M263" s="243" t="s">
        <v>14</v>
      </c>
      <c r="N263" s="245"/>
      <c r="P263" s="31"/>
      <c r="Q263" s="192" t="s">
        <v>58</v>
      </c>
      <c r="R263" s="243" t="s">
        <v>14</v>
      </c>
      <c r="S263" s="245"/>
      <c r="U263" s="86"/>
      <c r="V263" s="175" t="s">
        <v>58</v>
      </c>
      <c r="W263" s="250" t="s">
        <v>14</v>
      </c>
      <c r="X263" s="251"/>
    </row>
    <row r="264" spans="1:24" outlineLevel="1" x14ac:dyDescent="0.2">
      <c r="A264" s="31"/>
      <c r="B264" s="192" t="s">
        <v>58</v>
      </c>
      <c r="C264" s="243" t="s">
        <v>14</v>
      </c>
      <c r="D264" s="245" t="s">
        <v>87</v>
      </c>
      <c r="F264" s="31"/>
      <c r="G264" s="192" t="s">
        <v>56</v>
      </c>
      <c r="H264" s="243" t="s">
        <v>14</v>
      </c>
      <c r="I264" s="245"/>
      <c r="K264" s="31"/>
      <c r="L264" s="192" t="s">
        <v>56</v>
      </c>
      <c r="M264" s="243" t="s">
        <v>14</v>
      </c>
      <c r="N264" s="245"/>
      <c r="P264" s="31"/>
      <c r="Q264" s="192" t="s">
        <v>56</v>
      </c>
      <c r="R264" s="243" t="s">
        <v>14</v>
      </c>
      <c r="S264" s="245"/>
      <c r="U264" s="86"/>
      <c r="V264" s="175" t="s">
        <v>56</v>
      </c>
      <c r="W264" s="250" t="s">
        <v>14</v>
      </c>
      <c r="X264" s="251"/>
    </row>
    <row r="265" spans="1:24" outlineLevel="1" x14ac:dyDescent="0.2">
      <c r="A265" s="31"/>
      <c r="B265" s="192" t="s">
        <v>57</v>
      </c>
      <c r="C265" s="243" t="s">
        <v>14</v>
      </c>
      <c r="D265" s="245"/>
      <c r="F265" s="31"/>
      <c r="G265" s="192" t="s">
        <v>57</v>
      </c>
      <c r="H265" s="243" t="s">
        <v>14</v>
      </c>
      <c r="I265" s="245"/>
      <c r="K265" s="31"/>
      <c r="L265" s="192" t="s">
        <v>57</v>
      </c>
      <c r="M265" s="243" t="s">
        <v>14</v>
      </c>
      <c r="N265" s="245"/>
      <c r="P265" s="31"/>
      <c r="Q265" s="192" t="s">
        <v>57</v>
      </c>
      <c r="R265" s="243" t="s">
        <v>14</v>
      </c>
      <c r="S265" s="245"/>
      <c r="U265" s="86"/>
      <c r="V265" s="175" t="s">
        <v>57</v>
      </c>
      <c r="W265" s="250" t="s">
        <v>14</v>
      </c>
      <c r="X265" s="251" t="s">
        <v>81</v>
      </c>
    </row>
    <row r="266" spans="1:24" outlineLevel="1" x14ac:dyDescent="0.2">
      <c r="A266" s="31"/>
      <c r="B266" s="192" t="s">
        <v>56</v>
      </c>
      <c r="C266" s="243" t="s">
        <v>14</v>
      </c>
      <c r="D266" s="245" t="s">
        <v>82</v>
      </c>
      <c r="F266" s="31"/>
      <c r="G266" s="192" t="s">
        <v>57</v>
      </c>
      <c r="H266" s="243" t="s">
        <v>14</v>
      </c>
      <c r="I266" s="245"/>
      <c r="K266" s="31"/>
      <c r="L266" s="192" t="s">
        <v>57</v>
      </c>
      <c r="M266" s="243" t="s">
        <v>14</v>
      </c>
      <c r="N266" s="245"/>
      <c r="P266" s="31"/>
      <c r="Q266" s="192" t="s">
        <v>57</v>
      </c>
      <c r="R266" s="243" t="s">
        <v>14</v>
      </c>
      <c r="S266" s="245"/>
      <c r="U266" s="86"/>
      <c r="V266" s="175" t="s">
        <v>57</v>
      </c>
      <c r="W266" s="250" t="s">
        <v>14</v>
      </c>
      <c r="X266" s="251"/>
    </row>
    <row r="267" spans="1:24" outlineLevel="1" x14ac:dyDescent="0.2">
      <c r="A267" s="31"/>
      <c r="B267" s="192" t="s">
        <v>57</v>
      </c>
      <c r="C267" s="243" t="s">
        <v>14</v>
      </c>
      <c r="D267" s="245"/>
      <c r="F267" s="31"/>
      <c r="G267" s="192" t="s">
        <v>57</v>
      </c>
      <c r="H267" s="243" t="s">
        <v>14</v>
      </c>
      <c r="I267" s="245"/>
      <c r="K267" s="31"/>
      <c r="L267" s="192" t="s">
        <v>57</v>
      </c>
      <c r="M267" s="243" t="s">
        <v>14</v>
      </c>
      <c r="N267" s="245"/>
      <c r="P267" s="31"/>
      <c r="Q267" s="192" t="s">
        <v>57</v>
      </c>
      <c r="R267" s="243" t="s">
        <v>14</v>
      </c>
      <c r="S267" s="245"/>
      <c r="U267" s="86"/>
      <c r="V267" s="175" t="s">
        <v>57</v>
      </c>
      <c r="W267" s="250" t="s">
        <v>14</v>
      </c>
      <c r="X267" s="251"/>
    </row>
    <row r="268" spans="1:24" outlineLevel="1" x14ac:dyDescent="0.2">
      <c r="A268" s="31"/>
      <c r="B268" s="192" t="s">
        <v>57</v>
      </c>
      <c r="C268" s="243" t="s">
        <v>14</v>
      </c>
      <c r="D268" s="245"/>
      <c r="F268" s="31"/>
      <c r="G268" s="192" t="s">
        <v>57</v>
      </c>
      <c r="H268" s="243" t="s">
        <v>14</v>
      </c>
      <c r="I268" s="245"/>
      <c r="K268" s="31"/>
      <c r="L268" s="192" t="s">
        <v>57</v>
      </c>
      <c r="M268" s="243" t="s">
        <v>14</v>
      </c>
      <c r="N268" s="245"/>
      <c r="P268" s="31"/>
      <c r="Q268" s="192" t="s">
        <v>57</v>
      </c>
      <c r="R268" s="243" t="s">
        <v>14</v>
      </c>
      <c r="S268" s="245"/>
      <c r="U268" s="86"/>
      <c r="V268" s="175" t="s">
        <v>57</v>
      </c>
      <c r="W268" s="250" t="s">
        <v>14</v>
      </c>
      <c r="X268" s="251"/>
    </row>
    <row r="269" spans="1:24" outlineLevel="1" x14ac:dyDescent="0.2">
      <c r="A269" s="31"/>
      <c r="B269" s="192" t="s">
        <v>57</v>
      </c>
      <c r="C269" s="243" t="s">
        <v>14</v>
      </c>
      <c r="D269" s="245"/>
      <c r="F269" s="31"/>
      <c r="G269" s="192" t="s">
        <v>57</v>
      </c>
      <c r="H269" s="243" t="s">
        <v>14</v>
      </c>
      <c r="I269" s="245"/>
      <c r="K269" s="31"/>
      <c r="L269" s="192" t="s">
        <v>57</v>
      </c>
      <c r="M269" s="243" t="s">
        <v>14</v>
      </c>
      <c r="N269" s="245"/>
      <c r="P269" s="31"/>
      <c r="Q269" s="192" t="s">
        <v>57</v>
      </c>
      <c r="R269" s="243" t="s">
        <v>14</v>
      </c>
      <c r="S269" s="245"/>
      <c r="U269" s="86"/>
      <c r="V269" s="175" t="s">
        <v>57</v>
      </c>
      <c r="W269" s="250" t="s">
        <v>14</v>
      </c>
      <c r="X269" s="251"/>
    </row>
    <row r="270" spans="1:24" outlineLevel="1" x14ac:dyDescent="0.2">
      <c r="A270" s="31"/>
      <c r="B270" s="192" t="s">
        <v>57</v>
      </c>
      <c r="C270" s="243" t="s">
        <v>14</v>
      </c>
      <c r="D270" s="245"/>
      <c r="F270" s="31"/>
      <c r="G270" s="192" t="s">
        <v>57</v>
      </c>
      <c r="H270" s="243" t="s">
        <v>14</v>
      </c>
      <c r="I270" s="245"/>
      <c r="K270" s="31"/>
      <c r="L270" s="192" t="s">
        <v>57</v>
      </c>
      <c r="M270" s="243" t="s">
        <v>14</v>
      </c>
      <c r="N270" s="245"/>
      <c r="P270" s="31"/>
      <c r="Q270" s="192" t="s">
        <v>57</v>
      </c>
      <c r="R270" s="243" t="s">
        <v>14</v>
      </c>
      <c r="S270" s="245"/>
      <c r="U270" s="86"/>
      <c r="V270" s="175" t="s">
        <v>57</v>
      </c>
      <c r="W270" s="250" t="s">
        <v>14</v>
      </c>
      <c r="X270" s="251"/>
    </row>
    <row r="271" spans="1:24" outlineLevel="1" x14ac:dyDescent="0.2">
      <c r="A271" s="31"/>
      <c r="B271" s="192" t="s">
        <v>57</v>
      </c>
      <c r="C271" s="243" t="s">
        <v>14</v>
      </c>
      <c r="D271" s="245"/>
      <c r="F271" s="31"/>
      <c r="G271" s="192" t="s">
        <v>57</v>
      </c>
      <c r="H271" s="243" t="s">
        <v>14</v>
      </c>
      <c r="I271" s="245"/>
      <c r="K271" s="31"/>
      <c r="L271" s="192" t="s">
        <v>57</v>
      </c>
      <c r="M271" s="243" t="s">
        <v>14</v>
      </c>
      <c r="N271" s="245" t="s">
        <v>81</v>
      </c>
      <c r="P271" s="31"/>
      <c r="Q271" s="192" t="s">
        <v>57</v>
      </c>
      <c r="R271" s="243" t="s">
        <v>14</v>
      </c>
      <c r="S271" s="245"/>
      <c r="U271" s="86"/>
      <c r="V271" s="175" t="s">
        <v>57</v>
      </c>
      <c r="W271" s="250" t="s">
        <v>14</v>
      </c>
      <c r="X271" s="251"/>
    </row>
    <row r="272" spans="1:24" outlineLevel="1" x14ac:dyDescent="0.2">
      <c r="A272" s="31"/>
      <c r="B272" s="192" t="s">
        <v>56</v>
      </c>
      <c r="C272" s="243" t="s">
        <v>14</v>
      </c>
      <c r="D272" s="245"/>
      <c r="F272" s="31"/>
      <c r="G272" s="192" t="s">
        <v>56</v>
      </c>
      <c r="H272" s="243" t="s">
        <v>14</v>
      </c>
      <c r="I272" s="245"/>
      <c r="K272" s="31"/>
      <c r="L272" s="192" t="s">
        <v>56</v>
      </c>
      <c r="M272" s="243" t="s">
        <v>14</v>
      </c>
      <c r="N272" s="245"/>
      <c r="P272" s="31"/>
      <c r="Q272" s="192" t="s">
        <v>56</v>
      </c>
      <c r="R272" s="243" t="s">
        <v>14</v>
      </c>
      <c r="S272" s="245"/>
      <c r="U272" s="86"/>
      <c r="V272" s="175" t="s">
        <v>56</v>
      </c>
      <c r="W272" s="250" t="s">
        <v>14</v>
      </c>
      <c r="X272" s="251"/>
    </row>
    <row r="273" spans="1:24" outlineLevel="1" x14ac:dyDescent="0.2">
      <c r="A273" s="31"/>
      <c r="B273" s="192" t="s">
        <v>56</v>
      </c>
      <c r="C273" s="243" t="s">
        <v>14</v>
      </c>
      <c r="D273" s="245"/>
      <c r="F273" s="31"/>
      <c r="G273" s="192" t="s">
        <v>56</v>
      </c>
      <c r="H273" s="243" t="s">
        <v>14</v>
      </c>
      <c r="I273" s="245" t="s">
        <v>83</v>
      </c>
      <c r="K273" s="31"/>
      <c r="L273" s="192" t="s">
        <v>56</v>
      </c>
      <c r="M273" s="243" t="s">
        <v>14</v>
      </c>
      <c r="N273" s="245"/>
      <c r="P273" s="31"/>
      <c r="Q273" s="192" t="s">
        <v>56</v>
      </c>
      <c r="R273" s="243" t="s">
        <v>14</v>
      </c>
      <c r="S273" s="245"/>
      <c r="U273" s="86"/>
      <c r="V273" s="175" t="s">
        <v>56</v>
      </c>
      <c r="W273" s="250" t="s">
        <v>14</v>
      </c>
      <c r="X273" s="251"/>
    </row>
    <row r="274" spans="1:24" outlineLevel="1" x14ac:dyDescent="0.2">
      <c r="A274" s="31"/>
      <c r="B274" s="192" t="s">
        <v>57</v>
      </c>
      <c r="C274" s="243" t="s">
        <v>14</v>
      </c>
      <c r="D274" s="245"/>
      <c r="F274" s="31"/>
      <c r="G274" s="192" t="s">
        <v>57</v>
      </c>
      <c r="H274" s="243" t="s">
        <v>14</v>
      </c>
      <c r="I274" s="245"/>
      <c r="K274" s="31"/>
      <c r="L274" s="192" t="s">
        <v>57</v>
      </c>
      <c r="M274" s="243" t="s">
        <v>14</v>
      </c>
      <c r="N274" s="245"/>
      <c r="P274" s="31"/>
      <c r="Q274" s="192" t="s">
        <v>57</v>
      </c>
      <c r="R274" s="243" t="s">
        <v>14</v>
      </c>
      <c r="S274" s="245"/>
      <c r="U274" s="86"/>
      <c r="V274" s="175" t="s">
        <v>57</v>
      </c>
      <c r="W274" s="250" t="s">
        <v>14</v>
      </c>
      <c r="X274" s="251"/>
    </row>
    <row r="275" spans="1:24" outlineLevel="1" x14ac:dyDescent="0.2">
      <c r="A275" s="31"/>
      <c r="B275" s="192" t="s">
        <v>57</v>
      </c>
      <c r="C275" s="243" t="s">
        <v>14</v>
      </c>
      <c r="D275" s="245"/>
      <c r="F275" s="31"/>
      <c r="G275" s="192" t="s">
        <v>57</v>
      </c>
      <c r="H275" s="243" t="s">
        <v>14</v>
      </c>
      <c r="I275" s="245"/>
      <c r="K275" s="31"/>
      <c r="L275" s="192" t="s">
        <v>57</v>
      </c>
      <c r="M275" s="243" t="s">
        <v>14</v>
      </c>
      <c r="N275" s="245"/>
      <c r="P275" s="31"/>
      <c r="Q275" s="192" t="s">
        <v>57</v>
      </c>
      <c r="R275" s="243" t="s">
        <v>14</v>
      </c>
      <c r="S275" s="245"/>
      <c r="U275" s="86"/>
      <c r="V275" s="175" t="s">
        <v>57</v>
      </c>
      <c r="W275" s="250" t="s">
        <v>14</v>
      </c>
      <c r="X275" s="251"/>
    </row>
    <row r="276" spans="1:24" outlineLevel="1" x14ac:dyDescent="0.2">
      <c r="A276" s="31"/>
      <c r="B276" s="192" t="s">
        <v>57</v>
      </c>
      <c r="C276" s="243" t="s">
        <v>14</v>
      </c>
      <c r="D276" s="245"/>
      <c r="F276" s="31"/>
      <c r="G276" s="192" t="s">
        <v>57</v>
      </c>
      <c r="H276" s="243" t="s">
        <v>14</v>
      </c>
      <c r="I276" s="245"/>
      <c r="K276" s="31"/>
      <c r="L276" s="192" t="s">
        <v>57</v>
      </c>
      <c r="M276" s="243" t="s">
        <v>14</v>
      </c>
      <c r="N276" s="245"/>
      <c r="P276" s="31"/>
      <c r="Q276" s="192" t="s">
        <v>57</v>
      </c>
      <c r="R276" s="243" t="s">
        <v>14</v>
      </c>
      <c r="S276" s="245"/>
      <c r="U276" s="86"/>
      <c r="V276" s="175" t="s">
        <v>57</v>
      </c>
      <c r="W276" s="250" t="s">
        <v>14</v>
      </c>
      <c r="X276" s="251"/>
    </row>
    <row r="277" spans="1:24" ht="13.5" outlineLevel="1" thickBot="1" x14ac:dyDescent="0.25">
      <c r="A277" s="33"/>
      <c r="B277" s="193" t="s">
        <v>58</v>
      </c>
      <c r="C277" s="246" t="s">
        <v>14</v>
      </c>
      <c r="D277" s="247"/>
      <c r="F277" s="33"/>
      <c r="G277" s="193" t="s">
        <v>58</v>
      </c>
      <c r="H277" s="246" t="s">
        <v>14</v>
      </c>
      <c r="I277" s="247"/>
      <c r="K277" s="33"/>
      <c r="L277" s="193" t="s">
        <v>58</v>
      </c>
      <c r="M277" s="246" t="s">
        <v>14</v>
      </c>
      <c r="N277" s="247"/>
      <c r="P277" s="33"/>
      <c r="Q277" s="193" t="s">
        <v>58</v>
      </c>
      <c r="R277" s="246" t="s">
        <v>14</v>
      </c>
      <c r="S277" s="247"/>
      <c r="U277" s="87"/>
      <c r="V277" s="176" t="s">
        <v>58</v>
      </c>
      <c r="W277" s="252" t="s">
        <v>14</v>
      </c>
      <c r="X277" s="253"/>
    </row>
  </sheetData>
  <sheetProtection selectLockedCells="1"/>
  <mergeCells count="110">
    <mergeCell ref="L91:M91"/>
    <mergeCell ref="Q91:R91"/>
    <mergeCell ref="V91:W91"/>
    <mergeCell ref="W225:X225"/>
    <mergeCell ref="W226:X226"/>
    <mergeCell ref="W227:X227"/>
    <mergeCell ref="U229:U231"/>
    <mergeCell ref="U259:U260"/>
    <mergeCell ref="V259:X259"/>
    <mergeCell ref="W260:X260"/>
    <mergeCell ref="W220:X220"/>
    <mergeCell ref="W221:X221"/>
    <mergeCell ref="W222:X222"/>
    <mergeCell ref="W223:X223"/>
    <mergeCell ref="W224:X224"/>
    <mergeCell ref="V148:X148"/>
    <mergeCell ref="V205:X205"/>
    <mergeCell ref="V217:X217"/>
    <mergeCell ref="W218:X218"/>
    <mergeCell ref="W219:X219"/>
    <mergeCell ref="V2:X2"/>
    <mergeCell ref="U4:U5"/>
    <mergeCell ref="U19:U20"/>
    <mergeCell ref="V34:X34"/>
    <mergeCell ref="R225:S225"/>
    <mergeCell ref="R226:S226"/>
    <mergeCell ref="R227:S227"/>
    <mergeCell ref="P229:P231"/>
    <mergeCell ref="P259:P260"/>
    <mergeCell ref="Q259:S259"/>
    <mergeCell ref="R260:S260"/>
    <mergeCell ref="R220:S220"/>
    <mergeCell ref="R221:S221"/>
    <mergeCell ref="R222:S222"/>
    <mergeCell ref="R223:S223"/>
    <mergeCell ref="R224:S224"/>
    <mergeCell ref="Q148:S148"/>
    <mergeCell ref="Q205:S205"/>
    <mergeCell ref="Q217:S217"/>
    <mergeCell ref="R218:S218"/>
    <mergeCell ref="R219:S219"/>
    <mergeCell ref="Q2:S2"/>
    <mergeCell ref="P4:P5"/>
    <mergeCell ref="P19:P20"/>
    <mergeCell ref="Q34:S34"/>
    <mergeCell ref="G2:I2"/>
    <mergeCell ref="M225:N225"/>
    <mergeCell ref="M226:N226"/>
    <mergeCell ref="M227:N227"/>
    <mergeCell ref="K229:K231"/>
    <mergeCell ref="K259:K260"/>
    <mergeCell ref="L259:N259"/>
    <mergeCell ref="M260:N260"/>
    <mergeCell ref="M220:N220"/>
    <mergeCell ref="M221:N221"/>
    <mergeCell ref="M222:N222"/>
    <mergeCell ref="M223:N223"/>
    <mergeCell ref="M224:N224"/>
    <mergeCell ref="L148:N148"/>
    <mergeCell ref="L205:N205"/>
    <mergeCell ref="L217:N217"/>
    <mergeCell ref="M218:N218"/>
    <mergeCell ref="M219:N219"/>
    <mergeCell ref="L2:N2"/>
    <mergeCell ref="K4:K5"/>
    <mergeCell ref="K19:K20"/>
    <mergeCell ref="L34:N34"/>
    <mergeCell ref="H227:I227"/>
    <mergeCell ref="G259:I259"/>
    <mergeCell ref="H260:I260"/>
    <mergeCell ref="F4:F5"/>
    <mergeCell ref="F19:F20"/>
    <mergeCell ref="F229:F231"/>
    <mergeCell ref="F259:F260"/>
    <mergeCell ref="H222:I222"/>
    <mergeCell ref="H223:I223"/>
    <mergeCell ref="H224:I224"/>
    <mergeCell ref="H225:I225"/>
    <mergeCell ref="H226:I226"/>
    <mergeCell ref="G217:I217"/>
    <mergeCell ref="H218:I218"/>
    <mergeCell ref="H219:I219"/>
    <mergeCell ref="H220:I220"/>
    <mergeCell ref="H221:I221"/>
    <mergeCell ref="G34:I34"/>
    <mergeCell ref="G148:I148"/>
    <mergeCell ref="G205:I205"/>
    <mergeCell ref="G91:H91"/>
    <mergeCell ref="A4:A5"/>
    <mergeCell ref="A19:A20"/>
    <mergeCell ref="B2:D2"/>
    <mergeCell ref="A259:A260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A229:A231"/>
    <mergeCell ref="B259:D259"/>
    <mergeCell ref="C260:D260"/>
    <mergeCell ref="B217:D217"/>
    <mergeCell ref="B205:D205"/>
    <mergeCell ref="B148:D148"/>
    <mergeCell ref="B34:D34"/>
    <mergeCell ref="B91:C91"/>
  </mergeCells>
  <phoneticPr fontId="17" type="noConversion"/>
  <conditionalFormatting sqref="A6">
    <cfRule type="containsText" dxfId="1191" priority="2666" operator="containsText" text="FERME">
      <formula>NOT(ISERROR(SEARCH("FERME",A6)))</formula>
    </cfRule>
    <cfRule type="containsText" dxfId="1190" priority="2667" operator="containsText" text="OUVERT">
      <formula>NOT(ISERROR(SEARCH("OUVERT",A6)))</formula>
    </cfRule>
  </conditionalFormatting>
  <conditionalFormatting sqref="D206:D215 D90">
    <cfRule type="expression" dxfId="1189" priority="2647">
      <formula>C90="GREVISTE"</formula>
    </cfRule>
    <cfRule type="expression" dxfId="1188" priority="2648">
      <formula>C90="FORMATION"</formula>
    </cfRule>
    <cfRule type="expression" dxfId="1187" priority="2649">
      <formula>C90="ARRET DE TRAVAIL"</formula>
    </cfRule>
    <cfRule type="expression" dxfId="1186" priority="2650">
      <formula>C90="ABSENT"</formula>
    </cfRule>
    <cfRule type="expression" dxfId="1185" priority="2652">
      <formula>C90="PRESENT"</formula>
    </cfRule>
  </conditionalFormatting>
  <conditionalFormatting sqref="B34">
    <cfRule type="containsText" dxfId="1184" priority="2640" operator="containsText" text="FERME">
      <formula>NOT(ISERROR(SEARCH("FERME",B34)))</formula>
    </cfRule>
    <cfRule type="containsText" dxfId="1183" priority="2641" operator="containsText" text="OUVERT">
      <formula>NOT(ISERROR(SEARCH("OUVERT",B34)))</formula>
    </cfRule>
  </conditionalFormatting>
  <conditionalFormatting sqref="B205">
    <cfRule type="containsText" dxfId="1182" priority="2588" operator="containsText" text="FERME">
      <formula>NOT(ISERROR(SEARCH("FERME",B205)))</formula>
    </cfRule>
    <cfRule type="containsText" dxfId="1181" priority="2589" operator="containsText" text="OUVERT">
      <formula>NOT(ISERROR(SEARCH("OUVERT",B205)))</formula>
    </cfRule>
  </conditionalFormatting>
  <conditionalFormatting sqref="B218:B227">
    <cfRule type="containsText" dxfId="1180" priority="2525" operator="containsText" text="FERME">
      <formula>NOT(ISERROR(SEARCH("FERME",B218)))</formula>
    </cfRule>
    <cfRule type="containsText" dxfId="1179" priority="2526" operator="containsText" text="OUVERT">
      <formula>NOT(ISERROR(SEARCH("OUVERT",B218)))</formula>
    </cfRule>
  </conditionalFormatting>
  <conditionalFormatting sqref="B217">
    <cfRule type="containsText" dxfId="1178" priority="2389" operator="containsText" text="FERME">
      <formula>NOT(ISERROR(SEARCH("FERME",B217)))</formula>
    </cfRule>
    <cfRule type="containsText" dxfId="1177" priority="2390" operator="containsText" text="OUVERT">
      <formula>NOT(ISERROR(SEARCH("OUVERT",B217)))</formula>
    </cfRule>
  </conditionalFormatting>
  <conditionalFormatting sqref="D232:D239 D255:D257">
    <cfRule type="expression" dxfId="1176" priority="2289">
      <formula>C232="GREVISTE"</formula>
    </cfRule>
    <cfRule type="expression" dxfId="1175" priority="2290">
      <formula>C232="FORMATION"</formula>
    </cfRule>
    <cfRule type="expression" dxfId="1174" priority="2291">
      <formula>C232="ARRET DE TRAVAIL"</formula>
    </cfRule>
    <cfRule type="expression" dxfId="1173" priority="2292">
      <formula>C232="ABSENT"</formula>
    </cfRule>
    <cfRule type="expression" dxfId="1172" priority="2293">
      <formula>C232="PRESENT"</formula>
    </cfRule>
  </conditionalFormatting>
  <conditionalFormatting sqref="B231">
    <cfRule type="cellIs" dxfId="1171" priority="2277" operator="greaterThanOrEqual">
      <formula>0.25</formula>
    </cfRule>
  </conditionalFormatting>
  <conditionalFormatting sqref="C231">
    <cfRule type="cellIs" dxfId="1170" priority="2276" operator="greaterThanOrEqual">
      <formula>0.25</formula>
    </cfRule>
  </conditionalFormatting>
  <conditionalFormatting sqref="D231">
    <cfRule type="containsText" dxfId="1169" priority="2274" operator="containsText" text="PAS DE SMA">
      <formula>NOT(ISERROR(SEARCH("PAS DE SMA",D231)))</formula>
    </cfRule>
    <cfRule type="containsText" dxfId="1168" priority="2275" operator="containsText" text="SMA">
      <formula>NOT(ISERROR(SEARCH("SMA",D231)))</formula>
    </cfRule>
  </conditionalFormatting>
  <conditionalFormatting sqref="B259">
    <cfRule type="containsText" dxfId="1167" priority="2271" operator="containsText" text="PAS DE SMA">
      <formula>NOT(ISERROR(SEARCH("PAS DE SMA",B259)))</formula>
    </cfRule>
    <cfRule type="containsText" dxfId="1166" priority="2272" operator="containsText" text="SMA">
      <formula>NOT(ISERROR(SEARCH("SMA",B259)))</formula>
    </cfRule>
  </conditionalFormatting>
  <conditionalFormatting sqref="B230">
    <cfRule type="containsText" dxfId="1165" priority="2221" operator="containsText" text="FERME">
      <formula>NOT(ISERROR(SEARCH("FERME",B230)))</formula>
    </cfRule>
    <cfRule type="containsText" dxfId="1164" priority="2222" operator="containsText" text="OUVERT">
      <formula>NOT(ISERROR(SEARCH("OUVERT",B230)))</formula>
    </cfRule>
  </conditionalFormatting>
  <conditionalFormatting sqref="C230">
    <cfRule type="containsText" dxfId="1163" priority="2219" operator="containsText" text="FERME">
      <formula>NOT(ISERROR(SEARCH("FERME",C230)))</formula>
    </cfRule>
    <cfRule type="containsText" dxfId="1162" priority="2220" operator="containsText" text="OUVERT">
      <formula>NOT(ISERROR(SEARCH("OUVERT",C230)))</formula>
    </cfRule>
  </conditionalFormatting>
  <conditionalFormatting sqref="D230">
    <cfRule type="containsText" dxfId="1161" priority="2217" operator="containsText" text="OUVERT">
      <formula>NOT(ISERROR(SEARCH("OUVERT",D230)))</formula>
    </cfRule>
    <cfRule type="containsText" dxfId="1160" priority="2218" operator="containsText" text="FERME">
      <formula>NOT(ISERROR(SEARCH("FERME",D230)))</formula>
    </cfRule>
  </conditionalFormatting>
  <conditionalFormatting sqref="B259:D259">
    <cfRule type="containsText" dxfId="1159" priority="2215" operator="containsText" text="OUVERT">
      <formula>NOT(ISERROR(SEARCH("OUVERT",B259)))</formula>
    </cfRule>
    <cfRule type="containsText" dxfId="1158" priority="2216" operator="containsText" text="FERME">
      <formula>NOT(ISERROR(SEARCH("FERME",B259)))</formula>
    </cfRule>
  </conditionalFormatting>
  <conditionalFormatting sqref="A10">
    <cfRule type="containsText" dxfId="1157" priority="2203" operator="containsText" text="FERME">
      <formula>NOT(ISERROR(SEARCH("FERME",A10)))</formula>
    </cfRule>
    <cfRule type="containsText" dxfId="1156" priority="2204" operator="containsText" text="OUVERT">
      <formula>NOT(ISERROR(SEARCH("OUVERT",A10)))</formula>
    </cfRule>
  </conditionalFormatting>
  <conditionalFormatting sqref="A14">
    <cfRule type="containsText" dxfId="1155" priority="2169" operator="containsText" text="FERME">
      <formula>NOT(ISERROR(SEARCH("FERME",A14)))</formula>
    </cfRule>
    <cfRule type="containsText" dxfId="1154" priority="2170" operator="containsText" text="OUVERT">
      <formula>NOT(ISERROR(SEARCH("OUVERT",A14)))</formula>
    </cfRule>
  </conditionalFormatting>
  <conditionalFormatting sqref="A21">
    <cfRule type="containsText" dxfId="1153" priority="2154" operator="containsText" text="FERME">
      <formula>NOT(ISERROR(SEARCH("FERME",A21)))</formula>
    </cfRule>
    <cfRule type="containsText" dxfId="1152" priority="2155" operator="containsText" text="OUVERT">
      <formula>NOT(ISERROR(SEARCH("OUVERT",A21)))</formula>
    </cfRule>
  </conditionalFormatting>
  <conditionalFormatting sqref="B5:D5">
    <cfRule type="containsText" dxfId="1151" priority="2160" operator="containsText" text="FERME">
      <formula>NOT(ISERROR(SEARCH("FERME",B5)))</formula>
    </cfRule>
    <cfRule type="containsText" dxfId="1150" priority="2161" operator="containsText" text="OUVERT">
      <formula>NOT(ISERROR(SEARCH("OUVERT",B5)))</formula>
    </cfRule>
  </conditionalFormatting>
  <conditionalFormatting sqref="A29">
    <cfRule type="containsText" dxfId="1149" priority="2150" operator="containsText" text="FERME">
      <formula>NOT(ISERROR(SEARCH("FERME",A29)))</formula>
    </cfRule>
    <cfRule type="containsText" dxfId="1148" priority="2151" operator="containsText" text="OUVERT">
      <formula>NOT(ISERROR(SEARCH("OUVERT",A29)))</formula>
    </cfRule>
  </conditionalFormatting>
  <conditionalFormatting sqref="A25">
    <cfRule type="containsText" dxfId="1147" priority="2152" operator="containsText" text="FERME">
      <formula>NOT(ISERROR(SEARCH("FERME",A25)))</formula>
    </cfRule>
    <cfRule type="containsText" dxfId="1146" priority="2153" operator="containsText" text="OUVERT">
      <formula>NOT(ISERROR(SEARCH("OUVERT",A25)))</formula>
    </cfRule>
  </conditionalFormatting>
  <conditionalFormatting sqref="B20:D20">
    <cfRule type="containsText" dxfId="1145" priority="2148" operator="containsText" text="FERME">
      <formula>NOT(ISERROR(SEARCH("FERME",B20)))</formula>
    </cfRule>
    <cfRule type="containsText" dxfId="1144" priority="2149" operator="containsText" text="OUVERT">
      <formula>NOT(ISERROR(SEARCH("OUVERT",B20)))</formula>
    </cfRule>
  </conditionalFormatting>
  <conditionalFormatting sqref="D8">
    <cfRule type="expression" dxfId="1143" priority="2123">
      <formula>C8="GREVISTE"</formula>
    </cfRule>
    <cfRule type="expression" dxfId="1142" priority="2124">
      <formula>C8="FORMATION"</formula>
    </cfRule>
    <cfRule type="expression" dxfId="1141" priority="2125">
      <formula>C8="ARRET DE TRAVAIL"</formula>
    </cfRule>
    <cfRule type="expression" dxfId="1140" priority="2126">
      <formula>C8="ABSENT"</formula>
    </cfRule>
    <cfRule type="expression" dxfId="1139" priority="2127">
      <formula>C8="PRESENT"</formula>
    </cfRule>
  </conditionalFormatting>
  <conditionalFormatting sqref="D9">
    <cfRule type="expression" dxfId="1138" priority="2118">
      <formula>C9="GREVISTE"</formula>
    </cfRule>
    <cfRule type="expression" dxfId="1137" priority="2119">
      <formula>C9="FORMATION"</formula>
    </cfRule>
    <cfRule type="expression" dxfId="1136" priority="2120">
      <formula>C9="ARRET DE TRAVAIL"</formula>
    </cfRule>
    <cfRule type="expression" dxfId="1135" priority="2121">
      <formula>C9="ABSENT"</formula>
    </cfRule>
    <cfRule type="expression" dxfId="1134" priority="2122">
      <formula>C9="PRESENT"</formula>
    </cfRule>
  </conditionalFormatting>
  <conditionalFormatting sqref="D13">
    <cfRule type="expression" dxfId="1133" priority="2098">
      <formula>C13="GREVISTE"</formula>
    </cfRule>
    <cfRule type="expression" dxfId="1132" priority="2099">
      <formula>C13="FORMATION"</formula>
    </cfRule>
    <cfRule type="expression" dxfId="1131" priority="2100">
      <formula>C13="ARRET DE TRAVAIL"</formula>
    </cfRule>
    <cfRule type="expression" dxfId="1130" priority="2101">
      <formula>C13="ABSENT"</formula>
    </cfRule>
    <cfRule type="expression" dxfId="1129" priority="2102">
      <formula>C13="PRESENT"</formula>
    </cfRule>
  </conditionalFormatting>
  <conditionalFormatting sqref="D10">
    <cfRule type="expression" dxfId="1128" priority="1998">
      <formula>C10="GREVISTE"</formula>
    </cfRule>
    <cfRule type="expression" dxfId="1127" priority="1999">
      <formula>C10="FORMATION"</formula>
    </cfRule>
    <cfRule type="expression" dxfId="1126" priority="2000">
      <formula>C10="ARRET DE TRAVAIL"</formula>
    </cfRule>
    <cfRule type="expression" dxfId="1125" priority="2001">
      <formula>C10="ABSENT"</formula>
    </cfRule>
    <cfRule type="expression" dxfId="1124" priority="2002">
      <formula>C10="PRESENT"</formula>
    </cfRule>
  </conditionalFormatting>
  <conditionalFormatting sqref="D11:D12">
    <cfRule type="expression" dxfId="1123" priority="1993">
      <formula>C11="GREVISTE"</formula>
    </cfRule>
    <cfRule type="expression" dxfId="1122" priority="1994">
      <formula>C11="FORMATION"</formula>
    </cfRule>
    <cfRule type="expression" dxfId="1121" priority="1995">
      <formula>C11="ABSENT"</formula>
    </cfRule>
    <cfRule type="expression" dxfId="1120" priority="1996">
      <formula>C11="ARRET DE TRAVAIL"</formula>
    </cfRule>
    <cfRule type="expression" dxfId="1119" priority="1997">
      <formula>C11="PRESENT"</formula>
    </cfRule>
  </conditionalFormatting>
  <conditionalFormatting sqref="D29">
    <cfRule type="expression" dxfId="1118" priority="2033">
      <formula>C29="GREVISTE"</formula>
    </cfRule>
    <cfRule type="expression" dxfId="1117" priority="2034">
      <formula>C29="FORMATION"</formula>
    </cfRule>
    <cfRule type="expression" dxfId="1116" priority="2035">
      <formula>C29="ARRET DE TRAVAIL"</formula>
    </cfRule>
    <cfRule type="expression" dxfId="1115" priority="2036">
      <formula>C29="ABSENT"</formula>
    </cfRule>
    <cfRule type="expression" dxfId="1114" priority="2037">
      <formula>C29="PRESENT"</formula>
    </cfRule>
  </conditionalFormatting>
  <conditionalFormatting sqref="D32">
    <cfRule type="expression" dxfId="1113" priority="2003">
      <formula>C32="GREVISTE"</formula>
    </cfRule>
    <cfRule type="expression" dxfId="1112" priority="2004">
      <formula>C32="FORMATION"</formula>
    </cfRule>
    <cfRule type="expression" dxfId="1111" priority="2005">
      <formula>C32="ARRET DE TRAVAIL"</formula>
    </cfRule>
    <cfRule type="expression" dxfId="1110" priority="2006">
      <formula>C32="ABSENT"</formula>
    </cfRule>
    <cfRule type="expression" dxfId="1109" priority="2007">
      <formula>C32="PRESENT"</formula>
    </cfRule>
  </conditionalFormatting>
  <conditionalFormatting sqref="D14">
    <cfRule type="expression" dxfId="1108" priority="1988">
      <formula>C14="GREVISTE"</formula>
    </cfRule>
    <cfRule type="expression" dxfId="1107" priority="1989">
      <formula>C14="FORMATION"</formula>
    </cfRule>
    <cfRule type="expression" dxfId="1106" priority="1990">
      <formula>C14="ARRET DE TRAVAIL"</formula>
    </cfRule>
    <cfRule type="expression" dxfId="1105" priority="1991">
      <formula>C14="ABSENT"</formula>
    </cfRule>
    <cfRule type="expression" dxfId="1104" priority="1992">
      <formula>C14="PRESENT"</formula>
    </cfRule>
  </conditionalFormatting>
  <conditionalFormatting sqref="D27">
    <cfRule type="expression" dxfId="1103" priority="2018">
      <formula>C27="GREVISTE"</formula>
    </cfRule>
    <cfRule type="expression" dxfId="1102" priority="2019">
      <formula>C27="FORMATION"</formula>
    </cfRule>
    <cfRule type="expression" dxfId="1101" priority="2020">
      <formula>C27="ARRET DE TRAVAIL"</formula>
    </cfRule>
    <cfRule type="expression" dxfId="1100" priority="2021">
      <formula>C27="ABSENT"</formula>
    </cfRule>
    <cfRule type="expression" dxfId="1099" priority="2022">
      <formula>C27="PRESENT"</formula>
    </cfRule>
  </conditionalFormatting>
  <conditionalFormatting sqref="D28">
    <cfRule type="expression" dxfId="1098" priority="2013">
      <formula>C28="GREVISTE"</formula>
    </cfRule>
    <cfRule type="expression" dxfId="1097" priority="2014">
      <formula>C28="FORMATION"</formula>
    </cfRule>
    <cfRule type="expression" dxfId="1096" priority="2015">
      <formula>C28="ARRET DE TRAVAIL"</formula>
    </cfRule>
    <cfRule type="expression" dxfId="1095" priority="2016">
      <formula>C28="ABSENT"</formula>
    </cfRule>
    <cfRule type="expression" dxfId="1094" priority="2017">
      <formula>C28="PRESENT"</formula>
    </cfRule>
  </conditionalFormatting>
  <conditionalFormatting sqref="D30:D31">
    <cfRule type="expression" dxfId="1093" priority="2008">
      <formula>C30="GREVISTE"</formula>
    </cfRule>
    <cfRule type="expression" dxfId="1092" priority="2009">
      <formula>C30="FORMATION"</formula>
    </cfRule>
    <cfRule type="expression" dxfId="1091" priority="2010">
      <formula>C30="ARRET DE TRAVAIL"</formula>
    </cfRule>
    <cfRule type="expression" dxfId="1090" priority="2011">
      <formula>C30="ABSENT"</formula>
    </cfRule>
    <cfRule type="expression" dxfId="1089" priority="2012">
      <formula>C30="PRESENT"</formula>
    </cfRule>
  </conditionalFormatting>
  <conditionalFormatting sqref="D15:D16">
    <cfRule type="expression" dxfId="1088" priority="1983">
      <formula>C15="GREVISTE"</formula>
    </cfRule>
    <cfRule type="expression" dxfId="1087" priority="1984">
      <formula>C15="FORMATION"</formula>
    </cfRule>
    <cfRule type="expression" dxfId="1086" priority="1985">
      <formula>C15="ARRET DE TRAVAIL"</formula>
    </cfRule>
    <cfRule type="expression" dxfId="1085" priority="1986">
      <formula>C15="ABSENT"</formula>
    </cfRule>
    <cfRule type="expression" dxfId="1084" priority="1987">
      <formula>C15="PRESENT"</formula>
    </cfRule>
  </conditionalFormatting>
  <conditionalFormatting sqref="D17">
    <cfRule type="expression" dxfId="1083" priority="1978">
      <formula>C17="GREVISTE"</formula>
    </cfRule>
    <cfRule type="expression" dxfId="1082" priority="1979">
      <formula>C17="FORMATION"</formula>
    </cfRule>
    <cfRule type="expression" dxfId="1081" priority="1980">
      <formula>C17="ARRET DE TRAVAIL"</formula>
    </cfRule>
    <cfRule type="expression" dxfId="1080" priority="1981">
      <formula>C17="ABSENT"</formula>
    </cfRule>
    <cfRule type="expression" dxfId="1079" priority="1982">
      <formula>C17="PRESENT"</formula>
    </cfRule>
  </conditionalFormatting>
  <conditionalFormatting sqref="D147">
    <cfRule type="expression" dxfId="1078" priority="1939">
      <formula>C147="GREVISTE"</formula>
    </cfRule>
    <cfRule type="expression" dxfId="1077" priority="1940">
      <formula>C147="FORMATION"</formula>
    </cfRule>
    <cfRule type="expression" dxfId="1076" priority="1941">
      <formula>C147="ARRET DE TRAVAIL"</formula>
    </cfRule>
    <cfRule type="expression" dxfId="1075" priority="1942">
      <formula>C147="ABSENT"</formula>
    </cfRule>
    <cfRule type="expression" dxfId="1074" priority="1943">
      <formula>C147="PRESENT"</formula>
    </cfRule>
  </conditionalFormatting>
  <conditionalFormatting sqref="D92:D146">
    <cfRule type="expression" dxfId="1073" priority="1922">
      <formula>C92="GREVISTE"</formula>
    </cfRule>
    <cfRule type="expression" dxfId="1072" priority="1923">
      <formula>C92="FORMATION"</formula>
    </cfRule>
    <cfRule type="expression" dxfId="1071" priority="1924">
      <formula>C92="ARRET DE TRAVAIL"</formula>
    </cfRule>
    <cfRule type="expression" dxfId="1070" priority="1925">
      <formula>C92="ABSENT"</formula>
    </cfRule>
    <cfRule type="expression" dxfId="1069" priority="1926">
      <formula>C92="PRESENT"</formula>
    </cfRule>
  </conditionalFormatting>
  <conditionalFormatting sqref="B91">
    <cfRule type="containsText" dxfId="1068" priority="1920" operator="containsText" text="FERME">
      <formula>NOT(ISERROR(SEARCH("FERME",B91)))</formula>
    </cfRule>
    <cfRule type="containsText" dxfId="1067" priority="1921" operator="containsText" text="OUVERT">
      <formula>NOT(ISERROR(SEARCH("OUVERT",B91)))</formula>
    </cfRule>
  </conditionalFormatting>
  <conditionalFormatting sqref="B148">
    <cfRule type="containsText" dxfId="1066" priority="1903" operator="containsText" text="FERME">
      <formula>NOT(ISERROR(SEARCH("FERME",B148)))</formula>
    </cfRule>
    <cfRule type="containsText" dxfId="1065" priority="1904" operator="containsText" text="OUVERT">
      <formula>NOT(ISERROR(SEARCH("OUVERT",B148)))</formula>
    </cfRule>
  </conditionalFormatting>
  <conditionalFormatting sqref="I213:I215 I90">
    <cfRule type="expression" dxfId="1064" priority="1888">
      <formula>H90="GREVISTE"</formula>
    </cfRule>
    <cfRule type="expression" dxfId="1063" priority="1889">
      <formula>H90="FORMATION"</formula>
    </cfRule>
    <cfRule type="expression" dxfId="1062" priority="1890">
      <formula>H90="ARRET DE TRAVAIL"</formula>
    </cfRule>
    <cfRule type="expression" dxfId="1061" priority="1891">
      <formula>H90="ABSENT"</formula>
    </cfRule>
    <cfRule type="expression" dxfId="1060" priority="1892">
      <formula>H90="PRESENT"</formula>
    </cfRule>
  </conditionalFormatting>
  <conditionalFormatting sqref="G34">
    <cfRule type="containsText" dxfId="1059" priority="1886" operator="containsText" text="FERME">
      <formula>NOT(ISERROR(SEARCH("FERME",G34)))</formula>
    </cfRule>
    <cfRule type="containsText" dxfId="1058" priority="1887" operator="containsText" text="OUVERT">
      <formula>NOT(ISERROR(SEARCH("OUVERT",G34)))</formula>
    </cfRule>
  </conditionalFormatting>
  <conditionalFormatting sqref="G205">
    <cfRule type="containsText" dxfId="1057" priority="1884" operator="containsText" text="FERME">
      <formula>NOT(ISERROR(SEARCH("FERME",G205)))</formula>
    </cfRule>
    <cfRule type="containsText" dxfId="1056" priority="1885" operator="containsText" text="OUVERT">
      <formula>NOT(ISERROR(SEARCH("OUVERT",G205)))</formula>
    </cfRule>
  </conditionalFormatting>
  <conditionalFormatting sqref="G218:G227">
    <cfRule type="containsText" dxfId="1055" priority="1882" operator="containsText" text="FERME">
      <formula>NOT(ISERROR(SEARCH("FERME",G218)))</formula>
    </cfRule>
    <cfRule type="containsText" dxfId="1054" priority="1883" operator="containsText" text="OUVERT">
      <formula>NOT(ISERROR(SEARCH("OUVERT",G218)))</formula>
    </cfRule>
  </conditionalFormatting>
  <conditionalFormatting sqref="G217">
    <cfRule type="containsText" dxfId="1053" priority="1880" operator="containsText" text="FERME">
      <formula>NOT(ISERROR(SEARCH("FERME",G217)))</formula>
    </cfRule>
    <cfRule type="containsText" dxfId="1052" priority="1881" operator="containsText" text="OUVERT">
      <formula>NOT(ISERROR(SEARCH("OUVERT",G217)))</formula>
    </cfRule>
  </conditionalFormatting>
  <conditionalFormatting sqref="I238:I239 I255:I257">
    <cfRule type="expression" dxfId="1051" priority="1865">
      <formula>H238="GREVISTE"</formula>
    </cfRule>
    <cfRule type="expression" dxfId="1050" priority="1866">
      <formula>H238="FORMATION"</formula>
    </cfRule>
    <cfRule type="expression" dxfId="1049" priority="1867">
      <formula>H238="ARRET DE TRAVAIL"</formula>
    </cfRule>
    <cfRule type="expression" dxfId="1048" priority="1868">
      <formula>H238="ABSENT"</formula>
    </cfRule>
    <cfRule type="expression" dxfId="1047" priority="1869">
      <formula>H238="PRESENT"</formula>
    </cfRule>
  </conditionalFormatting>
  <conditionalFormatting sqref="G231">
    <cfRule type="cellIs" dxfId="1046" priority="1864" operator="greaterThanOrEqual">
      <formula>0.25</formula>
    </cfRule>
  </conditionalFormatting>
  <conditionalFormatting sqref="H231">
    <cfRule type="cellIs" dxfId="1045" priority="1863" operator="greaterThanOrEqual">
      <formula>0.25</formula>
    </cfRule>
  </conditionalFormatting>
  <conditionalFormatting sqref="I231">
    <cfRule type="containsText" dxfId="1044" priority="1861" operator="containsText" text="PAS DE SMA">
      <formula>NOT(ISERROR(SEARCH("PAS DE SMA",I231)))</formula>
    </cfRule>
    <cfRule type="containsText" dxfId="1043" priority="1862" operator="containsText" text="SMA">
      <formula>NOT(ISERROR(SEARCH("SMA",I231)))</formula>
    </cfRule>
  </conditionalFormatting>
  <conditionalFormatting sqref="G259">
    <cfRule type="containsText" dxfId="1042" priority="1859" operator="containsText" text="PAS DE SMA">
      <formula>NOT(ISERROR(SEARCH("PAS DE SMA",G259)))</formula>
    </cfRule>
    <cfRule type="containsText" dxfId="1041" priority="1860" operator="containsText" text="SMA">
      <formula>NOT(ISERROR(SEARCH("SMA",G259)))</formula>
    </cfRule>
  </conditionalFormatting>
  <conditionalFormatting sqref="G230">
    <cfRule type="containsText" dxfId="1040" priority="1857" operator="containsText" text="FERME">
      <formula>NOT(ISERROR(SEARCH("FERME",G230)))</formula>
    </cfRule>
    <cfRule type="containsText" dxfId="1039" priority="1858" operator="containsText" text="OUVERT">
      <formula>NOT(ISERROR(SEARCH("OUVERT",G230)))</formula>
    </cfRule>
  </conditionalFormatting>
  <conditionalFormatting sqref="H230">
    <cfRule type="containsText" dxfId="1038" priority="1855" operator="containsText" text="FERME">
      <formula>NOT(ISERROR(SEARCH("FERME",H230)))</formula>
    </cfRule>
    <cfRule type="containsText" dxfId="1037" priority="1856" operator="containsText" text="OUVERT">
      <formula>NOT(ISERROR(SEARCH("OUVERT",H230)))</formula>
    </cfRule>
  </conditionalFormatting>
  <conditionalFormatting sqref="I230">
    <cfRule type="containsText" dxfId="1036" priority="1853" operator="containsText" text="OUVERT">
      <formula>NOT(ISERROR(SEARCH("OUVERT",I230)))</formula>
    </cfRule>
    <cfRule type="containsText" dxfId="1035" priority="1854" operator="containsText" text="FERME">
      <formula>NOT(ISERROR(SEARCH("FERME",I230)))</formula>
    </cfRule>
  </conditionalFormatting>
  <conditionalFormatting sqref="G259:I259">
    <cfRule type="containsText" dxfId="1034" priority="1851" operator="containsText" text="OUVERT">
      <formula>NOT(ISERROR(SEARCH("OUVERT",G259)))</formula>
    </cfRule>
    <cfRule type="containsText" dxfId="1033" priority="1852" operator="containsText" text="FERME">
      <formula>NOT(ISERROR(SEARCH("FERME",G259)))</formula>
    </cfRule>
  </conditionalFormatting>
  <conditionalFormatting sqref="G5:I5">
    <cfRule type="containsText" dxfId="1032" priority="1849" operator="containsText" text="FERME">
      <formula>NOT(ISERROR(SEARCH("FERME",G5)))</formula>
    </cfRule>
    <cfRule type="containsText" dxfId="1031" priority="1850" operator="containsText" text="OUVERT">
      <formula>NOT(ISERROR(SEARCH("OUVERT",G5)))</formula>
    </cfRule>
  </conditionalFormatting>
  <conditionalFormatting sqref="G20:I20">
    <cfRule type="containsText" dxfId="1030" priority="1847" operator="containsText" text="FERME">
      <formula>NOT(ISERROR(SEARCH("FERME",G20)))</formula>
    </cfRule>
    <cfRule type="containsText" dxfId="1029" priority="1848" operator="containsText" text="OUVERT">
      <formula>NOT(ISERROR(SEARCH("OUVERT",G20)))</formula>
    </cfRule>
  </conditionalFormatting>
  <conditionalFormatting sqref="I8">
    <cfRule type="expression" dxfId="1028" priority="1832">
      <formula>H8="GREVISTE"</formula>
    </cfRule>
    <cfRule type="expression" dxfId="1027" priority="1833">
      <formula>H8="FORMATION"</formula>
    </cfRule>
    <cfRule type="expression" dxfId="1026" priority="1834">
      <formula>H8="ARRET DE TRAVAIL"</formula>
    </cfRule>
    <cfRule type="expression" dxfId="1025" priority="1835">
      <formula>H8="ABSENT"</formula>
    </cfRule>
    <cfRule type="expression" dxfId="1024" priority="1836">
      <formula>H8="PRESENT"</formula>
    </cfRule>
  </conditionalFormatting>
  <conditionalFormatting sqref="I9">
    <cfRule type="expression" dxfId="1023" priority="1827">
      <formula>H9="GREVISTE"</formula>
    </cfRule>
    <cfRule type="expression" dxfId="1022" priority="1828">
      <formula>H9="FORMATION"</formula>
    </cfRule>
    <cfRule type="expression" dxfId="1021" priority="1829">
      <formula>H9="ARRET DE TRAVAIL"</formula>
    </cfRule>
    <cfRule type="expression" dxfId="1020" priority="1830">
      <formula>H9="ABSENT"</formula>
    </cfRule>
    <cfRule type="expression" dxfId="1019" priority="1831">
      <formula>H9="PRESENT"</formula>
    </cfRule>
  </conditionalFormatting>
  <conditionalFormatting sqref="I13">
    <cfRule type="expression" dxfId="1018" priority="1822">
      <formula>H13="GREVISTE"</formula>
    </cfRule>
    <cfRule type="expression" dxfId="1017" priority="1823">
      <formula>H13="FORMATION"</formula>
    </cfRule>
    <cfRule type="expression" dxfId="1016" priority="1824">
      <formula>H13="ARRET DE TRAVAIL"</formula>
    </cfRule>
    <cfRule type="expression" dxfId="1015" priority="1825">
      <formula>H13="ABSENT"</formula>
    </cfRule>
    <cfRule type="expression" dxfId="1014" priority="1826">
      <formula>H13="PRESENT"</formula>
    </cfRule>
  </conditionalFormatting>
  <conditionalFormatting sqref="I10">
    <cfRule type="expression" dxfId="1013" priority="1762">
      <formula>H10="GREVISTE"</formula>
    </cfRule>
    <cfRule type="expression" dxfId="1012" priority="1763">
      <formula>H10="FORMATION"</formula>
    </cfRule>
    <cfRule type="expression" dxfId="1011" priority="1764">
      <formula>H10="ARRET DE TRAVAIL"</formula>
    </cfRule>
    <cfRule type="expression" dxfId="1010" priority="1765">
      <formula>H10="ABSENT"</formula>
    </cfRule>
    <cfRule type="expression" dxfId="1009" priority="1766">
      <formula>H10="PRESENT"</formula>
    </cfRule>
  </conditionalFormatting>
  <conditionalFormatting sqref="I11:I12">
    <cfRule type="expression" dxfId="1008" priority="1757">
      <formula>H11="GREVISTE"</formula>
    </cfRule>
    <cfRule type="expression" dxfId="1007" priority="1758">
      <formula>H11="FORMATION"</formula>
    </cfRule>
    <cfRule type="expression" dxfId="1006" priority="1759">
      <formula>H11="ARRET DE TRAVAIL"</formula>
    </cfRule>
    <cfRule type="expression" dxfId="1005" priority="1760">
      <formula>H11="ABSENT"</formula>
    </cfRule>
    <cfRule type="expression" dxfId="1004" priority="1761">
      <formula>H11="PRESENT"</formula>
    </cfRule>
  </conditionalFormatting>
  <conditionalFormatting sqref="I29">
    <cfRule type="expression" dxfId="1003" priority="1787">
      <formula>H29="GREVISTE"</formula>
    </cfRule>
    <cfRule type="expression" dxfId="1002" priority="1788">
      <formula>H29="FORMATION"</formula>
    </cfRule>
    <cfRule type="expression" dxfId="1001" priority="1789">
      <formula>H29="ARRET DE TRAVAIL"</formula>
    </cfRule>
    <cfRule type="expression" dxfId="1000" priority="1790">
      <formula>H29="ABSENT"</formula>
    </cfRule>
    <cfRule type="expression" dxfId="999" priority="1791">
      <formula>H29="PRESENT"</formula>
    </cfRule>
  </conditionalFormatting>
  <conditionalFormatting sqref="I32">
    <cfRule type="expression" dxfId="998" priority="1767">
      <formula>H32="GREVISTE"</formula>
    </cfRule>
    <cfRule type="expression" dxfId="997" priority="1768">
      <formula>H32="FORMATION"</formula>
    </cfRule>
    <cfRule type="expression" dxfId="996" priority="1769">
      <formula>H32="ARRET DE TRAVAIL"</formula>
    </cfRule>
    <cfRule type="expression" dxfId="995" priority="1770">
      <formula>H32="ABSENT"</formula>
    </cfRule>
    <cfRule type="expression" dxfId="994" priority="1771">
      <formula>H32="PRESENT"</formula>
    </cfRule>
  </conditionalFormatting>
  <conditionalFormatting sqref="I14">
    <cfRule type="expression" dxfId="993" priority="1752">
      <formula>H14="GREVISTE"</formula>
    </cfRule>
    <cfRule type="expression" dxfId="992" priority="1753">
      <formula>H14="FORMATION"</formula>
    </cfRule>
    <cfRule type="expression" dxfId="991" priority="1754">
      <formula>H14="ARRET DE TRAVAIL"</formula>
    </cfRule>
    <cfRule type="expression" dxfId="990" priority="1755">
      <formula>H14="ABSENT"</formula>
    </cfRule>
    <cfRule type="expression" dxfId="989" priority="1756">
      <formula>H14="PRESENT"</formula>
    </cfRule>
  </conditionalFormatting>
  <conditionalFormatting sqref="I27">
    <cfRule type="expression" dxfId="988" priority="1782">
      <formula>H27="GREVISTE"</formula>
    </cfRule>
    <cfRule type="expression" dxfId="987" priority="1783">
      <formula>H27="FORMATION"</formula>
    </cfRule>
    <cfRule type="expression" dxfId="986" priority="1784">
      <formula>H27="ARRET DE TRAVAIL"</formula>
    </cfRule>
    <cfRule type="expression" dxfId="985" priority="1785">
      <formula>H27="ABSENT"</formula>
    </cfRule>
    <cfRule type="expression" dxfId="984" priority="1786">
      <formula>H27="PRESENT"</formula>
    </cfRule>
  </conditionalFormatting>
  <conditionalFormatting sqref="I28">
    <cfRule type="expression" dxfId="983" priority="1777">
      <formula>H28="GREVISTE"</formula>
    </cfRule>
    <cfRule type="expression" dxfId="982" priority="1778">
      <formula>H28="FORMATION"</formula>
    </cfRule>
    <cfRule type="expression" dxfId="981" priority="1779">
      <formula>H28="ARRET DE TRAVAIL"</formula>
    </cfRule>
    <cfRule type="expression" dxfId="980" priority="1780">
      <formula>H28="ABSENT"</formula>
    </cfRule>
    <cfRule type="expression" dxfId="979" priority="1781">
      <formula>H28="PRESENT"</formula>
    </cfRule>
  </conditionalFormatting>
  <conditionalFormatting sqref="I30:I31">
    <cfRule type="expression" dxfId="978" priority="1772">
      <formula>H30="GREVISTE"</formula>
    </cfRule>
    <cfRule type="expression" dxfId="977" priority="1773">
      <formula>H30="FORMATION"</formula>
    </cfRule>
    <cfRule type="expression" dxfId="976" priority="1774">
      <formula>H30="ARRET DE TRAVAIL"</formula>
    </cfRule>
    <cfRule type="expression" dxfId="975" priority="1775">
      <formula>H30="ABSENT"</formula>
    </cfRule>
    <cfRule type="expression" dxfId="974" priority="1776">
      <formula>H30="PRESENT"</formula>
    </cfRule>
  </conditionalFormatting>
  <conditionalFormatting sqref="I15:I16">
    <cfRule type="expression" dxfId="973" priority="1747">
      <formula>H15="GREVISTE"</formula>
    </cfRule>
    <cfRule type="expression" dxfId="972" priority="1748">
      <formula>H15="FORMATION"</formula>
    </cfRule>
    <cfRule type="expression" dxfId="971" priority="1749">
      <formula>H15="ARRET DE TRAVAIL"</formula>
    </cfRule>
    <cfRule type="expression" dxfId="970" priority="1750">
      <formula>H15="ABSENT"</formula>
    </cfRule>
    <cfRule type="expression" dxfId="969" priority="1751">
      <formula>H15="PRESENT"</formula>
    </cfRule>
  </conditionalFormatting>
  <conditionalFormatting sqref="I17">
    <cfRule type="expression" dxfId="968" priority="1742">
      <formula>H17="GREVISTE"</formula>
    </cfRule>
    <cfRule type="expression" dxfId="967" priority="1743">
      <formula>H17="FORMATION"</formula>
    </cfRule>
    <cfRule type="expression" dxfId="966" priority="1744">
      <formula>H17="ARRET DE TRAVAIL"</formula>
    </cfRule>
    <cfRule type="expression" dxfId="965" priority="1745">
      <formula>H17="ABSENT"</formula>
    </cfRule>
    <cfRule type="expression" dxfId="964" priority="1746">
      <formula>H17="PRESENT"</formula>
    </cfRule>
  </conditionalFormatting>
  <conditionalFormatting sqref="I147">
    <cfRule type="expression" dxfId="963" priority="1737">
      <formula>H147="GREVISTE"</formula>
    </cfRule>
    <cfRule type="expression" dxfId="962" priority="1738">
      <formula>H147="FORMATION"</formula>
    </cfRule>
    <cfRule type="expression" dxfId="961" priority="1739">
      <formula>H147="ARRET DE TRAVAIL"</formula>
    </cfRule>
    <cfRule type="expression" dxfId="960" priority="1740">
      <formula>H147="ABSENT"</formula>
    </cfRule>
    <cfRule type="expression" dxfId="959" priority="1741">
      <formula>H147="PRESENT"</formula>
    </cfRule>
  </conditionalFormatting>
  <conditionalFormatting sqref="G148">
    <cfRule type="containsText" dxfId="958" priority="1713" operator="containsText" text="FERME">
      <formula>NOT(ISERROR(SEARCH("FERME",G148)))</formula>
    </cfRule>
    <cfRule type="containsText" dxfId="957" priority="1714" operator="containsText" text="OUVERT">
      <formula>NOT(ISERROR(SEARCH("OUVERT",G148)))</formula>
    </cfRule>
  </conditionalFormatting>
  <conditionalFormatting sqref="F6">
    <cfRule type="containsText" dxfId="956" priority="1701" operator="containsText" text="FERME">
      <formula>NOT(ISERROR(SEARCH("FERME",F6)))</formula>
    </cfRule>
    <cfRule type="containsText" dxfId="955" priority="1702" operator="containsText" text="OUVERT">
      <formula>NOT(ISERROR(SEARCH("OUVERT",F6)))</formula>
    </cfRule>
  </conditionalFormatting>
  <conditionalFormatting sqref="F10">
    <cfRule type="containsText" dxfId="954" priority="1699" operator="containsText" text="FERME">
      <formula>NOT(ISERROR(SEARCH("FERME",F10)))</formula>
    </cfRule>
    <cfRule type="containsText" dxfId="953" priority="1700" operator="containsText" text="OUVERT">
      <formula>NOT(ISERROR(SEARCH("OUVERT",F10)))</formula>
    </cfRule>
  </conditionalFormatting>
  <conditionalFormatting sqref="F14">
    <cfRule type="containsText" dxfId="952" priority="1697" operator="containsText" text="FERME">
      <formula>NOT(ISERROR(SEARCH("FERME",F14)))</formula>
    </cfRule>
    <cfRule type="containsText" dxfId="951" priority="1698" operator="containsText" text="OUVERT">
      <formula>NOT(ISERROR(SEARCH("OUVERT",F14)))</formula>
    </cfRule>
  </conditionalFormatting>
  <conditionalFormatting sqref="F21">
    <cfRule type="containsText" dxfId="950" priority="1695" operator="containsText" text="FERME">
      <formula>NOT(ISERROR(SEARCH("FERME",F21)))</formula>
    </cfRule>
    <cfRule type="containsText" dxfId="949" priority="1696" operator="containsText" text="OUVERT">
      <formula>NOT(ISERROR(SEARCH("OUVERT",F21)))</formula>
    </cfRule>
  </conditionalFormatting>
  <conditionalFormatting sqref="F29">
    <cfRule type="containsText" dxfId="948" priority="1691" operator="containsText" text="FERME">
      <formula>NOT(ISERROR(SEARCH("FERME",F29)))</formula>
    </cfRule>
    <cfRule type="containsText" dxfId="947" priority="1692" operator="containsText" text="OUVERT">
      <formula>NOT(ISERROR(SEARCH("OUVERT",F29)))</formula>
    </cfRule>
  </conditionalFormatting>
  <conditionalFormatting sqref="F25">
    <cfRule type="containsText" dxfId="946" priority="1693" operator="containsText" text="FERME">
      <formula>NOT(ISERROR(SEARCH("FERME",F25)))</formula>
    </cfRule>
    <cfRule type="containsText" dxfId="945" priority="1694" operator="containsText" text="OUVERT">
      <formula>NOT(ISERROR(SEARCH("OUVERT",F25)))</formula>
    </cfRule>
  </conditionalFormatting>
  <conditionalFormatting sqref="N213:N215 N90">
    <cfRule type="expression" dxfId="944" priority="1686">
      <formula>M90="GREVISTE"</formula>
    </cfRule>
    <cfRule type="expression" dxfId="943" priority="1687">
      <formula>M90="FORMATION"</formula>
    </cfRule>
    <cfRule type="expression" dxfId="942" priority="1688">
      <formula>M90="ARRET DE TRAVAIL"</formula>
    </cfRule>
    <cfRule type="expression" dxfId="941" priority="1689">
      <formula>M90="ABSENT"</formula>
    </cfRule>
    <cfRule type="expression" dxfId="940" priority="1690">
      <formula>M90="PRESENT"</formula>
    </cfRule>
  </conditionalFormatting>
  <conditionalFormatting sqref="L34">
    <cfRule type="containsText" dxfId="939" priority="1684" operator="containsText" text="FERME">
      <formula>NOT(ISERROR(SEARCH("FERME",L34)))</formula>
    </cfRule>
    <cfRule type="containsText" dxfId="938" priority="1685" operator="containsText" text="OUVERT">
      <formula>NOT(ISERROR(SEARCH("OUVERT",L34)))</formula>
    </cfRule>
  </conditionalFormatting>
  <conditionalFormatting sqref="L205">
    <cfRule type="containsText" dxfId="937" priority="1682" operator="containsText" text="FERME">
      <formula>NOT(ISERROR(SEARCH("FERME",L205)))</formula>
    </cfRule>
    <cfRule type="containsText" dxfId="936" priority="1683" operator="containsText" text="OUVERT">
      <formula>NOT(ISERROR(SEARCH("OUVERT",L205)))</formula>
    </cfRule>
  </conditionalFormatting>
  <conditionalFormatting sqref="L218:L227">
    <cfRule type="containsText" dxfId="935" priority="1680" operator="containsText" text="FERME">
      <formula>NOT(ISERROR(SEARCH("FERME",L218)))</formula>
    </cfRule>
    <cfRule type="containsText" dxfId="934" priority="1681" operator="containsText" text="OUVERT">
      <formula>NOT(ISERROR(SEARCH("OUVERT",L218)))</formula>
    </cfRule>
  </conditionalFormatting>
  <conditionalFormatting sqref="L217">
    <cfRule type="containsText" dxfId="933" priority="1678" operator="containsText" text="FERME">
      <formula>NOT(ISERROR(SEARCH("FERME",L217)))</formula>
    </cfRule>
    <cfRule type="containsText" dxfId="932" priority="1679" operator="containsText" text="OUVERT">
      <formula>NOT(ISERROR(SEARCH("OUVERT",L217)))</formula>
    </cfRule>
  </conditionalFormatting>
  <conditionalFormatting sqref="N252:N257">
    <cfRule type="expression" dxfId="931" priority="1663">
      <formula>M252="GREVISTE"</formula>
    </cfRule>
    <cfRule type="expression" dxfId="930" priority="1664">
      <formula>M252="FORMATION"</formula>
    </cfRule>
    <cfRule type="expression" dxfId="929" priority="1665">
      <formula>M252="ARRET DE TRAVAIL"</formula>
    </cfRule>
    <cfRule type="expression" dxfId="928" priority="1666">
      <formula>M252="ABSENT"</formula>
    </cfRule>
    <cfRule type="expression" dxfId="927" priority="1667">
      <formula>M252="PRESENT"</formula>
    </cfRule>
  </conditionalFormatting>
  <conditionalFormatting sqref="L231">
    <cfRule type="cellIs" dxfId="926" priority="1662" operator="greaterThanOrEqual">
      <formula>0.25</formula>
    </cfRule>
  </conditionalFormatting>
  <conditionalFormatting sqref="M231">
    <cfRule type="cellIs" dxfId="925" priority="1661" operator="greaterThanOrEqual">
      <formula>0.25</formula>
    </cfRule>
  </conditionalFormatting>
  <conditionalFormatting sqref="N231">
    <cfRule type="containsText" dxfId="924" priority="1659" operator="containsText" text="PAS DE SMA">
      <formula>NOT(ISERROR(SEARCH("PAS DE SMA",N231)))</formula>
    </cfRule>
    <cfRule type="containsText" dxfId="923" priority="1660" operator="containsText" text="SMA">
      <formula>NOT(ISERROR(SEARCH("SMA",N231)))</formula>
    </cfRule>
  </conditionalFormatting>
  <conditionalFormatting sqref="L259">
    <cfRule type="containsText" dxfId="922" priority="1657" operator="containsText" text="PAS DE SMA">
      <formula>NOT(ISERROR(SEARCH("PAS DE SMA",L259)))</formula>
    </cfRule>
    <cfRule type="containsText" dxfId="921" priority="1658" operator="containsText" text="SMA">
      <formula>NOT(ISERROR(SEARCH("SMA",L259)))</formula>
    </cfRule>
  </conditionalFormatting>
  <conditionalFormatting sqref="L230">
    <cfRule type="containsText" dxfId="920" priority="1655" operator="containsText" text="FERME">
      <formula>NOT(ISERROR(SEARCH("FERME",L230)))</formula>
    </cfRule>
    <cfRule type="containsText" dxfId="919" priority="1656" operator="containsText" text="OUVERT">
      <formula>NOT(ISERROR(SEARCH("OUVERT",L230)))</formula>
    </cfRule>
  </conditionalFormatting>
  <conditionalFormatting sqref="M230">
    <cfRule type="containsText" dxfId="918" priority="1653" operator="containsText" text="FERME">
      <formula>NOT(ISERROR(SEARCH("FERME",M230)))</formula>
    </cfRule>
    <cfRule type="containsText" dxfId="917" priority="1654" operator="containsText" text="OUVERT">
      <formula>NOT(ISERROR(SEARCH("OUVERT",M230)))</formula>
    </cfRule>
  </conditionalFormatting>
  <conditionalFormatting sqref="N230">
    <cfRule type="containsText" dxfId="916" priority="1651" operator="containsText" text="OUVERT">
      <formula>NOT(ISERROR(SEARCH("OUVERT",N230)))</formula>
    </cfRule>
    <cfRule type="containsText" dxfId="915" priority="1652" operator="containsText" text="FERME">
      <formula>NOT(ISERROR(SEARCH("FERME",N230)))</formula>
    </cfRule>
  </conditionalFormatting>
  <conditionalFormatting sqref="L259:N259">
    <cfRule type="containsText" dxfId="914" priority="1649" operator="containsText" text="OUVERT">
      <formula>NOT(ISERROR(SEARCH("OUVERT",L259)))</formula>
    </cfRule>
    <cfRule type="containsText" dxfId="913" priority="1650" operator="containsText" text="FERME">
      <formula>NOT(ISERROR(SEARCH("FERME",L259)))</formula>
    </cfRule>
  </conditionalFormatting>
  <conditionalFormatting sqref="L5:N5">
    <cfRule type="containsText" dxfId="912" priority="1647" operator="containsText" text="FERME">
      <formula>NOT(ISERROR(SEARCH("FERME",L5)))</formula>
    </cfRule>
    <cfRule type="containsText" dxfId="911" priority="1648" operator="containsText" text="OUVERT">
      <formula>NOT(ISERROR(SEARCH("OUVERT",L5)))</formula>
    </cfRule>
  </conditionalFormatting>
  <conditionalFormatting sqref="L20:N20">
    <cfRule type="containsText" dxfId="910" priority="1645" operator="containsText" text="FERME">
      <formula>NOT(ISERROR(SEARCH("FERME",L20)))</formula>
    </cfRule>
    <cfRule type="containsText" dxfId="909" priority="1646" operator="containsText" text="OUVERT">
      <formula>NOT(ISERROR(SEARCH("OUVERT",L20)))</formula>
    </cfRule>
  </conditionalFormatting>
  <conditionalFormatting sqref="N13">
    <cfRule type="expression" dxfId="908" priority="1620">
      <formula>M13="GREVISTE"</formula>
    </cfRule>
    <cfRule type="expression" dxfId="907" priority="1621">
      <formula>M13="FORMATION"</formula>
    </cfRule>
    <cfRule type="expression" dxfId="906" priority="1622">
      <formula>M13="ARRET DE TRAVAIL"</formula>
    </cfRule>
    <cfRule type="expression" dxfId="905" priority="1623">
      <formula>M13="ABSENT"</formula>
    </cfRule>
    <cfRule type="expression" dxfId="904" priority="1624">
      <formula>M13="PRESENT"</formula>
    </cfRule>
  </conditionalFormatting>
  <conditionalFormatting sqref="N21">
    <cfRule type="expression" dxfId="903" priority="1615">
      <formula>M21="GREVISTE"</formula>
    </cfRule>
    <cfRule type="expression" dxfId="902" priority="1616">
      <formula>M21="FORMATION"</formula>
    </cfRule>
    <cfRule type="expression" dxfId="901" priority="1617">
      <formula>M21="ARRET DE TRAVAIL"</formula>
    </cfRule>
    <cfRule type="expression" dxfId="900" priority="1618">
      <formula>M21="ABSENT"</formula>
    </cfRule>
    <cfRule type="expression" dxfId="899" priority="1619">
      <formula>M21="PRESENT"</formula>
    </cfRule>
  </conditionalFormatting>
  <conditionalFormatting sqref="N22">
    <cfRule type="expression" dxfId="898" priority="1610">
      <formula>M22="GREVISTE"</formula>
    </cfRule>
    <cfRule type="expression" dxfId="897" priority="1611">
      <formula>M22="FORMATION"</formula>
    </cfRule>
    <cfRule type="expression" dxfId="896" priority="1612">
      <formula>M22="ARRET DE TRAVAIL"</formula>
    </cfRule>
    <cfRule type="expression" dxfId="895" priority="1613">
      <formula>M22="ABSENT"</formula>
    </cfRule>
    <cfRule type="expression" dxfId="894" priority="1614">
      <formula>M22="PRESENT"</formula>
    </cfRule>
  </conditionalFormatting>
  <conditionalFormatting sqref="N23">
    <cfRule type="expression" dxfId="893" priority="1605">
      <formula>M23="GREVISTE"</formula>
    </cfRule>
    <cfRule type="expression" dxfId="892" priority="1606">
      <formula>M23="FORMATION"</formula>
    </cfRule>
    <cfRule type="expression" dxfId="891" priority="1607">
      <formula>M23="ARRET DE TRAVAIL"</formula>
    </cfRule>
    <cfRule type="expression" dxfId="890" priority="1608">
      <formula>M23="ABSENT"</formula>
    </cfRule>
    <cfRule type="expression" dxfId="889" priority="1609">
      <formula>M23="PRESENT"</formula>
    </cfRule>
  </conditionalFormatting>
  <conditionalFormatting sqref="N24">
    <cfRule type="expression" dxfId="888" priority="1600">
      <formula>M24="GREVISTE"</formula>
    </cfRule>
    <cfRule type="expression" dxfId="887" priority="1601">
      <formula>M24="FORMATION"</formula>
    </cfRule>
    <cfRule type="expression" dxfId="886" priority="1602">
      <formula>M24="ARRET DE TRAVAIL"</formula>
    </cfRule>
    <cfRule type="expression" dxfId="885" priority="1603">
      <formula>M24="ABSENT"</formula>
    </cfRule>
    <cfRule type="expression" dxfId="884" priority="1604">
      <formula>M24="PRESENT"</formula>
    </cfRule>
  </conditionalFormatting>
  <conditionalFormatting sqref="N25">
    <cfRule type="expression" dxfId="883" priority="1595">
      <formula>M25="GREVISTE"</formula>
    </cfRule>
    <cfRule type="expression" dxfId="882" priority="1596">
      <formula>M25="FORMATION"</formula>
    </cfRule>
    <cfRule type="expression" dxfId="881" priority="1597">
      <formula>M25="ARRET DE TRAVAIL"</formula>
    </cfRule>
    <cfRule type="expression" dxfId="880" priority="1598">
      <formula>M25="ABSENT"</formula>
    </cfRule>
    <cfRule type="expression" dxfId="879" priority="1599">
      <formula>M25="PRESENT"</formula>
    </cfRule>
  </conditionalFormatting>
  <conditionalFormatting sqref="N26">
    <cfRule type="expression" dxfId="878" priority="1590">
      <formula>M26="GREVISTE"</formula>
    </cfRule>
    <cfRule type="expression" dxfId="877" priority="1591">
      <formula>M26="FORMATION"</formula>
    </cfRule>
    <cfRule type="expression" dxfId="876" priority="1592">
      <formula>M26="ARRET DE TRAVAIL"</formula>
    </cfRule>
    <cfRule type="expression" dxfId="875" priority="1593">
      <formula>M26="ABSENT"</formula>
    </cfRule>
    <cfRule type="expression" dxfId="874" priority="1594">
      <formula>M26="PRESENT"</formula>
    </cfRule>
  </conditionalFormatting>
  <conditionalFormatting sqref="N12">
    <cfRule type="expression" dxfId="873" priority="1555">
      <formula>M12="GREVISTE"</formula>
    </cfRule>
    <cfRule type="expression" dxfId="872" priority="1556">
      <formula>M12="FORMATION"</formula>
    </cfRule>
    <cfRule type="expression" dxfId="871" priority="1557">
      <formula>M12="ARRET DE TRAVAIL"</formula>
    </cfRule>
    <cfRule type="expression" dxfId="870" priority="1558">
      <formula>M12="ABSENT"</formula>
    </cfRule>
    <cfRule type="expression" dxfId="869" priority="1559">
      <formula>M12="PRESENT"</formula>
    </cfRule>
  </conditionalFormatting>
  <conditionalFormatting sqref="N29">
    <cfRule type="expression" dxfId="868" priority="1585">
      <formula>M29="GREVISTE"</formula>
    </cfRule>
    <cfRule type="expression" dxfId="867" priority="1586">
      <formula>M29="FORMATION"</formula>
    </cfRule>
    <cfRule type="expression" dxfId="866" priority="1587">
      <formula>M29="ARRET DE TRAVAIL"</formula>
    </cfRule>
    <cfRule type="expression" dxfId="865" priority="1588">
      <formula>M29="ABSENT"</formula>
    </cfRule>
    <cfRule type="expression" dxfId="864" priority="1589">
      <formula>M29="PRESENT"</formula>
    </cfRule>
  </conditionalFormatting>
  <conditionalFormatting sqref="N32">
    <cfRule type="expression" dxfId="863" priority="1565">
      <formula>M32="GREVISTE"</formula>
    </cfRule>
    <cfRule type="expression" dxfId="862" priority="1566">
      <formula>M32="FORMATION"</formula>
    </cfRule>
    <cfRule type="expression" dxfId="861" priority="1567">
      <formula>M32="ARRET DE TRAVAIL"</formula>
    </cfRule>
    <cfRule type="expression" dxfId="860" priority="1568">
      <formula>M32="ABSENT"</formula>
    </cfRule>
    <cfRule type="expression" dxfId="859" priority="1569">
      <formula>M32="PRESENT"</formula>
    </cfRule>
  </conditionalFormatting>
  <conditionalFormatting sqref="N14">
    <cfRule type="expression" dxfId="858" priority="1550">
      <formula>M14="GREVISTE"</formula>
    </cfRule>
    <cfRule type="expression" dxfId="857" priority="1551">
      <formula>M14="FORMATION"</formula>
    </cfRule>
    <cfRule type="expression" dxfId="856" priority="1552">
      <formula>M14="ARRET DE TRAVAIL"</formula>
    </cfRule>
    <cfRule type="expression" dxfId="855" priority="1553">
      <formula>M14="ABSENT"</formula>
    </cfRule>
    <cfRule type="expression" dxfId="854" priority="1554">
      <formula>M14="PRESENT"</formula>
    </cfRule>
  </conditionalFormatting>
  <conditionalFormatting sqref="N27">
    <cfRule type="expression" dxfId="853" priority="1580">
      <formula>M27="GREVISTE"</formula>
    </cfRule>
    <cfRule type="expression" dxfId="852" priority="1581">
      <formula>M27="FORMATION"</formula>
    </cfRule>
    <cfRule type="expression" dxfId="851" priority="1582">
      <formula>M27="ARRET DE TRAVAIL"</formula>
    </cfRule>
    <cfRule type="expression" dxfId="850" priority="1583">
      <formula>M27="ABSENT"</formula>
    </cfRule>
    <cfRule type="expression" dxfId="849" priority="1584">
      <formula>M27="PRESENT"</formula>
    </cfRule>
  </conditionalFormatting>
  <conditionalFormatting sqref="N28">
    <cfRule type="expression" dxfId="848" priority="1575">
      <formula>M28="GREVISTE"</formula>
    </cfRule>
    <cfRule type="expression" dxfId="847" priority="1576">
      <formula>M28="FORMATION"</formula>
    </cfRule>
    <cfRule type="expression" dxfId="846" priority="1577">
      <formula>M28="ARRET DE TRAVAIL"</formula>
    </cfRule>
    <cfRule type="expression" dxfId="845" priority="1578">
      <formula>M28="ABSENT"</formula>
    </cfRule>
    <cfRule type="expression" dxfId="844" priority="1579">
      <formula>M28="PRESENT"</formula>
    </cfRule>
  </conditionalFormatting>
  <conditionalFormatting sqref="N30:N31">
    <cfRule type="expression" dxfId="843" priority="1570">
      <formula>M30="GREVISTE"</formula>
    </cfRule>
    <cfRule type="expression" dxfId="842" priority="1571">
      <formula>M30="FORMATION"</formula>
    </cfRule>
    <cfRule type="expression" dxfId="841" priority="1572">
      <formula>M30="ARRET DE TRAVAIL"</formula>
    </cfRule>
    <cfRule type="expression" dxfId="840" priority="1573">
      <formula>M30="ABSENT"</formula>
    </cfRule>
    <cfRule type="expression" dxfId="839" priority="1574">
      <formula>M30="PRESENT"</formula>
    </cfRule>
  </conditionalFormatting>
  <conditionalFormatting sqref="N15:N16">
    <cfRule type="expression" dxfId="838" priority="1545">
      <formula>M15="GREVISTE"</formula>
    </cfRule>
    <cfRule type="expression" dxfId="837" priority="1546">
      <formula>M15="FORMATION"</formula>
    </cfRule>
    <cfRule type="expression" dxfId="836" priority="1547">
      <formula>M15="ARRET DE TRAVAIL"</formula>
    </cfRule>
    <cfRule type="expression" dxfId="835" priority="1548">
      <formula>M15="ABSENT"</formula>
    </cfRule>
    <cfRule type="expression" dxfId="834" priority="1549">
      <formula>M15="PRESENT"</formula>
    </cfRule>
  </conditionalFormatting>
  <conditionalFormatting sqref="N17">
    <cfRule type="expression" dxfId="833" priority="1540">
      <formula>M17="GREVISTE"</formula>
    </cfRule>
    <cfRule type="expression" dxfId="832" priority="1541">
      <formula>M17="FORMATION"</formula>
    </cfRule>
    <cfRule type="expression" dxfId="831" priority="1542">
      <formula>M17="ARRET DE TRAVAIL"</formula>
    </cfRule>
    <cfRule type="expression" dxfId="830" priority="1543">
      <formula>M17="ABSENT"</formula>
    </cfRule>
    <cfRule type="expression" dxfId="829" priority="1544">
      <formula>M17="PRESENT"</formula>
    </cfRule>
  </conditionalFormatting>
  <conditionalFormatting sqref="N147">
    <cfRule type="expression" dxfId="828" priority="1535">
      <formula>M147="GREVISTE"</formula>
    </cfRule>
    <cfRule type="expression" dxfId="827" priority="1536">
      <formula>M147="FORMATION"</formula>
    </cfRule>
    <cfRule type="expression" dxfId="826" priority="1537">
      <formula>M147="ARRET DE TRAVAIL"</formula>
    </cfRule>
    <cfRule type="expression" dxfId="825" priority="1538">
      <formula>M147="ABSENT"</formula>
    </cfRule>
    <cfRule type="expression" dxfId="824" priority="1539">
      <formula>M147="PRESENT"</formula>
    </cfRule>
  </conditionalFormatting>
  <conditionalFormatting sqref="L148">
    <cfRule type="containsText" dxfId="823" priority="1511" operator="containsText" text="FERME">
      <formula>NOT(ISERROR(SEARCH("FERME",L148)))</formula>
    </cfRule>
    <cfRule type="containsText" dxfId="822" priority="1512" operator="containsText" text="OUVERT">
      <formula>NOT(ISERROR(SEARCH("OUVERT",L148)))</formula>
    </cfRule>
  </conditionalFormatting>
  <conditionalFormatting sqref="K6">
    <cfRule type="containsText" dxfId="821" priority="1499" operator="containsText" text="FERME">
      <formula>NOT(ISERROR(SEARCH("FERME",K6)))</formula>
    </cfRule>
    <cfRule type="containsText" dxfId="820" priority="1500" operator="containsText" text="OUVERT">
      <formula>NOT(ISERROR(SEARCH("OUVERT",K6)))</formula>
    </cfRule>
  </conditionalFormatting>
  <conditionalFormatting sqref="K10">
    <cfRule type="containsText" dxfId="819" priority="1497" operator="containsText" text="FERME">
      <formula>NOT(ISERROR(SEARCH("FERME",K10)))</formula>
    </cfRule>
    <cfRule type="containsText" dxfId="818" priority="1498" operator="containsText" text="OUVERT">
      <formula>NOT(ISERROR(SEARCH("OUVERT",K10)))</formula>
    </cfRule>
  </conditionalFormatting>
  <conditionalFormatting sqref="K14">
    <cfRule type="containsText" dxfId="817" priority="1495" operator="containsText" text="FERME">
      <formula>NOT(ISERROR(SEARCH("FERME",K14)))</formula>
    </cfRule>
    <cfRule type="containsText" dxfId="816" priority="1496" operator="containsText" text="OUVERT">
      <formula>NOT(ISERROR(SEARCH("OUVERT",K14)))</formula>
    </cfRule>
  </conditionalFormatting>
  <conditionalFormatting sqref="K21">
    <cfRule type="containsText" dxfId="815" priority="1493" operator="containsText" text="FERME">
      <formula>NOT(ISERROR(SEARCH("FERME",K21)))</formula>
    </cfRule>
    <cfRule type="containsText" dxfId="814" priority="1494" operator="containsText" text="OUVERT">
      <formula>NOT(ISERROR(SEARCH("OUVERT",K21)))</formula>
    </cfRule>
  </conditionalFormatting>
  <conditionalFormatting sqref="K29">
    <cfRule type="containsText" dxfId="813" priority="1489" operator="containsText" text="FERME">
      <formula>NOT(ISERROR(SEARCH("FERME",K29)))</formula>
    </cfRule>
    <cfRule type="containsText" dxfId="812" priority="1490" operator="containsText" text="OUVERT">
      <formula>NOT(ISERROR(SEARCH("OUVERT",K29)))</formula>
    </cfRule>
  </conditionalFormatting>
  <conditionalFormatting sqref="K25">
    <cfRule type="containsText" dxfId="811" priority="1491" operator="containsText" text="FERME">
      <formula>NOT(ISERROR(SEARCH("FERME",K25)))</formula>
    </cfRule>
    <cfRule type="containsText" dxfId="810" priority="1492" operator="containsText" text="OUVERT">
      <formula>NOT(ISERROR(SEARCH("OUVERT",K25)))</formula>
    </cfRule>
  </conditionalFormatting>
  <conditionalFormatting sqref="S213:S215 S90">
    <cfRule type="expression" dxfId="809" priority="1484">
      <formula>R90="GREVISTE"</formula>
    </cfRule>
    <cfRule type="expression" dxfId="808" priority="1485">
      <formula>R90="FORMATION"</formula>
    </cfRule>
    <cfRule type="expression" dxfId="807" priority="1486">
      <formula>R90="ARRET DE TRAVAIL"</formula>
    </cfRule>
    <cfRule type="expression" dxfId="806" priority="1487">
      <formula>R90="ABSENT"</formula>
    </cfRule>
    <cfRule type="expression" dxfId="805" priority="1488">
      <formula>R90="PRESENT"</formula>
    </cfRule>
  </conditionalFormatting>
  <conditionalFormatting sqref="Q34">
    <cfRule type="containsText" dxfId="804" priority="1482" operator="containsText" text="FERME">
      <formula>NOT(ISERROR(SEARCH("FERME",Q34)))</formula>
    </cfRule>
    <cfRule type="containsText" dxfId="803" priority="1483" operator="containsText" text="OUVERT">
      <formula>NOT(ISERROR(SEARCH("OUVERT",Q34)))</formula>
    </cfRule>
  </conditionalFormatting>
  <conditionalFormatting sqref="Q205">
    <cfRule type="containsText" dxfId="802" priority="1480" operator="containsText" text="FERME">
      <formula>NOT(ISERROR(SEARCH("FERME",Q205)))</formula>
    </cfRule>
    <cfRule type="containsText" dxfId="801" priority="1481" operator="containsText" text="OUVERT">
      <formula>NOT(ISERROR(SEARCH("OUVERT",Q205)))</formula>
    </cfRule>
  </conditionalFormatting>
  <conditionalFormatting sqref="Q218:Q227">
    <cfRule type="containsText" dxfId="800" priority="1478" operator="containsText" text="FERME">
      <formula>NOT(ISERROR(SEARCH("FERME",Q218)))</formula>
    </cfRule>
    <cfRule type="containsText" dxfId="799" priority="1479" operator="containsText" text="OUVERT">
      <formula>NOT(ISERROR(SEARCH("OUVERT",Q218)))</formula>
    </cfRule>
  </conditionalFormatting>
  <conditionalFormatting sqref="Q217">
    <cfRule type="containsText" dxfId="798" priority="1476" operator="containsText" text="FERME">
      <formula>NOT(ISERROR(SEARCH("FERME",Q217)))</formula>
    </cfRule>
    <cfRule type="containsText" dxfId="797" priority="1477" operator="containsText" text="OUVERT">
      <formula>NOT(ISERROR(SEARCH("OUVERT",Q217)))</formula>
    </cfRule>
  </conditionalFormatting>
  <conditionalFormatting sqref="S232:S239 S253:S257">
    <cfRule type="expression" dxfId="796" priority="1461">
      <formula>R232="GREVISTE"</formula>
    </cfRule>
    <cfRule type="expression" dxfId="795" priority="1462">
      <formula>R232="FORMATION"</formula>
    </cfRule>
    <cfRule type="expression" dxfId="794" priority="1463">
      <formula>R232="ARRET DE TRAVAIL"</formula>
    </cfRule>
    <cfRule type="expression" dxfId="793" priority="1464">
      <formula>R232="ABSENT"</formula>
    </cfRule>
    <cfRule type="expression" dxfId="792" priority="1465">
      <formula>R232="PRESENT"</formula>
    </cfRule>
  </conditionalFormatting>
  <conditionalFormatting sqref="Q231">
    <cfRule type="cellIs" dxfId="791" priority="1460" operator="greaterThanOrEqual">
      <formula>0.25</formula>
    </cfRule>
  </conditionalFormatting>
  <conditionalFormatting sqref="R231">
    <cfRule type="cellIs" dxfId="790" priority="1459" operator="greaterThanOrEqual">
      <formula>0.25</formula>
    </cfRule>
  </conditionalFormatting>
  <conditionalFormatting sqref="S231">
    <cfRule type="containsText" dxfId="789" priority="1457" operator="containsText" text="PAS DE SMA">
      <formula>NOT(ISERROR(SEARCH("PAS DE SMA",S231)))</formula>
    </cfRule>
    <cfRule type="containsText" dxfId="788" priority="1458" operator="containsText" text="SMA">
      <formula>NOT(ISERROR(SEARCH("SMA",S231)))</formula>
    </cfRule>
  </conditionalFormatting>
  <conditionalFormatting sqref="Q259">
    <cfRule type="containsText" dxfId="787" priority="1455" operator="containsText" text="PAS DE SMA">
      <formula>NOT(ISERROR(SEARCH("PAS DE SMA",Q259)))</formula>
    </cfRule>
    <cfRule type="containsText" dxfId="786" priority="1456" operator="containsText" text="SMA">
      <formula>NOT(ISERROR(SEARCH("SMA",Q259)))</formula>
    </cfRule>
  </conditionalFormatting>
  <conditionalFormatting sqref="Q230">
    <cfRule type="containsText" dxfId="785" priority="1453" operator="containsText" text="FERME">
      <formula>NOT(ISERROR(SEARCH("FERME",Q230)))</formula>
    </cfRule>
    <cfRule type="containsText" dxfId="784" priority="1454" operator="containsText" text="OUVERT">
      <formula>NOT(ISERROR(SEARCH("OUVERT",Q230)))</formula>
    </cfRule>
  </conditionalFormatting>
  <conditionalFormatting sqref="R230">
    <cfRule type="containsText" dxfId="783" priority="1451" operator="containsText" text="FERME">
      <formula>NOT(ISERROR(SEARCH("FERME",R230)))</formula>
    </cfRule>
    <cfRule type="containsText" dxfId="782" priority="1452" operator="containsText" text="OUVERT">
      <formula>NOT(ISERROR(SEARCH("OUVERT",R230)))</formula>
    </cfRule>
  </conditionalFormatting>
  <conditionalFormatting sqref="S230">
    <cfRule type="containsText" dxfId="781" priority="1449" operator="containsText" text="OUVERT">
      <formula>NOT(ISERROR(SEARCH("OUVERT",S230)))</formula>
    </cfRule>
    <cfRule type="containsText" dxfId="780" priority="1450" operator="containsText" text="FERME">
      <formula>NOT(ISERROR(SEARCH("FERME",S230)))</formula>
    </cfRule>
  </conditionalFormatting>
  <conditionalFormatting sqref="Q259:S259">
    <cfRule type="containsText" dxfId="779" priority="1447" operator="containsText" text="OUVERT">
      <formula>NOT(ISERROR(SEARCH("OUVERT",Q259)))</formula>
    </cfRule>
    <cfRule type="containsText" dxfId="778" priority="1448" operator="containsText" text="FERME">
      <formula>NOT(ISERROR(SEARCH("FERME",Q259)))</formula>
    </cfRule>
  </conditionalFormatting>
  <conditionalFormatting sqref="Q5:S5">
    <cfRule type="containsText" dxfId="777" priority="1445" operator="containsText" text="FERME">
      <formula>NOT(ISERROR(SEARCH("FERME",Q5)))</formula>
    </cfRule>
    <cfRule type="containsText" dxfId="776" priority="1446" operator="containsText" text="OUVERT">
      <formula>NOT(ISERROR(SEARCH("OUVERT",Q5)))</formula>
    </cfRule>
  </conditionalFormatting>
  <conditionalFormatting sqref="Q20:S20">
    <cfRule type="containsText" dxfId="775" priority="1443" operator="containsText" text="FERME">
      <formula>NOT(ISERROR(SEARCH("FERME",Q20)))</formula>
    </cfRule>
    <cfRule type="containsText" dxfId="774" priority="1444" operator="containsText" text="OUVERT">
      <formula>NOT(ISERROR(SEARCH("OUVERT",Q20)))</formula>
    </cfRule>
  </conditionalFormatting>
  <conditionalFormatting sqref="S13">
    <cfRule type="expression" dxfId="773" priority="1418">
      <formula>R13="GREVISTE"</formula>
    </cfRule>
    <cfRule type="expression" dxfId="772" priority="1419">
      <formula>R13="FORMATION"</formula>
    </cfRule>
    <cfRule type="expression" dxfId="771" priority="1420">
      <formula>R13="ARRET DE TRAVAIL"</formula>
    </cfRule>
    <cfRule type="expression" dxfId="770" priority="1421">
      <formula>R13="ABSENT"</formula>
    </cfRule>
    <cfRule type="expression" dxfId="769" priority="1422">
      <formula>R13="PRESENT"</formula>
    </cfRule>
  </conditionalFormatting>
  <conditionalFormatting sqref="S21">
    <cfRule type="expression" dxfId="768" priority="1413">
      <formula>R21="GREVISTE"</formula>
    </cfRule>
    <cfRule type="expression" dxfId="767" priority="1414">
      <formula>R21="FORMATION"</formula>
    </cfRule>
    <cfRule type="expression" dxfId="766" priority="1415">
      <formula>R21="ARRET DE TRAVAIL"</formula>
    </cfRule>
    <cfRule type="expression" dxfId="765" priority="1416">
      <formula>R21="ABSENT"</formula>
    </cfRule>
    <cfRule type="expression" dxfId="764" priority="1417">
      <formula>R21="PRESENT"</formula>
    </cfRule>
  </conditionalFormatting>
  <conditionalFormatting sqref="S22">
    <cfRule type="expression" dxfId="763" priority="1408">
      <formula>R22="GREVISTE"</formula>
    </cfRule>
    <cfRule type="expression" dxfId="762" priority="1409">
      <formula>R22="FORMATION"</formula>
    </cfRule>
    <cfRule type="expression" dxfId="761" priority="1410">
      <formula>R22="ARRET DE TRAVAIL"</formula>
    </cfRule>
    <cfRule type="expression" dxfId="760" priority="1411">
      <formula>R22="ABSENT"</formula>
    </cfRule>
    <cfRule type="expression" dxfId="759" priority="1412">
      <formula>R22="PRESENT"</formula>
    </cfRule>
  </conditionalFormatting>
  <conditionalFormatting sqref="S23">
    <cfRule type="expression" dxfId="758" priority="1403">
      <formula>R23="GREVISTE"</formula>
    </cfRule>
    <cfRule type="expression" dxfId="757" priority="1404">
      <formula>R23="FORMATION"</formula>
    </cfRule>
    <cfRule type="expression" dxfId="756" priority="1405">
      <formula>R23="ARRET DE TRAVAIL"</formula>
    </cfRule>
    <cfRule type="expression" dxfId="755" priority="1406">
      <formula>R23="ABSENT"</formula>
    </cfRule>
    <cfRule type="expression" dxfId="754" priority="1407">
      <formula>R23="PRESENT"</formula>
    </cfRule>
  </conditionalFormatting>
  <conditionalFormatting sqref="S24">
    <cfRule type="expression" dxfId="753" priority="1398">
      <formula>R24="GREVISTE"</formula>
    </cfRule>
    <cfRule type="expression" dxfId="752" priority="1399">
      <formula>R24="FORMATION"</formula>
    </cfRule>
    <cfRule type="expression" dxfId="751" priority="1400">
      <formula>R24="ARRET DE TRAVAIL"</formula>
    </cfRule>
    <cfRule type="expression" dxfId="750" priority="1401">
      <formula>R24="ABSENT"</formula>
    </cfRule>
    <cfRule type="expression" dxfId="749" priority="1402">
      <formula>R24="PRESENT"</formula>
    </cfRule>
  </conditionalFormatting>
  <conditionalFormatting sqref="S25">
    <cfRule type="expression" dxfId="748" priority="1393">
      <formula>R25="GREVISTE"</formula>
    </cfRule>
    <cfRule type="expression" dxfId="747" priority="1394">
      <formula>R25="FORMATION"</formula>
    </cfRule>
    <cfRule type="expression" dxfId="746" priority="1395">
      <formula>R25="ARRET DE TRAVAIL"</formula>
    </cfRule>
    <cfRule type="expression" dxfId="745" priority="1396">
      <formula>R25="ABSENT"</formula>
    </cfRule>
    <cfRule type="expression" dxfId="744" priority="1397">
      <formula>R25="PRESENT"</formula>
    </cfRule>
  </conditionalFormatting>
  <conditionalFormatting sqref="S26">
    <cfRule type="expression" dxfId="743" priority="1388">
      <formula>R26="GREVISTE"</formula>
    </cfRule>
    <cfRule type="expression" dxfId="742" priority="1389">
      <formula>R26="FORMATION"</formula>
    </cfRule>
    <cfRule type="expression" dxfId="741" priority="1390">
      <formula>R26="ARRET DE TRAVAIL"</formula>
    </cfRule>
    <cfRule type="expression" dxfId="740" priority="1391">
      <formula>R26="ABSENT"</formula>
    </cfRule>
    <cfRule type="expression" dxfId="739" priority="1392">
      <formula>R26="PRESENT"</formula>
    </cfRule>
  </conditionalFormatting>
  <conditionalFormatting sqref="S12">
    <cfRule type="expression" dxfId="738" priority="1353">
      <formula>R12="GREVISTE"</formula>
    </cfRule>
    <cfRule type="expression" dxfId="737" priority="1354">
      <formula>R12="FORMATION"</formula>
    </cfRule>
    <cfRule type="expression" dxfId="736" priority="1355">
      <formula>R12="ARRET DE TRAVAIL"</formula>
    </cfRule>
    <cfRule type="expression" dxfId="735" priority="1356">
      <formula>R12="ABSENT"</formula>
    </cfRule>
    <cfRule type="expression" dxfId="734" priority="1357">
      <formula>R12="PRESENT"</formula>
    </cfRule>
  </conditionalFormatting>
  <conditionalFormatting sqref="S29">
    <cfRule type="expression" dxfId="733" priority="1383">
      <formula>R29="GREVISTE"</formula>
    </cfRule>
    <cfRule type="expression" dxfId="732" priority="1384">
      <formula>R29="FORMATION"</formula>
    </cfRule>
    <cfRule type="expression" dxfId="731" priority="1385">
      <formula>R29="ARRET DE TRAVAIL"</formula>
    </cfRule>
    <cfRule type="expression" dxfId="730" priority="1386">
      <formula>R29="ABSENT"</formula>
    </cfRule>
    <cfRule type="expression" dxfId="729" priority="1387">
      <formula>R29="PRESENT"</formula>
    </cfRule>
  </conditionalFormatting>
  <conditionalFormatting sqref="S32">
    <cfRule type="expression" dxfId="728" priority="1363">
      <formula>R32="GREVISTE"</formula>
    </cfRule>
    <cfRule type="expression" dxfId="727" priority="1364">
      <formula>R32="FORMATION"</formula>
    </cfRule>
    <cfRule type="expression" dxfId="726" priority="1365">
      <formula>R32="ARRET DE TRAVAIL"</formula>
    </cfRule>
    <cfRule type="expression" dxfId="725" priority="1366">
      <formula>R32="ABSENT"</formula>
    </cfRule>
    <cfRule type="expression" dxfId="724" priority="1367">
      <formula>R32="PRESENT"</formula>
    </cfRule>
  </conditionalFormatting>
  <conditionalFormatting sqref="S14">
    <cfRule type="expression" dxfId="723" priority="1348">
      <formula>R14="GREVISTE"</formula>
    </cfRule>
    <cfRule type="expression" dxfId="722" priority="1349">
      <formula>R14="FORMATION"</formula>
    </cfRule>
    <cfRule type="expression" dxfId="721" priority="1350">
      <formula>R14="ARRET DE TRAVAIL"</formula>
    </cfRule>
    <cfRule type="expression" dxfId="720" priority="1351">
      <formula>R14="ABSENT"</formula>
    </cfRule>
    <cfRule type="expression" dxfId="719" priority="1352">
      <formula>R14="PRESENT"</formula>
    </cfRule>
  </conditionalFormatting>
  <conditionalFormatting sqref="S27">
    <cfRule type="expression" dxfId="718" priority="1378">
      <formula>R27="GREVISTE"</formula>
    </cfRule>
    <cfRule type="expression" dxfId="717" priority="1379">
      <formula>R27="FORMATION"</formula>
    </cfRule>
    <cfRule type="expression" dxfId="716" priority="1380">
      <formula>R27="ARRET DE TRAVAIL"</formula>
    </cfRule>
    <cfRule type="expression" dxfId="715" priority="1381">
      <formula>R27="ABSENT"</formula>
    </cfRule>
    <cfRule type="expression" dxfId="714" priority="1382">
      <formula>R27="PRESENT"</formula>
    </cfRule>
  </conditionalFormatting>
  <conditionalFormatting sqref="S28">
    <cfRule type="expression" dxfId="713" priority="1373">
      <formula>R28="GREVISTE"</formula>
    </cfRule>
    <cfRule type="expression" dxfId="712" priority="1374">
      <formula>R28="FORMATION"</formula>
    </cfRule>
    <cfRule type="expression" dxfId="711" priority="1375">
      <formula>R28="ARRET DE TRAVAIL"</formula>
    </cfRule>
    <cfRule type="expression" dxfId="710" priority="1376">
      <formula>R28="ABSENT"</formula>
    </cfRule>
    <cfRule type="expression" dxfId="709" priority="1377">
      <formula>R28="PRESENT"</formula>
    </cfRule>
  </conditionalFormatting>
  <conditionalFormatting sqref="S30:S31">
    <cfRule type="expression" dxfId="708" priority="1368">
      <formula>R30="GREVISTE"</formula>
    </cfRule>
    <cfRule type="expression" dxfId="707" priority="1369">
      <formula>R30="FORMATION"</formula>
    </cfRule>
    <cfRule type="expression" dxfId="706" priority="1370">
      <formula>R30="ARRET DE TRAVAIL"</formula>
    </cfRule>
    <cfRule type="expression" dxfId="705" priority="1371">
      <formula>R30="ABSENT"</formula>
    </cfRule>
    <cfRule type="expression" dxfId="704" priority="1372">
      <formula>R30="PRESENT"</formula>
    </cfRule>
  </conditionalFormatting>
  <conditionalFormatting sqref="S15:S16">
    <cfRule type="expression" dxfId="703" priority="1343">
      <formula>R15="GREVISTE"</formula>
    </cfRule>
    <cfRule type="expression" dxfId="702" priority="1344">
      <formula>R15="FORMATION"</formula>
    </cfRule>
    <cfRule type="expression" dxfId="701" priority="1345">
      <formula>R15="ARRET DE TRAVAIL"</formula>
    </cfRule>
    <cfRule type="expression" dxfId="700" priority="1346">
      <formula>R15="ABSENT"</formula>
    </cfRule>
    <cfRule type="expression" dxfId="699" priority="1347">
      <formula>R15="PRESENT"</formula>
    </cfRule>
  </conditionalFormatting>
  <conditionalFormatting sqref="S17">
    <cfRule type="expression" dxfId="698" priority="1338">
      <formula>R17="GREVISTE"</formula>
    </cfRule>
    <cfRule type="expression" dxfId="697" priority="1339">
      <formula>R17="FORMATION"</formula>
    </cfRule>
    <cfRule type="expression" dxfId="696" priority="1340">
      <formula>R17="ARRET DE TRAVAIL"</formula>
    </cfRule>
    <cfRule type="expression" dxfId="695" priority="1341">
      <formula>R17="ABSENT"</formula>
    </cfRule>
    <cfRule type="expression" dxfId="694" priority="1342">
      <formula>R17="PRESENT"</formula>
    </cfRule>
  </conditionalFormatting>
  <conditionalFormatting sqref="S147">
    <cfRule type="expression" dxfId="693" priority="1333">
      <formula>R147="GREVISTE"</formula>
    </cfRule>
    <cfRule type="expression" dxfId="692" priority="1334">
      <formula>R147="FORMATION"</formula>
    </cfRule>
    <cfRule type="expression" dxfId="691" priority="1335">
      <formula>R147="ARRET DE TRAVAIL"</formula>
    </cfRule>
    <cfRule type="expression" dxfId="690" priority="1336">
      <formula>R147="ABSENT"</formula>
    </cfRule>
    <cfRule type="expression" dxfId="689" priority="1337">
      <formula>R147="PRESENT"</formula>
    </cfRule>
  </conditionalFormatting>
  <conditionalFormatting sqref="Q148">
    <cfRule type="containsText" dxfId="688" priority="1309" operator="containsText" text="FERME">
      <formula>NOT(ISERROR(SEARCH("FERME",Q148)))</formula>
    </cfRule>
    <cfRule type="containsText" dxfId="687" priority="1310" operator="containsText" text="OUVERT">
      <formula>NOT(ISERROR(SEARCH("OUVERT",Q148)))</formula>
    </cfRule>
  </conditionalFormatting>
  <conditionalFormatting sqref="P6">
    <cfRule type="containsText" dxfId="686" priority="1297" operator="containsText" text="FERME">
      <formula>NOT(ISERROR(SEARCH("FERME",P6)))</formula>
    </cfRule>
    <cfRule type="containsText" dxfId="685" priority="1298" operator="containsText" text="OUVERT">
      <formula>NOT(ISERROR(SEARCH("OUVERT",P6)))</formula>
    </cfRule>
  </conditionalFormatting>
  <conditionalFormatting sqref="P10">
    <cfRule type="containsText" dxfId="684" priority="1295" operator="containsText" text="FERME">
      <formula>NOT(ISERROR(SEARCH("FERME",P10)))</formula>
    </cfRule>
    <cfRule type="containsText" dxfId="683" priority="1296" operator="containsText" text="OUVERT">
      <formula>NOT(ISERROR(SEARCH("OUVERT",P10)))</formula>
    </cfRule>
  </conditionalFormatting>
  <conditionalFormatting sqref="P14">
    <cfRule type="containsText" dxfId="682" priority="1293" operator="containsText" text="FERME">
      <formula>NOT(ISERROR(SEARCH("FERME",P14)))</formula>
    </cfRule>
    <cfRule type="containsText" dxfId="681" priority="1294" operator="containsText" text="OUVERT">
      <formula>NOT(ISERROR(SEARCH("OUVERT",P14)))</formula>
    </cfRule>
  </conditionalFormatting>
  <conditionalFormatting sqref="P21">
    <cfRule type="containsText" dxfId="680" priority="1291" operator="containsText" text="FERME">
      <formula>NOT(ISERROR(SEARCH("FERME",P21)))</formula>
    </cfRule>
    <cfRule type="containsText" dxfId="679" priority="1292" operator="containsText" text="OUVERT">
      <formula>NOT(ISERROR(SEARCH("OUVERT",P21)))</formula>
    </cfRule>
  </conditionalFormatting>
  <conditionalFormatting sqref="P29">
    <cfRule type="containsText" dxfId="678" priority="1287" operator="containsText" text="FERME">
      <formula>NOT(ISERROR(SEARCH("FERME",P29)))</formula>
    </cfRule>
    <cfRule type="containsText" dxfId="677" priority="1288" operator="containsText" text="OUVERT">
      <formula>NOT(ISERROR(SEARCH("OUVERT",P29)))</formula>
    </cfRule>
  </conditionalFormatting>
  <conditionalFormatting sqref="P25">
    <cfRule type="containsText" dxfId="676" priority="1289" operator="containsText" text="FERME">
      <formula>NOT(ISERROR(SEARCH("FERME",P25)))</formula>
    </cfRule>
    <cfRule type="containsText" dxfId="675" priority="1290" operator="containsText" text="OUVERT">
      <formula>NOT(ISERROR(SEARCH("OUVERT",P25)))</formula>
    </cfRule>
  </conditionalFormatting>
  <conditionalFormatting sqref="X213:X215 X90">
    <cfRule type="expression" dxfId="674" priority="1282">
      <formula>W90="GREVISTE"</formula>
    </cfRule>
    <cfRule type="expression" dxfId="673" priority="1283">
      <formula>W90="FORMATION"</formula>
    </cfRule>
    <cfRule type="expression" dxfId="672" priority="1284">
      <formula>W90="ARRET DE TRAVAIL"</formula>
    </cfRule>
    <cfRule type="expression" dxfId="671" priority="1285">
      <formula>W90="ABSENT"</formula>
    </cfRule>
    <cfRule type="expression" dxfId="670" priority="1286">
      <formula>W90="PRESENT"</formula>
    </cfRule>
  </conditionalFormatting>
  <conditionalFormatting sqref="V34">
    <cfRule type="containsText" dxfId="669" priority="1280" operator="containsText" text="FERME">
      <formula>NOT(ISERROR(SEARCH("FERME",V34)))</formula>
    </cfRule>
    <cfRule type="containsText" dxfId="668" priority="1281" operator="containsText" text="OUVERT">
      <formula>NOT(ISERROR(SEARCH("OUVERT",V34)))</formula>
    </cfRule>
  </conditionalFormatting>
  <conditionalFormatting sqref="V205">
    <cfRule type="containsText" dxfId="667" priority="1278" operator="containsText" text="FERME">
      <formula>NOT(ISERROR(SEARCH("FERME",V205)))</formula>
    </cfRule>
    <cfRule type="containsText" dxfId="666" priority="1279" operator="containsText" text="OUVERT">
      <formula>NOT(ISERROR(SEARCH("OUVERT",V205)))</formula>
    </cfRule>
  </conditionalFormatting>
  <conditionalFormatting sqref="V218:V227">
    <cfRule type="containsText" dxfId="665" priority="1276" operator="containsText" text="FERME">
      <formula>NOT(ISERROR(SEARCH("FERME",V218)))</formula>
    </cfRule>
    <cfRule type="containsText" dxfId="664" priority="1277" operator="containsText" text="OUVERT">
      <formula>NOT(ISERROR(SEARCH("OUVERT",V218)))</formula>
    </cfRule>
  </conditionalFormatting>
  <conditionalFormatting sqref="V217">
    <cfRule type="containsText" dxfId="663" priority="1274" operator="containsText" text="FERME">
      <formula>NOT(ISERROR(SEARCH("FERME",V217)))</formula>
    </cfRule>
    <cfRule type="containsText" dxfId="662" priority="1275" operator="containsText" text="OUVERT">
      <formula>NOT(ISERROR(SEARCH("OUVERT",V217)))</formula>
    </cfRule>
  </conditionalFormatting>
  <conditionalFormatting sqref="X257 X232:X239">
    <cfRule type="expression" dxfId="661" priority="1259">
      <formula>W232="GREVISTE"</formula>
    </cfRule>
    <cfRule type="expression" dxfId="660" priority="1260">
      <formula>W232="FORMATION"</formula>
    </cfRule>
    <cfRule type="expression" dxfId="659" priority="1261">
      <formula>W232="ARRET DE TRAVAIL"</formula>
    </cfRule>
    <cfRule type="expression" dxfId="658" priority="1262">
      <formula>W232="ABSENT"</formula>
    </cfRule>
    <cfRule type="expression" dxfId="657" priority="1263">
      <formula>W232="PRESENT"</formula>
    </cfRule>
  </conditionalFormatting>
  <conditionalFormatting sqref="V231">
    <cfRule type="cellIs" dxfId="656" priority="1258" operator="greaterThanOrEqual">
      <formula>0.25</formula>
    </cfRule>
  </conditionalFormatting>
  <conditionalFormatting sqref="W231">
    <cfRule type="cellIs" dxfId="655" priority="1257" operator="greaterThanOrEqual">
      <formula>0.25</formula>
    </cfRule>
  </conditionalFormatting>
  <conditionalFormatting sqref="X231">
    <cfRule type="containsText" dxfId="654" priority="1255" operator="containsText" text="PAS DE SMA">
      <formula>NOT(ISERROR(SEARCH("PAS DE SMA",X231)))</formula>
    </cfRule>
    <cfRule type="containsText" dxfId="653" priority="1256" operator="containsText" text="SMA">
      <formula>NOT(ISERROR(SEARCH("SMA",X231)))</formula>
    </cfRule>
  </conditionalFormatting>
  <conditionalFormatting sqref="V259">
    <cfRule type="containsText" dxfId="652" priority="1253" operator="containsText" text="PAS DE SMA">
      <formula>NOT(ISERROR(SEARCH("PAS DE SMA",V259)))</formula>
    </cfRule>
    <cfRule type="containsText" dxfId="651" priority="1254" operator="containsText" text="SMA">
      <formula>NOT(ISERROR(SEARCH("SMA",V259)))</formula>
    </cfRule>
  </conditionalFormatting>
  <conditionalFormatting sqref="V230">
    <cfRule type="containsText" dxfId="650" priority="1251" operator="containsText" text="FERME">
      <formula>NOT(ISERROR(SEARCH("FERME",V230)))</formula>
    </cfRule>
    <cfRule type="containsText" dxfId="649" priority="1252" operator="containsText" text="OUVERT">
      <formula>NOT(ISERROR(SEARCH("OUVERT",V230)))</formula>
    </cfRule>
  </conditionalFormatting>
  <conditionalFormatting sqref="W230">
    <cfRule type="containsText" dxfId="648" priority="1249" operator="containsText" text="FERME">
      <formula>NOT(ISERROR(SEARCH("FERME",W230)))</formula>
    </cfRule>
    <cfRule type="containsText" dxfId="647" priority="1250" operator="containsText" text="OUVERT">
      <formula>NOT(ISERROR(SEARCH("OUVERT",W230)))</formula>
    </cfRule>
  </conditionalFormatting>
  <conditionalFormatting sqref="X230">
    <cfRule type="containsText" dxfId="646" priority="1247" operator="containsText" text="OUVERT">
      <formula>NOT(ISERROR(SEARCH("OUVERT",X230)))</formula>
    </cfRule>
    <cfRule type="containsText" dxfId="645" priority="1248" operator="containsText" text="FERME">
      <formula>NOT(ISERROR(SEARCH("FERME",X230)))</formula>
    </cfRule>
  </conditionalFormatting>
  <conditionalFormatting sqref="V259:X259">
    <cfRule type="containsText" dxfId="644" priority="1245" operator="containsText" text="OUVERT">
      <formula>NOT(ISERROR(SEARCH("OUVERT",V259)))</formula>
    </cfRule>
    <cfRule type="containsText" dxfId="643" priority="1246" operator="containsText" text="FERME">
      <formula>NOT(ISERROR(SEARCH("FERME",V259)))</formula>
    </cfRule>
  </conditionalFormatting>
  <conditionalFormatting sqref="V5:X5">
    <cfRule type="containsText" dxfId="642" priority="1243" operator="containsText" text="FERME">
      <formula>NOT(ISERROR(SEARCH("FERME",V5)))</formula>
    </cfRule>
    <cfRule type="containsText" dxfId="641" priority="1244" operator="containsText" text="OUVERT">
      <formula>NOT(ISERROR(SEARCH("OUVERT",V5)))</formula>
    </cfRule>
  </conditionalFormatting>
  <conditionalFormatting sqref="V20:X20">
    <cfRule type="containsText" dxfId="640" priority="1241" operator="containsText" text="FERME">
      <formula>NOT(ISERROR(SEARCH("FERME",V20)))</formula>
    </cfRule>
    <cfRule type="containsText" dxfId="639" priority="1242" operator="containsText" text="OUVERT">
      <formula>NOT(ISERROR(SEARCH("OUVERT",V20)))</formula>
    </cfRule>
  </conditionalFormatting>
  <conditionalFormatting sqref="X8">
    <cfRule type="expression" dxfId="638" priority="1226">
      <formula>W8="GREVISTE"</formula>
    </cfRule>
    <cfRule type="expression" dxfId="637" priority="1227">
      <formula>W8="FORMATION"</formula>
    </cfRule>
    <cfRule type="expression" dxfId="636" priority="1228">
      <formula>W8="ARRET DE TRAVAIL"</formula>
    </cfRule>
    <cfRule type="expression" dxfId="635" priority="1229">
      <formula>W8="ABSENT"</formula>
    </cfRule>
    <cfRule type="expression" dxfId="634" priority="1230">
      <formula>W8="PRESENT"</formula>
    </cfRule>
  </conditionalFormatting>
  <conditionalFormatting sqref="X9">
    <cfRule type="expression" dxfId="633" priority="1221">
      <formula>W9="GREVISTE"</formula>
    </cfRule>
    <cfRule type="expression" dxfId="632" priority="1222">
      <formula>W9="FORMATION"</formula>
    </cfRule>
    <cfRule type="expression" dxfId="631" priority="1223">
      <formula>W9="ARRET DE TRAVAIL"</formula>
    </cfRule>
    <cfRule type="expression" dxfId="630" priority="1224">
      <formula>W9="ABSENT"</formula>
    </cfRule>
    <cfRule type="expression" dxfId="629" priority="1225">
      <formula>W9="PRESENT"</formula>
    </cfRule>
  </conditionalFormatting>
  <conditionalFormatting sqref="X13">
    <cfRule type="expression" dxfId="628" priority="1216">
      <formula>W13="GREVISTE"</formula>
    </cfRule>
    <cfRule type="expression" dxfId="627" priority="1217">
      <formula>W13="FORMATION"</formula>
    </cfRule>
    <cfRule type="expression" dxfId="626" priority="1218">
      <formula>W13="ARRET DE TRAVAIL"</formula>
    </cfRule>
    <cfRule type="expression" dxfId="625" priority="1219">
      <formula>W13="ABSENT"</formula>
    </cfRule>
    <cfRule type="expression" dxfId="624" priority="1220">
      <formula>W13="PRESENT"</formula>
    </cfRule>
  </conditionalFormatting>
  <conditionalFormatting sqref="X10">
    <cfRule type="expression" dxfId="623" priority="1156">
      <formula>W10="GREVISTE"</formula>
    </cfRule>
    <cfRule type="expression" dxfId="622" priority="1157">
      <formula>W10="FORMATION"</formula>
    </cfRule>
    <cfRule type="expression" dxfId="621" priority="1158">
      <formula>W10="ARRET DE TRAVAIL"</formula>
    </cfRule>
    <cfRule type="expression" dxfId="620" priority="1159">
      <formula>W10="ABSENT"</formula>
    </cfRule>
    <cfRule type="expression" dxfId="619" priority="1160">
      <formula>W10="PRESENT"</formula>
    </cfRule>
  </conditionalFormatting>
  <conditionalFormatting sqref="X11:X12">
    <cfRule type="expression" dxfId="618" priority="1151">
      <formula>W11="GREVISTE"</formula>
    </cfRule>
    <cfRule type="expression" dxfId="617" priority="1152">
      <formula>W11="FORMATION"</formula>
    </cfRule>
    <cfRule type="expression" dxfId="616" priority="1153">
      <formula>W11="ARRET DE TRAVAIL"</formula>
    </cfRule>
    <cfRule type="expression" dxfId="615" priority="1154">
      <formula>W11="ABSENT"</formula>
    </cfRule>
    <cfRule type="expression" dxfId="614" priority="1155">
      <formula>W11="PRESENT"</formula>
    </cfRule>
  </conditionalFormatting>
  <conditionalFormatting sqref="X29">
    <cfRule type="expression" dxfId="613" priority="1181">
      <formula>W29="GREVISTE"</formula>
    </cfRule>
    <cfRule type="expression" dxfId="612" priority="1182">
      <formula>W29="FORMATION"</formula>
    </cfRule>
    <cfRule type="expression" dxfId="611" priority="1183">
      <formula>W29="ARRET DE TRAVAIL"</formula>
    </cfRule>
    <cfRule type="expression" dxfId="610" priority="1184">
      <formula>W29="ABSENT"</formula>
    </cfRule>
    <cfRule type="expression" dxfId="609" priority="1185">
      <formula>W29="PRESENT"</formula>
    </cfRule>
  </conditionalFormatting>
  <conditionalFormatting sqref="X32">
    <cfRule type="expression" dxfId="608" priority="1161">
      <formula>W32="GREVISTE"</formula>
    </cfRule>
    <cfRule type="expression" dxfId="607" priority="1162">
      <formula>W32="FORMATION"</formula>
    </cfRule>
    <cfRule type="expression" dxfId="606" priority="1163">
      <formula>W32="ARRET DE TRAVAIL"</formula>
    </cfRule>
    <cfRule type="expression" dxfId="605" priority="1164">
      <formula>W32="ABSENT"</formula>
    </cfRule>
    <cfRule type="expression" dxfId="604" priority="1165">
      <formula>W32="PRESENT"</formula>
    </cfRule>
  </conditionalFormatting>
  <conditionalFormatting sqref="X14">
    <cfRule type="expression" dxfId="603" priority="1146">
      <formula>W14="GREVISTE"</formula>
    </cfRule>
    <cfRule type="expression" dxfId="602" priority="1147">
      <formula>W14="FORMATION"</formula>
    </cfRule>
    <cfRule type="expression" dxfId="601" priority="1148">
      <formula>W14="ARRET DE TRAVAIL"</formula>
    </cfRule>
    <cfRule type="expression" dxfId="600" priority="1149">
      <formula>W14="ABSENT"</formula>
    </cfRule>
    <cfRule type="expression" dxfId="599" priority="1150">
      <formula>W14="PRESENT"</formula>
    </cfRule>
  </conditionalFormatting>
  <conditionalFormatting sqref="X27">
    <cfRule type="expression" dxfId="598" priority="1176">
      <formula>W27="GREVISTE"</formula>
    </cfRule>
    <cfRule type="expression" dxfId="597" priority="1177">
      <formula>W27="FORMATION"</formula>
    </cfRule>
    <cfRule type="expression" dxfId="596" priority="1178">
      <formula>W27="ARRET DE TRAVAIL"</formula>
    </cfRule>
    <cfRule type="expression" dxfId="595" priority="1179">
      <formula>W27="ABSENT"</formula>
    </cfRule>
    <cfRule type="expression" dxfId="594" priority="1180">
      <formula>W27="PRESENT"</formula>
    </cfRule>
  </conditionalFormatting>
  <conditionalFormatting sqref="X28">
    <cfRule type="expression" dxfId="593" priority="1171">
      <formula>W28="GREVISTE"</formula>
    </cfRule>
    <cfRule type="expression" dxfId="592" priority="1172">
      <formula>W28="FORMATION"</formula>
    </cfRule>
    <cfRule type="expression" dxfId="591" priority="1173">
      <formula>W28="ARRET DE TRAVAIL"</formula>
    </cfRule>
    <cfRule type="expression" dxfId="590" priority="1174">
      <formula>W28="ABSENT"</formula>
    </cfRule>
    <cfRule type="expression" dxfId="589" priority="1175">
      <formula>W28="PRESENT"</formula>
    </cfRule>
  </conditionalFormatting>
  <conditionalFormatting sqref="X30:X31">
    <cfRule type="expression" dxfId="588" priority="1166">
      <formula>W30="GREVISTE"</formula>
    </cfRule>
    <cfRule type="expression" dxfId="587" priority="1167">
      <formula>W30="FORMATION"</formula>
    </cfRule>
    <cfRule type="expression" dxfId="586" priority="1168">
      <formula>W30="ARRET DE TRAVAIL"</formula>
    </cfRule>
    <cfRule type="expression" dxfId="585" priority="1169">
      <formula>W30="ABSENT"</formula>
    </cfRule>
    <cfRule type="expression" dxfId="584" priority="1170">
      <formula>W30="PRESENT"</formula>
    </cfRule>
  </conditionalFormatting>
  <conditionalFormatting sqref="X15:X16">
    <cfRule type="expression" dxfId="583" priority="1141">
      <formula>W15="GREVISTE"</formula>
    </cfRule>
    <cfRule type="expression" dxfId="582" priority="1142">
      <formula>W15="FORMATION"</formula>
    </cfRule>
    <cfRule type="expression" dxfId="581" priority="1143">
      <formula>W15="ARRET DE TRAVAIL"</formula>
    </cfRule>
    <cfRule type="expression" dxfId="580" priority="1144">
      <formula>W15="ABSENT"</formula>
    </cfRule>
    <cfRule type="expression" dxfId="579" priority="1145">
      <formula>W15="PRESENT"</formula>
    </cfRule>
  </conditionalFormatting>
  <conditionalFormatting sqref="X17">
    <cfRule type="expression" dxfId="578" priority="1136">
      <formula>W17="GREVISTE"</formula>
    </cfRule>
    <cfRule type="expression" dxfId="577" priority="1137">
      <formula>W17="FORMATION"</formula>
    </cfRule>
    <cfRule type="expression" dxfId="576" priority="1138">
      <formula>W17="ARRET DE TRAVAIL"</formula>
    </cfRule>
    <cfRule type="expression" dxfId="575" priority="1139">
      <formula>W17="ABSENT"</formula>
    </cfRule>
    <cfRule type="expression" dxfId="574" priority="1140">
      <formula>W17="PRESENT"</formula>
    </cfRule>
  </conditionalFormatting>
  <conditionalFormatting sqref="X147">
    <cfRule type="expression" dxfId="573" priority="1131">
      <formula>W147="GREVISTE"</formula>
    </cfRule>
    <cfRule type="expression" dxfId="572" priority="1132">
      <formula>W147="FORMATION"</formula>
    </cfRule>
    <cfRule type="expression" dxfId="571" priority="1133">
      <formula>W147="ARRET DE TRAVAIL"</formula>
    </cfRule>
    <cfRule type="expression" dxfId="570" priority="1134">
      <formula>W147="ABSENT"</formula>
    </cfRule>
    <cfRule type="expression" dxfId="569" priority="1135">
      <formula>W147="PRESENT"</formula>
    </cfRule>
  </conditionalFormatting>
  <conditionalFormatting sqref="V148">
    <cfRule type="containsText" dxfId="568" priority="1107" operator="containsText" text="FERME">
      <formula>NOT(ISERROR(SEARCH("FERME",V148)))</formula>
    </cfRule>
    <cfRule type="containsText" dxfId="567" priority="1108" operator="containsText" text="OUVERT">
      <formula>NOT(ISERROR(SEARCH("OUVERT",V148)))</formula>
    </cfRule>
  </conditionalFormatting>
  <conditionalFormatting sqref="U6">
    <cfRule type="containsText" dxfId="566" priority="1095" operator="containsText" text="FERME">
      <formula>NOT(ISERROR(SEARCH("FERME",U6)))</formula>
    </cfRule>
    <cfRule type="containsText" dxfId="565" priority="1096" operator="containsText" text="OUVERT">
      <formula>NOT(ISERROR(SEARCH("OUVERT",U6)))</formula>
    </cfRule>
  </conditionalFormatting>
  <conditionalFormatting sqref="U10">
    <cfRule type="containsText" dxfId="564" priority="1093" operator="containsText" text="FERME">
      <formula>NOT(ISERROR(SEARCH("FERME",U10)))</formula>
    </cfRule>
    <cfRule type="containsText" dxfId="563" priority="1094" operator="containsText" text="OUVERT">
      <formula>NOT(ISERROR(SEARCH("OUVERT",U10)))</formula>
    </cfRule>
  </conditionalFormatting>
  <conditionalFormatting sqref="U14">
    <cfRule type="containsText" dxfId="562" priority="1091" operator="containsText" text="FERME">
      <formula>NOT(ISERROR(SEARCH("FERME",U14)))</formula>
    </cfRule>
    <cfRule type="containsText" dxfId="561" priority="1092" operator="containsText" text="OUVERT">
      <formula>NOT(ISERROR(SEARCH("OUVERT",U14)))</formula>
    </cfRule>
  </conditionalFormatting>
  <conditionalFormatting sqref="U21">
    <cfRule type="containsText" dxfId="560" priority="1089" operator="containsText" text="FERME">
      <formula>NOT(ISERROR(SEARCH("FERME",U21)))</formula>
    </cfRule>
    <cfRule type="containsText" dxfId="559" priority="1090" operator="containsText" text="OUVERT">
      <formula>NOT(ISERROR(SEARCH("OUVERT",U21)))</formula>
    </cfRule>
  </conditionalFormatting>
  <conditionalFormatting sqref="U29">
    <cfRule type="containsText" dxfId="558" priority="1085" operator="containsText" text="FERME">
      <formula>NOT(ISERROR(SEARCH("FERME",U29)))</formula>
    </cfRule>
    <cfRule type="containsText" dxfId="557" priority="1086" operator="containsText" text="OUVERT">
      <formula>NOT(ISERROR(SEARCH("OUVERT",U29)))</formula>
    </cfRule>
  </conditionalFormatting>
  <conditionalFormatting sqref="U25">
    <cfRule type="containsText" dxfId="556" priority="1087" operator="containsText" text="FERME">
      <formula>NOT(ISERROR(SEARCH("FERME",U25)))</formula>
    </cfRule>
    <cfRule type="containsText" dxfId="555" priority="1088" operator="containsText" text="OUVERT">
      <formula>NOT(ISERROR(SEARCH("OUVERT",U25)))</formula>
    </cfRule>
  </conditionalFormatting>
  <conditionalFormatting sqref="D35 D44:D47">
    <cfRule type="expression" dxfId="554" priority="1070">
      <formula>C35="GREVISTE"</formula>
    </cfRule>
    <cfRule type="expression" dxfId="553" priority="1071">
      <formula>C35="FORMATION"</formula>
    </cfRule>
    <cfRule type="expression" dxfId="552" priority="1072">
      <formula>C35="ARRET DE TRAVAIL"</formula>
    </cfRule>
    <cfRule type="expression" dxfId="551" priority="1073">
      <formula>C35="ABSENT"</formula>
    </cfRule>
    <cfRule type="expression" dxfId="550" priority="1074">
      <formula>C35="PRESENT"</formula>
    </cfRule>
  </conditionalFormatting>
  <conditionalFormatting sqref="D21">
    <cfRule type="expression" dxfId="549" priority="1040">
      <formula>C21="GREVISTE"</formula>
    </cfRule>
    <cfRule type="expression" dxfId="548" priority="1041">
      <formula>C21="FORMATION"</formula>
    </cfRule>
    <cfRule type="expression" dxfId="547" priority="1042">
      <formula>C21="ARRET DE TRAVAIL"</formula>
    </cfRule>
    <cfRule type="expression" dxfId="546" priority="1043">
      <formula>C21="ABSENT"</formula>
    </cfRule>
    <cfRule type="expression" dxfId="545" priority="1044">
      <formula>C21="PRESENT"</formula>
    </cfRule>
  </conditionalFormatting>
  <conditionalFormatting sqref="D22">
    <cfRule type="expression" dxfId="544" priority="1035">
      <formula>C22="GREVISTE"</formula>
    </cfRule>
    <cfRule type="expression" dxfId="543" priority="1036">
      <formula>C22="FORMATION"</formula>
    </cfRule>
    <cfRule type="expression" dxfId="542" priority="1037">
      <formula>C22="ARRET DE TRAVAIL"</formula>
    </cfRule>
    <cfRule type="expression" dxfId="541" priority="1038">
      <formula>C22="ABSENT"</formula>
    </cfRule>
    <cfRule type="expression" dxfId="540" priority="1039">
      <formula>C22="PRESENT"</formula>
    </cfRule>
  </conditionalFormatting>
  <conditionalFormatting sqref="D23">
    <cfRule type="expression" dxfId="539" priority="1030">
      <formula>C23="GREVISTE"</formula>
    </cfRule>
    <cfRule type="expression" dxfId="538" priority="1031">
      <formula>C23="FORMATION"</formula>
    </cfRule>
    <cfRule type="expression" dxfId="537" priority="1032">
      <formula>C23="ARRET DE TRAVAIL"</formula>
    </cfRule>
    <cfRule type="expression" dxfId="536" priority="1033">
      <formula>C23="ABSENT"</formula>
    </cfRule>
    <cfRule type="expression" dxfId="535" priority="1034">
      <formula>C23="PRESENT"</formula>
    </cfRule>
  </conditionalFormatting>
  <conditionalFormatting sqref="D24">
    <cfRule type="expression" dxfId="534" priority="1025">
      <formula>C24="GREVISTE"</formula>
    </cfRule>
    <cfRule type="expression" dxfId="533" priority="1026">
      <formula>C24="FORMATION"</formula>
    </cfRule>
    <cfRule type="expression" dxfId="532" priority="1027">
      <formula>C24="ARRET DE TRAVAIL"</formula>
    </cfRule>
    <cfRule type="expression" dxfId="531" priority="1028">
      <formula>C24="ABSENT"</formula>
    </cfRule>
    <cfRule type="expression" dxfId="530" priority="1029">
      <formula>C24="PRESENT"</formula>
    </cfRule>
  </conditionalFormatting>
  <conditionalFormatting sqref="D25">
    <cfRule type="expression" dxfId="529" priority="1020">
      <formula>C25="GREVISTE"</formula>
    </cfRule>
    <cfRule type="expression" dxfId="528" priority="1021">
      <formula>C25="FORMATION"</formula>
    </cfRule>
    <cfRule type="expression" dxfId="527" priority="1022">
      <formula>C25="ARRET DE TRAVAIL"</formula>
    </cfRule>
    <cfRule type="expression" dxfId="526" priority="1023">
      <formula>C25="ABSENT"</formula>
    </cfRule>
    <cfRule type="expression" dxfId="525" priority="1024">
      <formula>C25="PRESENT"</formula>
    </cfRule>
  </conditionalFormatting>
  <conditionalFormatting sqref="D26">
    <cfRule type="expression" dxfId="524" priority="1015">
      <formula>C26="GREVISTE"</formula>
    </cfRule>
    <cfRule type="expression" dxfId="523" priority="1016">
      <formula>C26="FORMATION"</formula>
    </cfRule>
    <cfRule type="expression" dxfId="522" priority="1017">
      <formula>C26="ARRET DE TRAVAIL"</formula>
    </cfRule>
    <cfRule type="expression" dxfId="521" priority="1018">
      <formula>C26="ABSENT"</formula>
    </cfRule>
    <cfRule type="expression" dxfId="520" priority="1019">
      <formula>C26="PRESENT"</formula>
    </cfRule>
  </conditionalFormatting>
  <conditionalFormatting sqref="I21">
    <cfRule type="expression" dxfId="519" priority="1010">
      <formula>H21="GREVISTE"</formula>
    </cfRule>
    <cfRule type="expression" dxfId="518" priority="1011">
      <formula>H21="FORMATION"</formula>
    </cfRule>
    <cfRule type="expression" dxfId="517" priority="1012">
      <formula>H21="ARRET DE TRAVAIL"</formula>
    </cfRule>
    <cfRule type="expression" dxfId="516" priority="1013">
      <formula>H21="ABSENT"</formula>
    </cfRule>
    <cfRule type="expression" dxfId="515" priority="1014">
      <formula>H21="PRESENT"</formula>
    </cfRule>
  </conditionalFormatting>
  <conditionalFormatting sqref="I22">
    <cfRule type="expression" dxfId="514" priority="1005">
      <formula>H22="GREVISTE"</formula>
    </cfRule>
    <cfRule type="expression" dxfId="513" priority="1006">
      <formula>H22="FORMATION"</formula>
    </cfRule>
    <cfRule type="expression" dxfId="512" priority="1007">
      <formula>H22="ARRET DE TRAVAIL"</formula>
    </cfRule>
    <cfRule type="expression" dxfId="511" priority="1008">
      <formula>H22="ABSENT"</formula>
    </cfRule>
    <cfRule type="expression" dxfId="510" priority="1009">
      <formula>H22="PRESENT"</formula>
    </cfRule>
  </conditionalFormatting>
  <conditionalFormatting sqref="I23">
    <cfRule type="expression" dxfId="509" priority="1000">
      <formula>H23="GREVISTE"</formula>
    </cfRule>
    <cfRule type="expression" dxfId="508" priority="1001">
      <formula>H23="FORMATION"</formula>
    </cfRule>
    <cfRule type="expression" dxfId="507" priority="1002">
      <formula>H23="ARRET DE TRAVAIL"</formula>
    </cfRule>
    <cfRule type="expression" dxfId="506" priority="1003">
      <formula>H23="ABSENT"</formula>
    </cfRule>
    <cfRule type="expression" dxfId="505" priority="1004">
      <formula>H23="PRESENT"</formula>
    </cfRule>
  </conditionalFormatting>
  <conditionalFormatting sqref="I24">
    <cfRule type="expression" dxfId="504" priority="995">
      <formula>H24="GREVISTE"</formula>
    </cfRule>
    <cfRule type="expression" dxfId="503" priority="996">
      <formula>H24="FORMATION"</formula>
    </cfRule>
    <cfRule type="expression" dxfId="502" priority="997">
      <formula>H24="ARRET DE TRAVAIL"</formula>
    </cfRule>
    <cfRule type="expression" dxfId="501" priority="998">
      <formula>H24="ABSENT"</formula>
    </cfRule>
    <cfRule type="expression" dxfId="500" priority="999">
      <formula>H24="PRESENT"</formula>
    </cfRule>
  </conditionalFormatting>
  <conditionalFormatting sqref="I25">
    <cfRule type="expression" dxfId="499" priority="990">
      <formula>H25="GREVISTE"</formula>
    </cfRule>
    <cfRule type="expression" dxfId="498" priority="991">
      <formula>H25="FORMATION"</formula>
    </cfRule>
    <cfRule type="expression" dxfId="497" priority="992">
      <formula>H25="ARRET DE TRAVAIL"</formula>
    </cfRule>
    <cfRule type="expression" dxfId="496" priority="993">
      <formula>H25="ABSENT"</formula>
    </cfRule>
    <cfRule type="expression" dxfId="495" priority="994">
      <formula>H25="PRESENT"</formula>
    </cfRule>
  </conditionalFormatting>
  <conditionalFormatting sqref="I26">
    <cfRule type="expression" dxfId="494" priority="985">
      <formula>H26="GREVISTE"</formula>
    </cfRule>
    <cfRule type="expression" dxfId="493" priority="986">
      <formula>H26="FORMATION"</formula>
    </cfRule>
    <cfRule type="expression" dxfId="492" priority="987">
      <formula>H26="ARRET DE TRAVAIL"</formula>
    </cfRule>
    <cfRule type="expression" dxfId="491" priority="988">
      <formula>H26="ABSENT"</formula>
    </cfRule>
    <cfRule type="expression" dxfId="490" priority="989">
      <formula>H26="PRESENT"</formula>
    </cfRule>
  </conditionalFormatting>
  <conditionalFormatting sqref="X21">
    <cfRule type="expression" dxfId="489" priority="980">
      <formula>W21="GREVISTE"</formula>
    </cfRule>
    <cfRule type="expression" dxfId="488" priority="981">
      <formula>W21="FORMATION"</formula>
    </cfRule>
    <cfRule type="expression" dxfId="487" priority="982">
      <formula>W21="ARRET DE TRAVAIL"</formula>
    </cfRule>
    <cfRule type="expression" dxfId="486" priority="983">
      <formula>W21="ABSENT"</formula>
    </cfRule>
    <cfRule type="expression" dxfId="485" priority="984">
      <formula>W21="PRESENT"</formula>
    </cfRule>
  </conditionalFormatting>
  <conditionalFormatting sqref="X22">
    <cfRule type="expression" dxfId="484" priority="975">
      <formula>W22="GREVISTE"</formula>
    </cfRule>
    <cfRule type="expression" dxfId="483" priority="976">
      <formula>W22="FORMATION"</formula>
    </cfRule>
    <cfRule type="expression" dxfId="482" priority="977">
      <formula>W22="ARRET DE TRAVAIL"</formula>
    </cfRule>
    <cfRule type="expression" dxfId="481" priority="978">
      <formula>W22="ABSENT"</formula>
    </cfRule>
    <cfRule type="expression" dxfId="480" priority="979">
      <formula>W22="PRESENT"</formula>
    </cfRule>
  </conditionalFormatting>
  <conditionalFormatting sqref="X23">
    <cfRule type="expression" dxfId="479" priority="970">
      <formula>W23="GREVISTE"</formula>
    </cfRule>
    <cfRule type="expression" dxfId="478" priority="971">
      <formula>W23="FORMATION"</formula>
    </cfRule>
    <cfRule type="expression" dxfId="477" priority="972">
      <formula>W23="ARRET DE TRAVAIL"</formula>
    </cfRule>
    <cfRule type="expression" dxfId="476" priority="973">
      <formula>W23="ABSENT"</formula>
    </cfRule>
    <cfRule type="expression" dxfId="475" priority="974">
      <formula>W23="PRESENT"</formula>
    </cfRule>
  </conditionalFormatting>
  <conditionalFormatting sqref="X24">
    <cfRule type="expression" dxfId="474" priority="965">
      <formula>W24="GREVISTE"</formula>
    </cfRule>
    <cfRule type="expression" dxfId="473" priority="966">
      <formula>W24="FORMATION"</formula>
    </cfRule>
    <cfRule type="expression" dxfId="472" priority="967">
      <formula>W24="ARRET DE TRAVAIL"</formula>
    </cfRule>
    <cfRule type="expression" dxfId="471" priority="968">
      <formula>W24="ABSENT"</formula>
    </cfRule>
    <cfRule type="expression" dxfId="470" priority="969">
      <formula>W24="PRESENT"</formula>
    </cfRule>
  </conditionalFormatting>
  <conditionalFormatting sqref="X25">
    <cfRule type="expression" dxfId="469" priority="960">
      <formula>W25="GREVISTE"</formula>
    </cfRule>
    <cfRule type="expression" dxfId="468" priority="961">
      <formula>W25="FORMATION"</formula>
    </cfRule>
    <cfRule type="expression" dxfId="467" priority="962">
      <formula>W25="ARRET DE TRAVAIL"</formula>
    </cfRule>
    <cfRule type="expression" dxfId="466" priority="963">
      <formula>W25="ABSENT"</formula>
    </cfRule>
    <cfRule type="expression" dxfId="465" priority="964">
      <formula>W25="PRESENT"</formula>
    </cfRule>
  </conditionalFormatting>
  <conditionalFormatting sqref="X26">
    <cfRule type="expression" dxfId="464" priority="955">
      <formula>W26="GREVISTE"</formula>
    </cfRule>
    <cfRule type="expression" dxfId="463" priority="956">
      <formula>W26="FORMATION"</formula>
    </cfRule>
    <cfRule type="expression" dxfId="462" priority="957">
      <formula>W26="ARRET DE TRAVAIL"</formula>
    </cfRule>
    <cfRule type="expression" dxfId="461" priority="958">
      <formula>W26="ABSENT"</formula>
    </cfRule>
    <cfRule type="expression" dxfId="460" priority="959">
      <formula>W26="PRESENT"</formula>
    </cfRule>
  </conditionalFormatting>
  <conditionalFormatting sqref="D6">
    <cfRule type="expression" dxfId="459" priority="950">
      <formula>C6="GREVISTE"</formula>
    </cfRule>
    <cfRule type="expression" dxfId="458" priority="951">
      <formula>C6="FORMATION"</formula>
    </cfRule>
    <cfRule type="expression" dxfId="457" priority="952">
      <formula>C6="ARRET DE TRAVAIL"</formula>
    </cfRule>
    <cfRule type="expression" dxfId="456" priority="953">
      <formula>C6="ABSENT"</formula>
    </cfRule>
    <cfRule type="expression" dxfId="455" priority="954">
      <formula>C6="PRESENT"</formula>
    </cfRule>
  </conditionalFormatting>
  <conditionalFormatting sqref="D7">
    <cfRule type="expression" dxfId="454" priority="945">
      <formula>C7="GREVISTE"</formula>
    </cfRule>
    <cfRule type="expression" dxfId="453" priority="946">
      <formula>C7="FORMATION"</formula>
    </cfRule>
    <cfRule type="expression" dxfId="452" priority="947">
      <formula>C7="ARRET DE TRAVAIL"</formula>
    </cfRule>
    <cfRule type="expression" dxfId="451" priority="948">
      <formula>C7="ABSENT"</formula>
    </cfRule>
    <cfRule type="expression" dxfId="450" priority="949">
      <formula>C7="PRESENT"</formula>
    </cfRule>
  </conditionalFormatting>
  <conditionalFormatting sqref="I6">
    <cfRule type="expression" dxfId="449" priority="940">
      <formula>H6="GREVISTE"</formula>
    </cfRule>
    <cfRule type="expression" dxfId="448" priority="941">
      <formula>H6="FORMATION"</formula>
    </cfRule>
    <cfRule type="expression" dxfId="447" priority="942">
      <formula>H6="ARRET DE TRAVAIL"</formula>
    </cfRule>
    <cfRule type="expression" dxfId="446" priority="943">
      <formula>H6="ABSENT"</formula>
    </cfRule>
    <cfRule type="expression" dxfId="445" priority="944">
      <formula>H6="PRESENT"</formula>
    </cfRule>
  </conditionalFormatting>
  <conditionalFormatting sqref="I7">
    <cfRule type="expression" dxfId="444" priority="935">
      <formula>H7="GREVISTE"</formula>
    </cfRule>
    <cfRule type="expression" dxfId="443" priority="936">
      <formula>H7="FORMATION"</formula>
    </cfRule>
    <cfRule type="expression" dxfId="442" priority="937">
      <formula>H7="ARRET DE TRAVAIL"</formula>
    </cfRule>
    <cfRule type="expression" dxfId="441" priority="938">
      <formula>H7="ABSENT"</formula>
    </cfRule>
    <cfRule type="expression" dxfId="440" priority="939">
      <formula>H7="PRESENT"</formula>
    </cfRule>
  </conditionalFormatting>
  <conditionalFormatting sqref="X6">
    <cfRule type="expression" dxfId="439" priority="930">
      <formula>W6="GREVISTE"</formula>
    </cfRule>
    <cfRule type="expression" dxfId="438" priority="931">
      <formula>W6="FORMATION"</formula>
    </cfRule>
    <cfRule type="expression" dxfId="437" priority="932">
      <formula>W6="ARRET DE TRAVAIL"</formula>
    </cfRule>
    <cfRule type="expression" dxfId="436" priority="933">
      <formula>W6="ABSENT"</formula>
    </cfRule>
    <cfRule type="expression" dxfId="435" priority="934">
      <formula>W6="PRESENT"</formula>
    </cfRule>
  </conditionalFormatting>
  <conditionalFormatting sqref="X7">
    <cfRule type="expression" dxfId="434" priority="925">
      <formula>W7="GREVISTE"</formula>
    </cfRule>
    <cfRule type="expression" dxfId="433" priority="926">
      <formula>W7="FORMATION"</formula>
    </cfRule>
    <cfRule type="expression" dxfId="432" priority="927">
      <formula>W7="ARRET DE TRAVAIL"</formula>
    </cfRule>
    <cfRule type="expression" dxfId="431" priority="928">
      <formula>W7="ABSENT"</formula>
    </cfRule>
    <cfRule type="expression" dxfId="430" priority="929">
      <formula>W7="PRESENT"</formula>
    </cfRule>
  </conditionalFormatting>
  <conditionalFormatting sqref="I206:I212">
    <cfRule type="expression" dxfId="429" priority="900">
      <formula>H206="GREVISTE"</formula>
    </cfRule>
    <cfRule type="expression" dxfId="428" priority="901">
      <formula>H206="FORMATION"</formula>
    </cfRule>
    <cfRule type="expression" dxfId="427" priority="902">
      <formula>H206="ARRET DE TRAVAIL"</formula>
    </cfRule>
    <cfRule type="expression" dxfId="426" priority="903">
      <formula>H206="ABSENT"</formula>
    </cfRule>
    <cfRule type="expression" dxfId="425" priority="904">
      <formula>H206="PRESENT"</formula>
    </cfRule>
  </conditionalFormatting>
  <conditionalFormatting sqref="N206:N212">
    <cfRule type="expression" dxfId="424" priority="895">
      <formula>M206="GREVISTE"</formula>
    </cfRule>
    <cfRule type="expression" dxfId="423" priority="896">
      <formula>M206="FORMATION"</formula>
    </cfRule>
    <cfRule type="expression" dxfId="422" priority="897">
      <formula>M206="ARRET DE TRAVAIL"</formula>
    </cfRule>
    <cfRule type="expression" dxfId="421" priority="898">
      <formula>M206="ABSENT"</formula>
    </cfRule>
    <cfRule type="expression" dxfId="420" priority="899">
      <formula>M206="PRESENT"</formula>
    </cfRule>
  </conditionalFormatting>
  <conditionalFormatting sqref="S206:S212">
    <cfRule type="expression" dxfId="419" priority="890">
      <formula>R206="GREVISTE"</formula>
    </cfRule>
    <cfRule type="expression" dxfId="418" priority="891">
      <formula>R206="FORMATION"</formula>
    </cfRule>
    <cfRule type="expression" dxfId="417" priority="892">
      <formula>R206="ARRET DE TRAVAIL"</formula>
    </cfRule>
    <cfRule type="expression" dxfId="416" priority="893">
      <formula>R206="ABSENT"</formula>
    </cfRule>
    <cfRule type="expression" dxfId="415" priority="894">
      <formula>R206="PRESENT"</formula>
    </cfRule>
  </conditionalFormatting>
  <conditionalFormatting sqref="X206:X212">
    <cfRule type="expression" dxfId="414" priority="885">
      <formula>W206="GREVISTE"</formula>
    </cfRule>
    <cfRule type="expression" dxfId="413" priority="886">
      <formula>W206="FORMATION"</formula>
    </cfRule>
    <cfRule type="expression" dxfId="412" priority="887">
      <formula>W206="ARRET DE TRAVAIL"</formula>
    </cfRule>
    <cfRule type="expression" dxfId="411" priority="888">
      <formula>W206="ABSENT"</formula>
    </cfRule>
    <cfRule type="expression" dxfId="410" priority="889">
      <formula>W206="PRESENT"</formula>
    </cfRule>
  </conditionalFormatting>
  <conditionalFormatting sqref="S240:S252">
    <cfRule type="expression" dxfId="409" priority="880">
      <formula>R240="GREVISTE"</formula>
    </cfRule>
    <cfRule type="expression" dxfId="408" priority="881">
      <formula>R240="FORMATION"</formula>
    </cfRule>
    <cfRule type="expression" dxfId="407" priority="882">
      <formula>R240="ARRET DE TRAVAIL"</formula>
    </cfRule>
    <cfRule type="expression" dxfId="406" priority="883">
      <formula>R240="ABSENT"</formula>
    </cfRule>
    <cfRule type="expression" dxfId="405" priority="884">
      <formula>R240="PRESENT"</formula>
    </cfRule>
  </conditionalFormatting>
  <conditionalFormatting sqref="X240:X256">
    <cfRule type="expression" dxfId="404" priority="875">
      <formula>W240="GREVISTE"</formula>
    </cfRule>
    <cfRule type="expression" dxfId="403" priority="876">
      <formula>W240="FORMATION"</formula>
    </cfRule>
    <cfRule type="expression" dxfId="402" priority="877">
      <formula>W240="ARRET DE TRAVAIL"</formula>
    </cfRule>
    <cfRule type="expression" dxfId="401" priority="878">
      <formula>W240="ABSENT"</formula>
    </cfRule>
    <cfRule type="expression" dxfId="400" priority="879">
      <formula>W240="PRESENT"</formula>
    </cfRule>
  </conditionalFormatting>
  <conditionalFormatting sqref="D254">
    <cfRule type="expression" dxfId="399" priority="870">
      <formula>C254="GREVISTE"</formula>
    </cfRule>
    <cfRule type="expression" dxfId="398" priority="871">
      <formula>C254="FORMATION"</formula>
    </cfRule>
    <cfRule type="expression" dxfId="397" priority="872">
      <formula>C254="ARRET DE TRAVAIL"</formula>
    </cfRule>
    <cfRule type="expression" dxfId="396" priority="873">
      <formula>C254="ABSENT"</formula>
    </cfRule>
    <cfRule type="expression" dxfId="395" priority="874">
      <formula>C254="PRESENT"</formula>
    </cfRule>
  </conditionalFormatting>
  <conditionalFormatting sqref="I240:I254">
    <cfRule type="expression" dxfId="394" priority="865">
      <formula>H240="GREVISTE"</formula>
    </cfRule>
    <cfRule type="expression" dxfId="393" priority="866">
      <formula>H240="FORMATION"</formula>
    </cfRule>
    <cfRule type="expression" dxfId="392" priority="867">
      <formula>H240="ARRET DE TRAVAIL"</formula>
    </cfRule>
    <cfRule type="expression" dxfId="391" priority="868">
      <formula>H240="ABSENT"</formula>
    </cfRule>
    <cfRule type="expression" dxfId="390" priority="869">
      <formula>H240="PRESENT"</formula>
    </cfRule>
  </conditionalFormatting>
  <conditionalFormatting sqref="D91">
    <cfRule type="expression" dxfId="389" priority="860">
      <formula>C91="GREVISTE"</formula>
    </cfRule>
    <cfRule type="expression" dxfId="388" priority="861">
      <formula>C91="FORMATION"</formula>
    </cfRule>
    <cfRule type="expression" dxfId="387" priority="862">
      <formula>C91="ARRET DE TRAVAIL"</formula>
    </cfRule>
    <cfRule type="expression" dxfId="386" priority="863">
      <formula>C91="ABSENT"</formula>
    </cfRule>
    <cfRule type="expression" dxfId="385" priority="864">
      <formula>C91="PRESENT"</formula>
    </cfRule>
  </conditionalFormatting>
  <conditionalFormatting sqref="G91">
    <cfRule type="containsText" dxfId="384" priority="858" operator="containsText" text="FERME">
      <formula>NOT(ISERROR(SEARCH("FERME",G91)))</formula>
    </cfRule>
    <cfRule type="containsText" dxfId="383" priority="859" operator="containsText" text="OUVERT">
      <formula>NOT(ISERROR(SEARCH("OUVERT",G91)))</formula>
    </cfRule>
  </conditionalFormatting>
  <conditionalFormatting sqref="I91">
    <cfRule type="expression" dxfId="382" priority="853">
      <formula>H91="GREVISTE"</formula>
    </cfRule>
    <cfRule type="expression" dxfId="381" priority="854">
      <formula>H91="FORMATION"</formula>
    </cfRule>
    <cfRule type="expression" dxfId="380" priority="855">
      <formula>H91="ARRET DE TRAVAIL"</formula>
    </cfRule>
    <cfRule type="expression" dxfId="379" priority="856">
      <formula>H91="ABSENT"</formula>
    </cfRule>
    <cfRule type="expression" dxfId="378" priority="857">
      <formula>H91="PRESENT"</formula>
    </cfRule>
  </conditionalFormatting>
  <conditionalFormatting sqref="L91">
    <cfRule type="containsText" dxfId="377" priority="851" operator="containsText" text="FERME">
      <formula>NOT(ISERROR(SEARCH("FERME",L91)))</formula>
    </cfRule>
    <cfRule type="containsText" dxfId="376" priority="852" operator="containsText" text="OUVERT">
      <formula>NOT(ISERROR(SEARCH("OUVERT",L91)))</formula>
    </cfRule>
  </conditionalFormatting>
  <conditionalFormatting sqref="N91">
    <cfRule type="expression" dxfId="375" priority="846">
      <formula>M91="GREVISTE"</formula>
    </cfRule>
    <cfRule type="expression" dxfId="374" priority="847">
      <formula>M91="FORMATION"</formula>
    </cfRule>
    <cfRule type="expression" dxfId="373" priority="848">
      <formula>M91="ARRET DE TRAVAIL"</formula>
    </cfRule>
    <cfRule type="expression" dxfId="372" priority="849">
      <formula>M91="ABSENT"</formula>
    </cfRule>
    <cfRule type="expression" dxfId="371" priority="850">
      <formula>M91="PRESENT"</formula>
    </cfRule>
  </conditionalFormatting>
  <conditionalFormatting sqref="Q91">
    <cfRule type="containsText" dxfId="370" priority="844" operator="containsText" text="FERME">
      <formula>NOT(ISERROR(SEARCH("FERME",Q91)))</formula>
    </cfRule>
    <cfRule type="containsText" dxfId="369" priority="845" operator="containsText" text="OUVERT">
      <formula>NOT(ISERROR(SEARCH("OUVERT",Q91)))</formula>
    </cfRule>
  </conditionalFormatting>
  <conditionalFormatting sqref="S91">
    <cfRule type="expression" dxfId="368" priority="839">
      <formula>R91="GREVISTE"</formula>
    </cfRule>
    <cfRule type="expression" dxfId="367" priority="840">
      <formula>R91="FORMATION"</formula>
    </cfRule>
    <cfRule type="expression" dxfId="366" priority="841">
      <formula>R91="ARRET DE TRAVAIL"</formula>
    </cfRule>
    <cfRule type="expression" dxfId="365" priority="842">
      <formula>R91="ABSENT"</formula>
    </cfRule>
    <cfRule type="expression" dxfId="364" priority="843">
      <formula>R91="PRESENT"</formula>
    </cfRule>
  </conditionalFormatting>
  <conditionalFormatting sqref="V91">
    <cfRule type="containsText" dxfId="363" priority="837" operator="containsText" text="FERME">
      <formula>NOT(ISERROR(SEARCH("FERME",V91)))</formula>
    </cfRule>
    <cfRule type="containsText" dxfId="362" priority="838" operator="containsText" text="OUVERT">
      <formula>NOT(ISERROR(SEARCH("OUVERT",V91)))</formula>
    </cfRule>
  </conditionalFormatting>
  <conditionalFormatting sqref="X91">
    <cfRule type="expression" dxfId="361" priority="832">
      <formula>W91="GREVISTE"</formula>
    </cfRule>
    <cfRule type="expression" dxfId="360" priority="833">
      <formula>W91="FORMATION"</formula>
    </cfRule>
    <cfRule type="expression" dxfId="359" priority="834">
      <formula>W91="ARRET DE TRAVAIL"</formula>
    </cfRule>
    <cfRule type="expression" dxfId="358" priority="835">
      <formula>W91="ABSENT"</formula>
    </cfRule>
    <cfRule type="expression" dxfId="357" priority="836">
      <formula>W91="PRESENT"</formula>
    </cfRule>
  </conditionalFormatting>
  <conditionalFormatting sqref="A91:XFD91">
    <cfRule type="containsText" dxfId="356" priority="827" operator="containsText" text="Pas de déjeuner">
      <formula>NOT(ISERROR(SEARCH("Pas de déjeuner",A91)))</formula>
    </cfRule>
    <cfRule type="containsText" dxfId="355" priority="828" operator="containsText" text="PN fournis Famille">
      <formula>NOT(ISERROR(SEARCH("PN fournis Famille",A91)))</formula>
    </cfRule>
    <cfRule type="containsText" dxfId="354" priority="829" operator="containsText" text="PN fournis Mairie">
      <formula>NOT(ISERROR(SEARCH("PN fournis Mairie",A91)))</formula>
    </cfRule>
    <cfRule type="containsText" dxfId="353" priority="830" operator="containsText" text="Repas Normal">
      <formula>NOT(ISERROR(SEARCH("Repas Normal",A91)))</formula>
    </cfRule>
  </conditionalFormatting>
  <conditionalFormatting sqref="B4:D5 A6 A10 A14 B19:D20 A21 A25 A29 G4:I5 F6 F10:F11 F14 G19:I20 F21 F25 F29 L4:N5 K6 K10 K14 L19:N20 K21 K25 K29 Q4:S5 P6 P10 P14 Q19:S20 P21 P25 P29 V4:X5 U6 U10 U14 V19:X20 U21 U25 U29">
    <cfRule type="containsText" dxfId="352" priority="825" operator="containsText" text="NEANT">
      <formula>NOT(ISERROR(SEARCH("NEANT",A4)))</formula>
    </cfRule>
  </conditionalFormatting>
  <conditionalFormatting sqref="D240:D253">
    <cfRule type="expression" dxfId="351" priority="820">
      <formula>C240="GREVISTE"</formula>
    </cfRule>
    <cfRule type="expression" dxfId="350" priority="821">
      <formula>C240="FORMATION"</formula>
    </cfRule>
    <cfRule type="expression" dxfId="349" priority="822">
      <formula>C240="ARRET DE TRAVAIL"</formula>
    </cfRule>
    <cfRule type="expression" dxfId="348" priority="823">
      <formula>C240="ABSENT"</formula>
    </cfRule>
    <cfRule type="expression" dxfId="347" priority="824">
      <formula>C240="PRESENT"</formula>
    </cfRule>
  </conditionalFormatting>
  <conditionalFormatting sqref="I232:I237">
    <cfRule type="expression" dxfId="346" priority="815">
      <formula>H232="GREVISTE"</formula>
    </cfRule>
    <cfRule type="expression" dxfId="345" priority="816">
      <formula>H232="FORMATION"</formula>
    </cfRule>
    <cfRule type="expression" dxfId="344" priority="817">
      <formula>H232="ARRET DE TRAVAIL"</formula>
    </cfRule>
    <cfRule type="expression" dxfId="343" priority="818">
      <formula>H232="ABSENT"</formula>
    </cfRule>
    <cfRule type="expression" dxfId="342" priority="819">
      <formula>H232="PRESENT"</formula>
    </cfRule>
  </conditionalFormatting>
  <conditionalFormatting sqref="N232:N239">
    <cfRule type="expression" dxfId="341" priority="810">
      <formula>M232="GREVISTE"</formula>
    </cfRule>
    <cfRule type="expression" dxfId="340" priority="811">
      <formula>M232="FORMATION"</formula>
    </cfRule>
    <cfRule type="expression" dxfId="339" priority="812">
      <formula>M232="ARRET DE TRAVAIL"</formula>
    </cfRule>
    <cfRule type="expression" dxfId="338" priority="813">
      <formula>M232="ABSENT"</formula>
    </cfRule>
    <cfRule type="expression" dxfId="337" priority="814">
      <formula>M232="PRESENT"</formula>
    </cfRule>
  </conditionalFormatting>
  <conditionalFormatting sqref="N240:N251">
    <cfRule type="expression" dxfId="336" priority="805">
      <formula>M240="GREVISTE"</formula>
    </cfRule>
    <cfRule type="expression" dxfId="335" priority="806">
      <formula>M240="FORMATION"</formula>
    </cfRule>
    <cfRule type="expression" dxfId="334" priority="807">
      <formula>M240="ARRET DE TRAVAIL"</formula>
    </cfRule>
    <cfRule type="expression" dxfId="333" priority="808">
      <formula>M240="ABSENT"</formula>
    </cfRule>
    <cfRule type="expression" dxfId="332" priority="809">
      <formula>M240="PRESENT"</formula>
    </cfRule>
  </conditionalFormatting>
  <conditionalFormatting sqref="D35">
    <cfRule type="expression" dxfId="331" priority="427">
      <formula>C35="RAISON DE SERVICE"</formula>
    </cfRule>
  </conditionalFormatting>
  <conditionalFormatting sqref="D35">
    <cfRule type="expression" dxfId="330" priority="426">
      <formula>C35="RAISON DE SERVICE"</formula>
    </cfRule>
  </conditionalFormatting>
  <conditionalFormatting sqref="D92:D146">
    <cfRule type="expression" dxfId="329" priority="425">
      <formula>C92="RAISON DE SERVICE"</formula>
    </cfRule>
  </conditionalFormatting>
  <conditionalFormatting sqref="I92:I146">
    <cfRule type="expression" dxfId="328" priority="336">
      <formula>H92="GREVISTE"</formula>
    </cfRule>
    <cfRule type="expression" dxfId="327" priority="337">
      <formula>H92="FORMATION"</formula>
    </cfRule>
    <cfRule type="expression" dxfId="326" priority="338">
      <formula>H92="ARRET DE TRAVAIL"</formula>
    </cfRule>
    <cfRule type="expression" dxfId="325" priority="339">
      <formula>H92="ABSENT"</formula>
    </cfRule>
    <cfRule type="expression" dxfId="324" priority="340">
      <formula>H92="PRESENT"</formula>
    </cfRule>
  </conditionalFormatting>
  <conditionalFormatting sqref="I92:I146">
    <cfRule type="expression" dxfId="323" priority="335">
      <formula>H92="RAISON DE SERVICE"</formula>
    </cfRule>
  </conditionalFormatting>
  <conditionalFormatting sqref="N92:N146">
    <cfRule type="expression" dxfId="322" priority="330">
      <formula>M92="GREVISTE"</formula>
    </cfRule>
    <cfRule type="expression" dxfId="321" priority="331">
      <formula>M92="FORMATION"</formula>
    </cfRule>
    <cfRule type="expression" dxfId="320" priority="332">
      <formula>M92="ARRET DE TRAVAIL"</formula>
    </cfRule>
    <cfRule type="expression" dxfId="319" priority="333">
      <formula>M92="ABSENT"</formula>
    </cfRule>
    <cfRule type="expression" dxfId="318" priority="334">
      <formula>M92="PRESENT"</formula>
    </cfRule>
  </conditionalFormatting>
  <conditionalFormatting sqref="N92:N146">
    <cfRule type="expression" dxfId="317" priority="329">
      <formula>M92="RAISON DE SERVICE"</formula>
    </cfRule>
  </conditionalFormatting>
  <conditionalFormatting sqref="S92:S146">
    <cfRule type="expression" dxfId="316" priority="324">
      <formula>R92="GREVISTE"</formula>
    </cfRule>
    <cfRule type="expression" dxfId="315" priority="325">
      <formula>R92="FORMATION"</formula>
    </cfRule>
    <cfRule type="expression" dxfId="314" priority="326">
      <formula>R92="ARRET DE TRAVAIL"</formula>
    </cfRule>
    <cfRule type="expression" dxfId="313" priority="327">
      <formula>R92="ABSENT"</formula>
    </cfRule>
    <cfRule type="expression" dxfId="312" priority="328">
      <formula>R92="PRESENT"</formula>
    </cfRule>
  </conditionalFormatting>
  <conditionalFormatting sqref="S92:S146">
    <cfRule type="expression" dxfId="311" priority="323">
      <formula>R92="RAISON DE SERVICE"</formula>
    </cfRule>
  </conditionalFormatting>
  <conditionalFormatting sqref="X92:X146">
    <cfRule type="expression" dxfId="310" priority="318">
      <formula>W92="GREVISTE"</formula>
    </cfRule>
    <cfRule type="expression" dxfId="309" priority="319">
      <formula>W92="FORMATION"</formula>
    </cfRule>
    <cfRule type="expression" dxfId="308" priority="320">
      <formula>W92="ARRET DE TRAVAIL"</formula>
    </cfRule>
    <cfRule type="expression" dxfId="307" priority="321">
      <formula>W92="ABSENT"</formula>
    </cfRule>
    <cfRule type="expression" dxfId="306" priority="322">
      <formula>W92="PRESENT"</formula>
    </cfRule>
  </conditionalFormatting>
  <conditionalFormatting sqref="X92:X146">
    <cfRule type="expression" dxfId="305" priority="317">
      <formula>W92="RAISON DE SERVICE"</formula>
    </cfRule>
  </conditionalFormatting>
  <conditionalFormatting sqref="D149:D203">
    <cfRule type="expression" dxfId="304" priority="312">
      <formula>C149="GREVISTE"</formula>
    </cfRule>
    <cfRule type="expression" dxfId="303" priority="313">
      <formula>C149="FORMATION"</formula>
    </cfRule>
    <cfRule type="expression" dxfId="302" priority="314">
      <formula>C149="ARRET DE TRAVAIL"</formula>
    </cfRule>
    <cfRule type="expression" dxfId="301" priority="315">
      <formula>C149="ABSENT"</formula>
    </cfRule>
    <cfRule type="expression" dxfId="300" priority="316">
      <formula>C149="PRESENT"</formula>
    </cfRule>
  </conditionalFormatting>
  <conditionalFormatting sqref="D149:D203">
    <cfRule type="expression" dxfId="299" priority="311">
      <formula>C149="RAISON DE SERVICE"</formula>
    </cfRule>
  </conditionalFormatting>
  <conditionalFormatting sqref="I149:I203">
    <cfRule type="expression" dxfId="298" priority="306">
      <formula>H149="GREVISTE"</formula>
    </cfRule>
    <cfRule type="expression" dxfId="297" priority="307">
      <formula>H149="FORMATION"</formula>
    </cfRule>
    <cfRule type="expression" dxfId="296" priority="308">
      <formula>H149="ARRET DE TRAVAIL"</formula>
    </cfRule>
    <cfRule type="expression" dxfId="295" priority="309">
      <formula>H149="ABSENT"</formula>
    </cfRule>
    <cfRule type="expression" dxfId="294" priority="310">
      <formula>H149="PRESENT"</formula>
    </cfRule>
  </conditionalFormatting>
  <conditionalFormatting sqref="I149:I203">
    <cfRule type="expression" dxfId="293" priority="305">
      <formula>H149="RAISON DE SERVICE"</formula>
    </cfRule>
  </conditionalFormatting>
  <conditionalFormatting sqref="N149:N203">
    <cfRule type="expression" dxfId="292" priority="300">
      <formula>M149="GREVISTE"</formula>
    </cfRule>
    <cfRule type="expression" dxfId="291" priority="301">
      <formula>M149="FORMATION"</formula>
    </cfRule>
    <cfRule type="expression" dxfId="290" priority="302">
      <formula>M149="ARRET DE TRAVAIL"</formula>
    </cfRule>
    <cfRule type="expression" dxfId="289" priority="303">
      <formula>M149="ABSENT"</formula>
    </cfRule>
    <cfRule type="expression" dxfId="288" priority="304">
      <formula>M149="PRESENT"</formula>
    </cfRule>
  </conditionalFormatting>
  <conditionalFormatting sqref="N149:N203">
    <cfRule type="expression" dxfId="287" priority="299">
      <formula>M149="RAISON DE SERVICE"</formula>
    </cfRule>
  </conditionalFormatting>
  <conditionalFormatting sqref="S149:S203">
    <cfRule type="expression" dxfId="286" priority="294">
      <formula>R149="GREVISTE"</formula>
    </cfRule>
    <cfRule type="expression" dxfId="285" priority="295">
      <formula>R149="FORMATION"</formula>
    </cfRule>
    <cfRule type="expression" dxfId="284" priority="296">
      <formula>R149="ARRET DE TRAVAIL"</formula>
    </cfRule>
    <cfRule type="expression" dxfId="283" priority="297">
      <formula>R149="ABSENT"</formula>
    </cfRule>
    <cfRule type="expression" dxfId="282" priority="298">
      <formula>R149="PRESENT"</formula>
    </cfRule>
  </conditionalFormatting>
  <conditionalFormatting sqref="S149:S203">
    <cfRule type="expression" dxfId="281" priority="293">
      <formula>R149="RAISON DE SERVICE"</formula>
    </cfRule>
  </conditionalFormatting>
  <conditionalFormatting sqref="X149:X203">
    <cfRule type="expression" dxfId="280" priority="288">
      <formula>W149="GREVISTE"</formula>
    </cfRule>
    <cfRule type="expression" dxfId="279" priority="289">
      <formula>W149="FORMATION"</formula>
    </cfRule>
    <cfRule type="expression" dxfId="278" priority="290">
      <formula>W149="ARRET DE TRAVAIL"</formula>
    </cfRule>
    <cfRule type="expression" dxfId="277" priority="291">
      <formula>W149="ABSENT"</formula>
    </cfRule>
    <cfRule type="expression" dxfId="276" priority="292">
      <formula>W149="PRESENT"</formula>
    </cfRule>
  </conditionalFormatting>
  <conditionalFormatting sqref="X149:X203">
    <cfRule type="expression" dxfId="275" priority="287">
      <formula>W149="RAISON DE SERVICE"</formula>
    </cfRule>
  </conditionalFormatting>
  <conditionalFormatting sqref="D67:D89">
    <cfRule type="expression" dxfId="274" priority="282">
      <formula>C67="GREVISTE"</formula>
    </cfRule>
    <cfRule type="expression" dxfId="273" priority="283">
      <formula>C67="FORMATION"</formula>
    </cfRule>
    <cfRule type="expression" dxfId="272" priority="284">
      <formula>C67="ARRET DE TRAVAIL"</formula>
    </cfRule>
    <cfRule type="expression" dxfId="271" priority="285">
      <formula>C67="ABSENT"</formula>
    </cfRule>
    <cfRule type="expression" dxfId="270" priority="286">
      <formula>C67="PRESENT"</formula>
    </cfRule>
  </conditionalFormatting>
  <conditionalFormatting sqref="D67:D89">
    <cfRule type="expression" dxfId="269" priority="281">
      <formula>C67="RAISON DE SERVICE"</formula>
    </cfRule>
  </conditionalFormatting>
  <conditionalFormatting sqref="I67:I89">
    <cfRule type="expression" dxfId="268" priority="276">
      <formula>H67="GREVISTE"</formula>
    </cfRule>
    <cfRule type="expression" dxfId="267" priority="277">
      <formula>H67="FORMATION"</formula>
    </cfRule>
    <cfRule type="expression" dxfId="266" priority="278">
      <formula>H67="ARRET DE TRAVAIL"</formula>
    </cfRule>
    <cfRule type="expression" dxfId="265" priority="279">
      <formula>H67="ABSENT"</formula>
    </cfRule>
    <cfRule type="expression" dxfId="264" priority="280">
      <formula>H67="PRESENT"</formula>
    </cfRule>
  </conditionalFormatting>
  <conditionalFormatting sqref="I67:I89">
    <cfRule type="expression" dxfId="263" priority="275">
      <formula>H67="RAISON DE SERVICE"</formula>
    </cfRule>
  </conditionalFormatting>
  <conditionalFormatting sqref="N67:N89">
    <cfRule type="expression" dxfId="262" priority="270">
      <formula>M67="GREVISTE"</formula>
    </cfRule>
    <cfRule type="expression" dxfId="261" priority="271">
      <formula>M67="FORMATION"</formula>
    </cfRule>
    <cfRule type="expression" dxfId="260" priority="272">
      <formula>M67="ARRET DE TRAVAIL"</formula>
    </cfRule>
    <cfRule type="expression" dxfId="259" priority="273">
      <formula>M67="ABSENT"</formula>
    </cfRule>
    <cfRule type="expression" dxfId="258" priority="274">
      <formula>M67="PRESENT"</formula>
    </cfRule>
  </conditionalFormatting>
  <conditionalFormatting sqref="N67:N89">
    <cfRule type="expression" dxfId="257" priority="269">
      <formula>M67="RAISON DE SERVICE"</formula>
    </cfRule>
  </conditionalFormatting>
  <conditionalFormatting sqref="S67:S89">
    <cfRule type="expression" dxfId="256" priority="264">
      <formula>R67="GREVISTE"</formula>
    </cfRule>
    <cfRule type="expression" dxfId="255" priority="265">
      <formula>R67="FORMATION"</formula>
    </cfRule>
    <cfRule type="expression" dxfId="254" priority="266">
      <formula>R67="ARRET DE TRAVAIL"</formula>
    </cfRule>
    <cfRule type="expression" dxfId="253" priority="267">
      <formula>R67="ABSENT"</formula>
    </cfRule>
    <cfRule type="expression" dxfId="252" priority="268">
      <formula>R67="PRESENT"</formula>
    </cfRule>
  </conditionalFormatting>
  <conditionalFormatting sqref="S67:S89">
    <cfRule type="expression" dxfId="251" priority="263">
      <formula>R67="RAISON DE SERVICE"</formula>
    </cfRule>
  </conditionalFormatting>
  <conditionalFormatting sqref="X67:X89">
    <cfRule type="expression" dxfId="250" priority="258">
      <formula>W67="GREVISTE"</formula>
    </cfRule>
    <cfRule type="expression" dxfId="249" priority="259">
      <formula>W67="FORMATION"</formula>
    </cfRule>
    <cfRule type="expression" dxfId="248" priority="260">
      <formula>W67="ARRET DE TRAVAIL"</formula>
    </cfRule>
    <cfRule type="expression" dxfId="247" priority="261">
      <formula>W67="ABSENT"</formula>
    </cfRule>
    <cfRule type="expression" dxfId="246" priority="262">
      <formula>W67="PRESENT"</formula>
    </cfRule>
  </conditionalFormatting>
  <conditionalFormatting sqref="X67:X89">
    <cfRule type="expression" dxfId="245" priority="257">
      <formula>W67="RAISON DE SERVICE"</formula>
    </cfRule>
  </conditionalFormatting>
  <conditionalFormatting sqref="D36:D43">
    <cfRule type="expression" dxfId="244" priority="222">
      <formula>C36="GREVISTE"</formula>
    </cfRule>
    <cfRule type="expression" dxfId="243" priority="223">
      <formula>C36="FORMATION"</formula>
    </cfRule>
    <cfRule type="expression" dxfId="242" priority="224">
      <formula>C36="ARRET DE TRAVAIL"</formula>
    </cfRule>
    <cfRule type="expression" dxfId="241" priority="225">
      <formula>C36="ABSENT"</formula>
    </cfRule>
    <cfRule type="expression" dxfId="240" priority="226">
      <formula>C36="PRESENT"</formula>
    </cfRule>
  </conditionalFormatting>
  <conditionalFormatting sqref="D36:D43">
    <cfRule type="expression" dxfId="239" priority="221">
      <formula>C36="RAISON DE SERVICE"</formula>
    </cfRule>
  </conditionalFormatting>
  <conditionalFormatting sqref="D48:D51">
    <cfRule type="expression" dxfId="238" priority="192">
      <formula>C48="GREVISTE"</formula>
    </cfRule>
    <cfRule type="expression" dxfId="237" priority="193">
      <formula>C48="FORMATION"</formula>
    </cfRule>
    <cfRule type="expression" dxfId="236" priority="194">
      <formula>C48="ARRET DE TRAVAIL"</formula>
    </cfRule>
    <cfRule type="expression" dxfId="235" priority="195">
      <formula>C48="ABSENT"</formula>
    </cfRule>
    <cfRule type="expression" dxfId="234" priority="196">
      <formula>C48="PRESENT"</formula>
    </cfRule>
  </conditionalFormatting>
  <conditionalFormatting sqref="D48:D51">
    <cfRule type="expression" dxfId="233" priority="191">
      <formula>C48="RAISON DE SERVICE"</formula>
    </cfRule>
  </conditionalFormatting>
  <conditionalFormatting sqref="I35 I44:I47">
    <cfRule type="expression" dxfId="232" priority="162">
      <formula>H35="GREVISTE"</formula>
    </cfRule>
    <cfRule type="expression" dxfId="231" priority="163">
      <formula>H35="FORMATION"</formula>
    </cfRule>
    <cfRule type="expression" dxfId="230" priority="164">
      <formula>H35="ARRET DE TRAVAIL"</formula>
    </cfRule>
    <cfRule type="expression" dxfId="229" priority="165">
      <formula>H35="ABSENT"</formula>
    </cfRule>
    <cfRule type="expression" dxfId="228" priority="166">
      <formula>H35="PRESENT"</formula>
    </cfRule>
  </conditionalFormatting>
  <conditionalFormatting sqref="I35">
    <cfRule type="expression" dxfId="227" priority="161">
      <formula>H35="RAISON DE SERVICE"</formula>
    </cfRule>
  </conditionalFormatting>
  <conditionalFormatting sqref="I35">
    <cfRule type="expression" dxfId="226" priority="160">
      <formula>H35="RAISON DE SERVICE"</formula>
    </cfRule>
  </conditionalFormatting>
  <conditionalFormatting sqref="I36:I43">
    <cfRule type="expression" dxfId="225" priority="155">
      <formula>H36="GREVISTE"</formula>
    </cfRule>
    <cfRule type="expression" dxfId="224" priority="156">
      <formula>H36="FORMATION"</formula>
    </cfRule>
    <cfRule type="expression" dxfId="223" priority="157">
      <formula>H36="ARRET DE TRAVAIL"</formula>
    </cfRule>
    <cfRule type="expression" dxfId="222" priority="158">
      <formula>H36="ABSENT"</formula>
    </cfRule>
    <cfRule type="expression" dxfId="221" priority="159">
      <formula>H36="PRESENT"</formula>
    </cfRule>
  </conditionalFormatting>
  <conditionalFormatting sqref="I36:I43">
    <cfRule type="expression" dxfId="220" priority="154">
      <formula>H36="RAISON DE SERVICE"</formula>
    </cfRule>
  </conditionalFormatting>
  <conditionalFormatting sqref="I48:I51">
    <cfRule type="expression" dxfId="219" priority="149">
      <formula>H48="GREVISTE"</formula>
    </cfRule>
    <cfRule type="expression" dxfId="218" priority="150">
      <formula>H48="FORMATION"</formula>
    </cfRule>
    <cfRule type="expression" dxfId="217" priority="151">
      <formula>H48="ARRET DE TRAVAIL"</formula>
    </cfRule>
    <cfRule type="expression" dxfId="216" priority="152">
      <formula>H48="ABSENT"</formula>
    </cfRule>
    <cfRule type="expression" dxfId="215" priority="153">
      <formula>H48="PRESENT"</formula>
    </cfRule>
  </conditionalFormatting>
  <conditionalFormatting sqref="I48:I51">
    <cfRule type="expression" dxfId="214" priority="148">
      <formula>H48="RAISON DE SERVICE"</formula>
    </cfRule>
  </conditionalFormatting>
  <conditionalFormatting sqref="N35 N44:N47">
    <cfRule type="expression" dxfId="213" priority="143">
      <formula>M35="GREVISTE"</formula>
    </cfRule>
    <cfRule type="expression" dxfId="212" priority="144">
      <formula>M35="FORMATION"</formula>
    </cfRule>
    <cfRule type="expression" dxfId="211" priority="145">
      <formula>M35="ARRET DE TRAVAIL"</formula>
    </cfRule>
    <cfRule type="expression" dxfId="210" priority="146">
      <formula>M35="ABSENT"</formula>
    </cfRule>
    <cfRule type="expression" dxfId="209" priority="147">
      <formula>M35="PRESENT"</formula>
    </cfRule>
  </conditionalFormatting>
  <conditionalFormatting sqref="N35">
    <cfRule type="expression" dxfId="208" priority="142">
      <formula>M35="RAISON DE SERVICE"</formula>
    </cfRule>
  </conditionalFormatting>
  <conditionalFormatting sqref="N35">
    <cfRule type="expression" dxfId="207" priority="141">
      <formula>M35="RAISON DE SERVICE"</formula>
    </cfRule>
  </conditionalFormatting>
  <conditionalFormatting sqref="N36:N43">
    <cfRule type="expression" dxfId="206" priority="136">
      <formula>M36="GREVISTE"</formula>
    </cfRule>
    <cfRule type="expression" dxfId="205" priority="137">
      <formula>M36="FORMATION"</formula>
    </cfRule>
    <cfRule type="expression" dxfId="204" priority="138">
      <formula>M36="ARRET DE TRAVAIL"</formula>
    </cfRule>
    <cfRule type="expression" dxfId="203" priority="139">
      <formula>M36="ABSENT"</formula>
    </cfRule>
    <cfRule type="expression" dxfId="202" priority="140">
      <formula>M36="PRESENT"</formula>
    </cfRule>
  </conditionalFormatting>
  <conditionalFormatting sqref="N36:N43">
    <cfRule type="expression" dxfId="201" priority="135">
      <formula>M36="RAISON DE SERVICE"</formula>
    </cfRule>
  </conditionalFormatting>
  <conditionalFormatting sqref="N48:N51">
    <cfRule type="expression" dxfId="200" priority="130">
      <formula>M48="GREVISTE"</formula>
    </cfRule>
    <cfRule type="expression" dxfId="199" priority="131">
      <formula>M48="FORMATION"</formula>
    </cfRule>
    <cfRule type="expression" dxfId="198" priority="132">
      <formula>M48="ARRET DE TRAVAIL"</formula>
    </cfRule>
    <cfRule type="expression" dxfId="197" priority="133">
      <formula>M48="ABSENT"</formula>
    </cfRule>
    <cfRule type="expression" dxfId="196" priority="134">
      <formula>M48="PRESENT"</formula>
    </cfRule>
  </conditionalFormatting>
  <conditionalFormatting sqref="N48:N51">
    <cfRule type="expression" dxfId="195" priority="129">
      <formula>M48="RAISON DE SERVICE"</formula>
    </cfRule>
  </conditionalFormatting>
  <conditionalFormatting sqref="S35 S44:S47">
    <cfRule type="expression" dxfId="194" priority="124">
      <formula>R35="GREVISTE"</formula>
    </cfRule>
    <cfRule type="expression" dxfId="193" priority="125">
      <formula>R35="FORMATION"</formula>
    </cfRule>
    <cfRule type="expression" dxfId="192" priority="126">
      <formula>R35="ARRET DE TRAVAIL"</formula>
    </cfRule>
    <cfRule type="expression" dxfId="191" priority="127">
      <formula>R35="ABSENT"</formula>
    </cfRule>
    <cfRule type="expression" dxfId="190" priority="128">
      <formula>R35="PRESENT"</formula>
    </cfRule>
  </conditionalFormatting>
  <conditionalFormatting sqref="S35">
    <cfRule type="expression" dxfId="189" priority="123">
      <formula>R35="RAISON DE SERVICE"</formula>
    </cfRule>
  </conditionalFormatting>
  <conditionalFormatting sqref="S35">
    <cfRule type="expression" dxfId="188" priority="122">
      <formula>R35="RAISON DE SERVICE"</formula>
    </cfRule>
  </conditionalFormatting>
  <conditionalFormatting sqref="S36:S43">
    <cfRule type="expression" dxfId="187" priority="117">
      <formula>R36="GREVISTE"</formula>
    </cfRule>
    <cfRule type="expression" dxfId="186" priority="118">
      <formula>R36="FORMATION"</formula>
    </cfRule>
    <cfRule type="expression" dxfId="185" priority="119">
      <formula>R36="ARRET DE TRAVAIL"</formula>
    </cfRule>
    <cfRule type="expression" dxfId="184" priority="120">
      <formula>R36="ABSENT"</formula>
    </cfRule>
    <cfRule type="expression" dxfId="183" priority="121">
      <formula>R36="PRESENT"</formula>
    </cfRule>
  </conditionalFormatting>
  <conditionalFormatting sqref="S36:S43">
    <cfRule type="expression" dxfId="182" priority="116">
      <formula>R36="RAISON DE SERVICE"</formula>
    </cfRule>
  </conditionalFormatting>
  <conditionalFormatting sqref="S48:S51">
    <cfRule type="expression" dxfId="181" priority="111">
      <formula>R48="GREVISTE"</formula>
    </cfRule>
    <cfRule type="expression" dxfId="180" priority="112">
      <formula>R48="FORMATION"</formula>
    </cfRule>
    <cfRule type="expression" dxfId="179" priority="113">
      <formula>R48="ARRET DE TRAVAIL"</formula>
    </cfRule>
    <cfRule type="expression" dxfId="178" priority="114">
      <formula>R48="ABSENT"</formula>
    </cfRule>
    <cfRule type="expression" dxfId="177" priority="115">
      <formula>R48="PRESENT"</formula>
    </cfRule>
  </conditionalFormatting>
  <conditionalFormatting sqref="S48:S51">
    <cfRule type="expression" dxfId="176" priority="110">
      <formula>R48="RAISON DE SERVICE"</formula>
    </cfRule>
  </conditionalFormatting>
  <conditionalFormatting sqref="X35 X44:X47">
    <cfRule type="expression" dxfId="175" priority="105">
      <formula>W35="GREVISTE"</formula>
    </cfRule>
    <cfRule type="expression" dxfId="174" priority="106">
      <formula>W35="FORMATION"</formula>
    </cfRule>
    <cfRule type="expression" dxfId="173" priority="107">
      <formula>W35="ARRET DE TRAVAIL"</formula>
    </cfRule>
    <cfRule type="expression" dxfId="172" priority="108">
      <formula>W35="ABSENT"</formula>
    </cfRule>
    <cfRule type="expression" dxfId="171" priority="109">
      <formula>W35="PRESENT"</formula>
    </cfRule>
  </conditionalFormatting>
  <conditionalFormatting sqref="X35">
    <cfRule type="expression" dxfId="170" priority="104">
      <formula>W35="RAISON DE SERVICE"</formula>
    </cfRule>
  </conditionalFormatting>
  <conditionalFormatting sqref="X35">
    <cfRule type="expression" dxfId="169" priority="103">
      <formula>W35="RAISON DE SERVICE"</formula>
    </cfRule>
  </conditionalFormatting>
  <conditionalFormatting sqref="X36:X43">
    <cfRule type="expression" dxfId="168" priority="98">
      <formula>W36="GREVISTE"</formula>
    </cfRule>
    <cfRule type="expression" dxfId="167" priority="99">
      <formula>W36="FORMATION"</formula>
    </cfRule>
    <cfRule type="expression" dxfId="166" priority="100">
      <formula>W36="ARRET DE TRAVAIL"</formula>
    </cfRule>
    <cfRule type="expression" dxfId="165" priority="101">
      <formula>W36="ABSENT"</formula>
    </cfRule>
    <cfRule type="expression" dxfId="164" priority="102">
      <formula>W36="PRESENT"</formula>
    </cfRule>
  </conditionalFormatting>
  <conditionalFormatting sqref="X36:X43">
    <cfRule type="expression" dxfId="163" priority="97">
      <formula>W36="RAISON DE SERVICE"</formula>
    </cfRule>
  </conditionalFormatting>
  <conditionalFormatting sqref="X48:X51">
    <cfRule type="expression" dxfId="162" priority="92">
      <formula>W48="GREVISTE"</formula>
    </cfRule>
    <cfRule type="expression" dxfId="161" priority="93">
      <formula>W48="FORMATION"</formula>
    </cfRule>
    <cfRule type="expression" dxfId="160" priority="94">
      <formula>W48="ARRET DE TRAVAIL"</formula>
    </cfRule>
    <cfRule type="expression" dxfId="159" priority="95">
      <formula>W48="ABSENT"</formula>
    </cfRule>
    <cfRule type="expression" dxfId="158" priority="96">
      <formula>W48="PRESENT"</formula>
    </cfRule>
  </conditionalFormatting>
  <conditionalFormatting sqref="X48:X51">
    <cfRule type="expression" dxfId="157" priority="91">
      <formula>W48="RAISON DE SERVICE"</formula>
    </cfRule>
  </conditionalFormatting>
  <conditionalFormatting sqref="D52:D66">
    <cfRule type="expression" dxfId="156" priority="86">
      <formula>C52="GREVISTE"</formula>
    </cfRule>
    <cfRule type="expression" dxfId="155" priority="87">
      <formula>C52="FORMATION"</formula>
    </cfRule>
    <cfRule type="expression" dxfId="154" priority="88">
      <formula>C52="ARRET DE TRAVAIL"</formula>
    </cfRule>
    <cfRule type="expression" dxfId="153" priority="89">
      <formula>C52="ABSENT"</formula>
    </cfRule>
    <cfRule type="expression" dxfId="152" priority="90">
      <formula>C52="PRESENT"</formula>
    </cfRule>
  </conditionalFormatting>
  <conditionalFormatting sqref="D52:D66">
    <cfRule type="expression" dxfId="151" priority="85">
      <formula>C52="RAISON DE SERVICE"</formula>
    </cfRule>
  </conditionalFormatting>
  <conditionalFormatting sqref="I52:I66">
    <cfRule type="expression" dxfId="150" priority="80">
      <formula>H52="GREVISTE"</formula>
    </cfRule>
    <cfRule type="expression" dxfId="149" priority="81">
      <formula>H52="FORMATION"</formula>
    </cfRule>
    <cfRule type="expression" dxfId="148" priority="82">
      <formula>H52="ARRET DE TRAVAIL"</formula>
    </cfRule>
    <cfRule type="expression" dxfId="147" priority="83">
      <formula>H52="ABSENT"</formula>
    </cfRule>
    <cfRule type="expression" dxfId="146" priority="84">
      <formula>H52="PRESENT"</formula>
    </cfRule>
  </conditionalFormatting>
  <conditionalFormatting sqref="I52:I66">
    <cfRule type="expression" dxfId="145" priority="79">
      <formula>H52="RAISON DE SERVICE"</formula>
    </cfRule>
  </conditionalFormatting>
  <conditionalFormatting sqref="N52:N66">
    <cfRule type="expression" dxfId="144" priority="74">
      <formula>M52="GREVISTE"</formula>
    </cfRule>
    <cfRule type="expression" dxfId="143" priority="75">
      <formula>M52="FORMATION"</formula>
    </cfRule>
    <cfRule type="expression" dxfId="142" priority="76">
      <formula>M52="ARRET DE TRAVAIL"</formula>
    </cfRule>
    <cfRule type="expression" dxfId="141" priority="77">
      <formula>M52="ABSENT"</formula>
    </cfRule>
    <cfRule type="expression" dxfId="140" priority="78">
      <formula>M52="PRESENT"</formula>
    </cfRule>
  </conditionalFormatting>
  <conditionalFormatting sqref="N52:N66">
    <cfRule type="expression" dxfId="139" priority="73">
      <formula>M52="RAISON DE SERVICE"</formula>
    </cfRule>
  </conditionalFormatting>
  <conditionalFormatting sqref="S52:S66">
    <cfRule type="expression" dxfId="138" priority="68">
      <formula>R52="GREVISTE"</formula>
    </cfRule>
    <cfRule type="expression" dxfId="137" priority="69">
      <formula>R52="FORMATION"</formula>
    </cfRule>
    <cfRule type="expression" dxfId="136" priority="70">
      <formula>R52="ARRET DE TRAVAIL"</formula>
    </cfRule>
    <cfRule type="expression" dxfId="135" priority="71">
      <formula>R52="ABSENT"</formula>
    </cfRule>
    <cfRule type="expression" dxfId="134" priority="72">
      <formula>R52="PRESENT"</formula>
    </cfRule>
  </conditionalFormatting>
  <conditionalFormatting sqref="S52:S66">
    <cfRule type="expression" dxfId="133" priority="67">
      <formula>R52="RAISON DE SERVICE"</formula>
    </cfRule>
  </conditionalFormatting>
  <conditionalFormatting sqref="X52:X66">
    <cfRule type="expression" dxfId="132" priority="62">
      <formula>W52="GREVISTE"</formula>
    </cfRule>
    <cfRule type="expression" dxfId="131" priority="63">
      <formula>W52="FORMATION"</formula>
    </cfRule>
    <cfRule type="expression" dxfId="130" priority="64">
      <formula>W52="ARRET DE TRAVAIL"</formula>
    </cfRule>
    <cfRule type="expression" dxfId="129" priority="65">
      <formula>W52="ABSENT"</formula>
    </cfRule>
    <cfRule type="expression" dxfId="128" priority="66">
      <formula>W52="PRESENT"</formula>
    </cfRule>
  </conditionalFormatting>
  <conditionalFormatting sqref="X52:X66">
    <cfRule type="expression" dxfId="127" priority="61">
      <formula>W52="RAISON DE SERVICE"</formula>
    </cfRule>
  </conditionalFormatting>
  <conditionalFormatting sqref="N8">
    <cfRule type="expression" dxfId="126" priority="56">
      <formula>M8="GREVISTE"</formula>
    </cfRule>
    <cfRule type="expression" dxfId="125" priority="57">
      <formula>M8="FORMATION"</formula>
    </cfRule>
    <cfRule type="expression" dxfId="124" priority="58">
      <formula>M8="ARRET DE TRAVAIL"</formula>
    </cfRule>
    <cfRule type="expression" dxfId="123" priority="59">
      <formula>M8="ABSENT"</formula>
    </cfRule>
    <cfRule type="expression" dxfId="122" priority="60">
      <formula>M8="PRESENT"</formula>
    </cfRule>
  </conditionalFormatting>
  <conditionalFormatting sqref="N9">
    <cfRule type="expression" dxfId="121" priority="51">
      <formula>M9="GREVISTE"</formula>
    </cfRule>
    <cfRule type="expression" dxfId="120" priority="52">
      <formula>M9="FORMATION"</formula>
    </cfRule>
    <cfRule type="expression" dxfId="119" priority="53">
      <formula>M9="ARRET DE TRAVAIL"</formula>
    </cfRule>
    <cfRule type="expression" dxfId="118" priority="54">
      <formula>M9="ABSENT"</formula>
    </cfRule>
    <cfRule type="expression" dxfId="117" priority="55">
      <formula>M9="PRESENT"</formula>
    </cfRule>
  </conditionalFormatting>
  <conditionalFormatting sqref="N10">
    <cfRule type="expression" dxfId="116" priority="46">
      <formula>M10="GREVISTE"</formula>
    </cfRule>
    <cfRule type="expression" dxfId="115" priority="47">
      <formula>M10="FORMATION"</formula>
    </cfRule>
    <cfRule type="expression" dxfId="114" priority="48">
      <formula>M10="ARRET DE TRAVAIL"</formula>
    </cfRule>
    <cfRule type="expression" dxfId="113" priority="49">
      <formula>M10="ABSENT"</formula>
    </cfRule>
    <cfRule type="expression" dxfId="112" priority="50">
      <formula>M10="PRESENT"</formula>
    </cfRule>
  </conditionalFormatting>
  <conditionalFormatting sqref="N11">
    <cfRule type="expression" dxfId="111" priority="41">
      <formula>M11="GREVISTE"</formula>
    </cfRule>
    <cfRule type="expression" dxfId="110" priority="42">
      <formula>M11="FORMATION"</formula>
    </cfRule>
    <cfRule type="expression" dxfId="109" priority="43">
      <formula>M11="ARRET DE TRAVAIL"</formula>
    </cfRule>
    <cfRule type="expression" dxfId="108" priority="44">
      <formula>M11="ABSENT"</formula>
    </cfRule>
    <cfRule type="expression" dxfId="107" priority="45">
      <formula>M11="PRESENT"</formula>
    </cfRule>
  </conditionalFormatting>
  <conditionalFormatting sqref="N6">
    <cfRule type="expression" dxfId="106" priority="36">
      <formula>M6="GREVISTE"</formula>
    </cfRule>
    <cfRule type="expression" dxfId="105" priority="37">
      <formula>M6="FORMATION"</formula>
    </cfRule>
    <cfRule type="expression" dxfId="104" priority="38">
      <formula>M6="ARRET DE TRAVAIL"</formula>
    </cfRule>
    <cfRule type="expression" dxfId="103" priority="39">
      <formula>M6="ABSENT"</formula>
    </cfRule>
    <cfRule type="expression" dxfId="102" priority="40">
      <formula>M6="PRESENT"</formula>
    </cfRule>
  </conditionalFormatting>
  <conditionalFormatting sqref="N7">
    <cfRule type="expression" dxfId="101" priority="31">
      <formula>M7="GREVISTE"</formula>
    </cfRule>
    <cfRule type="expression" dxfId="100" priority="32">
      <formula>M7="FORMATION"</formula>
    </cfRule>
    <cfRule type="expression" dxfId="99" priority="33">
      <formula>M7="ARRET DE TRAVAIL"</formula>
    </cfRule>
    <cfRule type="expression" dxfId="98" priority="34">
      <formula>M7="ABSENT"</formula>
    </cfRule>
    <cfRule type="expression" dxfId="97" priority="35">
      <formula>M7="PRESENT"</formula>
    </cfRule>
  </conditionalFormatting>
  <conditionalFormatting sqref="S8">
    <cfRule type="expression" dxfId="96" priority="26">
      <formula>R8="GREVISTE"</formula>
    </cfRule>
    <cfRule type="expression" dxfId="95" priority="27">
      <formula>R8="FORMATION"</formula>
    </cfRule>
    <cfRule type="expression" dxfId="94" priority="28">
      <formula>R8="ARRET DE TRAVAIL"</formula>
    </cfRule>
    <cfRule type="expression" dxfId="93" priority="29">
      <formula>R8="ABSENT"</formula>
    </cfRule>
    <cfRule type="expression" dxfId="92" priority="30">
      <formula>R8="PRESENT"</formula>
    </cfRule>
  </conditionalFormatting>
  <conditionalFormatting sqref="S9">
    <cfRule type="expression" dxfId="91" priority="21">
      <formula>R9="GREVISTE"</formula>
    </cfRule>
    <cfRule type="expression" dxfId="90" priority="22">
      <formula>R9="FORMATION"</formula>
    </cfRule>
    <cfRule type="expression" dxfId="89" priority="23">
      <formula>R9="ARRET DE TRAVAIL"</formula>
    </cfRule>
    <cfRule type="expression" dxfId="88" priority="24">
      <formula>R9="ABSENT"</formula>
    </cfRule>
    <cfRule type="expression" dxfId="87" priority="25">
      <formula>R9="PRESENT"</formula>
    </cfRule>
  </conditionalFormatting>
  <conditionalFormatting sqref="S10">
    <cfRule type="expression" dxfId="86" priority="16">
      <formula>R10="GREVISTE"</formula>
    </cfRule>
    <cfRule type="expression" dxfId="85" priority="17">
      <formula>R10="FORMATION"</formula>
    </cfRule>
    <cfRule type="expression" dxfId="84" priority="18">
      <formula>R10="ARRET DE TRAVAIL"</formula>
    </cfRule>
    <cfRule type="expression" dxfId="83" priority="19">
      <formula>R10="ABSENT"</formula>
    </cfRule>
    <cfRule type="expression" dxfId="82" priority="20">
      <formula>R10="PRESENT"</formula>
    </cfRule>
  </conditionalFormatting>
  <conditionalFormatting sqref="S11">
    <cfRule type="expression" dxfId="81" priority="11">
      <formula>R11="GREVISTE"</formula>
    </cfRule>
    <cfRule type="expression" dxfId="80" priority="12">
      <formula>R11="FORMATION"</formula>
    </cfRule>
    <cfRule type="expression" dxfId="79" priority="13">
      <formula>R11="ARRET DE TRAVAIL"</formula>
    </cfRule>
    <cfRule type="expression" dxfId="78" priority="14">
      <formula>R11="ABSENT"</formula>
    </cfRule>
    <cfRule type="expression" dxfId="77" priority="15">
      <formula>R11="PRESENT"</formula>
    </cfRule>
  </conditionalFormatting>
  <conditionalFormatting sqref="S6">
    <cfRule type="expression" dxfId="76" priority="6">
      <formula>R6="GREVISTE"</formula>
    </cfRule>
    <cfRule type="expression" dxfId="75" priority="7">
      <formula>R6="FORMATION"</formula>
    </cfRule>
    <cfRule type="expression" dxfId="74" priority="8">
      <formula>R6="ARRET DE TRAVAIL"</formula>
    </cfRule>
    <cfRule type="expression" dxfId="73" priority="9">
      <formula>R6="ABSENT"</formula>
    </cfRule>
    <cfRule type="expression" dxfId="72" priority="10">
      <formula>R6="PRESENT"</formula>
    </cfRule>
  </conditionalFormatting>
  <conditionalFormatting sqref="S7">
    <cfRule type="expression" dxfId="71" priority="1">
      <formula>R7="GREVISTE"</formula>
    </cfRule>
    <cfRule type="expression" dxfId="70" priority="2">
      <formula>R7="FORMATION"</formula>
    </cfRule>
    <cfRule type="expression" dxfId="69" priority="3">
      <formula>R7="ARRET DE TRAVAIL"</formula>
    </cfRule>
    <cfRule type="expression" dxfId="68" priority="4">
      <formula>R7="ABSENT"</formula>
    </cfRule>
    <cfRule type="expression" dxfId="67" priority="5">
      <formula>R7="PRESENT"</formula>
    </cfRule>
  </conditionalFormatting>
  <dataValidations count="13">
    <dataValidation type="list" allowBlank="1" showInputMessage="1" showErrorMessage="1" sqref="C260 H260 M260 R260 W260">
      <formula1>"CAMPOUNS, DAUDET, GARBEJAIRE, ILE VERTE, SARTOUX, NEANT"</formula1>
    </dataValidation>
    <dataValidation type="list" allowBlank="1" showInputMessage="1" showErrorMessage="1" sqref="B34:D34 B5:D5 B230:C230 V148:X148 B205 B20:D20 B217:B227 B148:D148 G34:I34 G5:I5 G230:H230 B91 G205 G20:I20 G217:G227 G148:I148 L34:N34 L5:N5 L230:M230 G91 L205 L20:N20 L217:L227 L148:N148 Q34:S34 Q5:S5 Q230:R230 L91 Q205 Q20:S20 Q217:Q227 Q148:S148 V34:X34 V5:X5 V230:W230 Q91 V205 V20:X20 V217:V227 V91">
      <formula1>"OUVERT, FERME, NEANT"</formula1>
    </dataValidation>
    <dataValidation type="list" allowBlank="1" showInputMessage="1" showErrorMessage="1" sqref="C90 H90 M90 R90 W90">
      <formula1>"ABSENT, ARRET DE TRAVAIL,FORMATION, GREVISTE, PRESENT"</formula1>
    </dataValidation>
    <dataValidation type="list" allowBlank="1" showInputMessage="1" showErrorMessage="1" sqref="C21:C32 C261:C277 W232:W257 H35:H89 M232:M257 C206:C215 C6:C17 W92:W147 H21:H32 H261:H277 C92:C147 W149:W203 C232:C257 H206:H215 H6:H17 C35:C89 M21:M32 M261:M277 R92:R147 M149:M203 R149:R203 M206:M215 M6:M17 C149:C203 R21:R32 R261:R277 H92:H147 R35:R89 H232:H257 R206:R215 R6:R17 H149:H203 W21:W32 W261:W277 M92:M147 M35:M89 R232:R257 W206:W215 W6:W17 W35:W89">
      <formula1>"ABSENT, ARRET DE TRAVAIL, FORMATION, GREVISTE, NEANT, PRESENT, RAISON DE SERVICE"</formula1>
    </dataValidation>
    <dataValidation type="list" allowBlank="1" showInputMessage="1" showErrorMessage="1" sqref="B260 G260 L260 Q260 V260">
      <formula1>"RESTE, EST TRANSFERE A, NEANT"</formula1>
    </dataValidation>
    <dataValidation type="list" allowBlank="1" showInputMessage="1" showErrorMessage="1" sqref="B261:B277 B6:B17 B21:B32 G261:G277 G6:G17 G21:G32 L261:L277 L6:L17 L21:L32 Q261:Q277 Q6:Q17 Q21:Q32 V261:V277 V6:V17 V21:V32">
      <formula1>SERVICE</formula1>
    </dataValidation>
    <dataValidation type="list" allowBlank="1" showInputMessage="1" showErrorMessage="1" sqref="D261:D277 I6:I17 X21:X32 I261:I277 D21:D32 D6:D17 N261:N277 N21:N32 X6:X17 S261:S277 S21:S32 N6:N17 X261:X277 I21:I32 S6:S17">
      <formula1>INDIRECT(B6)</formula1>
    </dataValidation>
    <dataValidation type="list" allowBlank="1" showInputMessage="1" showErrorMessage="1" sqref="A6 F25 F21 F29 F10 F6 A25 A21 A29 A10 K25 K21 K29 K10 K6 P25 P21 P29 P10 P6 U25 U21 U29 U10 U6">
      <formula1>BUS</formula1>
    </dataValidation>
    <dataValidation type="list" allowBlank="1" showInputMessage="1" showErrorMessage="1" sqref="N120:N123 N147 D147 N63:N66 S147 D120:D123 D63:D66 X177:X180 X147 S120:S123 I63:I66 I147 N177:N180 I177:I180 S177:S180 I120:I123 S63:S66 X120:X123 D177:D180 X63:X66">
      <formula1>AESH</formula1>
    </dataValidation>
    <dataValidation type="list" allowBlank="1" showInputMessage="1" showErrorMessage="1" sqref="X181:X203 D67:D89 I67:I89 N67:N89 S67:S89 D181:D203 N124:N146 X124:X146 D124:D146 I124:I146 S124:S146 S181:S203 N181:N203 I181:I203 X67:X89">
      <formula1>SLJ</formula1>
    </dataValidation>
    <dataValidation type="list" allowBlank="1" showInputMessage="1" showErrorMessage="1" sqref="D91 I91 N91 S91 X91">
      <formula1>REPAS</formula1>
    </dataValidation>
    <dataValidation type="list" allowBlank="1" showInputMessage="1" showErrorMessage="1" sqref="S35:S51 X149:X165 D92:D108 I92:I108 D149:D165 D35:D51 S149:S165 N92:N108 I149:I165 N35:N51 X92:X108 N149:N165 I35:I51 S92:S108 X35:X51">
      <formula1>ENTRESTAU</formula1>
    </dataValidation>
    <dataValidation type="list" allowBlank="1" showInputMessage="1" showErrorMessage="1" sqref="X166:X176 S52:S62 D52:D62 I52:I62 S109:S119 N52:N62 D166:D176 N109:N119 X109:X119 I109:I119 D109:D119 I166:I176 N166:N176 S166:S176 X52:X62">
      <formula1>EDUC</formula1>
    </dataValidation>
  </dataValidations>
  <pageMargins left="0.70866141732283472" right="0.70866141732283472" top="0.74803149606299213" bottom="0.74803149606299213" header="0.31496062992125984" footer="0.31496062992125984"/>
  <pageSetup paperSize="8" scale="31" orientation="portrait" r:id="rId1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LISTING!$F$3:$F$23</xm:f>
          </x14:formula1>
          <xm:sqref>C218:D227 H218:I227 M218:N227 R218:S227 W218:X227</xm:sqref>
        </x14:dataValidation>
        <x14:dataValidation type="list" allowBlank="1" showInputMessage="1" showErrorMessage="1">
          <x14:formula1>
            <xm:f>LISTING!$E$3:$E$25</xm:f>
          </x14:formula1>
          <xm:sqref>D207:D215 S207:S215 I207:I215 N207:N215 X207:X215</xm:sqref>
        </x14:dataValidation>
        <x14:dataValidation type="list" allowBlank="1" showInputMessage="1" showErrorMessage="1">
          <x14:formula1>
            <xm:f>LISTING!$E$3:$E$34</xm:f>
          </x14:formula1>
          <xm:sqref>D206 S206 I206 N206 X206</xm:sqref>
        </x14:dataValidation>
        <x14:dataValidation type="list" allowBlank="1" showInputMessage="1" showErrorMessage="1">
          <x14:formula1>
            <xm:f>LISTING!$I$3:$I$70</xm:f>
          </x14:formula1>
          <xm:sqref>D232:D239</xm:sqref>
        </x14:dataValidation>
        <x14:dataValidation type="list" allowBlank="1" showInputMessage="1" showErrorMessage="1">
          <x14:formula1>
            <xm:f>LISTING!$I$3:$I$70</xm:f>
          </x14:formula1>
          <xm:sqref>N232:N239</xm:sqref>
        </x14:dataValidation>
        <x14:dataValidation type="list" allowBlank="1" showInputMessage="1" showErrorMessage="1">
          <x14:formula1>
            <xm:f>LISTING!$I$3:$I$70</xm:f>
          </x14:formula1>
          <xm:sqref>I232:I239</xm:sqref>
        </x14:dataValidation>
        <x14:dataValidation type="list" allowBlank="1" showInputMessage="1" showErrorMessage="1">
          <x14:formula1>
            <xm:f>LISTING!$I$3:$I$70</xm:f>
          </x14:formula1>
          <xm:sqref>S232:S239</xm:sqref>
        </x14:dataValidation>
        <x14:dataValidation type="list" allowBlank="1" showInputMessage="1" showErrorMessage="1">
          <x14:formula1>
            <xm:f>LISTING!$I$3:$I$70</xm:f>
          </x14:formula1>
          <xm:sqref>X232:X239</xm:sqref>
        </x14:dataValidation>
        <x14:dataValidation type="list" allowBlank="1" showInputMessage="1" showErrorMessage="1">
          <x14:formula1>
            <xm:f>LISTING!$I$3:$I$88</xm:f>
          </x14:formula1>
          <xm:sqref>X240:X257</xm:sqref>
        </x14:dataValidation>
        <x14:dataValidation type="list" allowBlank="1" showInputMessage="1" showErrorMessage="1">
          <x14:formula1>
            <xm:f>LISTING!$I$3:$I$88</xm:f>
          </x14:formula1>
          <xm:sqref>N240:N257</xm:sqref>
        </x14:dataValidation>
        <x14:dataValidation type="list" allowBlank="1" showInputMessage="1" showErrorMessage="1">
          <x14:formula1>
            <xm:f>LISTING!$I$3:$I$88</xm:f>
          </x14:formula1>
          <xm:sqref>I240:I257</xm:sqref>
        </x14:dataValidation>
        <x14:dataValidation type="list" allowBlank="1" showInputMessage="1" showErrorMessage="1">
          <x14:formula1>
            <xm:f>LISTING!$I$3:$I$88</xm:f>
          </x14:formula1>
          <xm:sqref>D240:D257</xm:sqref>
        </x14:dataValidation>
        <x14:dataValidation type="list" allowBlank="1" showInputMessage="1" showErrorMessage="1">
          <x14:formula1>
            <xm:f>LISTING!$I$3:$I$88</xm:f>
          </x14:formula1>
          <xm:sqref>S240:S257</xm:sqref>
        </x14:dataValidation>
        <x14:dataValidation type="list" allowBlank="1" showInputMessage="1" showErrorMessage="1">
          <x14:formula1>
            <xm:f>LISTING!$H$3:$H$10</xm:f>
          </x14:formula1>
          <xm:sqref>A14</xm:sqref>
        </x14:dataValidation>
        <x14:dataValidation type="list" allowBlank="1" showInputMessage="1" showErrorMessage="1">
          <x14:formula1>
            <xm:f>LISTING!$H$3:$H$10</xm:f>
          </x14:formula1>
          <xm:sqref>F14</xm:sqref>
        </x14:dataValidation>
        <x14:dataValidation type="list" allowBlank="1" showInputMessage="1" showErrorMessage="1">
          <x14:formula1>
            <xm:f>LISTING!$H$3:$H$10</xm:f>
          </x14:formula1>
          <xm:sqref>K14</xm:sqref>
        </x14:dataValidation>
        <x14:dataValidation type="list" allowBlank="1" showInputMessage="1" showErrorMessage="1">
          <x14:formula1>
            <xm:f>LISTING!$H$3:$H$10</xm:f>
          </x14:formula1>
          <xm:sqref>P14</xm:sqref>
        </x14:dataValidation>
        <x14:dataValidation type="list" allowBlank="1" showInputMessage="1" showErrorMessage="1">
          <x14:formula1>
            <xm:f>LISTING!$H$3:$H$10</xm:f>
          </x14:formula1>
          <xm:sqref>U14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9"/>
  <sheetViews>
    <sheetView showGridLines="0" tabSelected="1" topLeftCell="A7" zoomScale="70" zoomScaleNormal="70" workbookViewId="0">
      <selection activeCell="E27" sqref="E27"/>
    </sheetView>
  </sheetViews>
  <sheetFormatPr baseColWidth="10" defaultColWidth="10.85546875" defaultRowHeight="15" x14ac:dyDescent="0.25"/>
  <cols>
    <col min="1" max="1" width="10.42578125" style="3" customWidth="1"/>
    <col min="2" max="2" width="18.28515625" style="3" customWidth="1"/>
    <col min="3" max="3" width="27.140625" style="3" bestFit="1" customWidth="1"/>
    <col min="4" max="6" width="25.140625" style="3" customWidth="1"/>
    <col min="7" max="7" width="24.42578125" style="3" customWidth="1"/>
    <col min="8" max="8" width="10.85546875" style="3"/>
    <col min="9" max="9" width="12.42578125" style="3" bestFit="1" customWidth="1"/>
    <col min="10" max="16384" width="10.85546875" style="3"/>
  </cols>
  <sheetData>
    <row r="1" spans="1:7" ht="22.5" customHeight="1" x14ac:dyDescent="0.2">
      <c r="A1" s="358" t="s">
        <v>46</v>
      </c>
      <c r="B1" s="358"/>
      <c r="C1" s="358"/>
      <c r="D1" s="358"/>
      <c r="E1" s="358"/>
      <c r="F1" s="358"/>
      <c r="G1" s="358"/>
    </row>
    <row r="2" spans="1:7" ht="15.75" thickBot="1" x14ac:dyDescent="0.3">
      <c r="F2" s="4"/>
      <c r="G2" s="4">
        <f ca="1">TODAY()</f>
        <v>44893</v>
      </c>
    </row>
    <row r="3" spans="1:7" ht="16.5" thickBot="1" x14ac:dyDescent="0.3">
      <c r="A3" s="367" t="s">
        <v>15</v>
      </c>
      <c r="B3" s="368"/>
      <c r="C3" s="254" t="str">
        <f>'BASE PERISCOLAIRE'!B2</f>
        <v>Ec Campouns Elem</v>
      </c>
      <c r="D3" s="254" t="str">
        <f>'BASE PERISCOLAIRE'!G2</f>
        <v>Ec Daudet Mater</v>
      </c>
      <c r="E3" s="254" t="str">
        <f>'BASE PERISCOLAIRE'!L2</f>
        <v>Ec Garbejaire Mater/Elem</v>
      </c>
      <c r="F3" s="254" t="str">
        <f>'BASE PERISCOLAIRE'!Q2</f>
        <v>Ec Ile Verte Mater/Elem</v>
      </c>
      <c r="G3" s="254" t="str">
        <f>'BASE PERISCOLAIRE'!V2</f>
        <v>Ec Sartoux Mater/Elem</v>
      </c>
    </row>
    <row r="4" spans="1:7" ht="15.75" thickTop="1" x14ac:dyDescent="0.25">
      <c r="A4" s="371" t="s">
        <v>61</v>
      </c>
      <c r="B4" s="372"/>
      <c r="C4" s="255" t="str">
        <f>'BASE PERISCOLAIRE'!B4</f>
        <v>Mouton rouge</v>
      </c>
      <c r="D4" s="256" t="str">
        <f>'BASE PERISCOLAIRE'!G4</f>
        <v>Vache verte</v>
      </c>
      <c r="E4" s="256" t="str">
        <f>'BASE PERISCOLAIRE'!L4</f>
        <v>Cheval bleu</v>
      </c>
      <c r="F4" s="256" t="str">
        <f>'BASE PERISCOLAIRE'!Q4</f>
        <v>Vache rouge</v>
      </c>
      <c r="G4" s="257" t="str">
        <f>'BASE PERISCOLAIRE'!V4</f>
        <v>Libellule bleue</v>
      </c>
    </row>
    <row r="5" spans="1:7" x14ac:dyDescent="0.25">
      <c r="A5" s="258"/>
      <c r="B5" s="366"/>
      <c r="C5" s="17" t="str">
        <f>'BASE PERISCOLAIRE'!B5</f>
        <v>OUVERT</v>
      </c>
      <c r="D5" s="18" t="str">
        <f>'BASE PERISCOLAIRE'!G5</f>
        <v>FERME</v>
      </c>
      <c r="E5" s="18" t="str">
        <f>'BASE PERISCOLAIRE'!L5</f>
        <v>OUVERT</v>
      </c>
      <c r="F5" s="18" t="str">
        <f>'BASE PERISCOLAIRE'!Q5</f>
        <v>OUVERT</v>
      </c>
      <c r="G5" s="259" t="str">
        <f>'BASE PERISCOLAIRE'!V5</f>
        <v>NEANT</v>
      </c>
    </row>
    <row r="6" spans="1:7" x14ac:dyDescent="0.25">
      <c r="A6" s="258"/>
      <c r="B6" s="366"/>
      <c r="C6" s="202" t="str">
        <f>'BASE PERISCOLAIRE'!C4</f>
        <v>NEANT</v>
      </c>
      <c r="D6" s="203" t="str">
        <f>'BASE PERISCOLAIRE'!H4</f>
        <v xml:space="preserve">Transfert </v>
      </c>
      <c r="E6" s="203" t="str">
        <f>'BASE PERISCOLAIRE'!M4</f>
        <v>NEANT</v>
      </c>
      <c r="F6" s="203" t="str">
        <f>'BASE PERISCOLAIRE'!R4</f>
        <v xml:space="preserve">Transfert </v>
      </c>
      <c r="G6" s="260" t="str">
        <f>'BASE PERISCOLAIRE'!W4</f>
        <v xml:space="preserve">Transfert </v>
      </c>
    </row>
    <row r="7" spans="1:7" x14ac:dyDescent="0.25">
      <c r="A7" s="258"/>
      <c r="B7" s="366"/>
      <c r="C7" s="17" t="str">
        <f>'BASE PERISCOLAIRE'!C5</f>
        <v>NEANT</v>
      </c>
      <c r="D7" s="18" t="str">
        <f>'BASE PERISCOLAIRE'!H5</f>
        <v>OUVERT</v>
      </c>
      <c r="E7" s="18" t="str">
        <f>'BASE PERISCOLAIRE'!M5</f>
        <v>NEANT</v>
      </c>
      <c r="F7" s="18" t="str">
        <f>'BASE PERISCOLAIRE'!R5</f>
        <v>OUVERT</v>
      </c>
      <c r="G7" s="259" t="str">
        <f>'BASE PERISCOLAIRE'!W5</f>
        <v>OUVERT</v>
      </c>
    </row>
    <row r="8" spans="1:7" ht="15.75" customHeight="1" x14ac:dyDescent="0.25">
      <c r="A8" s="258"/>
      <c r="B8" s="366"/>
      <c r="C8" s="202" t="str">
        <f>'BASE PERISCOLAIRE'!D4</f>
        <v>NEANT</v>
      </c>
      <c r="D8" s="203" t="str">
        <f>'BASE PERISCOLAIRE'!I4</f>
        <v>NEANT</v>
      </c>
      <c r="E8" s="203" t="str">
        <f>'BASE PERISCOLAIRE'!N4</f>
        <v>NEANT</v>
      </c>
      <c r="F8" s="203" t="str">
        <f>'BASE PERISCOLAIRE'!S4</f>
        <v>NEANT</v>
      </c>
      <c r="G8" s="260" t="str">
        <f>'BASE PERISCOLAIRE'!X4</f>
        <v>NEANT</v>
      </c>
    </row>
    <row r="9" spans="1:7" ht="15.75" thickBot="1" x14ac:dyDescent="0.3">
      <c r="A9" s="258"/>
      <c r="B9" s="366"/>
      <c r="C9" s="17" t="str">
        <f>'BASE PERISCOLAIRE'!D5</f>
        <v>NEANT</v>
      </c>
      <c r="D9" s="18" t="str">
        <f>'BASE PERISCOLAIRE'!I5</f>
        <v>NEANT</v>
      </c>
      <c r="E9" s="18" t="str">
        <f>'BASE PERISCOLAIRE'!N5</f>
        <v>NEANT</v>
      </c>
      <c r="F9" s="18" t="str">
        <f>'BASE PERISCOLAIRE'!S5</f>
        <v>NEANT</v>
      </c>
      <c r="G9" s="259" t="str">
        <f>'BASE PERISCOLAIRE'!X5</f>
        <v>NEANT</v>
      </c>
    </row>
    <row r="10" spans="1:7" x14ac:dyDescent="0.25">
      <c r="A10" s="373" t="s">
        <v>62</v>
      </c>
      <c r="B10" s="374"/>
      <c r="C10" s="202" t="str">
        <f>'BASE PERISCOLAIRE'!B19</f>
        <v>Mouton rouge</v>
      </c>
      <c r="D10" s="203" t="str">
        <f>'BASE PERISCOLAIRE'!G19</f>
        <v>Mouton rouge</v>
      </c>
      <c r="E10" s="203" t="str">
        <f>'BASE PERISCOLAIRE'!L19</f>
        <v>Cheval bleu</v>
      </c>
      <c r="F10" s="203" t="str">
        <f>'BASE PERISCOLAIRE'!Q19</f>
        <v>Vache rouge</v>
      </c>
      <c r="G10" s="260" t="str">
        <f>'BASE PERISCOLAIRE'!V19</f>
        <v>Libellule bleue</v>
      </c>
    </row>
    <row r="11" spans="1:7" x14ac:dyDescent="0.25">
      <c r="A11" s="258"/>
      <c r="B11" s="201"/>
      <c r="C11" s="17" t="str">
        <f>'BASE PERISCOLAIRE'!B20</f>
        <v>OUVERT</v>
      </c>
      <c r="D11" s="18" t="str">
        <f>'BASE PERISCOLAIRE'!G20</f>
        <v>FERME</v>
      </c>
      <c r="E11" s="18" t="str">
        <f>'BASE PERISCOLAIRE'!L20</f>
        <v>OUVERT</v>
      </c>
      <c r="F11" s="18" t="str">
        <f>'BASE PERISCOLAIRE'!Q20</f>
        <v>OUVERT</v>
      </c>
      <c r="G11" s="259" t="str">
        <f>'BASE PERISCOLAIRE'!V20</f>
        <v>OUVERT</v>
      </c>
    </row>
    <row r="12" spans="1:7" x14ac:dyDescent="0.25">
      <c r="A12" s="258"/>
      <c r="B12" s="201"/>
      <c r="C12" s="202" t="str">
        <f>'BASE PERISCOLAIRE'!C19</f>
        <v>Vache verte</v>
      </c>
      <c r="D12" s="203" t="str">
        <f>'BASE PERISCOLAIRE'!H19</f>
        <v>Vache verte</v>
      </c>
      <c r="E12" s="203" t="str">
        <f>'BASE PERISCOLAIRE'!M19</f>
        <v>NEANT</v>
      </c>
      <c r="F12" s="203" t="str">
        <f>'BASE PERISCOLAIRE'!R19</f>
        <v xml:space="preserve">Transfert </v>
      </c>
      <c r="G12" s="260" t="str">
        <f>'BASE PERISCOLAIRE'!W19</f>
        <v xml:space="preserve">Transfert </v>
      </c>
    </row>
    <row r="13" spans="1:7" x14ac:dyDescent="0.25">
      <c r="A13" s="258"/>
      <c r="B13" s="201"/>
      <c r="C13" s="17" t="str">
        <f>'BASE PERISCOLAIRE'!C20</f>
        <v>OUVERT</v>
      </c>
      <c r="D13" s="18" t="str">
        <f>'BASE PERISCOLAIRE'!H20</f>
        <v>OUVERT</v>
      </c>
      <c r="E13" s="18" t="str">
        <f>'BASE PERISCOLAIRE'!M20</f>
        <v>NEANT</v>
      </c>
      <c r="F13" s="18" t="str">
        <f>'BASE PERISCOLAIRE'!R20</f>
        <v>OUVERT</v>
      </c>
      <c r="G13" s="259" t="str">
        <f>'BASE PERISCOLAIRE'!W20</f>
        <v>OUVERT</v>
      </c>
    </row>
    <row r="14" spans="1:7" ht="15" customHeight="1" x14ac:dyDescent="0.25">
      <c r="A14" s="258"/>
      <c r="B14" s="201"/>
      <c r="C14" s="202" t="str">
        <f>'BASE PERISCOLAIRE'!D19</f>
        <v>NEANT</v>
      </c>
      <c r="D14" s="203" t="str">
        <f>'BASE PERISCOLAIRE'!I19</f>
        <v>NEANT</v>
      </c>
      <c r="E14" s="203" t="str">
        <f>'BASE PERISCOLAIRE'!N19</f>
        <v>NEANT</v>
      </c>
      <c r="F14" s="203" t="str">
        <f>'BASE PERISCOLAIRE'!S19</f>
        <v>NEANT</v>
      </c>
      <c r="G14" s="260" t="str">
        <f>'BASE PERISCOLAIRE'!X19</f>
        <v>NEANT</v>
      </c>
    </row>
    <row r="15" spans="1:7" ht="15.75" thickBot="1" x14ac:dyDescent="0.3">
      <c r="A15" s="261"/>
      <c r="B15" s="262"/>
      <c r="C15" s="263" t="str">
        <f>'BASE PERISCOLAIRE'!D20</f>
        <v>NEANT</v>
      </c>
      <c r="D15" s="264" t="str">
        <f>'BASE PERISCOLAIRE'!I20</f>
        <v>NEANT</v>
      </c>
      <c r="E15" s="264" t="str">
        <f>'BASE PERISCOLAIRE'!N20</f>
        <v>NEANT</v>
      </c>
      <c r="F15" s="264" t="str">
        <f>'BASE PERISCOLAIRE'!S20</f>
        <v>NEANT</v>
      </c>
      <c r="G15" s="265" t="str">
        <f>'BASE PERISCOLAIRE'!X20</f>
        <v>NEANT</v>
      </c>
    </row>
    <row r="16" spans="1:7" ht="16.5" thickTop="1" thickBot="1" x14ac:dyDescent="0.3">
      <c r="A16" s="369" t="s">
        <v>4</v>
      </c>
      <c r="B16" s="370"/>
      <c r="C16" s="266" t="str">
        <f>'BASE PERISCOLAIRE'!B34</f>
        <v>OUVERT</v>
      </c>
      <c r="D16" s="267" t="str">
        <f>'BASE PERISCOLAIRE'!G34</f>
        <v>OUVERT</v>
      </c>
      <c r="E16" s="267" t="str">
        <f>'BASE PERISCOLAIRE'!L34</f>
        <v>OUVERT</v>
      </c>
      <c r="F16" s="267" t="str">
        <f>'BASE PERISCOLAIRE'!Q34</f>
        <v>OUVERT</v>
      </c>
      <c r="G16" s="268" t="str">
        <f>'BASE PERISCOLAIRE'!V34</f>
        <v>OUVERT</v>
      </c>
    </row>
    <row r="17" spans="1:7" x14ac:dyDescent="0.25">
      <c r="A17" s="269"/>
      <c r="B17" s="359" t="s">
        <v>27</v>
      </c>
      <c r="C17" s="110" t="str" cm="1">
        <f t="array" aca="1" ref="C17" ca="1">IFERROR(INDEX(OFFSET(ECO_1,,1,,),_xlfn.AGGREGATE(15,6,(ROW(ECO_1)-kop)/((ECO_1="raison de service")*(OFFSET(ECO_1,,1,,)&lt;&gt;"")*(MonBase="ACMA")),ROW()-ROW($C$16))),"-")</f>
        <v>-</v>
      </c>
      <c r="D17" s="111" t="str" cm="1">
        <f t="array" aca="1" ref="D17" ca="1">IFERROR(INDEX(OFFSET(ECO_2,,1,,),_xlfn.AGGREGATE(15,6,(ROW(ECO_2)-kop)/((ECO_2="raison de service")*(OFFSET(ECO_2,,1,,)&lt;&gt;"")*(MonBase="ACMA")),ROW()-ROW($C$16))),"-")</f>
        <v>-</v>
      </c>
      <c r="E17" s="111" t="str" cm="1">
        <f t="array" aca="1" ref="E17" ca="1">IFERROR(INDEX(OFFSET(ECO_3,,1,,),_xlfn.AGGREGATE(15,6,(ROW(ECO_3)-kop)/((ECO_3="raison de service")*(OFFSET(ECO_3,,1,,)&lt;&gt;"")*(MonBase="ACMA")),ROW()-ROW($C$16))),"-")</f>
        <v>-</v>
      </c>
      <c r="F17" s="111" t="str" cm="1">
        <f t="array" aca="1" ref="F17" ca="1">IFERROR(INDEX(OFFSET(ECO_4,,1,,),_xlfn.AGGREGATE(15,6,(ROW(ECO_4)-kop)/((ECO_4="raison de service")*(OFFSET(ECO_4,,1,,)&lt;&gt;"")*(MonBase="ACMA")),ROW()-ROW($C$16))),"-")</f>
        <v>-</v>
      </c>
      <c r="G17" s="270" t="str" cm="1">
        <f t="array" aca="1" ref="G17" ca="1">IFERROR(INDEX(OFFSET(ECO_5,,1,,),_xlfn.AGGREGATE(15,6,(ROW(ECO_5)-kop)/((ECO_5="raison de service")*(OFFSET(ECO_5,,1,,)&lt;&gt;"")*(MonBase="ACMA")),ROW()-ROW($C$16))),"-")</f>
        <v>-</v>
      </c>
    </row>
    <row r="18" spans="1:7" x14ac:dyDescent="0.25">
      <c r="A18" s="204"/>
      <c r="B18" s="360"/>
      <c r="C18" s="112" t="str" cm="1">
        <f t="array" aca="1" ref="C18" ca="1">IFERROR(INDEX(OFFSET(ECO_1,,1,,),_xlfn.AGGREGATE(15,6,(ROW(ECO_1)-kop)/((ECO_1="raison de service")*(OFFSET(ECO_1,,1,,)&lt;&gt;"")*(MonBase="ACMA")),ROW()-ROW($C$16))),"-")</f>
        <v>-</v>
      </c>
      <c r="D18" s="113" t="str" cm="1">
        <f t="array" aca="1" ref="D18" ca="1">IFERROR(INDEX(OFFSET(ECO_2,,1,,),_xlfn.AGGREGATE(15,6,(ROW(ECO_2)-kop)/((ECO_2="raison de service")*(OFFSET(ECO_2,,1,,)&lt;&gt;"")*(MonBase="ACMA")),ROW()-ROW($C$16))),"-")</f>
        <v>-</v>
      </c>
      <c r="E18" s="113" t="str" cm="1">
        <f t="array" aca="1" ref="E18" ca="1">IFERROR(INDEX(OFFSET(ECO_3,,1,,),_xlfn.AGGREGATE(15,6,(ROW(ECO_3)-kop)/((ECO_3="raison de service")*(OFFSET(ECO_3,,1,,)&lt;&gt;"")*(MonBase="ACMA")),ROW()-ROW($C$16))),"-")</f>
        <v>-</v>
      </c>
      <c r="F18" s="113" t="str" cm="1">
        <f t="array" aca="1" ref="F18" ca="1">IFERROR(INDEX(OFFSET(ECO_4,,1,,),_xlfn.AGGREGATE(15,6,(ROW(ECO_4)-kop)/((ECO_4="raison de service")*(OFFSET(ECO_4,,1,,)&lt;&gt;"")*(MonBase="ACMA")),ROW()-ROW($C$16))),"-")</f>
        <v>-</v>
      </c>
      <c r="G18" s="271" t="str" cm="1">
        <f t="array" aca="1" ref="G18" ca="1">IFERROR(INDEX(OFFSET(ECO_5,,1,,),_xlfn.AGGREGATE(15,6,(ROW(ECO_5)-kop)/((ECO_5="raison de service")*(OFFSET(ECO_5,,1,,)&lt;&gt;"")*(MonBase="ACMA")),ROW()-ROW($C$16))),"-")</f>
        <v>-</v>
      </c>
    </row>
    <row r="19" spans="1:7" x14ac:dyDescent="0.25">
      <c r="A19" s="204"/>
      <c r="B19" s="360"/>
      <c r="C19" s="112" t="str" cm="1">
        <f t="array" aca="1" ref="C19" ca="1">IFERROR(INDEX(OFFSET(ECO_1,,1,,),_xlfn.AGGREGATE(15,6,(ROW(ECO_1)-kop)/((ECO_1="raison de service")*(OFFSET(ECO_1,,1,,)&lt;&gt;"")*(MonBase="ACMA")),ROW()-ROW($C$16))),"-")</f>
        <v>-</v>
      </c>
      <c r="D19" s="113" t="str" cm="1">
        <f t="array" aca="1" ref="D19" ca="1">IFERROR(INDEX(OFFSET(ECO_2,,1,,),_xlfn.AGGREGATE(15,6,(ROW(ECO_2)-kop)/((ECO_2="raison de service")*(OFFSET(ECO_2,,1,,)&lt;&gt;"")*(MonBase="ACMA")),ROW()-ROW($C$16))),"-")</f>
        <v>-</v>
      </c>
      <c r="E19" s="113" t="str" cm="1">
        <f t="array" aca="1" ref="E19" ca="1">IFERROR(INDEX(OFFSET(ECO_3,,1,,),_xlfn.AGGREGATE(15,6,(ROW(ECO_3)-kop)/((ECO_3="raison de service")*(OFFSET(ECO_3,,1,,)&lt;&gt;"")*(MonBase="ACMA")),ROW()-ROW($C$16))),"-")</f>
        <v>-</v>
      </c>
      <c r="F19" s="113" t="str" cm="1">
        <f t="array" aca="1" ref="F19" ca="1">IFERROR(INDEX(OFFSET(ECO_4,,1,,),_xlfn.AGGREGATE(15,6,(ROW(ECO_4)-kop)/((ECO_4="raison de service")*(OFFSET(ECO_4,,1,,)&lt;&gt;"")*(MonBase="ACMA")),ROW()-ROW($C$16))),"-")</f>
        <v>-</v>
      </c>
      <c r="G19" s="271" t="str" cm="1">
        <f t="array" aca="1" ref="G19" ca="1">IFERROR(INDEX(OFFSET(ECO_5,,1,,),_xlfn.AGGREGATE(15,6,(ROW(ECO_5)-kop)/((ECO_5="raison de service")*(OFFSET(ECO_5,,1,,)&lt;&gt;"")*(MonBase="ACMA")),ROW()-ROW($C$16))),"-")</f>
        <v>-</v>
      </c>
    </row>
    <row r="20" spans="1:7" x14ac:dyDescent="0.25">
      <c r="A20" s="204"/>
      <c r="B20" s="360"/>
      <c r="C20" s="112" t="str" cm="1">
        <f t="array" aca="1" ref="C20" ca="1">IFERROR(INDEX(OFFSET(ECO_1,,1,,),_xlfn.AGGREGATE(15,6,(ROW(ECO_1)-kop)/((ECO_1="raison de service")*(OFFSET(ECO_1,,1,,)&lt;&gt;"")*(MonBase="ACMA")),ROW()-ROW($C$16))),"-")</f>
        <v>-</v>
      </c>
      <c r="D20" s="113" t="str" cm="1">
        <f t="array" aca="1" ref="D20" ca="1">IFERROR(INDEX(OFFSET(ECO_2,,1,,),_xlfn.AGGREGATE(15,6,(ROW(ECO_2)-kop)/((ECO_2="raison de service")*(OFFSET(ECO_2,,1,,)&lt;&gt;"")*(MonBase="ACMA")),ROW()-ROW($C$16))),"-")</f>
        <v>-</v>
      </c>
      <c r="E20" s="113" t="str" cm="1">
        <f t="array" aca="1" ref="E20" ca="1">IFERROR(INDEX(OFFSET(ECO_3,,1,,),_xlfn.AGGREGATE(15,6,(ROW(ECO_3)-kop)/((ECO_3="raison de service")*(OFFSET(ECO_3,,1,,)&lt;&gt;"")*(MonBase="ACMA")),ROW()-ROW($C$16))),"-")</f>
        <v>-</v>
      </c>
      <c r="F20" s="113" t="str" cm="1">
        <f t="array" aca="1" ref="F20" ca="1">IFERROR(INDEX(OFFSET(ECO_4,,1,,),_xlfn.AGGREGATE(15,6,(ROW(ECO_4)-kop)/((ECO_4="raison de service")*(OFFSET(ECO_4,,1,,)&lt;&gt;"")*(MonBase="ACMA")),ROW()-ROW($C$16))),"-")</f>
        <v>-</v>
      </c>
      <c r="G20" s="271" t="str" cm="1">
        <f t="array" aca="1" ref="G20" ca="1">IFERROR(INDEX(OFFSET(ECO_5,,1,,),_xlfn.AGGREGATE(15,6,(ROW(ECO_5)-kop)/((ECO_5="raison de service")*(OFFSET(ECO_5,,1,,)&lt;&gt;"")*(MonBase="ACMA")),ROW()-ROW($C$16))),"-")</f>
        <v>-</v>
      </c>
    </row>
    <row r="21" spans="1:7" x14ac:dyDescent="0.25">
      <c r="A21" s="204"/>
      <c r="B21" s="360"/>
      <c r="C21" s="112" t="str" cm="1">
        <f t="array" aca="1" ref="C21" ca="1">IFERROR(INDEX(OFFSET(ECO_1,,1,,),_xlfn.AGGREGATE(15,6,(ROW(ECO_1)-kop)/((ECO_1="raison de service")*(OFFSET(ECO_1,,1,,)&lt;&gt;"")*(MonBase="ACMA")),ROW()-ROW($C$16))),"-")</f>
        <v>-</v>
      </c>
      <c r="D21" s="113" t="str" cm="1">
        <f t="array" aca="1" ref="D21" ca="1">IFERROR(INDEX(OFFSET(ECO_2,,1,,),_xlfn.AGGREGATE(15,6,(ROW(ECO_2)-kop)/((ECO_2="raison de service")*(OFFSET(ECO_2,,1,,)&lt;&gt;"")*(MonBase="ACMA")),ROW()-ROW($C$16))),"-")</f>
        <v>-</v>
      </c>
      <c r="E21" s="113" t="str" cm="1">
        <f t="array" aca="1" ref="E21" ca="1">IFERROR(INDEX(OFFSET(ECO_3,,1,,),_xlfn.AGGREGATE(15,6,(ROW(ECO_3)-kop)/((ECO_3="raison de service")*(OFFSET(ECO_3,,1,,)&lt;&gt;"")*(MonBase="ACMA")),ROW()-ROW($C$16))),"-")</f>
        <v>-</v>
      </c>
      <c r="F21" s="113" t="str" cm="1">
        <f t="array" aca="1" ref="F21" ca="1">IFERROR(INDEX(OFFSET(ECO_4,,1,,),_xlfn.AGGREGATE(15,6,(ROW(ECO_4)-kop)/((ECO_4="raison de service")*(OFFSET(ECO_4,,1,,)&lt;&gt;"")*(MonBase="ACMA")),ROW()-ROW($C$16))),"-")</f>
        <v>-</v>
      </c>
      <c r="G21" s="271" t="str" cm="1">
        <f t="array" aca="1" ref="G21" ca="1">IFERROR(INDEX(OFFSET(ECO_5,,1,,),_xlfn.AGGREGATE(15,6,(ROW(ECO_5)-kop)/((ECO_5="raison de service")*(OFFSET(ECO_5,,1,,)&lt;&gt;"")*(MonBase="ACMA")),ROW()-ROW($C$16))),"-")</f>
        <v>-</v>
      </c>
    </row>
    <row r="22" spans="1:7" x14ac:dyDescent="0.25">
      <c r="A22" s="204"/>
      <c r="B22" s="360"/>
      <c r="C22" s="112" t="str" cm="1">
        <f t="array" aca="1" ref="C22" ca="1">IFERROR(INDEX(OFFSET(ECO_1,,1,,),_xlfn.AGGREGATE(15,6,(ROW(ECO_1)-kop)/((ECO_1="raison de service")*(OFFSET(ECO_1,,1,,)&lt;&gt;"")*(MonBase="ACMA")),ROW()-ROW($C$16))),"-")</f>
        <v>-</v>
      </c>
      <c r="D22" s="113" t="str" cm="1">
        <f t="array" aca="1" ref="D22" ca="1">IFERROR(INDEX(OFFSET(ECO_2,,1,,),_xlfn.AGGREGATE(15,6,(ROW(ECO_2)-kop)/((ECO_2="raison de service")*(OFFSET(ECO_2,,1,,)&lt;&gt;"")*(MonBase="ACMA")),ROW()-ROW($C$16))),"-")</f>
        <v>-</v>
      </c>
      <c r="E22" s="113" t="str" cm="1">
        <f t="array" aca="1" ref="E22" ca="1">IFERROR(INDEX(OFFSET(ECO_3,,1,,),_xlfn.AGGREGATE(15,6,(ROW(ECO_3)-kop)/((ECO_3="raison de service")*(OFFSET(ECO_3,,1,,)&lt;&gt;"")*(MonBase="ACMA")),ROW()-ROW($C$16))),"-")</f>
        <v>-</v>
      </c>
      <c r="F22" s="113" t="str" cm="1">
        <f t="array" aca="1" ref="F22" ca="1">IFERROR(INDEX(OFFSET(ECO_4,,1,,),_xlfn.AGGREGATE(15,6,(ROW(ECO_4)-kop)/((ECO_4="raison de service")*(OFFSET(ECO_4,,1,,)&lt;&gt;"")*(MonBase="ACMA")),ROW()-ROW($C$16))),"-")</f>
        <v>-</v>
      </c>
      <c r="G22" s="271" t="str" cm="1">
        <f t="array" aca="1" ref="G22" ca="1">IFERROR(INDEX(OFFSET(ECO_5,,1,,),_xlfn.AGGREGATE(15,6,(ROW(ECO_5)-kop)/((ECO_5="raison de service")*(OFFSET(ECO_5,,1,,)&lt;&gt;"")*(MonBase="ACMA")),ROW()-ROW($C$16))),"-")</f>
        <v>-</v>
      </c>
    </row>
    <row r="23" spans="1:7" x14ac:dyDescent="0.25">
      <c r="A23" s="204"/>
      <c r="B23" s="360"/>
      <c r="C23" s="112" t="str" cm="1">
        <f t="array" aca="1" ref="C23" ca="1">IFERROR(INDEX(OFFSET(ECO_1,,1,,),_xlfn.AGGREGATE(15,6,(ROW(ECO_1)-kop)/((ECO_1="raison de service")*(OFFSET(ECO_1,,1,,)&lt;&gt;"")*(MonBase="ACMA")),ROW()-ROW($C$16))),"-")</f>
        <v>-</v>
      </c>
      <c r="D23" s="113" t="str" cm="1">
        <f t="array" aca="1" ref="D23" ca="1">IFERROR(INDEX(OFFSET(ECO_2,,1,,),_xlfn.AGGREGATE(15,6,(ROW(ECO_2)-kop)/((ECO_2="raison de service")*(OFFSET(ECO_2,,1,,)&lt;&gt;"")*(MonBase="ACMA")),ROW()-ROW($C$16))),"-")</f>
        <v>-</v>
      </c>
      <c r="E23" s="113" t="str" cm="1">
        <f t="array" aca="1" ref="E23" ca="1">IFERROR(INDEX(OFFSET(ECO_3,,1,,),_xlfn.AGGREGATE(15,6,(ROW(ECO_3)-kop)/((ECO_3="raison de service")*(OFFSET(ECO_3,,1,,)&lt;&gt;"")*(MonBase="ACMA")),ROW()-ROW($C$16))),"-")</f>
        <v>-</v>
      </c>
      <c r="F23" s="113" t="str" cm="1">
        <f t="array" aca="1" ref="F23" ca="1">IFERROR(INDEX(OFFSET(ECO_4,,1,,),_xlfn.AGGREGATE(15,6,(ROW(ECO_4)-kop)/((ECO_4="raison de service")*(OFFSET(ECO_4,,1,,)&lt;&gt;"")*(MonBase="ACMA")),ROW()-ROW($C$16))),"-")</f>
        <v>-</v>
      </c>
      <c r="G23" s="271" t="str" cm="1">
        <f t="array" aca="1" ref="G23" ca="1">IFERROR(INDEX(OFFSET(ECO_5,,1,,),_xlfn.AGGREGATE(15,6,(ROW(ECO_5)-kop)/((ECO_5="raison de service")*(OFFSET(ECO_5,,1,,)&lt;&gt;"")*(MonBase="ACMA")),ROW()-ROW($C$16))),"-")</f>
        <v>-</v>
      </c>
    </row>
    <row r="24" spans="1:7" x14ac:dyDescent="0.25">
      <c r="A24" s="204"/>
      <c r="B24" s="360"/>
      <c r="C24" s="112" t="str" cm="1">
        <f t="array" aca="1" ref="C24" ca="1">IFERROR(INDEX(OFFSET(ECO_1,,1,,),_xlfn.AGGREGATE(15,6,(ROW(ECO_1)-kop)/((ECO_1="raison de service")*(OFFSET(ECO_1,,1,,)&lt;&gt;"")*(MonBase="ACMA")),ROW()-ROW($C$16))),"-")</f>
        <v>-</v>
      </c>
      <c r="D24" s="113" t="str" cm="1">
        <f t="array" aca="1" ref="D24" ca="1">IFERROR(INDEX(OFFSET(ECO_2,,1,,),_xlfn.AGGREGATE(15,6,(ROW(ECO_2)-kop)/((ECO_2="raison de service")*(OFFSET(ECO_2,,1,,)&lt;&gt;"")*(MonBase="ACMA")),ROW()-ROW($C$16))),"-")</f>
        <v>-</v>
      </c>
      <c r="E24" s="113" t="str" cm="1">
        <f t="array" aca="1" ref="E24" ca="1">IFERROR(INDEX(OFFSET(ECO_3,,1,,),_xlfn.AGGREGATE(15,6,(ROW(ECO_3)-kop)/((ECO_3="raison de service")*(OFFSET(ECO_3,,1,,)&lt;&gt;"")*(MonBase="ACMA")),ROW()-ROW($C$16))),"-")</f>
        <v>-</v>
      </c>
      <c r="F24" s="113" t="str" cm="1">
        <f t="array" aca="1" ref="F24" ca="1">IFERROR(INDEX(OFFSET(ECO_4,,1,,),_xlfn.AGGREGATE(15,6,(ROW(ECO_4)-kop)/((ECO_4="raison de service")*(OFFSET(ECO_4,,1,,)&lt;&gt;"")*(MonBase="ACMA")),ROW()-ROW($C$16))),"-")</f>
        <v>-</v>
      </c>
      <c r="G24" s="271" t="str" cm="1">
        <f t="array" aca="1" ref="G24" ca="1">IFERROR(INDEX(OFFSET(ECO_5,,1,,),_xlfn.AGGREGATE(15,6,(ROW(ECO_5)-kop)/((ECO_5="raison de service")*(OFFSET(ECO_5,,1,,)&lt;&gt;"")*(MonBase="ACMA")),ROW()-ROW($C$16))),"-")</f>
        <v>-</v>
      </c>
    </row>
    <row r="25" spans="1:7" ht="15.75" thickBot="1" x14ac:dyDescent="0.3">
      <c r="A25" s="272"/>
      <c r="B25" s="361"/>
      <c r="C25" s="273" t="str" cm="1">
        <f t="array" aca="1" ref="C25" ca="1">IFERROR(INDEX(OFFSET(ECO_1,,1,,),_xlfn.AGGREGATE(15,6,(ROW(ECO_1)-kop)/((ECO_1="raison de service")*(OFFSET(ECO_1,,1,,)&lt;&gt;"")*(MonBase="ACMA")),ROW()-ROW($C$16))),"-")</f>
        <v>-</v>
      </c>
      <c r="D25" s="274" t="str" cm="1">
        <f t="array" aca="1" ref="D25" ca="1">IFERROR(INDEX(OFFSET(ECO_2,,1,,),_xlfn.AGGREGATE(15,6,(ROW(ECO_2)-kop)/((ECO_2="raison de service")*(OFFSET(ECO_2,,1,,)&lt;&gt;"")*(MonBase="ACMA")),ROW()-ROW($C$16))),"-")</f>
        <v>-</v>
      </c>
      <c r="E25" s="274" t="str" cm="1">
        <f t="array" aca="1" ref="E25" ca="1">IFERROR(INDEX(OFFSET(ECO_3,,1,,),_xlfn.AGGREGATE(15,6,(ROW(ECO_3)-kop)/((ECO_3="raison de service")*(OFFSET(ECO_3,,1,,)&lt;&gt;"")*(MonBase="ACMA")),ROW()-ROW($C$16))),"-")</f>
        <v>-</v>
      </c>
      <c r="F25" s="274" t="str" cm="1">
        <f t="array" aca="1" ref="F25" ca="1">IFERROR(INDEX(OFFSET(ECO_4,,1,,),_xlfn.AGGREGATE(15,6,(ROW(ECO_4)-kop)/((ECO_4="raison de service")*(OFFSET(ECO_4,,1,,)&lt;&gt;"")*(MonBase="ACMA")),ROW()-ROW($C$16))),"-")</f>
        <v>-</v>
      </c>
      <c r="G25" s="275" t="str" cm="1">
        <f t="array" aca="1" ref="G25" ca="1">IFERROR(INDEX(OFFSET(ECO_5,,1,,),_xlfn.AGGREGATE(15,6,(ROW(ECO_5)-kop)/((ECO_5="raison de service")*(OFFSET(ECO_5,,1,,)&lt;&gt;"")*(MonBase="ACMA")),ROW()-ROW($C$16))),"-")</f>
        <v>-</v>
      </c>
    </row>
    <row r="26" spans="1:7" ht="15.75" thickTop="1" x14ac:dyDescent="0.25">
      <c r="A26" s="354" t="s">
        <v>1</v>
      </c>
      <c r="B26" s="355"/>
      <c r="C26" s="276" t="str">
        <f>'BASE PERISCOLAIRE'!B91</f>
        <v>OUVERT</v>
      </c>
      <c r="D26" s="277" t="str">
        <f>'BASE PERISCOLAIRE'!G91</f>
        <v>OUVERT</v>
      </c>
      <c r="E26" s="277" t="str">
        <f>'BASE PERISCOLAIRE'!L91</f>
        <v>OUVERT</v>
      </c>
      <c r="F26" s="277" t="str">
        <f>'BASE PERISCOLAIRE'!Q91</f>
        <v>OUVERT</v>
      </c>
      <c r="G26" s="278" t="str">
        <f>'BASE PERISCOLAIRE'!V91</f>
        <v>OUVERT</v>
      </c>
    </row>
    <row r="27" spans="1:7" s="194" customFormat="1" ht="15.75" thickBot="1" x14ac:dyDescent="0.25">
      <c r="A27" s="356"/>
      <c r="B27" s="357"/>
      <c r="C27" s="196" t="str">
        <f>'BASE PERISCOLAIRE'!$D$91</f>
        <v>Pas de déjeuner</v>
      </c>
      <c r="D27" s="195" t="str">
        <f>'BASE PERISCOLAIRE'!$I$91</f>
        <v>Repas normal</v>
      </c>
      <c r="E27" s="195" t="str">
        <f>'BASE PERISCOLAIRE'!$N$91</f>
        <v>PN fournis Famille</v>
      </c>
      <c r="F27" s="195" t="str">
        <f>'BASE PERISCOLAIRE'!$S$91</f>
        <v>PN fournis Mairie</v>
      </c>
      <c r="G27" s="279" t="str">
        <f>'BASE PERISCOLAIRE'!$X$91</f>
        <v>Repas normal</v>
      </c>
    </row>
    <row r="28" spans="1:7" x14ac:dyDescent="0.25">
      <c r="A28" s="204"/>
      <c r="B28" s="362" t="s">
        <v>27</v>
      </c>
      <c r="C28" s="110" t="str" cm="1">
        <f t="array" aca="1" ref="C28" ca="1">IFERROR(INDEX(OFFSET(ECO_1,,1,,),_xlfn.AGGREGATE(15,6,(ROW(ECO_1)-kop)/((ECO_1="raison de service")*(OFFSET(ECO_1,,1,,)&lt;&gt;"")*(MonBase="ACMI")),ROW()-ROW($C$26))),"-")</f>
        <v>-</v>
      </c>
      <c r="D28" s="111" t="str" cm="1">
        <f t="array" aca="1" ref="D28" ca="1">IFERROR(INDEX(OFFSET(ECO_2,,1,,),_xlfn.AGGREGATE(15,6,(ROW(ECO_2)-kop)/((ECO_2="raison de service")*(OFFSET(ECO_2,,1,,)&lt;&gt;"")*(MonBase="ACMI")),ROW()-ROW($C$26))),"-")</f>
        <v>-</v>
      </c>
      <c r="E28" s="111" t="str" cm="1">
        <f t="array" aca="1" ref="E28" ca="1">IFERROR(INDEX(OFFSET(ECO_3,,1,,),_xlfn.AGGREGATE(15,6,(ROW(ECO_3)-kop)/((ECO_3="raison de service")*(OFFSET(ECO_3,,1,,)&lt;&gt;"")*(MonBase="ACMI")),ROW()-ROW($C$26))),"-")</f>
        <v>-</v>
      </c>
      <c r="F28" s="111" t="str" cm="1">
        <f t="array" aca="1" ref="F28" ca="1">IFERROR(INDEX(OFFSET(ECO_4,,1,,),_xlfn.AGGREGATE(15,6,(ROW(ECO_4)-kop)/((ECO_4="raison de service")*(OFFSET(ECO_4,,1,,)&lt;&gt;"")*(MonBase="ACMI")),ROW()-ROW($C$26))),"-")</f>
        <v>-</v>
      </c>
      <c r="G28" s="270" t="str" cm="1">
        <f t="array" aca="1" ref="G28" ca="1">IFERROR(INDEX(OFFSET(ECO_5,,1,,),_xlfn.AGGREGATE(15,6,(ROW(ECO_5)-kop)/((ECO_5="raison de service")*(OFFSET(ECO_5,,1,,)&lt;&gt;"")*(MonBase="ACMI")),ROW()-ROW($C$26))),"-")</f>
        <v>-</v>
      </c>
    </row>
    <row r="29" spans="1:7" x14ac:dyDescent="0.25">
      <c r="A29" s="204"/>
      <c r="B29" s="362"/>
      <c r="C29" s="112" t="str" cm="1">
        <f t="array" aca="1" ref="C29" ca="1">IFERROR(INDEX(OFFSET(ECO_1,,1,,),_xlfn.AGGREGATE(15,6,(ROW(ECO_1)-kop)/((ECO_1="raison de service")*(OFFSET(ECO_1,,1,,)&lt;&gt;"")*(MonBase="ACMI")),ROW()-ROW($C$26))),"-")</f>
        <v>-</v>
      </c>
      <c r="D29" s="113" t="str" cm="1">
        <f t="array" aca="1" ref="D29" ca="1">IFERROR(INDEX(OFFSET(ECO_2,,1,,),_xlfn.AGGREGATE(15,6,(ROW(ECO_2)-kop)/((ECO_2="raison de service")*(OFFSET(ECO_2,,1,,)&lt;&gt;"")*(MonBase="ACMI")),ROW()-ROW($C$26))),"-")</f>
        <v>-</v>
      </c>
      <c r="E29" s="113" t="str" cm="1">
        <f t="array" aca="1" ref="E29" ca="1">IFERROR(INDEX(OFFSET(ECO_3,,1,,),_xlfn.AGGREGATE(15,6,(ROW(ECO_3)-kop)/((ECO_3="raison de service")*(OFFSET(ECO_3,,1,,)&lt;&gt;"")*(MonBase="ACMI")),ROW()-ROW($C$26))),"-")</f>
        <v>-</v>
      </c>
      <c r="F29" s="113" t="str" cm="1">
        <f t="array" aca="1" ref="F29" ca="1">IFERROR(INDEX(OFFSET(ECO_4,,1,,),_xlfn.AGGREGATE(15,6,(ROW(ECO_4)-kop)/((ECO_4="raison de service")*(OFFSET(ECO_4,,1,,)&lt;&gt;"")*(MonBase="ACMI")),ROW()-ROW($C$26))),"-")</f>
        <v>-</v>
      </c>
      <c r="G29" s="271" t="str" cm="1">
        <f t="array" aca="1" ref="G29" ca="1">IFERROR(INDEX(OFFSET(ECO_5,,1,,),_xlfn.AGGREGATE(15,6,(ROW(ECO_5)-kop)/((ECO_5="raison de service")*(OFFSET(ECO_5,,1,,)&lt;&gt;"")*(MonBase="ACMI")),ROW()-ROW($C$26))),"-")</f>
        <v>-</v>
      </c>
    </row>
    <row r="30" spans="1:7" x14ac:dyDescent="0.25">
      <c r="A30" s="204"/>
      <c r="B30" s="362"/>
      <c r="C30" s="112" t="str" cm="1">
        <f t="array" aca="1" ref="C30" ca="1">IFERROR(INDEX(OFFSET(ECO_1,,1,,),_xlfn.AGGREGATE(15,6,(ROW(ECO_1)-kop)/((ECO_1="raison de service")*(OFFSET(ECO_1,,1,,)&lt;&gt;"")*(MonBase="ACMI")),ROW()-ROW($C$26))),"-")</f>
        <v>-</v>
      </c>
      <c r="D30" s="113" t="str" cm="1">
        <f t="array" aca="1" ref="D30" ca="1">IFERROR(INDEX(OFFSET(ECO_2,,1,,),_xlfn.AGGREGATE(15,6,(ROW(ECO_2)-kop)/((ECO_2="raison de service")*(OFFSET(ECO_2,,1,,)&lt;&gt;"")*(MonBase="ACMI")),ROW()-ROW($C$26))),"-")</f>
        <v>-</v>
      </c>
      <c r="E30" s="113" t="str" cm="1">
        <f t="array" aca="1" ref="E30" ca="1">IFERROR(INDEX(OFFSET(ECO_3,,1,,),_xlfn.AGGREGATE(15,6,(ROW(ECO_3)-kop)/((ECO_3="raison de service")*(OFFSET(ECO_3,,1,,)&lt;&gt;"")*(MonBase="ACMI")),ROW()-ROW($C$26))),"-")</f>
        <v>-</v>
      </c>
      <c r="F30" s="113" t="str" cm="1">
        <f t="array" aca="1" ref="F30" ca="1">IFERROR(INDEX(OFFSET(ECO_4,,1,,),_xlfn.AGGREGATE(15,6,(ROW(ECO_4)-kop)/((ECO_4="raison de service")*(OFFSET(ECO_4,,1,,)&lt;&gt;"")*(MonBase="ACMI")),ROW()-ROW($C$26))),"-")</f>
        <v>-</v>
      </c>
      <c r="G30" s="271" t="str" cm="1">
        <f t="array" aca="1" ref="G30" ca="1">IFERROR(INDEX(OFFSET(ECO_5,,1,,),_xlfn.AGGREGATE(15,6,(ROW(ECO_5)-kop)/((ECO_5="raison de service")*(OFFSET(ECO_5,,1,,)&lt;&gt;"")*(MonBase="ACMI")),ROW()-ROW($C$26))),"-")</f>
        <v>-</v>
      </c>
    </row>
    <row r="31" spans="1:7" x14ac:dyDescent="0.25">
      <c r="A31" s="204"/>
      <c r="B31" s="362"/>
      <c r="C31" s="112" t="str" cm="1">
        <f t="array" aca="1" ref="C31" ca="1">IFERROR(INDEX(OFFSET(ECO_1,,1,,),_xlfn.AGGREGATE(15,6,(ROW(ECO_1)-kop)/((ECO_1="raison de service")*(OFFSET(ECO_1,,1,,)&lt;&gt;"")*(MonBase="ACMI")),ROW()-ROW($C$26))),"-")</f>
        <v>-</v>
      </c>
      <c r="D31" s="113" t="str" cm="1">
        <f t="array" aca="1" ref="D31" ca="1">IFERROR(INDEX(OFFSET(ECO_2,,1,,),_xlfn.AGGREGATE(15,6,(ROW(ECO_2)-kop)/((ECO_2="raison de service")*(OFFSET(ECO_2,,1,,)&lt;&gt;"")*(MonBase="ACMI")),ROW()-ROW($C$26))),"-")</f>
        <v>-</v>
      </c>
      <c r="E31" s="113" t="str" cm="1">
        <f t="array" aca="1" ref="E31" ca="1">IFERROR(INDEX(OFFSET(ECO_3,,1,,),_xlfn.AGGREGATE(15,6,(ROW(ECO_3)-kop)/((ECO_3="raison de service")*(OFFSET(ECO_3,,1,,)&lt;&gt;"")*(MonBase="ACMI")),ROW()-ROW($C$26))),"-")</f>
        <v>-</v>
      </c>
      <c r="F31" s="113" t="str" cm="1">
        <f t="array" aca="1" ref="F31" ca="1">IFERROR(INDEX(OFFSET(ECO_4,,1,,),_xlfn.AGGREGATE(15,6,(ROW(ECO_4)-kop)/((ECO_4="raison de service")*(OFFSET(ECO_4,,1,,)&lt;&gt;"")*(MonBase="ACMI")),ROW()-ROW($C$26))),"-")</f>
        <v>-</v>
      </c>
      <c r="G31" s="271" t="str" cm="1">
        <f t="array" aca="1" ref="G31" ca="1">IFERROR(INDEX(OFFSET(ECO_5,,1,,),_xlfn.AGGREGATE(15,6,(ROW(ECO_5)-kop)/((ECO_5="raison de service")*(OFFSET(ECO_5,,1,,)&lt;&gt;"")*(MonBase="ACMI")),ROW()-ROW($C$26))),"-")</f>
        <v>-</v>
      </c>
    </row>
    <row r="32" spans="1:7" x14ac:dyDescent="0.25">
      <c r="A32" s="204"/>
      <c r="B32" s="362"/>
      <c r="C32" s="112" t="str" cm="1">
        <f t="array" aca="1" ref="C32" ca="1">IFERROR(INDEX(OFFSET(ECO_1,,1,,),_xlfn.AGGREGATE(15,6,(ROW(ECO_1)-kop)/((ECO_1="raison de service")*(OFFSET(ECO_1,,1,,)&lt;&gt;"")*(MonBase="ACMI")),ROW()-ROW($C$26))),"-")</f>
        <v>-</v>
      </c>
      <c r="D32" s="113" t="str" cm="1">
        <f t="array" aca="1" ref="D32" ca="1">IFERROR(INDEX(OFFSET(ECO_2,,1,,),_xlfn.AGGREGATE(15,6,(ROW(ECO_2)-kop)/((ECO_2="raison de service")*(OFFSET(ECO_2,,1,,)&lt;&gt;"")*(MonBase="ACMI")),ROW()-ROW($C$26))),"-")</f>
        <v>-</v>
      </c>
      <c r="E32" s="113" t="str" cm="1">
        <f t="array" aca="1" ref="E32" ca="1">IFERROR(INDEX(OFFSET(ECO_3,,1,,),_xlfn.AGGREGATE(15,6,(ROW(ECO_3)-kop)/((ECO_3="raison de service")*(OFFSET(ECO_3,,1,,)&lt;&gt;"")*(MonBase="ACMI")),ROW()-ROW($C$26))),"-")</f>
        <v>-</v>
      </c>
      <c r="F32" s="113" t="str" cm="1">
        <f t="array" aca="1" ref="F32" ca="1">IFERROR(INDEX(OFFSET(ECO_4,,1,,),_xlfn.AGGREGATE(15,6,(ROW(ECO_4)-kop)/((ECO_4="raison de service")*(OFFSET(ECO_4,,1,,)&lt;&gt;"")*(MonBase="ACMI")),ROW()-ROW($C$26))),"-")</f>
        <v>-</v>
      </c>
      <c r="G32" s="271" t="str" cm="1">
        <f t="array" aca="1" ref="G32" ca="1">IFERROR(INDEX(OFFSET(ECO_5,,1,,),_xlfn.AGGREGATE(15,6,(ROW(ECO_5)-kop)/((ECO_5="raison de service")*(OFFSET(ECO_5,,1,,)&lt;&gt;"")*(MonBase="ACMI")),ROW()-ROW($C$26))),"-")</f>
        <v>-</v>
      </c>
    </row>
    <row r="33" spans="1:7" x14ac:dyDescent="0.25">
      <c r="A33" s="204"/>
      <c r="B33" s="362"/>
      <c r="C33" s="112" t="str" cm="1">
        <f t="array" aca="1" ref="C33" ca="1">IFERROR(INDEX(OFFSET(ECO_1,,1,,),_xlfn.AGGREGATE(15,6,(ROW(ECO_1)-kop)/((ECO_1="raison de service")*(OFFSET(ECO_1,,1,,)&lt;&gt;"")*(MonBase="ACMI")),ROW()-ROW($C$26))),"-")</f>
        <v>-</v>
      </c>
      <c r="D33" s="113" t="str" cm="1">
        <f t="array" aca="1" ref="D33" ca="1">IFERROR(INDEX(OFFSET(ECO_2,,1,,),_xlfn.AGGREGATE(15,6,(ROW(ECO_2)-kop)/((ECO_2="raison de service")*(OFFSET(ECO_2,,1,,)&lt;&gt;"")*(MonBase="ACMI")),ROW()-ROW($C$26))),"-")</f>
        <v>-</v>
      </c>
      <c r="E33" s="113" t="str" cm="1">
        <f t="array" aca="1" ref="E33" ca="1">IFERROR(INDEX(OFFSET(ECO_3,,1,,),_xlfn.AGGREGATE(15,6,(ROW(ECO_3)-kop)/((ECO_3="raison de service")*(OFFSET(ECO_3,,1,,)&lt;&gt;"")*(MonBase="ACMI")),ROW()-ROW($C$26))),"-")</f>
        <v>-</v>
      </c>
      <c r="F33" s="113" t="str" cm="1">
        <f t="array" aca="1" ref="F33" ca="1">IFERROR(INDEX(OFFSET(ECO_4,,1,,),_xlfn.AGGREGATE(15,6,(ROW(ECO_4)-kop)/((ECO_4="raison de service")*(OFFSET(ECO_4,,1,,)&lt;&gt;"")*(MonBase="ACMI")),ROW()-ROW($C$26))),"-")</f>
        <v>-</v>
      </c>
      <c r="G33" s="271" t="str" cm="1">
        <f t="array" aca="1" ref="G33" ca="1">IFERROR(INDEX(OFFSET(ECO_5,,1,,),_xlfn.AGGREGATE(15,6,(ROW(ECO_5)-kop)/((ECO_5="raison de service")*(OFFSET(ECO_5,,1,,)&lt;&gt;"")*(MonBase="ACMI")),ROW()-ROW($C$26))),"-")</f>
        <v>-</v>
      </c>
    </row>
    <row r="34" spans="1:7" x14ac:dyDescent="0.25">
      <c r="A34" s="204"/>
      <c r="B34" s="362"/>
      <c r="C34" s="112" t="str" cm="1">
        <f t="array" aca="1" ref="C34" ca="1">IFERROR(INDEX(OFFSET(ECO_1,,1,,),_xlfn.AGGREGATE(15,6,(ROW(ECO_1)-kop)/((ECO_1="raison de service")*(OFFSET(ECO_1,,1,,)&lt;&gt;"")*(MonBase="ACMI")),ROW()-ROW($C$26))),"-")</f>
        <v>-</v>
      </c>
      <c r="D34" s="113" t="str" cm="1">
        <f t="array" aca="1" ref="D34" ca="1">IFERROR(INDEX(OFFSET(ECO_2,,1,,),_xlfn.AGGREGATE(15,6,(ROW(ECO_2)-kop)/((ECO_2="raison de service")*(OFFSET(ECO_2,,1,,)&lt;&gt;"")*(MonBase="ACMI")),ROW()-ROW($C$26))),"-")</f>
        <v>-</v>
      </c>
      <c r="E34" s="113" t="str" cm="1">
        <f t="array" aca="1" ref="E34" ca="1">IFERROR(INDEX(OFFSET(ECO_3,,1,,),_xlfn.AGGREGATE(15,6,(ROW(ECO_3)-kop)/((ECO_3="raison de service")*(OFFSET(ECO_3,,1,,)&lt;&gt;"")*(MonBase="ACMI")),ROW()-ROW($C$26))),"-")</f>
        <v>-</v>
      </c>
      <c r="F34" s="113" t="str" cm="1">
        <f t="array" aca="1" ref="F34" ca="1">IFERROR(INDEX(OFFSET(ECO_4,,1,,),_xlfn.AGGREGATE(15,6,(ROW(ECO_4)-kop)/((ECO_4="raison de service")*(OFFSET(ECO_4,,1,,)&lt;&gt;"")*(MonBase="ACMI")),ROW()-ROW($C$26))),"-")</f>
        <v>-</v>
      </c>
      <c r="G34" s="271" t="str" cm="1">
        <f t="array" aca="1" ref="G34" ca="1">IFERROR(INDEX(OFFSET(ECO_5,,1,,),_xlfn.AGGREGATE(15,6,(ROW(ECO_5)-kop)/((ECO_5="raison de service")*(OFFSET(ECO_5,,1,,)&lt;&gt;"")*(MonBase="ACMI")),ROW()-ROW($C$26))),"-")</f>
        <v>-</v>
      </c>
    </row>
    <row r="35" spans="1:7" x14ac:dyDescent="0.25">
      <c r="A35" s="204"/>
      <c r="B35" s="362"/>
      <c r="C35" s="112" t="str" cm="1">
        <f t="array" aca="1" ref="C35" ca="1">IFERROR(INDEX(OFFSET(ECO_1,,1,,),_xlfn.AGGREGATE(15,6,(ROW(ECO_1)-kop)/((ECO_1="raison de service")*(OFFSET(ECO_1,,1,,)&lt;&gt;"")*(MonBase="ACMI")),ROW()-ROW($C$26))),"-")</f>
        <v>-</v>
      </c>
      <c r="D35" s="113" t="str" cm="1">
        <f t="array" aca="1" ref="D35" ca="1">IFERROR(INDEX(OFFSET(ECO_2,,1,,),_xlfn.AGGREGATE(15,6,(ROW(ECO_2)-kop)/((ECO_2="raison de service")*(OFFSET(ECO_2,,1,,)&lt;&gt;"")*(MonBase="ACMI")),ROW()-ROW($C$26))),"-")</f>
        <v>-</v>
      </c>
      <c r="E35" s="113" t="str" cm="1">
        <f t="array" aca="1" ref="E35" ca="1">IFERROR(INDEX(OFFSET(ECO_3,,1,,),_xlfn.AGGREGATE(15,6,(ROW(ECO_3)-kop)/((ECO_3="raison de service")*(OFFSET(ECO_3,,1,,)&lt;&gt;"")*(MonBase="ACMI")),ROW()-ROW($C$26))),"-")</f>
        <v>-</v>
      </c>
      <c r="F35" s="113" t="str" cm="1">
        <f t="array" aca="1" ref="F35" ca="1">IFERROR(INDEX(OFFSET(ECO_4,,1,,),_xlfn.AGGREGATE(15,6,(ROW(ECO_4)-kop)/((ECO_4="raison de service")*(OFFSET(ECO_4,,1,,)&lt;&gt;"")*(MonBase="ACMI")),ROW()-ROW($C$26))),"-")</f>
        <v>-</v>
      </c>
      <c r="G35" s="271" t="str" cm="1">
        <f t="array" aca="1" ref="G35" ca="1">IFERROR(INDEX(OFFSET(ECO_5,,1,,),_xlfn.AGGREGATE(15,6,(ROW(ECO_5)-kop)/((ECO_5="raison de service")*(OFFSET(ECO_5,,1,,)&lt;&gt;"")*(MonBase="ACMI")),ROW()-ROW($C$26))),"-")</f>
        <v>-</v>
      </c>
    </row>
    <row r="36" spans="1:7" ht="15.75" thickBot="1" x14ac:dyDescent="0.3">
      <c r="A36" s="272"/>
      <c r="B36" s="363"/>
      <c r="C36" s="273" t="str" cm="1">
        <f t="array" aca="1" ref="C36" ca="1">IFERROR(INDEX(OFFSET(ECO_1,,1,,),_xlfn.AGGREGATE(15,6,(ROW(ECO_1)-kop)/((ECO_1="raison de service")*(OFFSET(ECO_1,,1,,)&lt;&gt;"")*(MonBase="ACMI")),ROW()-ROW($C$26))),"-")</f>
        <v>-</v>
      </c>
      <c r="D36" s="274" t="str" cm="1">
        <f t="array" aca="1" ref="D36" ca="1">IFERROR(INDEX(OFFSET(ECO_2,,1,,),_xlfn.AGGREGATE(15,6,(ROW(ECO_2)-kop)/((ECO_2="raison de service")*(OFFSET(ECO_2,,1,,)&lt;&gt;"")*(MonBase="ACMI")),ROW()-ROW($C$26))),"-")</f>
        <v>-</v>
      </c>
      <c r="E36" s="274" t="str" cm="1">
        <f t="array" aca="1" ref="E36" ca="1">IFERROR(INDEX(OFFSET(ECO_3,,1,,),_xlfn.AGGREGATE(15,6,(ROW(ECO_3)-kop)/((ECO_3="raison de service")*(OFFSET(ECO_3,,1,,)&lt;&gt;"")*(MonBase="ACMI")),ROW()-ROW($C$26))),"-")</f>
        <v>-</v>
      </c>
      <c r="F36" s="274" t="str" cm="1">
        <f t="array" aca="1" ref="F36" ca="1">IFERROR(INDEX(OFFSET(ECO_4,,1,,),_xlfn.AGGREGATE(15,6,(ROW(ECO_4)-kop)/((ECO_4="raison de service")*(OFFSET(ECO_4,,1,,)&lt;&gt;"")*(MonBase="ACMI")),ROW()-ROW($C$26))),"-")</f>
        <v>-</v>
      </c>
      <c r="G36" s="275" t="str" cm="1">
        <f t="array" aca="1" ref="G36" ca="1">IFERROR(INDEX(OFFSET(ECO_5,,1,,),_xlfn.AGGREGATE(15,6,(ROW(ECO_5)-kop)/((ECO_5="raison de service")*(OFFSET(ECO_5,,1,,)&lt;&gt;"")*(MonBase="ACMI")),ROW()-ROW($C$26))),"-")</f>
        <v>-</v>
      </c>
    </row>
    <row r="37" spans="1:7" ht="16.5" thickTop="1" thickBot="1" x14ac:dyDescent="0.3">
      <c r="A37" s="381" t="s">
        <v>0</v>
      </c>
      <c r="B37" s="382"/>
      <c r="C37" s="266" t="str">
        <f>'BASE PERISCOLAIRE'!B148</f>
        <v>OUVERT</v>
      </c>
      <c r="D37" s="280" t="str">
        <f>'BASE PERISCOLAIRE'!G148</f>
        <v>OUVERT</v>
      </c>
      <c r="E37" s="267" t="str">
        <f>'BASE PERISCOLAIRE'!L148</f>
        <v>OUVERT</v>
      </c>
      <c r="F37" s="267" t="str">
        <f>'BASE PERISCOLAIRE'!Q148</f>
        <v>OUVERT</v>
      </c>
      <c r="G37" s="268" t="str">
        <f>'BASE PERISCOLAIRE'!V148</f>
        <v>OUVERT</v>
      </c>
    </row>
    <row r="38" spans="1:7" x14ac:dyDescent="0.25">
      <c r="A38" s="204"/>
      <c r="B38" s="364" t="s">
        <v>27</v>
      </c>
      <c r="C38" s="110" t="str" cm="1">
        <f t="array" aca="1" ref="C38" ca="1">IFERROR(INDEX(OFFSET(ECO_1,,1,,),_xlfn.AGGREGATE(15,6,(ROW(ECO_1)-kop)/((ECO_1="raison de service")*(OFFSET(ECO_1,,1,,)&lt;&gt;"")*(MonBase="ACSO")),ROW()-ROW($C$37))),"-")</f>
        <v>-</v>
      </c>
      <c r="D38" s="111" t="str" cm="1">
        <f t="array" aca="1" ref="D38" ca="1">IFERROR(INDEX(OFFSET(ECO_2,,1,,),_xlfn.AGGREGATE(15,6,(ROW(ECO_2)-kop)/((ECO_2="raison de service")*(OFFSET(ECO_2,,1,,)&lt;&gt;"")*(MonBase="ACSO")),ROW()-ROW($C$37))),"-")</f>
        <v>-</v>
      </c>
      <c r="E38" s="111" t="str" cm="1">
        <f t="array" aca="1" ref="E38" ca="1">IFERROR(INDEX(OFFSET(ECO_3,,1,,),_xlfn.AGGREGATE(15,6,(ROW(ECO_3)-kop)/((ECO_3="raison de service")*(OFFSET(ECO_3,,1,,)&lt;&gt;"")*(MonBase="ACSO")),ROW()-ROW($C$37))),"-")</f>
        <v>-</v>
      </c>
      <c r="F38" s="111" t="str" cm="1">
        <f t="array" aca="1" ref="F38" ca="1">IFERROR(INDEX(OFFSET(ECO_4,,1,,),_xlfn.AGGREGATE(15,6,(ROW(ECO_4)-kop)/((ECO_4="raison de service")*(OFFSET(ECO_4,,1,,)&lt;&gt;"")*(MonBase="ACSO")),ROW()-ROW($C$37))),"-")</f>
        <v>-</v>
      </c>
      <c r="G38" s="270" t="str" cm="1">
        <f t="array" aca="1" ref="G38" ca="1">IFERROR(INDEX(OFFSET(ECO_5,,1,,),_xlfn.AGGREGATE(15,6,(ROW(ECO_5)-kop)/((ECO_5="raison de service")*(OFFSET(ECO_5,,1,,)&lt;&gt;"")*(MonBase="ACSO")),ROW()-ROW($C$37))),"-")</f>
        <v>-</v>
      </c>
    </row>
    <row r="39" spans="1:7" x14ac:dyDescent="0.25">
      <c r="A39" s="204"/>
      <c r="B39" s="364"/>
      <c r="C39" s="112" t="str" cm="1">
        <f t="array" aca="1" ref="C39" ca="1">IFERROR(INDEX(OFFSET(ECO_1,,1,,),_xlfn.AGGREGATE(15,6,(ROW(ECO_1)-kop)/((ECO_1="raison de service")*(OFFSET(ECO_1,,1,,)&lt;&gt;"")*(MonBase="ACSO")),ROW()-ROW($C$37))),"-")</f>
        <v>-</v>
      </c>
      <c r="D39" s="113" t="str" cm="1">
        <f t="array" aca="1" ref="D39" ca="1">IFERROR(INDEX(OFFSET(ECO_2,,1,,),_xlfn.AGGREGATE(15,6,(ROW(ECO_2)-kop)/((ECO_2="raison de service")*(OFFSET(ECO_2,,1,,)&lt;&gt;"")*(MonBase="ACSO")),ROW()-ROW($C$37))),"-")</f>
        <v>-</v>
      </c>
      <c r="E39" s="113" t="str" cm="1">
        <f t="array" aca="1" ref="E39" ca="1">IFERROR(INDEX(OFFSET(ECO_3,,1,,),_xlfn.AGGREGATE(15,6,(ROW(ECO_3)-kop)/((ECO_3="raison de service")*(OFFSET(ECO_3,,1,,)&lt;&gt;"")*(MonBase="ACSO")),ROW()-ROW($C$37))),"-")</f>
        <v>-</v>
      </c>
      <c r="F39" s="113" t="str" cm="1">
        <f t="array" aca="1" ref="F39" ca="1">IFERROR(INDEX(OFFSET(ECO_4,,1,,),_xlfn.AGGREGATE(15,6,(ROW(ECO_4)-kop)/((ECO_4="raison de service")*(OFFSET(ECO_4,,1,,)&lt;&gt;"")*(MonBase="ACSO")),ROW()-ROW($C$37))),"-")</f>
        <v>-</v>
      </c>
      <c r="G39" s="271" t="str" cm="1">
        <f t="array" aca="1" ref="G39" ca="1">IFERROR(INDEX(OFFSET(ECO_5,,1,,),_xlfn.AGGREGATE(15,6,(ROW(ECO_5)-kop)/((ECO_5="raison de service")*(OFFSET(ECO_5,,1,,)&lt;&gt;"")*(MonBase="ACSO")),ROW()-ROW($C$37))),"-")</f>
        <v>-</v>
      </c>
    </row>
    <row r="40" spans="1:7" x14ac:dyDescent="0.25">
      <c r="A40" s="204"/>
      <c r="B40" s="364"/>
      <c r="C40" s="112" t="str" cm="1">
        <f t="array" aca="1" ref="C40" ca="1">IFERROR(INDEX(OFFSET(ECO_1,,1,,),_xlfn.AGGREGATE(15,6,(ROW(ECO_1)-kop)/((ECO_1="raison de service")*(OFFSET(ECO_1,,1,,)&lt;&gt;"")*(MonBase="ACSO")),ROW()-ROW($C$37))),"-")</f>
        <v>-</v>
      </c>
      <c r="D40" s="113" t="str" cm="1">
        <f t="array" aca="1" ref="D40" ca="1">IFERROR(INDEX(OFFSET(ECO_2,,1,,),_xlfn.AGGREGATE(15,6,(ROW(ECO_2)-kop)/((ECO_2="raison de service")*(OFFSET(ECO_2,,1,,)&lt;&gt;"")*(MonBase="ACSO")),ROW()-ROW($C$37))),"-")</f>
        <v>-</v>
      </c>
      <c r="E40" s="113" t="str" cm="1">
        <f t="array" aca="1" ref="E40" ca="1">IFERROR(INDEX(OFFSET(ECO_3,,1,,),_xlfn.AGGREGATE(15,6,(ROW(ECO_3)-kop)/((ECO_3="raison de service")*(OFFSET(ECO_3,,1,,)&lt;&gt;"")*(MonBase="ACSO")),ROW()-ROW($C$37))),"-")</f>
        <v>-</v>
      </c>
      <c r="F40" s="113" t="str" cm="1">
        <f t="array" aca="1" ref="F40" ca="1">IFERROR(INDEX(OFFSET(ECO_4,,1,,),_xlfn.AGGREGATE(15,6,(ROW(ECO_4)-kop)/((ECO_4="raison de service")*(OFFSET(ECO_4,,1,,)&lt;&gt;"")*(MonBase="ACSO")),ROW()-ROW($C$37))),"-")</f>
        <v>-</v>
      </c>
      <c r="G40" s="271" t="str" cm="1">
        <f t="array" aca="1" ref="G40" ca="1">IFERROR(INDEX(OFFSET(ECO_5,,1,,),_xlfn.AGGREGATE(15,6,(ROW(ECO_5)-kop)/((ECO_5="raison de service")*(OFFSET(ECO_5,,1,,)&lt;&gt;"")*(MonBase="ACSO")),ROW()-ROW($C$37))),"-")</f>
        <v>-</v>
      </c>
    </row>
    <row r="41" spans="1:7" x14ac:dyDescent="0.25">
      <c r="A41" s="204"/>
      <c r="B41" s="364"/>
      <c r="C41" s="112" t="str" cm="1">
        <f t="array" aca="1" ref="C41" ca="1">IFERROR(INDEX(OFFSET(ECO_1,,1,,),_xlfn.AGGREGATE(15,6,(ROW(ECO_1)-kop)/((ECO_1="raison de service")*(OFFSET(ECO_1,,1,,)&lt;&gt;"")*(MonBase="ACSO")),ROW()-ROW($C$37))),"-")</f>
        <v>-</v>
      </c>
      <c r="D41" s="113" t="str" cm="1">
        <f t="array" aca="1" ref="D41" ca="1">IFERROR(INDEX(OFFSET(ECO_2,,1,,),_xlfn.AGGREGATE(15,6,(ROW(ECO_2)-kop)/((ECO_2="raison de service")*(OFFSET(ECO_2,,1,,)&lt;&gt;"")*(MonBase="ACSO")),ROW()-ROW($C$37))),"-")</f>
        <v>-</v>
      </c>
      <c r="E41" s="113" t="str" cm="1">
        <f t="array" aca="1" ref="E41" ca="1">IFERROR(INDEX(OFFSET(ECO_3,,1,,),_xlfn.AGGREGATE(15,6,(ROW(ECO_3)-kop)/((ECO_3="raison de service")*(OFFSET(ECO_3,,1,,)&lt;&gt;"")*(MonBase="ACSO")),ROW()-ROW($C$37))),"-")</f>
        <v>-</v>
      </c>
      <c r="F41" s="113" t="str" cm="1">
        <f t="array" aca="1" ref="F41" ca="1">IFERROR(INDEX(OFFSET(ECO_4,,1,,),_xlfn.AGGREGATE(15,6,(ROW(ECO_4)-kop)/((ECO_4="raison de service")*(OFFSET(ECO_4,,1,,)&lt;&gt;"")*(MonBase="ACSO")),ROW()-ROW($C$37))),"-")</f>
        <v>-</v>
      </c>
      <c r="G41" s="271" t="str" cm="1">
        <f t="array" aca="1" ref="G41" ca="1">IFERROR(INDEX(OFFSET(ECO_5,,1,,),_xlfn.AGGREGATE(15,6,(ROW(ECO_5)-kop)/((ECO_5="raison de service")*(OFFSET(ECO_5,,1,,)&lt;&gt;"")*(MonBase="ACSO")),ROW()-ROW($C$37))),"-")</f>
        <v>-</v>
      </c>
    </row>
    <row r="42" spans="1:7" x14ac:dyDescent="0.25">
      <c r="A42" s="204"/>
      <c r="B42" s="364"/>
      <c r="C42" s="112" t="str" cm="1">
        <f t="array" aca="1" ref="C42" ca="1">IFERROR(INDEX(OFFSET(ECO_1,,1,,),_xlfn.AGGREGATE(15,6,(ROW(ECO_1)-kop)/((ECO_1="raison de service")*(OFFSET(ECO_1,,1,,)&lt;&gt;"")*(MonBase="ACSO")),ROW()-ROW($C$37))),"-")</f>
        <v>-</v>
      </c>
      <c r="D42" s="113" t="str" cm="1">
        <f t="array" aca="1" ref="D42" ca="1">IFERROR(INDEX(OFFSET(ECO_2,,1,,),_xlfn.AGGREGATE(15,6,(ROW(ECO_2)-kop)/((ECO_2="raison de service")*(OFFSET(ECO_2,,1,,)&lt;&gt;"")*(MonBase="ACSO")),ROW()-ROW($C$37))),"-")</f>
        <v>-</v>
      </c>
      <c r="E42" s="113" t="str" cm="1">
        <f t="array" aca="1" ref="E42" ca="1">IFERROR(INDEX(OFFSET(ECO_3,,1,,),_xlfn.AGGREGATE(15,6,(ROW(ECO_3)-kop)/((ECO_3="raison de service")*(OFFSET(ECO_3,,1,,)&lt;&gt;"")*(MonBase="ACSO")),ROW()-ROW($C$37))),"-")</f>
        <v>-</v>
      </c>
      <c r="F42" s="113" t="str" cm="1">
        <f t="array" aca="1" ref="F42" ca="1">IFERROR(INDEX(OFFSET(ECO_4,,1,,),_xlfn.AGGREGATE(15,6,(ROW(ECO_4)-kop)/((ECO_4="raison de service")*(OFFSET(ECO_4,,1,,)&lt;&gt;"")*(MonBase="ACSO")),ROW()-ROW($C$37))),"-")</f>
        <v>-</v>
      </c>
      <c r="G42" s="271" t="str" cm="1">
        <f t="array" aca="1" ref="G42" ca="1">IFERROR(INDEX(OFFSET(ECO_5,,1,,),_xlfn.AGGREGATE(15,6,(ROW(ECO_5)-kop)/((ECO_5="raison de service")*(OFFSET(ECO_5,,1,,)&lt;&gt;"")*(MonBase="ACSO")),ROW()-ROW($C$37))),"-")</f>
        <v>-</v>
      </c>
    </row>
    <row r="43" spans="1:7" x14ac:dyDescent="0.25">
      <c r="A43" s="204"/>
      <c r="B43" s="364"/>
      <c r="C43" s="112" t="str" cm="1">
        <f t="array" aca="1" ref="C43" ca="1">IFERROR(INDEX(OFFSET(ECO_1,,1,,),_xlfn.AGGREGATE(15,6,(ROW(ECO_1)-kop)/((ECO_1="raison de service")*(OFFSET(ECO_1,,1,,)&lt;&gt;"")*(MonBase="ACSO")),ROW()-ROW($C$37))),"-")</f>
        <v>-</v>
      </c>
      <c r="D43" s="113" t="str" cm="1">
        <f t="array" aca="1" ref="D43" ca="1">IFERROR(INDEX(OFFSET(ECO_2,,1,,),_xlfn.AGGREGATE(15,6,(ROW(ECO_2)-kop)/((ECO_2="raison de service")*(OFFSET(ECO_2,,1,,)&lt;&gt;"")*(MonBase="ACSO")),ROW()-ROW($C$37))),"-")</f>
        <v>-</v>
      </c>
      <c r="E43" s="113" t="str" cm="1">
        <f t="array" aca="1" ref="E43" ca="1">IFERROR(INDEX(OFFSET(ECO_3,,1,,),_xlfn.AGGREGATE(15,6,(ROW(ECO_3)-kop)/((ECO_3="raison de service")*(OFFSET(ECO_3,,1,,)&lt;&gt;"")*(MonBase="ACSO")),ROW()-ROW($C$37))),"-")</f>
        <v>-</v>
      </c>
      <c r="F43" s="113" t="str" cm="1">
        <f t="array" aca="1" ref="F43" ca="1">IFERROR(INDEX(OFFSET(ECO_4,,1,,),_xlfn.AGGREGATE(15,6,(ROW(ECO_4)-kop)/((ECO_4="raison de service")*(OFFSET(ECO_4,,1,,)&lt;&gt;"")*(MonBase="ACSO")),ROW()-ROW($C$37))),"-")</f>
        <v>-</v>
      </c>
      <c r="G43" s="271" t="str" cm="1">
        <f t="array" aca="1" ref="G43" ca="1">IFERROR(INDEX(OFFSET(ECO_5,,1,,),_xlfn.AGGREGATE(15,6,(ROW(ECO_5)-kop)/((ECO_5="raison de service")*(OFFSET(ECO_5,,1,,)&lt;&gt;"")*(MonBase="ACSO")),ROW()-ROW($C$37))),"-")</f>
        <v>-</v>
      </c>
    </row>
    <row r="44" spans="1:7" x14ac:dyDescent="0.25">
      <c r="A44" s="204"/>
      <c r="B44" s="364"/>
      <c r="C44" s="112" t="str" cm="1">
        <f t="array" aca="1" ref="C44" ca="1">IFERROR(INDEX(OFFSET(ECO_1,,1,,),_xlfn.AGGREGATE(15,6,(ROW(ECO_1)-kop)/((ECO_1="raison de service")*(OFFSET(ECO_1,,1,,)&lt;&gt;"")*(MonBase="ACSO")),ROW()-ROW($C$37))),"-")</f>
        <v>-</v>
      </c>
      <c r="D44" s="113" t="str" cm="1">
        <f t="array" aca="1" ref="D44" ca="1">IFERROR(INDEX(OFFSET(ECO_2,,1,,),_xlfn.AGGREGATE(15,6,(ROW(ECO_2)-kop)/((ECO_2="raison de service")*(OFFSET(ECO_2,,1,,)&lt;&gt;"")*(MonBase="ACSO")),ROW()-ROW($C$37))),"-")</f>
        <v>-</v>
      </c>
      <c r="E44" s="113" t="str" cm="1">
        <f t="array" aca="1" ref="E44" ca="1">IFERROR(INDEX(OFFSET(ECO_3,,1,,),_xlfn.AGGREGATE(15,6,(ROW(ECO_3)-kop)/((ECO_3="raison de service")*(OFFSET(ECO_3,,1,,)&lt;&gt;"")*(MonBase="ACSO")),ROW()-ROW($C$37))),"-")</f>
        <v>-</v>
      </c>
      <c r="F44" s="113" t="str" cm="1">
        <f t="array" aca="1" ref="F44" ca="1">IFERROR(INDEX(OFFSET(ECO_4,,1,,),_xlfn.AGGREGATE(15,6,(ROW(ECO_4)-kop)/((ECO_4="raison de service")*(OFFSET(ECO_4,,1,,)&lt;&gt;"")*(MonBase="ACSO")),ROW()-ROW($C$37))),"-")</f>
        <v>-</v>
      </c>
      <c r="G44" s="271" t="str" cm="1">
        <f t="array" aca="1" ref="G44" ca="1">IFERROR(INDEX(OFFSET(ECO_5,,1,,),_xlfn.AGGREGATE(15,6,(ROW(ECO_5)-kop)/((ECO_5="raison de service")*(OFFSET(ECO_5,,1,,)&lt;&gt;"")*(MonBase="ACSO")),ROW()-ROW($C$37))),"-")</f>
        <v>-</v>
      </c>
    </row>
    <row r="45" spans="1:7" x14ac:dyDescent="0.25">
      <c r="A45" s="204"/>
      <c r="B45" s="364"/>
      <c r="C45" s="112" t="str" cm="1">
        <f t="array" aca="1" ref="C45" ca="1">IFERROR(INDEX(OFFSET(ECO_1,,1,,),_xlfn.AGGREGATE(15,6,(ROW(ECO_1)-kop)/((ECO_1="raison de service")*(OFFSET(ECO_1,,1,,)&lt;&gt;"")*(MonBase="ACSO")),ROW()-ROW($C$37))),"-")</f>
        <v>-</v>
      </c>
      <c r="D45" s="113" t="str" cm="1">
        <f t="array" aca="1" ref="D45" ca="1">IFERROR(INDEX(OFFSET(ECO_2,,1,,),_xlfn.AGGREGATE(15,6,(ROW(ECO_2)-kop)/((ECO_2="raison de service")*(OFFSET(ECO_2,,1,,)&lt;&gt;"")*(MonBase="ACSO")),ROW()-ROW($C$37))),"-")</f>
        <v>-</v>
      </c>
      <c r="E45" s="113" t="str" cm="1">
        <f t="array" aca="1" ref="E45" ca="1">IFERROR(INDEX(OFFSET(ECO_3,,1,,),_xlfn.AGGREGATE(15,6,(ROW(ECO_3)-kop)/((ECO_3="raison de service")*(OFFSET(ECO_3,,1,,)&lt;&gt;"")*(MonBase="ACSO")),ROW()-ROW($C$37))),"-")</f>
        <v>-</v>
      </c>
      <c r="F45" s="113" t="str" cm="1">
        <f t="array" aca="1" ref="F45" ca="1">IFERROR(INDEX(OFFSET(ECO_4,,1,,),_xlfn.AGGREGATE(15,6,(ROW(ECO_4)-kop)/((ECO_4="raison de service")*(OFFSET(ECO_4,,1,,)&lt;&gt;"")*(MonBase="ACSO")),ROW()-ROW($C$37))),"-")</f>
        <v>-</v>
      </c>
      <c r="G45" s="271" t="str" cm="1">
        <f t="array" aca="1" ref="G45" ca="1">IFERROR(INDEX(OFFSET(ECO_5,,1,,),_xlfn.AGGREGATE(15,6,(ROW(ECO_5)-kop)/((ECO_5="raison de service")*(OFFSET(ECO_5,,1,,)&lt;&gt;"")*(MonBase="ACSO")),ROW()-ROW($C$37))),"-")</f>
        <v>-</v>
      </c>
    </row>
    <row r="46" spans="1:7" ht="15.75" thickBot="1" x14ac:dyDescent="0.3">
      <c r="A46" s="272"/>
      <c r="B46" s="365"/>
      <c r="C46" s="273" t="str" cm="1">
        <f t="array" aca="1" ref="C46" ca="1">IFERROR(INDEX(OFFSET(ECO_1,,1,,),_xlfn.AGGREGATE(15,6,(ROW(ECO_1)-kop)/((ECO_1="raison de service")*(OFFSET(ECO_1,,1,,)&lt;&gt;"")*(MonBase="ACSO")),ROW()-ROW($C$37))),"-")</f>
        <v>-</v>
      </c>
      <c r="D46" s="274" t="str" cm="1">
        <f t="array" aca="1" ref="D46" ca="1">IFERROR(INDEX(OFFSET(ECO_2,,1,,),_xlfn.AGGREGATE(15,6,(ROW(ECO_2)-kop)/((ECO_2="raison de service")*(OFFSET(ECO_2,,1,,)&lt;&gt;"")*(MonBase="ACSO")),ROW()-ROW($C$37))),"-")</f>
        <v>-</v>
      </c>
      <c r="E46" s="274" t="str" cm="1">
        <f t="array" aca="1" ref="E46" ca="1">IFERROR(INDEX(OFFSET(ECO_3,,1,,),_xlfn.AGGREGATE(15,6,(ROW(ECO_3)-kop)/((ECO_3="raison de service")*(OFFSET(ECO_3,,1,,)&lt;&gt;"")*(MonBase="ACSO")),ROW()-ROW($C$37))),"-")</f>
        <v>-</v>
      </c>
      <c r="F46" s="274" t="str" cm="1">
        <f t="array" aca="1" ref="F46" ca="1">IFERROR(INDEX(OFFSET(ECO_4,,1,,),_xlfn.AGGREGATE(15,6,(ROW(ECO_4)-kop)/((ECO_4="raison de service")*(OFFSET(ECO_4,,1,,)&lt;&gt;"")*(MonBase="ACSO")),ROW()-ROW($C$37))),"-")</f>
        <v>-</v>
      </c>
      <c r="G46" s="275" t="str" cm="1">
        <f t="array" aca="1" ref="G46" ca="1">IFERROR(INDEX(OFFSET(ECO_5,,1,,),_xlfn.AGGREGATE(15,6,(ROW(ECO_5)-kop)/((ECO_5="raison de service")*(OFFSET(ECO_5,,1,,)&lt;&gt;"")*(MonBase="ACSO")),ROW()-ROW($C$37))),"-")</f>
        <v>-</v>
      </c>
    </row>
    <row r="47" spans="1:7" ht="16.5" thickTop="1" thickBot="1" x14ac:dyDescent="0.3">
      <c r="A47" s="383" t="s">
        <v>16</v>
      </c>
      <c r="B47" s="384"/>
      <c r="C47" s="289" t="str">
        <f>'BASE PERISCOLAIRE'!B205</f>
        <v>FERME</v>
      </c>
      <c r="D47" s="290" t="str">
        <f>'BASE PERISCOLAIRE'!G205</f>
        <v>FERME</v>
      </c>
      <c r="E47" s="290" t="str">
        <f>'BASE PERISCOLAIRE'!L205</f>
        <v>FERME</v>
      </c>
      <c r="F47" s="290" t="str">
        <f>'BASE PERISCOLAIRE'!Q205</f>
        <v>FERME</v>
      </c>
      <c r="G47" s="291" t="str">
        <f>'BASE PERISCOLAIRE'!V205</f>
        <v>FERME</v>
      </c>
    </row>
    <row r="48" spans="1:7" ht="16.5" thickTop="1" thickBot="1" x14ac:dyDescent="0.3">
      <c r="A48" s="385" t="s">
        <v>42</v>
      </c>
      <c r="B48" s="386"/>
      <c r="C48" s="289" t="str">
        <f>'BASE PERISCOLAIRE'!B217</f>
        <v>FERME</v>
      </c>
      <c r="D48" s="290" t="str">
        <f>'BASE PERISCOLAIRE'!G217</f>
        <v>FERME</v>
      </c>
      <c r="E48" s="290" t="str">
        <f>'BASE PERISCOLAIRE'!L217</f>
        <v>FERME</v>
      </c>
      <c r="F48" s="290" t="str">
        <f>'BASE PERISCOLAIRE'!Q217</f>
        <v>FERME</v>
      </c>
      <c r="G48" s="291" t="str">
        <f>'BASE PERISCOLAIRE'!V217</f>
        <v>FERME</v>
      </c>
    </row>
    <row r="49" spans="1:7" ht="16.5" thickTop="1" thickBot="1" x14ac:dyDescent="0.3">
      <c r="A49" s="387" t="s">
        <v>43</v>
      </c>
      <c r="B49" s="388"/>
      <c r="C49" s="281">
        <f>'BASE PERISCOLAIRE'!B231</f>
        <v>0</v>
      </c>
      <c r="D49" s="282">
        <f>'BASE PERISCOLAIRE'!G231</f>
        <v>0</v>
      </c>
      <c r="E49" s="282">
        <f>'BASE PERISCOLAIRE'!L231</f>
        <v>0</v>
      </c>
      <c r="F49" s="282">
        <f>'BASE PERISCOLAIRE'!Q231</f>
        <v>0</v>
      </c>
      <c r="G49" s="283">
        <f>'BASE PERISCOLAIRE'!V231</f>
        <v>0</v>
      </c>
    </row>
    <row r="50" spans="1:7" ht="15.75" thickBot="1" x14ac:dyDescent="0.3">
      <c r="A50" s="389" t="s">
        <v>44</v>
      </c>
      <c r="B50" s="390"/>
      <c r="C50" s="284">
        <f>'BASE PERISCOLAIRE'!C231</f>
        <v>0</v>
      </c>
      <c r="D50" s="285">
        <f>'BASE PERISCOLAIRE'!H231</f>
        <v>0</v>
      </c>
      <c r="E50" s="285">
        <f>'BASE PERISCOLAIRE'!M231</f>
        <v>0</v>
      </c>
      <c r="F50" s="285">
        <f>'BASE PERISCOLAIRE'!R231</f>
        <v>0</v>
      </c>
      <c r="G50" s="286">
        <f>'BASE PERISCOLAIRE'!W231</f>
        <v>0</v>
      </c>
    </row>
    <row r="51" spans="1:7" ht="16.5" thickTop="1" thickBot="1" x14ac:dyDescent="0.3">
      <c r="A51" s="391" t="s">
        <v>45</v>
      </c>
      <c r="B51" s="392"/>
      <c r="C51" s="266" t="str">
        <f>'BASE PERISCOLAIRE'!D231</f>
        <v>PAS DE SMA</v>
      </c>
      <c r="D51" s="267" t="str">
        <f>'BASE PERISCOLAIRE'!I231</f>
        <v>PAS DE SMA</v>
      </c>
      <c r="E51" s="267" t="str">
        <f>'BASE PERISCOLAIRE'!N231</f>
        <v>PAS DE SMA</v>
      </c>
      <c r="F51" s="267" t="str">
        <f>'BASE PERISCOLAIRE'!S231</f>
        <v>PAS DE SMA</v>
      </c>
      <c r="G51" s="268" t="str">
        <f>'BASE PERISCOLAIRE'!X231</f>
        <v>PAS DE SMA</v>
      </c>
    </row>
    <row r="52" spans="1:7" x14ac:dyDescent="0.25">
      <c r="A52" s="375" t="s">
        <v>47</v>
      </c>
      <c r="B52" s="376"/>
      <c r="C52" s="15" t="str">
        <f>'BASE PERISCOLAIRE'!D261</f>
        <v>SLJ3</v>
      </c>
      <c r="D52" s="16" t="str">
        <f>'BASE PERISCOLAIRE'!I261</f>
        <v>ER12</v>
      </c>
      <c r="E52" s="16" t="str">
        <f>'BASE PERISCOLAIRE'!N261</f>
        <v>ER3</v>
      </c>
      <c r="F52" s="16" t="str">
        <f>'BASE PERISCOLAIRE'!S261</f>
        <v>ER11</v>
      </c>
      <c r="G52" s="287" t="str">
        <f>'BASE PERISCOLAIRE'!X261</f>
        <v>ER11</v>
      </c>
    </row>
    <row r="53" spans="1:7" x14ac:dyDescent="0.25">
      <c r="A53" s="377"/>
      <c r="B53" s="378"/>
      <c r="C53" s="19" t="str">
        <f>'BASE PERISCOLAIRE'!D262</f>
        <v>ER12</v>
      </c>
      <c r="D53" s="14">
        <f>'BASE PERISCOLAIRE'!I262</f>
        <v>0</v>
      </c>
      <c r="E53" s="14">
        <f>'BASE PERISCOLAIRE'!N262</f>
        <v>0</v>
      </c>
      <c r="F53" s="14" t="str">
        <f>'BASE PERISCOLAIRE'!S262</f>
        <v>ER12</v>
      </c>
      <c r="G53" s="288">
        <f>'BASE PERISCOLAIRE'!X262</f>
        <v>0</v>
      </c>
    </row>
    <row r="54" spans="1:7" x14ac:dyDescent="0.25">
      <c r="A54" s="377"/>
      <c r="B54" s="378"/>
      <c r="C54" s="19">
        <f>'BASE PERISCOLAIRE'!D263</f>
        <v>0</v>
      </c>
      <c r="D54" s="14">
        <f>'BASE PERISCOLAIRE'!I263</f>
        <v>0</v>
      </c>
      <c r="E54" s="14">
        <f>'BASE PERISCOLAIRE'!N263</f>
        <v>0</v>
      </c>
      <c r="F54" s="14">
        <f>'BASE PERISCOLAIRE'!S263</f>
        <v>0</v>
      </c>
      <c r="G54" s="288">
        <f>'BASE PERISCOLAIRE'!X263</f>
        <v>0</v>
      </c>
    </row>
    <row r="55" spans="1:7" x14ac:dyDescent="0.25">
      <c r="A55" s="377"/>
      <c r="B55" s="378"/>
      <c r="C55" s="19" t="str">
        <f>'BASE PERISCOLAIRE'!D264</f>
        <v>ER5</v>
      </c>
      <c r="D55" s="14">
        <f>'BASE PERISCOLAIRE'!I264</f>
        <v>0</v>
      </c>
      <c r="E55" s="14">
        <f>'BASE PERISCOLAIRE'!N264</f>
        <v>0</v>
      </c>
      <c r="F55" s="14">
        <f>'BASE PERISCOLAIRE'!S264</f>
        <v>0</v>
      </c>
      <c r="G55" s="288">
        <f>'BASE PERISCOLAIRE'!X264</f>
        <v>0</v>
      </c>
    </row>
    <row r="56" spans="1:7" x14ac:dyDescent="0.25">
      <c r="A56" s="377"/>
      <c r="B56" s="378"/>
      <c r="C56" s="19">
        <f>'BASE PERISCOLAIRE'!D265</f>
        <v>0</v>
      </c>
      <c r="D56" s="14">
        <f>'BASE PERISCOLAIRE'!I265</f>
        <v>0</v>
      </c>
      <c r="E56" s="14">
        <f>'BASE PERISCOLAIRE'!N265</f>
        <v>0</v>
      </c>
      <c r="F56" s="14">
        <f>'BASE PERISCOLAIRE'!S265</f>
        <v>0</v>
      </c>
      <c r="G56" s="288" t="str">
        <f>'BASE PERISCOLAIRE'!X265</f>
        <v>SLJ12</v>
      </c>
    </row>
    <row r="57" spans="1:7" x14ac:dyDescent="0.25">
      <c r="A57" s="377"/>
      <c r="B57" s="378"/>
      <c r="C57" s="19" t="str">
        <f>'BASE PERISCOLAIRE'!D266</f>
        <v>E4</v>
      </c>
      <c r="D57" s="14">
        <f>'BASE PERISCOLAIRE'!I266</f>
        <v>0</v>
      </c>
      <c r="E57" s="14">
        <f>'BASE PERISCOLAIRE'!N266</f>
        <v>0</v>
      </c>
      <c r="F57" s="14">
        <f>'BASE PERISCOLAIRE'!S266</f>
        <v>0</v>
      </c>
      <c r="G57" s="288">
        <f>'BASE PERISCOLAIRE'!X266</f>
        <v>0</v>
      </c>
    </row>
    <row r="58" spans="1:7" x14ac:dyDescent="0.25">
      <c r="A58" s="377"/>
      <c r="B58" s="378"/>
      <c r="C58" s="19">
        <f>'BASE PERISCOLAIRE'!D267</f>
        <v>0</v>
      </c>
      <c r="D58" s="14">
        <f>'BASE PERISCOLAIRE'!I267</f>
        <v>0</v>
      </c>
      <c r="E58" s="14">
        <f>'BASE PERISCOLAIRE'!N267</f>
        <v>0</v>
      </c>
      <c r="F58" s="14">
        <f>'BASE PERISCOLAIRE'!S267</f>
        <v>0</v>
      </c>
      <c r="G58" s="288">
        <f>'BASE PERISCOLAIRE'!X267</f>
        <v>0</v>
      </c>
    </row>
    <row r="59" spans="1:7" x14ac:dyDescent="0.25">
      <c r="A59" s="377"/>
      <c r="B59" s="378"/>
      <c r="C59" s="19">
        <f>'BASE PERISCOLAIRE'!D268</f>
        <v>0</v>
      </c>
      <c r="D59" s="14">
        <f>'BASE PERISCOLAIRE'!I268</f>
        <v>0</v>
      </c>
      <c r="E59" s="14">
        <f>'BASE PERISCOLAIRE'!N268</f>
        <v>0</v>
      </c>
      <c r="F59" s="14">
        <f>'BASE PERISCOLAIRE'!S268</f>
        <v>0</v>
      </c>
      <c r="G59" s="288">
        <f>'BASE PERISCOLAIRE'!X268</f>
        <v>0</v>
      </c>
    </row>
    <row r="60" spans="1:7" x14ac:dyDescent="0.25">
      <c r="A60" s="377"/>
      <c r="B60" s="378"/>
      <c r="C60" s="19">
        <f>'BASE PERISCOLAIRE'!D269</f>
        <v>0</v>
      </c>
      <c r="D60" s="14">
        <f>'BASE PERISCOLAIRE'!I269</f>
        <v>0</v>
      </c>
      <c r="E60" s="14">
        <f>'BASE PERISCOLAIRE'!N269</f>
        <v>0</v>
      </c>
      <c r="F60" s="14">
        <f>'BASE PERISCOLAIRE'!S269</f>
        <v>0</v>
      </c>
      <c r="G60" s="288">
        <f>'BASE PERISCOLAIRE'!X269</f>
        <v>0</v>
      </c>
    </row>
    <row r="61" spans="1:7" x14ac:dyDescent="0.25">
      <c r="A61" s="377"/>
      <c r="B61" s="378"/>
      <c r="C61" s="19">
        <f>'BASE PERISCOLAIRE'!D270</f>
        <v>0</v>
      </c>
      <c r="D61" s="14">
        <f>'BASE PERISCOLAIRE'!I270</f>
        <v>0</v>
      </c>
      <c r="E61" s="14">
        <f>'BASE PERISCOLAIRE'!N270</f>
        <v>0</v>
      </c>
      <c r="F61" s="14">
        <f>'BASE PERISCOLAIRE'!S270</f>
        <v>0</v>
      </c>
      <c r="G61" s="288">
        <f>'BASE PERISCOLAIRE'!X270</f>
        <v>0</v>
      </c>
    </row>
    <row r="62" spans="1:7" x14ac:dyDescent="0.25">
      <c r="A62" s="377"/>
      <c r="B62" s="378"/>
      <c r="C62" s="19">
        <f>'BASE PERISCOLAIRE'!D271</f>
        <v>0</v>
      </c>
      <c r="D62" s="14">
        <f>'BASE PERISCOLAIRE'!I271</f>
        <v>0</v>
      </c>
      <c r="E62" s="14" t="str">
        <f>'BASE PERISCOLAIRE'!N271</f>
        <v>SLJ12</v>
      </c>
      <c r="F62" s="14">
        <f>'BASE PERISCOLAIRE'!S271</f>
        <v>0</v>
      </c>
      <c r="G62" s="288">
        <f>'BASE PERISCOLAIRE'!X271</f>
        <v>0</v>
      </c>
    </row>
    <row r="63" spans="1:7" x14ac:dyDescent="0.25">
      <c r="A63" s="377"/>
      <c r="B63" s="378"/>
      <c r="C63" s="19">
        <f>'BASE PERISCOLAIRE'!D272</f>
        <v>0</v>
      </c>
      <c r="D63" s="14">
        <f>'BASE PERISCOLAIRE'!I272</f>
        <v>0</v>
      </c>
      <c r="E63" s="14">
        <f>'BASE PERISCOLAIRE'!N272</f>
        <v>0</v>
      </c>
      <c r="F63" s="14">
        <f>'BASE PERISCOLAIRE'!S272</f>
        <v>0</v>
      </c>
      <c r="G63" s="288">
        <f>'BASE PERISCOLAIRE'!X272</f>
        <v>0</v>
      </c>
    </row>
    <row r="64" spans="1:7" x14ac:dyDescent="0.25">
      <c r="A64" s="377"/>
      <c r="B64" s="378"/>
      <c r="C64" s="19">
        <f>'BASE PERISCOLAIRE'!D273</f>
        <v>0</v>
      </c>
      <c r="D64" s="14" t="str">
        <f>'BASE PERISCOLAIRE'!I273</f>
        <v>E12</v>
      </c>
      <c r="E64" s="14">
        <f>'BASE PERISCOLAIRE'!N273</f>
        <v>0</v>
      </c>
      <c r="F64" s="14">
        <f>'BASE PERISCOLAIRE'!S273</f>
        <v>0</v>
      </c>
      <c r="G64" s="288">
        <f>'BASE PERISCOLAIRE'!X273</f>
        <v>0</v>
      </c>
    </row>
    <row r="65" spans="1:7" x14ac:dyDescent="0.25">
      <c r="A65" s="377"/>
      <c r="B65" s="378"/>
      <c r="C65" s="19">
        <f>'BASE PERISCOLAIRE'!D274</f>
        <v>0</v>
      </c>
      <c r="D65" s="14">
        <f>'BASE PERISCOLAIRE'!I274</f>
        <v>0</v>
      </c>
      <c r="E65" s="14">
        <f>'BASE PERISCOLAIRE'!N274</f>
        <v>0</v>
      </c>
      <c r="F65" s="14">
        <f>'BASE PERISCOLAIRE'!S274</f>
        <v>0</v>
      </c>
      <c r="G65" s="288">
        <f>'BASE PERISCOLAIRE'!X274</f>
        <v>0</v>
      </c>
    </row>
    <row r="66" spans="1:7" x14ac:dyDescent="0.25">
      <c r="A66" s="377"/>
      <c r="B66" s="378"/>
      <c r="C66" s="19">
        <f>'BASE PERISCOLAIRE'!D275</f>
        <v>0</v>
      </c>
      <c r="D66" s="14">
        <f>'BASE PERISCOLAIRE'!I275</f>
        <v>0</v>
      </c>
      <c r="E66" s="14">
        <f>'BASE PERISCOLAIRE'!N275</f>
        <v>0</v>
      </c>
      <c r="F66" s="14">
        <f>'BASE PERISCOLAIRE'!S275</f>
        <v>0</v>
      </c>
      <c r="G66" s="288">
        <f>'BASE PERISCOLAIRE'!X275</f>
        <v>0</v>
      </c>
    </row>
    <row r="67" spans="1:7" x14ac:dyDescent="0.25">
      <c r="A67" s="377"/>
      <c r="B67" s="378"/>
      <c r="C67" s="19">
        <f>'BASE PERISCOLAIRE'!D276</f>
        <v>0</v>
      </c>
      <c r="D67" s="14">
        <f>'BASE PERISCOLAIRE'!I276</f>
        <v>0</v>
      </c>
      <c r="E67" s="14">
        <f>'BASE PERISCOLAIRE'!N276</f>
        <v>0</v>
      </c>
      <c r="F67" s="14">
        <f>'BASE PERISCOLAIRE'!S276</f>
        <v>0</v>
      </c>
      <c r="G67" s="288">
        <f>'BASE PERISCOLAIRE'!X276</f>
        <v>0</v>
      </c>
    </row>
    <row r="68" spans="1:7" ht="15.75" thickBot="1" x14ac:dyDescent="0.3">
      <c r="A68" s="379"/>
      <c r="B68" s="380"/>
      <c r="C68" s="263">
        <f>'BASE PERISCOLAIRE'!D277</f>
        <v>0</v>
      </c>
      <c r="D68" s="264">
        <f>'BASE PERISCOLAIRE'!I277</f>
        <v>0</v>
      </c>
      <c r="E68" s="264">
        <f>'BASE PERISCOLAIRE'!N277</f>
        <v>0</v>
      </c>
      <c r="F68" s="264">
        <f>'BASE PERISCOLAIRE'!S277</f>
        <v>0</v>
      </c>
      <c r="G68" s="265">
        <f>'BASE PERISCOLAIRE'!X277</f>
        <v>0</v>
      </c>
    </row>
    <row r="69" spans="1:7" ht="15.75" thickTop="1" x14ac:dyDescent="0.25"/>
  </sheetData>
  <sheetProtection password="CC94" sheet="1" objects="1" scenarios="1" selectLockedCells="1" selectUnlockedCells="1"/>
  <mergeCells count="17">
    <mergeCell ref="A52:B68"/>
    <mergeCell ref="A37:B37"/>
    <mergeCell ref="A47:B47"/>
    <mergeCell ref="A48:B48"/>
    <mergeCell ref="A49:B49"/>
    <mergeCell ref="A50:B50"/>
    <mergeCell ref="A51:B51"/>
    <mergeCell ref="A26:B27"/>
    <mergeCell ref="A1:G1"/>
    <mergeCell ref="B17:B25"/>
    <mergeCell ref="B28:B36"/>
    <mergeCell ref="B38:B46"/>
    <mergeCell ref="B5:B9"/>
    <mergeCell ref="A3:B3"/>
    <mergeCell ref="A16:B16"/>
    <mergeCell ref="A4:B4"/>
    <mergeCell ref="A10:B10"/>
  </mergeCells>
  <conditionalFormatting sqref="A69:XFD1048576 A26 A37 A47:A52 A3:A4 A16:A17 A2:XFD2 H3:XFD68 C47:G48 E50:G50 D49:G49 C49:C50 C3:G26 C51:G68 C28:G37">
    <cfRule type="containsText" dxfId="66" priority="80" operator="containsText" text="OUVERT">
      <formula>NOT(ISERROR(SEARCH("OUVERT",A2)))</formula>
    </cfRule>
    <cfRule type="containsText" dxfId="65" priority="81" operator="containsText" text="FERME">
      <formula>NOT(ISERROR(SEARCH("FERME",A2)))</formula>
    </cfRule>
  </conditionalFormatting>
  <conditionalFormatting sqref="A28">
    <cfRule type="containsText" dxfId="64" priority="70" operator="containsText" text="OUVERT">
      <formula>NOT(ISERROR(SEARCH("OUVERT",A28)))</formula>
    </cfRule>
    <cfRule type="containsText" dxfId="63" priority="71" operator="containsText" text="FERME">
      <formula>NOT(ISERROR(SEARCH("FERME",A28)))</formula>
    </cfRule>
  </conditionalFormatting>
  <conditionalFormatting sqref="A38:B38">
    <cfRule type="containsText" dxfId="62" priority="66" operator="containsText" text="OUVERT">
      <formula>NOT(ISERROR(SEARCH("OUVERT",A38)))</formula>
    </cfRule>
    <cfRule type="containsText" dxfId="61" priority="67" operator="containsText" text="FERME">
      <formula>NOT(ISERROR(SEARCH("FERME",A38)))</formula>
    </cfRule>
  </conditionalFormatting>
  <conditionalFormatting sqref="B28">
    <cfRule type="containsText" dxfId="60" priority="64" operator="containsText" text="OUVERT">
      <formula>NOT(ISERROR(SEARCH("OUVERT",B28)))</formula>
    </cfRule>
    <cfRule type="containsText" dxfId="59" priority="65" operator="containsText" text="FERME">
      <formula>NOT(ISERROR(SEARCH("FERME",B28)))</formula>
    </cfRule>
  </conditionalFormatting>
  <conditionalFormatting sqref="C38:G46">
    <cfRule type="containsText" dxfId="58" priority="62" operator="containsText" text="OUVERT">
      <formula>NOT(ISERROR(SEARCH("OUVERT",C38)))</formula>
    </cfRule>
    <cfRule type="containsText" dxfId="57" priority="63" operator="containsText" text="FERME">
      <formula>NOT(ISERROR(SEARCH("FERME",C38)))</formula>
    </cfRule>
  </conditionalFormatting>
  <conditionalFormatting sqref="C49:G50">
    <cfRule type="cellIs" dxfId="56" priority="60" operator="greaterThanOrEqual">
      <formula>0.25</formula>
    </cfRule>
    <cfRule type="cellIs" dxfId="55" priority="61" operator="lessThan">
      <formula>0.25</formula>
    </cfRule>
  </conditionalFormatting>
  <conditionalFormatting sqref="C51:G51">
    <cfRule type="beginsWith" dxfId="54" priority="56" stopIfTrue="1" operator="beginsWith" text="SMA">
      <formula>LEFT(C51,LEN("SMA"))="SMA"</formula>
    </cfRule>
    <cfRule type="containsText" dxfId="53" priority="57" operator="containsText" text="PAS">
      <formula>NOT(ISERROR(SEARCH("PAS",C51)))</formula>
    </cfRule>
  </conditionalFormatting>
  <conditionalFormatting sqref="C27">
    <cfRule type="expression" dxfId="52" priority="51">
      <formula>B27="GREVISTE"</formula>
    </cfRule>
    <cfRule type="expression" dxfId="51" priority="52">
      <formula>B27="FORMATION"</formula>
    </cfRule>
    <cfRule type="expression" dxfId="50" priority="53">
      <formula>B27="ARRET DE TRAVAIL"</formula>
    </cfRule>
    <cfRule type="expression" dxfId="49" priority="54">
      <formula>B27="ABSENT"</formula>
    </cfRule>
    <cfRule type="expression" dxfId="48" priority="55">
      <formula>B27="PRESENT"</formula>
    </cfRule>
  </conditionalFormatting>
  <conditionalFormatting sqref="C27">
    <cfRule type="containsText" dxfId="47" priority="47" operator="containsText" text="Pas de déjeuner">
      <formula>NOT(ISERROR(SEARCH("Pas de déjeuner",C27)))</formula>
    </cfRule>
    <cfRule type="containsText" dxfId="46" priority="48" operator="containsText" text="PN fournis Famille">
      <formula>NOT(ISERROR(SEARCH("PN fournis Famille",C27)))</formula>
    </cfRule>
    <cfRule type="containsText" dxfId="45" priority="49" operator="containsText" text="PN fournis Mairie">
      <formula>NOT(ISERROR(SEARCH("PN fournis Mairie",C27)))</formula>
    </cfRule>
    <cfRule type="containsText" dxfId="44" priority="50" operator="containsText" text="Repas Normal">
      <formula>NOT(ISERROR(SEARCH("Repas Normal",C27)))</formula>
    </cfRule>
  </conditionalFormatting>
  <conditionalFormatting sqref="D27">
    <cfRule type="expression" dxfId="43" priority="42">
      <formula>C27="GREVISTE"</formula>
    </cfRule>
    <cfRule type="expression" dxfId="42" priority="43">
      <formula>C27="FORMATION"</formula>
    </cfRule>
    <cfRule type="expression" dxfId="41" priority="44">
      <formula>C27="ARRET DE TRAVAIL"</formula>
    </cfRule>
    <cfRule type="expression" dxfId="40" priority="45">
      <formula>C27="ABSENT"</formula>
    </cfRule>
    <cfRule type="expression" dxfId="39" priority="46">
      <formula>C27="PRESENT"</formula>
    </cfRule>
  </conditionalFormatting>
  <conditionalFormatting sqref="D27">
    <cfRule type="containsText" dxfId="38" priority="38" operator="containsText" text="Pas de déjeuner">
      <formula>NOT(ISERROR(SEARCH("Pas de déjeuner",D27)))</formula>
    </cfRule>
    <cfRule type="containsText" dxfId="37" priority="39" operator="containsText" text="PN fournis Famille">
      <formula>NOT(ISERROR(SEARCH("PN fournis Famille",D27)))</formula>
    </cfRule>
    <cfRule type="containsText" dxfId="36" priority="40" operator="containsText" text="PN fournis Mairie">
      <formula>NOT(ISERROR(SEARCH("PN fournis Mairie",D27)))</formula>
    </cfRule>
    <cfRule type="containsText" dxfId="35" priority="41" operator="containsText" text="Repas Normal">
      <formula>NOT(ISERROR(SEARCH("Repas Normal",D27)))</formula>
    </cfRule>
  </conditionalFormatting>
  <conditionalFormatting sqref="E27">
    <cfRule type="expression" dxfId="34" priority="24">
      <formula>D27="GREVISTE"</formula>
    </cfRule>
    <cfRule type="expression" dxfId="33" priority="25">
      <formula>D27="FORMATION"</formula>
    </cfRule>
    <cfRule type="expression" dxfId="32" priority="26">
      <formula>D27="ARRET DE TRAVAIL"</formula>
    </cfRule>
    <cfRule type="expression" dxfId="31" priority="27">
      <formula>D27="ABSENT"</formula>
    </cfRule>
    <cfRule type="expression" dxfId="30" priority="28">
      <formula>D27="PRESENT"</formula>
    </cfRule>
  </conditionalFormatting>
  <conditionalFormatting sqref="E27">
    <cfRule type="containsText" dxfId="29" priority="20" operator="containsText" text="Pas de déjeuner">
      <formula>NOT(ISERROR(SEARCH("Pas de déjeuner",E27)))</formula>
    </cfRule>
    <cfRule type="containsText" dxfId="28" priority="21" operator="containsText" text="PN fournis Famille">
      <formula>NOT(ISERROR(SEARCH("PN fournis Famille",E27)))</formula>
    </cfRule>
    <cfRule type="containsText" dxfId="27" priority="22" operator="containsText" text="PN fournis Mairie">
      <formula>NOT(ISERROR(SEARCH("PN fournis Mairie",E27)))</formula>
    </cfRule>
    <cfRule type="containsText" dxfId="26" priority="23" operator="containsText" text="Repas Normal">
      <formula>NOT(ISERROR(SEARCH("Repas Normal",E27)))</formula>
    </cfRule>
  </conditionalFormatting>
  <conditionalFormatting sqref="F27">
    <cfRule type="expression" dxfId="25" priority="15">
      <formula>E27="GREVISTE"</formula>
    </cfRule>
    <cfRule type="expression" dxfId="24" priority="16">
      <formula>E27="FORMATION"</formula>
    </cfRule>
    <cfRule type="expression" dxfId="23" priority="17">
      <formula>E27="ARRET DE TRAVAIL"</formula>
    </cfRule>
    <cfRule type="expression" dxfId="22" priority="18">
      <formula>E27="ABSENT"</formula>
    </cfRule>
    <cfRule type="expression" dxfId="21" priority="19">
      <formula>E27="PRESENT"</formula>
    </cfRule>
  </conditionalFormatting>
  <conditionalFormatting sqref="F27">
    <cfRule type="containsText" dxfId="20" priority="11" operator="containsText" text="Pas de déjeuner">
      <formula>NOT(ISERROR(SEARCH("Pas de déjeuner",F27)))</formula>
    </cfRule>
    <cfRule type="containsText" dxfId="19" priority="12" operator="containsText" text="PN fournis Famille">
      <formula>NOT(ISERROR(SEARCH("PN fournis Famille",F27)))</formula>
    </cfRule>
    <cfRule type="containsText" dxfId="18" priority="13" operator="containsText" text="PN fournis Mairie">
      <formula>NOT(ISERROR(SEARCH("PN fournis Mairie",F27)))</formula>
    </cfRule>
    <cfRule type="containsText" dxfId="17" priority="14" operator="containsText" text="Repas Normal">
      <formula>NOT(ISERROR(SEARCH("Repas Normal",F27)))</formula>
    </cfRule>
  </conditionalFormatting>
  <conditionalFormatting sqref="G27">
    <cfRule type="expression" dxfId="16" priority="6">
      <formula>F27="GREVISTE"</formula>
    </cfRule>
    <cfRule type="expression" dxfId="15" priority="7">
      <formula>F27="FORMATION"</formula>
    </cfRule>
    <cfRule type="expression" dxfId="14" priority="8">
      <formula>F27="ARRET DE TRAVAIL"</formula>
    </cfRule>
    <cfRule type="expression" dxfId="13" priority="9">
      <formula>F27="ABSENT"</formula>
    </cfRule>
    <cfRule type="expression" dxfId="12" priority="10">
      <formula>F27="PRESENT"</formula>
    </cfRule>
  </conditionalFormatting>
  <conditionalFormatting sqref="G27">
    <cfRule type="containsText" dxfId="11" priority="2" operator="containsText" text="Pas de déjeuner">
      <formula>NOT(ISERROR(SEARCH("Pas de déjeuner",G27)))</formula>
    </cfRule>
    <cfRule type="containsText" dxfId="10" priority="3" operator="containsText" text="PN fournis Famille">
      <formula>NOT(ISERROR(SEARCH("PN fournis Famille",G27)))</formula>
    </cfRule>
    <cfRule type="containsText" dxfId="9" priority="4" operator="containsText" text="PN fournis Mairie">
      <formula>NOT(ISERROR(SEARCH("PN fournis Mairie",G27)))</formula>
    </cfRule>
    <cfRule type="containsText" dxfId="8" priority="5" operator="containsText" text="Repas Normal">
      <formula>NOT(ISERROR(SEARCH("Repas Normal",G27)))</formula>
    </cfRule>
  </conditionalFormatting>
  <conditionalFormatting sqref="C4:G15">
    <cfRule type="containsText" dxfId="7" priority="1" operator="containsText" text="NEANT">
      <formula>NOT(ISERROR(SEARCH("NEANT",C4)))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2:G10"/>
  <sheetViews>
    <sheetView workbookViewId="0">
      <selection activeCell="G2" sqref="G2:G6"/>
    </sheetView>
  </sheetViews>
  <sheetFormatPr baseColWidth="10" defaultRowHeight="15" x14ac:dyDescent="0.25"/>
  <cols>
    <col min="7" max="7" width="27.7109375" customWidth="1"/>
  </cols>
  <sheetData>
    <row r="2" spans="7:7" x14ac:dyDescent="0.25">
      <c r="G2" s="23" t="s">
        <v>55</v>
      </c>
    </row>
    <row r="3" spans="7:7" x14ac:dyDescent="0.25">
      <c r="G3" s="199" t="s">
        <v>63</v>
      </c>
    </row>
    <row r="4" spans="7:7" x14ac:dyDescent="0.25">
      <c r="G4" s="199" t="s">
        <v>52</v>
      </c>
    </row>
    <row r="5" spans="7:7" x14ac:dyDescent="0.25">
      <c r="G5" s="199" t="s">
        <v>53</v>
      </c>
    </row>
    <row r="6" spans="7:7" x14ac:dyDescent="0.25">
      <c r="G6" s="199" t="s">
        <v>54</v>
      </c>
    </row>
    <row r="7" spans="7:7" x14ac:dyDescent="0.25">
      <c r="G7" s="199"/>
    </row>
    <row r="8" spans="7:7" x14ac:dyDescent="0.25">
      <c r="G8" s="199"/>
    </row>
    <row r="9" spans="7:7" x14ac:dyDescent="0.25">
      <c r="G9" s="199"/>
    </row>
    <row r="10" spans="7:7" x14ac:dyDescent="0.25">
      <c r="G10" s="171"/>
    </row>
  </sheetData>
  <conditionalFormatting sqref="G2:G10">
    <cfRule type="expression" dxfId="6" priority="3">
      <formula>F2="GREVISTE"</formula>
    </cfRule>
    <cfRule type="expression" dxfId="5" priority="4">
      <formula>F2="FORMATION"</formula>
    </cfRule>
    <cfRule type="expression" dxfId="4" priority="5">
      <formula>F2="ARRET DE TRAVAIL"</formula>
    </cfRule>
    <cfRule type="expression" dxfId="3" priority="6">
      <formula>F2="ABSENT"</formula>
    </cfRule>
    <cfRule type="expression" dxfId="2" priority="7">
      <formula>F2="PRESENT"</formula>
    </cfRule>
  </conditionalFormatting>
  <conditionalFormatting sqref="G2">
    <cfRule type="expression" dxfId="1" priority="2">
      <formula>F2="RAISON DE SERVICE"</formula>
    </cfRule>
  </conditionalFormatting>
  <conditionalFormatting sqref="G3">
    <cfRule type="expression" dxfId="0" priority="1">
      <formula>F3="RAISON DE SERVICE"</formula>
    </cfRule>
  </conditionalFormatting>
  <dataValidations count="1">
    <dataValidation type="list" allowBlank="1" showInputMessage="1" showErrorMessage="1" sqref="G2:G10">
      <formula1>ENTRESTAU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LISTING</vt:lpstr>
      <vt:lpstr>VARIABLES</vt:lpstr>
      <vt:lpstr>BASE PERISCOLAIRE</vt:lpstr>
      <vt:lpstr>GREVE PRECO PERI</vt:lpstr>
      <vt:lpstr>Feuil1</vt:lpstr>
      <vt:lpstr>ACTIVITES</vt:lpstr>
      <vt:lpstr>AESH</vt:lpstr>
      <vt:lpstr>BUS</vt:lpstr>
      <vt:lpstr>ECOLES</vt:lpstr>
      <vt:lpstr>EDUC</vt:lpstr>
      <vt:lpstr>ENTRESTAU</vt:lpstr>
      <vt:lpstr>ETUDES</vt:lpstr>
      <vt:lpstr>MonBase</vt:lpstr>
      <vt:lpstr>PROF</vt:lpstr>
      <vt:lpstr>REPAS</vt:lpstr>
      <vt:lpstr>SERVICE</vt:lpstr>
      <vt:lpstr>SLJ</vt:lpstr>
      <vt:lpstr>TRANSPORTSCOLAIRE</vt:lpstr>
      <vt:lpstr>'BASE PERISCOLAIRE'!Zone_d_impression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Julien THUILLIEZ</cp:lastModifiedBy>
  <cp:lastPrinted>2022-10-23T16:47:10Z</cp:lastPrinted>
  <dcterms:created xsi:type="dcterms:W3CDTF">2021-12-10T16:20:12Z</dcterms:created>
  <dcterms:modified xsi:type="dcterms:W3CDTF">2022-11-28T22:44:59Z</dcterms:modified>
</cp:coreProperties>
</file>