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rb242\Desktop\"/>
    </mc:Choice>
  </mc:AlternateContent>
  <xr:revisionPtr revIDLastSave="0" documentId="8_{D8ECD038-E5E4-4998-B9A8-36A18777AE19}" xr6:coauthVersionLast="45" xr6:coauthVersionMax="45" xr10:uidLastSave="{00000000-0000-0000-0000-000000000000}"/>
  <bookViews>
    <workbookView xWindow="-110" yWindow="-110" windowWidth="19420" windowHeight="10420" xr2:uid="{422F52C4-41ED-41A8-BF94-034AEAC066D3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2" i="1" l="1"/>
  <c r="S36" i="1"/>
  <c r="R36" i="1"/>
  <c r="Q36" i="1"/>
  <c r="P36" i="1"/>
  <c r="O36" i="1"/>
  <c r="N36" i="1"/>
  <c r="M36" i="1"/>
  <c r="M35" i="1" s="1"/>
  <c r="N35" i="1"/>
  <c r="M34" i="1"/>
  <c r="H34" i="1"/>
  <c r="S32" i="1"/>
  <c r="R32" i="1"/>
  <c r="Q32" i="1"/>
  <c r="P32" i="1"/>
  <c r="O32" i="1"/>
  <c r="N32" i="1"/>
  <c r="M32" i="1"/>
  <c r="U31" i="1"/>
  <c r="S31" i="1"/>
  <c r="R31" i="1"/>
  <c r="Q31" i="1"/>
  <c r="P31" i="1"/>
  <c r="O31" i="1"/>
  <c r="N31" i="1"/>
  <c r="M31" i="1"/>
  <c r="L31" i="1"/>
  <c r="G31" i="1"/>
  <c r="G30" i="1"/>
  <c r="K28" i="1"/>
  <c r="K27" i="1" s="1"/>
  <c r="K31" i="1" s="1"/>
  <c r="J28" i="1"/>
  <c r="J27" i="1" s="1"/>
  <c r="J31" i="1" s="1"/>
  <c r="I28" i="1"/>
  <c r="H28" i="1"/>
  <c r="U28" i="1" s="1"/>
  <c r="G28" i="1"/>
  <c r="L27" i="1"/>
  <c r="I26" i="1"/>
  <c r="I27" i="1" s="1"/>
  <c r="I31" i="1" s="1"/>
  <c r="U24" i="1"/>
  <c r="J24" i="1"/>
  <c r="I24" i="1"/>
  <c r="H24" i="1"/>
  <c r="G24" i="1"/>
  <c r="G32" i="1" s="1"/>
  <c r="J23" i="1"/>
  <c r="I23" i="1"/>
  <c r="H23" i="1"/>
  <c r="U22" i="1"/>
  <c r="U23" i="1" s="1"/>
  <c r="J22" i="1"/>
  <c r="J34" i="1" s="1"/>
  <c r="G20" i="1"/>
  <c r="I19" i="1"/>
  <c r="S34" i="1"/>
  <c r="S35" i="1" s="1"/>
  <c r="R34" i="1"/>
  <c r="R35" i="1" s="1"/>
  <c r="Q34" i="1"/>
  <c r="Q35" i="1" s="1"/>
  <c r="P34" i="1"/>
  <c r="O34" i="1"/>
  <c r="O35" i="1" s="1"/>
  <c r="N30" i="1"/>
  <c r="M30" i="1"/>
  <c r="L30" i="1"/>
  <c r="K30" i="1"/>
  <c r="J30" i="1"/>
  <c r="I20" i="1"/>
  <c r="U18" i="1"/>
  <c r="M16" i="1"/>
  <c r="G16" i="1"/>
  <c r="U15" i="1"/>
  <c r="S15" i="1"/>
  <c r="R15" i="1"/>
  <c r="Q15" i="1"/>
  <c r="P15" i="1"/>
  <c r="O15" i="1"/>
  <c r="N15" i="1"/>
  <c r="M15" i="1"/>
  <c r="L15" i="1"/>
  <c r="G15" i="1"/>
  <c r="R14" i="1"/>
  <c r="Q14" i="1"/>
  <c r="N14" i="1"/>
  <c r="M14" i="1"/>
  <c r="I14" i="1"/>
  <c r="G14" i="1"/>
  <c r="K12" i="1"/>
  <c r="K11" i="1" s="1"/>
  <c r="K15" i="1" s="1"/>
  <c r="J12" i="1"/>
  <c r="I12" i="1"/>
  <c r="I11" i="1" s="1"/>
  <c r="I15" i="1" s="1"/>
  <c r="H12" i="1"/>
  <c r="U12" i="1" s="1"/>
  <c r="U11" i="1" s="1"/>
  <c r="L11" i="1"/>
  <c r="J11" i="1"/>
  <c r="J15" i="1" s="1"/>
  <c r="U10" i="1"/>
  <c r="J8" i="1"/>
  <c r="I8" i="1"/>
  <c r="G8" i="1"/>
  <c r="I7" i="1"/>
  <c r="H7" i="1"/>
  <c r="H8" i="1" s="1"/>
  <c r="U6" i="1"/>
  <c r="R4" i="1"/>
  <c r="R16" i="1" s="1"/>
  <c r="Q4" i="1"/>
  <c r="Q16" i="1" s="1"/>
  <c r="O4" i="1"/>
  <c r="O16" i="1" s="1"/>
  <c r="N4" i="1"/>
  <c r="N16" i="1" s="1"/>
  <c r="L4" i="1"/>
  <c r="L16" i="1" s="1"/>
  <c r="I4" i="1"/>
  <c r="I16" i="1" s="1"/>
  <c r="H4" i="1"/>
  <c r="U4" i="1" s="1"/>
  <c r="G4" i="1"/>
  <c r="S4" i="1"/>
  <c r="S16" i="1" s="1"/>
  <c r="P14" i="1"/>
  <c r="O14" i="1"/>
  <c r="L14" i="1"/>
  <c r="K4" i="1"/>
  <c r="K16" i="1" s="1"/>
  <c r="J14" i="1"/>
  <c r="H14" i="1"/>
  <c r="U14" i="1" s="1"/>
  <c r="U3" i="1" l="1"/>
  <c r="P35" i="1"/>
  <c r="U8" i="1"/>
  <c r="U7" i="1" s="1"/>
  <c r="H16" i="1"/>
  <c r="U16" i="1" s="1"/>
  <c r="I32" i="1"/>
  <c r="I36" i="1"/>
  <c r="H20" i="1"/>
  <c r="I30" i="1"/>
  <c r="K14" i="1"/>
  <c r="S14" i="1"/>
  <c r="J20" i="1"/>
  <c r="U26" i="1"/>
  <c r="U27" i="1" s="1"/>
  <c r="R30" i="1"/>
  <c r="I34" i="1"/>
  <c r="G36" i="1"/>
  <c r="P4" i="1"/>
  <c r="P16" i="1" s="1"/>
  <c r="J7" i="1"/>
  <c r="H11" i="1"/>
  <c r="H15" i="1" s="1"/>
  <c r="K20" i="1"/>
  <c r="H27" i="1"/>
  <c r="H31" i="1" s="1"/>
  <c r="S30" i="1"/>
  <c r="H30" i="1"/>
  <c r="U30" i="1" s="1"/>
  <c r="P30" i="1"/>
  <c r="Q30" i="1"/>
  <c r="K34" i="1"/>
  <c r="L34" i="1"/>
  <c r="J4" i="1"/>
  <c r="J16" i="1" s="1"/>
  <c r="L20" i="1"/>
  <c r="O30" i="1"/>
  <c r="J36" i="1" l="1"/>
  <c r="J35" i="1" s="1"/>
  <c r="U34" i="1"/>
  <c r="L36" i="1"/>
  <c r="L35" i="1" s="1"/>
  <c r="L32" i="1"/>
  <c r="K32" i="1"/>
  <c r="K36" i="1"/>
  <c r="K35" i="1" s="1"/>
  <c r="U20" i="1"/>
  <c r="U19" i="1" s="1"/>
  <c r="H32" i="1"/>
  <c r="U32" i="1" s="1"/>
  <c r="H36" i="1"/>
  <c r="J32" i="1"/>
  <c r="I35" i="1"/>
  <c r="U36" i="1" l="1"/>
  <c r="U35" i="1" s="1"/>
  <c r="H35" i="1"/>
</calcChain>
</file>

<file path=xl/sharedStrings.xml><?xml version="1.0" encoding="utf-8"?>
<sst xmlns="http://schemas.openxmlformats.org/spreadsheetml/2006/main" count="38" uniqueCount="12">
  <si>
    <t>CENDRES</t>
  </si>
  <si>
    <t>ESTIME</t>
  </si>
  <si>
    <t>Quantite VLM</t>
  </si>
  <si>
    <t>Prix Unitaire</t>
  </si>
  <si>
    <t>Montant</t>
  </si>
  <si>
    <t>REEL</t>
  </si>
  <si>
    <t>FRE</t>
  </si>
  <si>
    <t>Quantite</t>
  </si>
  <si>
    <t>ECART</t>
  </si>
  <si>
    <t>GATEAUX</t>
  </si>
  <si>
    <t xml:space="preserve">Quantite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</si>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</sst>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9"/>
      <color rgb="FFAADC1E"/>
      <name val="Arial"/>
      <family val="2"/>
    </font>
    <font>
      <sz val="9"/>
      <name val="Arial"/>
      <family val="2"/>
    </font>
    <font>
      <sz val="9"/>
      <color rgb="FFAADC14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b/>
      <sz val="9"/>
      <color rgb="FFAADC1E"/>
      <name val="Arial"/>
      <family val="2"/>
    </font>
    <font>
      <b/>
      <sz val="9"/>
      <color rgb="FFAADC14"/>
      <name val="Arial"/>
      <family val="2"/>
    </font>
    <font>
      <sz val="9"/>
      <color theme="1"/>
      <name val="Calibri"/>
      <family val="2"/>
      <scheme val="minor"/>
    </font>
    <font>
      <b/>
      <i/>
      <sz val="9"/>
      <color theme="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b/>
      <sz val="11"/>
      <color rgb="FFAADC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AADC1E"/>
        <bgColor indexed="64"/>
      </patternFill>
    </fill>
  </fills>
  <borders count="15">
    <border>
      <left/>
      <right/>
      <top/>
      <bottom/>
      <diagonal/>
    </border>
    <border>
      <left style="medium">
        <color rgb="FFAADC14"/>
      </left>
      <right style="medium">
        <color rgb="FFAADC14"/>
      </right>
      <top style="medium">
        <color rgb="FFAADC14"/>
      </top>
      <bottom/>
      <diagonal/>
    </border>
    <border>
      <left style="thin">
        <color rgb="FFAADC14"/>
      </left>
      <right style="thin">
        <color rgb="FFAADC14"/>
      </right>
      <top style="thin">
        <color rgb="FFAADC14"/>
      </top>
      <bottom style="hair">
        <color rgb="FFAADC14"/>
      </bottom>
      <diagonal/>
    </border>
    <border>
      <left style="medium">
        <color rgb="FFAADC14"/>
      </left>
      <right style="medium">
        <color rgb="FFAADC14"/>
      </right>
      <top/>
      <bottom/>
      <diagonal/>
    </border>
    <border>
      <left style="thin">
        <color rgb="FFAADC14"/>
      </left>
      <right style="thin">
        <color rgb="FFAADC14"/>
      </right>
      <top style="hair">
        <color rgb="FFAADC14"/>
      </top>
      <bottom style="hair">
        <color rgb="FFAADC14"/>
      </bottom>
      <diagonal/>
    </border>
    <border>
      <left style="medium">
        <color rgb="FFAADC14"/>
      </left>
      <right style="medium">
        <color rgb="FFAADC14"/>
      </right>
      <top/>
      <bottom style="medium">
        <color rgb="FFAADC14"/>
      </bottom>
      <diagonal/>
    </border>
    <border>
      <left style="thin">
        <color rgb="FFAADC14"/>
      </left>
      <right style="thin">
        <color rgb="FFAADC14"/>
      </right>
      <top style="hair">
        <color rgb="FFAADC14"/>
      </top>
      <bottom style="thin">
        <color rgb="FFAADC14"/>
      </bottom>
      <diagonal/>
    </border>
    <border>
      <left style="medium">
        <color rgb="FFAADC14"/>
      </left>
      <right/>
      <top style="medium">
        <color rgb="FFAADC14"/>
      </top>
      <bottom/>
      <diagonal/>
    </border>
    <border>
      <left/>
      <right/>
      <top style="medium">
        <color rgb="FFAADC14"/>
      </top>
      <bottom/>
      <diagonal/>
    </border>
    <border>
      <left/>
      <right style="medium">
        <color rgb="FFAADC14"/>
      </right>
      <top style="medium">
        <color rgb="FFAADC14"/>
      </top>
      <bottom/>
      <diagonal/>
    </border>
    <border>
      <left style="medium">
        <color rgb="FFAADC14"/>
      </left>
      <right/>
      <top/>
      <bottom/>
      <diagonal/>
    </border>
    <border>
      <left/>
      <right style="medium">
        <color rgb="FFAADC14"/>
      </right>
      <top/>
      <bottom/>
      <diagonal/>
    </border>
    <border>
      <left style="medium">
        <color rgb="FFAADC14"/>
      </left>
      <right/>
      <top/>
      <bottom style="medium">
        <color rgb="FFAADC14"/>
      </bottom>
      <diagonal/>
    </border>
    <border>
      <left/>
      <right/>
      <top/>
      <bottom style="medium">
        <color rgb="FFAADC14"/>
      </bottom>
      <diagonal/>
    </border>
    <border>
      <left/>
      <right style="medium">
        <color rgb="FFAADC14"/>
      </right>
      <top/>
      <bottom style="medium">
        <color rgb="FFAADC1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/>
  </cellStyleXfs>
  <cellXfs count="55">
    <xf numFmtId="0" fontId="0" fillId="0" borderId="0" xfId="0"/>
    <xf numFmtId="0" fontId="3" fillId="2" borderId="1" xfId="0" applyFont="1" applyFill="1" applyBorder="1" applyAlignment="1">
      <alignment horizontal="center" vertical="center" textRotation="90" wrapText="1"/>
    </xf>
    <xf numFmtId="0" fontId="4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 textRotation="90" wrapText="1"/>
    </xf>
    <xf numFmtId="0" fontId="5" fillId="0" borderId="2" xfId="0" applyFont="1" applyBorder="1" applyAlignment="1">
      <alignment vertical="center"/>
    </xf>
    <xf numFmtId="4" fontId="4" fillId="0" borderId="2" xfId="2" applyNumberFormat="1" applyFont="1" applyBorder="1" applyAlignment="1">
      <alignment vertical="center"/>
    </xf>
    <xf numFmtId="0" fontId="4" fillId="0" borderId="0" xfId="0" applyFont="1"/>
    <xf numFmtId="4" fontId="7" fillId="0" borderId="2" xfId="2" applyNumberFormat="1" applyFont="1" applyBorder="1" applyAlignment="1">
      <alignment vertical="center"/>
    </xf>
    <xf numFmtId="0" fontId="3" fillId="2" borderId="3" xfId="0" applyFont="1" applyFill="1" applyBorder="1" applyAlignment="1">
      <alignment horizontal="center" vertical="center" textRotation="90" wrapText="1"/>
    </xf>
    <xf numFmtId="0" fontId="8" fillId="0" borderId="3" xfId="0" applyFont="1" applyBorder="1" applyAlignment="1">
      <alignment horizontal="center" vertical="center" textRotation="90" wrapText="1"/>
    </xf>
    <xf numFmtId="0" fontId="5" fillId="0" borderId="4" xfId="0" applyFont="1" applyBorder="1" applyAlignment="1">
      <alignment vertical="center"/>
    </xf>
    <xf numFmtId="44" fontId="4" fillId="0" borderId="4" xfId="1" applyFont="1" applyBorder="1" applyAlignment="1">
      <alignment vertical="center"/>
    </xf>
    <xf numFmtId="44" fontId="4" fillId="0" borderId="4" xfId="1" applyFont="1" applyFill="1" applyBorder="1" applyAlignment="1">
      <alignment vertical="center"/>
    </xf>
    <xf numFmtId="44" fontId="7" fillId="0" borderId="4" xfId="1" applyFont="1" applyBorder="1" applyAlignment="1">
      <alignment vertical="center"/>
    </xf>
    <xf numFmtId="0" fontId="7" fillId="0" borderId="0" xfId="0" applyFont="1" applyAlignment="1">
      <alignment vertical="center"/>
    </xf>
    <xf numFmtId="0" fontId="8" fillId="0" borderId="5" xfId="0" applyFont="1" applyBorder="1" applyAlignment="1">
      <alignment horizontal="center" vertical="center" textRotation="90" wrapText="1"/>
    </xf>
    <xf numFmtId="0" fontId="9" fillId="0" borderId="6" xfId="0" applyFont="1" applyBorder="1" applyAlignment="1">
      <alignment vertical="center"/>
    </xf>
    <xf numFmtId="44" fontId="7" fillId="0" borderId="6" xfId="1" applyFont="1" applyFill="1" applyBorder="1" applyAlignment="1">
      <alignment vertical="center"/>
    </xf>
    <xf numFmtId="0" fontId="7" fillId="0" borderId="0" xfId="0" applyFont="1"/>
    <xf numFmtId="0" fontId="3" fillId="0" borderId="3" xfId="0" applyFont="1" applyBorder="1" applyAlignment="1">
      <alignment horizontal="center" vertical="center" textRotation="90" wrapText="1"/>
    </xf>
    <xf numFmtId="0" fontId="3" fillId="0" borderId="5" xfId="0" applyFont="1" applyBorder="1" applyAlignment="1">
      <alignment horizontal="center" vertical="center" textRotation="90" wrapText="1"/>
    </xf>
    <xf numFmtId="0" fontId="10" fillId="0" borderId="0" xfId="0" applyFont="1"/>
    <xf numFmtId="0" fontId="2" fillId="0" borderId="0" xfId="0" applyFont="1"/>
    <xf numFmtId="0" fontId="11" fillId="3" borderId="1" xfId="0" applyFont="1" applyFill="1" applyBorder="1" applyAlignment="1">
      <alignment horizontal="center" vertical="center" textRotation="90" wrapText="1"/>
    </xf>
    <xf numFmtId="0" fontId="12" fillId="3" borderId="2" xfId="0" applyFont="1" applyFill="1" applyBorder="1" applyAlignment="1">
      <alignment vertical="center"/>
    </xf>
    <xf numFmtId="4" fontId="12" fillId="3" borderId="2" xfId="2" applyNumberFormat="1" applyFont="1" applyFill="1" applyBorder="1" applyAlignment="1">
      <alignment vertical="center"/>
    </xf>
    <xf numFmtId="4" fontId="12" fillId="0" borderId="2" xfId="2" applyNumberFormat="1" applyFont="1" applyBorder="1" applyAlignment="1">
      <alignment vertical="center"/>
    </xf>
    <xf numFmtId="4" fontId="13" fillId="3" borderId="2" xfId="2" applyNumberFormat="1" applyFont="1" applyFill="1" applyBorder="1" applyAlignment="1">
      <alignment vertical="center"/>
    </xf>
    <xf numFmtId="0" fontId="13" fillId="3" borderId="3" xfId="0" applyFont="1" applyFill="1" applyBorder="1" applyAlignment="1">
      <alignment horizontal="center" vertical="center" textRotation="90" wrapText="1"/>
    </xf>
    <xf numFmtId="0" fontId="12" fillId="3" borderId="4" xfId="0" applyFont="1" applyFill="1" applyBorder="1" applyAlignment="1">
      <alignment vertical="center"/>
    </xf>
    <xf numFmtId="44" fontId="12" fillId="3" borderId="4" xfId="1" applyFont="1" applyFill="1" applyBorder="1" applyAlignment="1">
      <alignment vertical="center"/>
    </xf>
    <xf numFmtId="44" fontId="12" fillId="0" borderId="4" xfId="1" applyFont="1" applyFill="1" applyBorder="1" applyAlignment="1">
      <alignment vertical="center"/>
    </xf>
    <xf numFmtId="44" fontId="13" fillId="3" borderId="4" xfId="1" applyFont="1" applyFill="1" applyBorder="1" applyAlignment="1">
      <alignment vertical="center"/>
    </xf>
    <xf numFmtId="0" fontId="3" fillId="2" borderId="5" xfId="0" applyFont="1" applyFill="1" applyBorder="1" applyAlignment="1">
      <alignment horizontal="center" vertical="center" textRotation="90" wrapText="1"/>
    </xf>
    <xf numFmtId="0" fontId="13" fillId="3" borderId="5" xfId="0" applyFont="1" applyFill="1" applyBorder="1" applyAlignment="1">
      <alignment horizontal="center" vertical="center" textRotation="90" wrapText="1"/>
    </xf>
    <xf numFmtId="0" fontId="13" fillId="3" borderId="6" xfId="0" applyFont="1" applyFill="1" applyBorder="1" applyAlignment="1">
      <alignment vertical="center"/>
    </xf>
    <xf numFmtId="44" fontId="13" fillId="3" borderId="6" xfId="1" applyFont="1" applyFill="1" applyBorder="1" applyAlignment="1">
      <alignment vertical="center"/>
    </xf>
    <xf numFmtId="44" fontId="13" fillId="0" borderId="6" xfId="1" applyFont="1" applyFill="1" applyBorder="1" applyAlignment="1">
      <alignment vertical="center"/>
    </xf>
    <xf numFmtId="0" fontId="3" fillId="2" borderId="7" xfId="0" applyFont="1" applyFill="1" applyBorder="1" applyAlignment="1">
      <alignment horizontal="center" vertical="center" textRotation="90" wrapText="1"/>
    </xf>
    <xf numFmtId="0" fontId="3" fillId="2" borderId="8" xfId="0" applyFont="1" applyFill="1" applyBorder="1" applyAlignment="1">
      <alignment horizontal="center" vertical="center" textRotation="90" wrapText="1"/>
    </xf>
    <xf numFmtId="0" fontId="3" fillId="2" borderId="9" xfId="0" applyFont="1" applyFill="1" applyBorder="1" applyAlignment="1">
      <alignment horizontal="center" vertical="center" textRotation="90" wrapText="1"/>
    </xf>
    <xf numFmtId="0" fontId="5" fillId="2" borderId="2" xfId="0" applyFont="1" applyFill="1" applyBorder="1" applyAlignment="1">
      <alignment vertical="center"/>
    </xf>
    <xf numFmtId="4" fontId="8" fillId="2" borderId="2" xfId="2" applyNumberFormat="1" applyFont="1" applyFill="1" applyBorder="1" applyAlignment="1">
      <alignment vertical="center"/>
    </xf>
    <xf numFmtId="0" fontId="14" fillId="0" borderId="0" xfId="0" applyFont="1"/>
    <xf numFmtId="0" fontId="3" fillId="2" borderId="10" xfId="0" applyFont="1" applyFill="1" applyBorder="1" applyAlignment="1">
      <alignment horizontal="center" vertical="center" textRotation="90" wrapText="1"/>
    </xf>
    <xf numFmtId="0" fontId="3" fillId="2" borderId="0" xfId="0" applyFont="1" applyFill="1" applyAlignment="1">
      <alignment horizontal="center" vertical="center" textRotation="90" wrapText="1"/>
    </xf>
    <xf numFmtId="0" fontId="3" fillId="2" borderId="11" xfId="0" applyFont="1" applyFill="1" applyBorder="1" applyAlignment="1">
      <alignment horizontal="center" vertical="center" textRotation="90" wrapText="1"/>
    </xf>
    <xf numFmtId="0" fontId="5" fillId="2" borderId="4" xfId="0" applyFont="1" applyFill="1" applyBorder="1" applyAlignment="1">
      <alignment vertical="center"/>
    </xf>
    <xf numFmtId="44" fontId="8" fillId="2" borderId="4" xfId="1" applyFont="1" applyFill="1" applyBorder="1" applyAlignment="1">
      <alignment vertical="center"/>
    </xf>
    <xf numFmtId="0" fontId="3" fillId="2" borderId="12" xfId="0" applyFont="1" applyFill="1" applyBorder="1" applyAlignment="1">
      <alignment horizontal="center" vertical="center" textRotation="90" wrapText="1"/>
    </xf>
    <xf numFmtId="0" fontId="3" fillId="2" borderId="13" xfId="0" applyFont="1" applyFill="1" applyBorder="1" applyAlignment="1">
      <alignment horizontal="center" vertical="center" textRotation="90" wrapText="1"/>
    </xf>
    <xf numFmtId="0" fontId="3" fillId="2" borderId="14" xfId="0" applyFont="1" applyFill="1" applyBorder="1" applyAlignment="1">
      <alignment horizontal="center" vertical="center" textRotation="90" wrapText="1"/>
    </xf>
    <xf numFmtId="0" fontId="9" fillId="2" borderId="6" xfId="0" applyFont="1" applyFill="1" applyBorder="1" applyAlignment="1">
      <alignment vertical="center"/>
    </xf>
    <xf numFmtId="44" fontId="8" fillId="2" borderId="6" xfId="1" applyFont="1" applyFill="1" applyBorder="1" applyAlignment="1">
      <alignment vertical="center"/>
    </xf>
    <xf numFmtId="17" fontId="0" fillId="0" borderId="0" xfId="0" applyNumberFormat="1"/>
  </cellXfs>
  <cellStyles count="3">
    <cellStyle name="Monétaire" xfId="1" builtinId="4"/>
    <cellStyle name="Normal" xfId="0" builtinId="0"/>
    <cellStyle name="Normal 10" xfId="2" xr:uid="{4C83D6B1-9B96-403D-8CBB-F1888E0DE6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one4u.sharepoint.com/sites/TeamsFinanceTerritoireGEBFCIDF/Shared%20Documents/General/IDF/CLOTURE/05-2021/2-%20LF%20VALOMARNE/LF%20-%20Refiom%20et%20machefer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9 =&gt;"/>
      <sheetName val="REFIOM (2019)"/>
      <sheetName val="MACHEFER (2019)"/>
      <sheetName val="TPT MACHEFER (2019)"/>
      <sheetName val="FRE MACHEFER"/>
      <sheetName val="2020 =&gt;"/>
      <sheetName val="DEBOUCLAGE 2019"/>
      <sheetName val="REFIOM (2020)"/>
      <sheetName val="MACHEFER (2020)"/>
      <sheetName val="TPT MACHEFER (2020)"/>
      <sheetName val="REFIOM (2021)"/>
      <sheetName val="MACHEFER (2021)"/>
      <sheetName val="TPT MACHEFER (2021)"/>
      <sheetName val="AVOIR RECYDEM"/>
      <sheetName val="SYNTHE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C18A2-E76E-4A80-A4F5-C697F7B0BAE8}">
  <dimension ref="A1:U36"/>
  <sheetViews>
    <sheetView tabSelected="1" zoomScale="70" zoomScaleNormal="70" workbookViewId="0">
      <selection activeCell="W3" sqref="W3"/>
    </sheetView>
  </sheetViews>
  <sheetFormatPr baseColWidth="10" defaultRowHeight="14.5" x14ac:dyDescent="0.35"/>
  <cols>
    <col min="2" max="2" width="0.81640625" customWidth="1"/>
    <col min="4" max="4" width="0.54296875" customWidth="1"/>
    <col min="5" max="5" width="10.90625" customWidth="1"/>
    <col min="6" max="6" width="10.90625" hidden="1" customWidth="1"/>
    <col min="8" max="11" width="11.6328125" bestFit="1" customWidth="1"/>
    <col min="13" max="13" width="11.6328125" bestFit="1" customWidth="1"/>
    <col min="20" max="20" width="8.984375E-2" customWidth="1"/>
    <col min="21" max="21" width="11.6328125" bestFit="1" customWidth="1"/>
  </cols>
  <sheetData>
    <row r="1" spans="1:21" ht="15" thickBot="1" x14ac:dyDescent="0.4">
      <c r="H1" s="54">
        <v>43831</v>
      </c>
      <c r="I1" s="54">
        <v>43862</v>
      </c>
      <c r="J1" s="54">
        <v>43891</v>
      </c>
      <c r="K1" s="54">
        <v>43922</v>
      </c>
      <c r="L1" s="54">
        <v>43952</v>
      </c>
      <c r="M1" s="54">
        <v>43983</v>
      </c>
      <c r="N1" s="54">
        <v>44013</v>
      </c>
      <c r="O1" s="54">
        <v>44044</v>
      </c>
      <c r="P1" s="54">
        <v>44075</v>
      </c>
      <c r="Q1" s="54">
        <v>44105</v>
      </c>
      <c r="R1" s="54">
        <v>44136</v>
      </c>
      <c r="S1" s="54">
        <v>44166</v>
      </c>
    </row>
    <row r="2" spans="1:21" x14ac:dyDescent="0.35">
      <c r="A2" s="1" t="s">
        <v>0</v>
      </c>
      <c r="B2" s="2"/>
      <c r="C2" s="3" t="s">
        <v>1</v>
      </c>
      <c r="D2" s="2"/>
      <c r="E2" s="4" t="s">
        <v>2</v>
      </c>
      <c r="F2" s="2"/>
      <c r="G2" s="5"/>
      <c r="H2" s="5">
        <v>220</v>
      </c>
      <c r="I2" s="5">
        <v>220</v>
      </c>
      <c r="J2" s="5">
        <v>220</v>
      </c>
      <c r="K2" s="5">
        <v>220</v>
      </c>
      <c r="L2" s="5">
        <v>220</v>
      </c>
      <c r="M2" s="5">
        <v>220</v>
      </c>
      <c r="N2" s="5">
        <v>220</v>
      </c>
      <c r="O2" s="5">
        <v>220</v>
      </c>
      <c r="P2" s="5">
        <v>220</v>
      </c>
      <c r="Q2" s="5">
        <v>220</v>
      </c>
      <c r="R2" s="5">
        <v>220</v>
      </c>
      <c r="S2" s="5">
        <v>220</v>
      </c>
      <c r="T2" s="6"/>
      <c r="U2" s="7">
        <f>SUM(H2:S2)</f>
        <v>2640</v>
      </c>
    </row>
    <row r="3" spans="1:21" x14ac:dyDescent="0.35">
      <c r="A3" s="8"/>
      <c r="B3" s="2"/>
      <c r="C3" s="9"/>
      <c r="D3" s="2"/>
      <c r="E3" s="10" t="s">
        <v>3</v>
      </c>
      <c r="F3" s="2"/>
      <c r="G3" s="11"/>
      <c r="H3" s="11">
        <v>-216.05</v>
      </c>
      <c r="I3" s="11">
        <v>-216.05</v>
      </c>
      <c r="J3" s="11">
        <v>-216.05</v>
      </c>
      <c r="K3" s="11">
        <v>-216.05</v>
      </c>
      <c r="L3" s="11">
        <v>-216.05</v>
      </c>
      <c r="M3" s="11"/>
      <c r="N3" s="11"/>
      <c r="O3" s="11"/>
      <c r="P3" s="12"/>
      <c r="Q3" s="11"/>
      <c r="R3" s="11"/>
      <c r="S3" s="11"/>
      <c r="T3" s="6"/>
      <c r="U3" s="13">
        <f>IF(U2=0,0,U4/U2)</f>
        <v>-178.02992424242424</v>
      </c>
    </row>
    <row r="4" spans="1:21" ht="15" thickBot="1" x14ac:dyDescent="0.4">
      <c r="A4" s="8"/>
      <c r="B4" s="14"/>
      <c r="C4" s="15"/>
      <c r="D4" s="14"/>
      <c r="E4" s="16" t="s">
        <v>4</v>
      </c>
      <c r="F4" s="14"/>
      <c r="G4" s="17">
        <f>+G2*G3</f>
        <v>0</v>
      </c>
      <c r="H4" s="17">
        <f t="shared" ref="H4:S4" si="0">+H2*H3</f>
        <v>-47531</v>
      </c>
      <c r="I4" s="17">
        <f t="shared" si="0"/>
        <v>-47531</v>
      </c>
      <c r="J4" s="17">
        <f t="shared" si="0"/>
        <v>-47531</v>
      </c>
      <c r="K4" s="17">
        <f t="shared" si="0"/>
        <v>-47531</v>
      </c>
      <c r="L4" s="17">
        <f>+L2*L3</f>
        <v>-47531</v>
      </c>
      <c r="M4" s="17">
        <v>-232344</v>
      </c>
      <c r="N4" s="17">
        <f t="shared" si="0"/>
        <v>0</v>
      </c>
      <c r="O4" s="17">
        <f t="shared" si="0"/>
        <v>0</v>
      </c>
      <c r="P4" s="17">
        <f t="shared" si="0"/>
        <v>0</v>
      </c>
      <c r="Q4" s="17">
        <f t="shared" si="0"/>
        <v>0</v>
      </c>
      <c r="R4" s="17">
        <f t="shared" si="0"/>
        <v>0</v>
      </c>
      <c r="S4" s="17">
        <f t="shared" si="0"/>
        <v>0</v>
      </c>
      <c r="T4" s="6"/>
      <c r="U4" s="17">
        <f>SUM(H4:S4)</f>
        <v>-469999</v>
      </c>
    </row>
    <row r="5" spans="1:21" ht="15" thickBot="1" x14ac:dyDescent="0.4">
      <c r="A5" s="8"/>
      <c r="B5" s="6"/>
      <c r="C5" s="6"/>
      <c r="D5" s="6"/>
      <c r="E5" s="6"/>
      <c r="F5" s="6"/>
      <c r="G5" s="6"/>
      <c r="H5" s="6"/>
      <c r="I5" s="6"/>
      <c r="J5" s="2"/>
      <c r="K5" s="6"/>
      <c r="L5" s="6"/>
      <c r="M5" s="6"/>
      <c r="N5" s="6"/>
      <c r="O5" s="6"/>
      <c r="P5" s="6"/>
      <c r="Q5" s="6"/>
      <c r="R5" s="6"/>
      <c r="S5" s="6"/>
      <c r="T5" s="6"/>
      <c r="U5" s="18"/>
    </row>
    <row r="6" spans="1:21" x14ac:dyDescent="0.35">
      <c r="A6" s="8"/>
      <c r="B6" s="6"/>
      <c r="C6" s="3" t="s">
        <v>5</v>
      </c>
      <c r="D6" s="6"/>
      <c r="E6" s="4" t="s">
        <v>2</v>
      </c>
      <c r="F6" s="2"/>
      <c r="G6" s="5"/>
      <c r="H6" s="5">
        <v>559.54</v>
      </c>
      <c r="I6" s="5">
        <v>537</v>
      </c>
      <c r="J6" s="5">
        <v>493.1</v>
      </c>
      <c r="K6" s="5"/>
      <c r="L6" s="5"/>
      <c r="M6" s="5">
        <v>4232</v>
      </c>
      <c r="N6" s="5"/>
      <c r="O6" s="5"/>
      <c r="P6" s="5"/>
      <c r="Q6" s="5"/>
      <c r="R6" s="5"/>
      <c r="S6" s="5"/>
      <c r="T6" s="6"/>
      <c r="U6" s="7">
        <f>SUM(H6:S6)</f>
        <v>5821.6399999999994</v>
      </c>
    </row>
    <row r="7" spans="1:21" x14ac:dyDescent="0.35">
      <c r="A7" s="8"/>
      <c r="B7" s="2"/>
      <c r="C7" s="19"/>
      <c r="D7" s="2"/>
      <c r="E7" s="10" t="s">
        <v>3</v>
      </c>
      <c r="F7" s="2"/>
      <c r="G7" s="11"/>
      <c r="H7" s="11">
        <f>+'[1]REFIOM (2020)'!S6</f>
        <v>0</v>
      </c>
      <c r="I7" s="11">
        <f>I8/I6</f>
        <v>-214.85955307262572</v>
      </c>
      <c r="J7" s="11">
        <f>+J8/J6</f>
        <v>-214.1</v>
      </c>
      <c r="K7" s="11"/>
      <c r="L7" s="11"/>
      <c r="M7" s="11"/>
      <c r="N7" s="11"/>
      <c r="O7" s="11"/>
      <c r="P7" s="11"/>
      <c r="Q7" s="11"/>
      <c r="R7" s="11"/>
      <c r="S7" s="11"/>
      <c r="T7" s="6"/>
      <c r="U7" s="13">
        <f>IF(U6=0,0,U8/U6)</f>
        <v>-91.741208662851037</v>
      </c>
    </row>
    <row r="8" spans="1:21" ht="15" thickBot="1" x14ac:dyDescent="0.4">
      <c r="A8" s="8"/>
      <c r="B8" s="14"/>
      <c r="C8" s="20"/>
      <c r="D8" s="14"/>
      <c r="E8" s="16" t="s">
        <v>4</v>
      </c>
      <c r="F8" s="14"/>
      <c r="G8" s="17">
        <f>+G6*G7</f>
        <v>0</v>
      </c>
      <c r="H8" s="17">
        <f>+H6*H7</f>
        <v>0</v>
      </c>
      <c r="I8" s="17">
        <f>-105799.74-8763.84-816</f>
        <v>-115379.58</v>
      </c>
      <c r="J8" s="17">
        <f>-97525.32-8047.39</f>
        <v>-105572.71</v>
      </c>
      <c r="K8" s="17"/>
      <c r="L8" s="17"/>
      <c r="M8" s="17">
        <v>-313132</v>
      </c>
      <c r="N8" s="17"/>
      <c r="O8" s="17"/>
      <c r="P8" s="17"/>
      <c r="Q8" s="17"/>
      <c r="R8" s="17"/>
      <c r="S8" s="17"/>
      <c r="T8" s="6"/>
      <c r="U8" s="17">
        <f>SUM(H8:S8)</f>
        <v>-534084.29</v>
      </c>
    </row>
    <row r="9" spans="1:21" ht="15" thickBot="1" x14ac:dyDescent="0.4">
      <c r="A9" s="8"/>
      <c r="B9" s="6"/>
      <c r="C9" s="6"/>
      <c r="D9" s="6"/>
      <c r="E9" s="6"/>
      <c r="F9" s="6"/>
      <c r="G9" s="6"/>
      <c r="H9" s="6"/>
      <c r="I9" s="6"/>
      <c r="J9" s="2"/>
      <c r="K9" s="6"/>
      <c r="L9" s="6"/>
      <c r="M9" s="6"/>
      <c r="N9" s="6"/>
      <c r="O9" s="6"/>
      <c r="P9" s="6"/>
      <c r="Q9" s="6"/>
      <c r="R9" s="6"/>
      <c r="S9" s="6"/>
      <c r="T9" s="6"/>
      <c r="U9" s="18"/>
    </row>
    <row r="10" spans="1:21" x14ac:dyDescent="0.35">
      <c r="A10" s="8"/>
      <c r="C10" s="3" t="s">
        <v>6</v>
      </c>
      <c r="D10" s="2"/>
      <c r="E10" s="4" t="s">
        <v>7</v>
      </c>
      <c r="F10" s="2"/>
      <c r="G10" s="5"/>
      <c r="H10" s="5">
        <v>578.54999999999995</v>
      </c>
      <c r="I10" s="5">
        <v>447.3</v>
      </c>
      <c r="J10" s="5">
        <v>473.05</v>
      </c>
      <c r="K10" s="5">
        <v>529</v>
      </c>
      <c r="L10" s="5">
        <v>420</v>
      </c>
      <c r="M10" s="5"/>
      <c r="N10" s="5"/>
      <c r="O10" s="5"/>
      <c r="P10" s="5"/>
      <c r="Q10" s="5"/>
      <c r="R10" s="5"/>
      <c r="S10" s="5"/>
      <c r="T10" s="6"/>
      <c r="U10" s="7">
        <f>SUM(H10:S10)</f>
        <v>2447.8999999999996</v>
      </c>
    </row>
    <row r="11" spans="1:21" x14ac:dyDescent="0.35">
      <c r="A11" s="8"/>
      <c r="C11" s="9"/>
      <c r="D11" s="2"/>
      <c r="E11" s="10" t="s">
        <v>3</v>
      </c>
      <c r="F11" s="2"/>
      <c r="G11" s="11"/>
      <c r="H11" s="12">
        <f>H12/H10</f>
        <v>-216.05114510413966</v>
      </c>
      <c r="I11" s="11">
        <f>+I12/I10</f>
        <v>-215.36972948803933</v>
      </c>
      <c r="J11" s="11">
        <f>+J12/J10</f>
        <v>-216.50633125462423</v>
      </c>
      <c r="K11" s="11">
        <f>+K12/K10</f>
        <v>-215.47128544423441</v>
      </c>
      <c r="L11" s="11">
        <f>+L12/L10</f>
        <v>-217.38147619047621</v>
      </c>
      <c r="M11" s="11"/>
      <c r="N11" s="11"/>
      <c r="O11" s="11"/>
      <c r="P11" s="11"/>
      <c r="Q11" s="12"/>
      <c r="R11" s="12"/>
      <c r="S11" s="11"/>
      <c r="T11" s="6"/>
      <c r="U11" s="13">
        <f>IF(U10=0,0,U12/U10)</f>
        <v>-216.1175374811063</v>
      </c>
    </row>
    <row r="12" spans="1:21" ht="15" thickBot="1" x14ac:dyDescent="0.4">
      <c r="A12" s="8"/>
      <c r="C12" s="15"/>
      <c r="D12" s="14"/>
      <c r="E12" s="16" t="s">
        <v>4</v>
      </c>
      <c r="F12" s="14"/>
      <c r="G12" s="17"/>
      <c r="H12" s="17">
        <f>-114425.62-3673.53-6897.24</f>
        <v>-124996.39</v>
      </c>
      <c r="I12" s="17">
        <f>-88467.01-4114.27-3448.62-383.18+78.2</f>
        <v>-96334.87999999999</v>
      </c>
      <c r="J12" s="17">
        <f>+-93559.83-6756.48-2102.01</f>
        <v>-102418.31999999999</v>
      </c>
      <c r="K12" s="17">
        <f>-104625.61-3728.3-5630.4</f>
        <v>-113984.31</v>
      </c>
      <c r="L12" s="17">
        <v>-91300.22</v>
      </c>
      <c r="M12" s="17"/>
      <c r="N12" s="17"/>
      <c r="O12" s="17"/>
      <c r="P12" s="17"/>
      <c r="Q12" s="17"/>
      <c r="R12" s="17"/>
      <c r="S12" s="17"/>
      <c r="T12" s="6"/>
      <c r="U12" s="17">
        <f>SUM(H12:S12)</f>
        <v>-529034.12</v>
      </c>
    </row>
    <row r="13" spans="1:21" ht="2" customHeight="1" x14ac:dyDescent="0.35">
      <c r="A13" s="8"/>
      <c r="C13" s="21"/>
      <c r="F13" s="14"/>
      <c r="U13" s="22"/>
    </row>
    <row r="14" spans="1:21" hidden="1" x14ac:dyDescent="0.35">
      <c r="A14" s="8"/>
      <c r="C14" s="23" t="s">
        <v>8</v>
      </c>
      <c r="D14" s="2"/>
      <c r="E14" s="24" t="s">
        <v>7</v>
      </c>
      <c r="F14" s="14"/>
      <c r="G14" s="25" t="e">
        <f>#REF!-G2</f>
        <v>#REF!</v>
      </c>
      <c r="H14" s="26" t="e">
        <f>#REF!-H2</f>
        <v>#REF!</v>
      </c>
      <c r="I14" s="25" t="e">
        <f>#REF!-I2</f>
        <v>#REF!</v>
      </c>
      <c r="J14" s="25" t="e">
        <f>#REF!-J2</f>
        <v>#REF!</v>
      </c>
      <c r="K14" s="25" t="e">
        <f>#REF!-K2</f>
        <v>#REF!</v>
      </c>
      <c r="L14" s="25" t="e">
        <f>#REF!-L2</f>
        <v>#REF!</v>
      </c>
      <c r="M14" s="25" t="e">
        <f>#REF!-M2</f>
        <v>#REF!</v>
      </c>
      <c r="N14" s="25" t="e">
        <f>#REF!-N2</f>
        <v>#REF!</v>
      </c>
      <c r="O14" s="25" t="e">
        <f>#REF!-O2</f>
        <v>#REF!</v>
      </c>
      <c r="P14" s="25" t="e">
        <f>#REF!-P2</f>
        <v>#REF!</v>
      </c>
      <c r="Q14" s="25" t="e">
        <f>#REF!-Q2</f>
        <v>#REF!</v>
      </c>
      <c r="R14" s="25" t="e">
        <f>#REF!-R2</f>
        <v>#REF!</v>
      </c>
      <c r="S14" s="25" t="e">
        <f>#REF!-S2</f>
        <v>#REF!</v>
      </c>
      <c r="U14" s="27" t="e">
        <f>SUM(H14:S14)</f>
        <v>#REF!</v>
      </c>
    </row>
    <row r="15" spans="1:21" hidden="1" x14ac:dyDescent="0.35">
      <c r="A15" s="8"/>
      <c r="C15" s="28"/>
      <c r="D15" s="2"/>
      <c r="E15" s="29" t="s">
        <v>3</v>
      </c>
      <c r="F15" s="14"/>
      <c r="G15" s="30">
        <f t="shared" ref="G15:S15" si="1">G11-G3</f>
        <v>0</v>
      </c>
      <c r="H15" s="31">
        <f t="shared" si="1"/>
        <v>-1.1451041396526307E-3</v>
      </c>
      <c r="I15" s="30">
        <f t="shared" si="1"/>
        <v>0.68027051196068555</v>
      </c>
      <c r="J15" s="30">
        <f t="shared" si="1"/>
        <v>-0.45633125462421731</v>
      </c>
      <c r="K15" s="30">
        <f t="shared" si="1"/>
        <v>0.57871455576560038</v>
      </c>
      <c r="L15" s="30">
        <f t="shared" si="1"/>
        <v>-1.3314761904761951</v>
      </c>
      <c r="M15" s="30">
        <f t="shared" si="1"/>
        <v>0</v>
      </c>
      <c r="N15" s="30">
        <f t="shared" si="1"/>
        <v>0</v>
      </c>
      <c r="O15" s="30">
        <f t="shared" si="1"/>
        <v>0</v>
      </c>
      <c r="P15" s="30">
        <f t="shared" si="1"/>
        <v>0</v>
      </c>
      <c r="Q15" s="30">
        <f t="shared" si="1"/>
        <v>0</v>
      </c>
      <c r="R15" s="30">
        <f t="shared" si="1"/>
        <v>0</v>
      </c>
      <c r="S15" s="30">
        <f t="shared" si="1"/>
        <v>0</v>
      </c>
      <c r="U15" s="32">
        <f>+T15</f>
        <v>0</v>
      </c>
    </row>
    <row r="16" spans="1:21" ht="15" hidden="1" thickBot="1" x14ac:dyDescent="0.4">
      <c r="A16" s="33"/>
      <c r="C16" s="34"/>
      <c r="D16" s="14"/>
      <c r="E16" s="35" t="s">
        <v>4</v>
      </c>
      <c r="F16" s="14"/>
      <c r="G16" s="36">
        <f t="shared" ref="G16:S16" si="2">G8-G4</f>
        <v>0</v>
      </c>
      <c r="H16" s="37">
        <f t="shared" si="2"/>
        <v>47531</v>
      </c>
      <c r="I16" s="36">
        <f t="shared" si="2"/>
        <v>-67848.58</v>
      </c>
      <c r="J16" s="36">
        <f t="shared" si="2"/>
        <v>-58041.710000000006</v>
      </c>
      <c r="K16" s="36">
        <f t="shared" si="2"/>
        <v>47531</v>
      </c>
      <c r="L16" s="36">
        <f t="shared" si="2"/>
        <v>47531</v>
      </c>
      <c r="M16" s="36">
        <f t="shared" si="2"/>
        <v>-80788</v>
      </c>
      <c r="N16" s="36">
        <f t="shared" si="2"/>
        <v>0</v>
      </c>
      <c r="O16" s="36">
        <f t="shared" si="2"/>
        <v>0</v>
      </c>
      <c r="P16" s="36">
        <f t="shared" si="2"/>
        <v>0</v>
      </c>
      <c r="Q16" s="36">
        <f t="shared" si="2"/>
        <v>0</v>
      </c>
      <c r="R16" s="36">
        <f t="shared" si="2"/>
        <v>0</v>
      </c>
      <c r="S16" s="36">
        <f t="shared" si="2"/>
        <v>0</v>
      </c>
      <c r="U16" s="36">
        <f>SUM(H16:S16)</f>
        <v>-64085.290000000008</v>
      </c>
    </row>
    <row r="17" spans="1:21" ht="3.5" customHeight="1" thickBot="1" x14ac:dyDescent="0.4">
      <c r="A17" s="21"/>
      <c r="C17" s="21"/>
      <c r="F17" s="14"/>
      <c r="U17" s="22"/>
    </row>
    <row r="18" spans="1:21" x14ac:dyDescent="0.35">
      <c r="A18" s="1" t="s">
        <v>9</v>
      </c>
      <c r="B18" s="2"/>
      <c r="C18" s="3" t="s">
        <v>1</v>
      </c>
      <c r="D18" s="2"/>
      <c r="E18" s="4" t="s">
        <v>10</v>
      </c>
      <c r="F18" s="14"/>
      <c r="G18" s="5"/>
      <c r="H18" s="5">
        <v>220</v>
      </c>
      <c r="I18" s="5">
        <v>220</v>
      </c>
      <c r="J18" s="5">
        <v>220</v>
      </c>
      <c r="K18" s="5">
        <v>220</v>
      </c>
      <c r="L18" s="5">
        <v>220</v>
      </c>
      <c r="M18" s="5">
        <v>220</v>
      </c>
      <c r="N18" s="5">
        <v>220</v>
      </c>
      <c r="O18" s="5">
        <v>220</v>
      </c>
      <c r="P18" s="5">
        <v>220</v>
      </c>
      <c r="Q18" s="5">
        <v>220</v>
      </c>
      <c r="R18" s="5">
        <v>220</v>
      </c>
      <c r="S18" s="5">
        <v>220</v>
      </c>
      <c r="T18" s="6"/>
      <c r="U18" s="7">
        <f>SUM(H18:S18)</f>
        <v>2640</v>
      </c>
    </row>
    <row r="19" spans="1:21" x14ac:dyDescent="0.35">
      <c r="A19" s="8"/>
      <c r="B19" s="2"/>
      <c r="C19" s="9"/>
      <c r="D19" s="2"/>
      <c r="E19" s="10" t="s">
        <v>3</v>
      </c>
      <c r="F19" s="14"/>
      <c r="G19" s="11"/>
      <c r="H19" s="12">
        <v>-198.85</v>
      </c>
      <c r="I19" s="11">
        <f>+H19</f>
        <v>-198.85</v>
      </c>
      <c r="J19" s="11">
        <v>-198.85</v>
      </c>
      <c r="K19" s="11">
        <v>-198.85</v>
      </c>
      <c r="L19" s="11">
        <v>-198.85</v>
      </c>
      <c r="M19" s="11"/>
      <c r="N19" s="11"/>
      <c r="O19" s="11"/>
      <c r="P19" s="12"/>
      <c r="Q19" s="11"/>
      <c r="R19" s="11"/>
      <c r="S19" s="11"/>
      <c r="T19" s="11"/>
      <c r="U19" s="13">
        <f>IF(U18=0,0,U20/U18)</f>
        <v>-82.854166666666671</v>
      </c>
    </row>
    <row r="20" spans="1:21" ht="15" thickBot="1" x14ac:dyDescent="0.4">
      <c r="A20" s="8"/>
      <c r="B20" s="14"/>
      <c r="C20" s="15"/>
      <c r="D20" s="14"/>
      <c r="E20" s="16" t="s">
        <v>4</v>
      </c>
      <c r="F20" s="14"/>
      <c r="G20" s="17">
        <f t="shared" ref="G20:L20" si="3">+G18*G19</f>
        <v>0</v>
      </c>
      <c r="H20" s="17">
        <f t="shared" si="3"/>
        <v>-43747</v>
      </c>
      <c r="I20" s="17">
        <f t="shared" si="3"/>
        <v>-43747</v>
      </c>
      <c r="J20" s="17">
        <f t="shared" si="3"/>
        <v>-43747</v>
      </c>
      <c r="K20" s="17">
        <f t="shared" si="3"/>
        <v>-43747</v>
      </c>
      <c r="L20" s="17">
        <f t="shared" si="3"/>
        <v>-43747</v>
      </c>
      <c r="M20" s="17"/>
      <c r="N20" s="17"/>
      <c r="O20" s="17"/>
      <c r="P20" s="17"/>
      <c r="Q20" s="17"/>
      <c r="R20" s="17"/>
      <c r="S20" s="17"/>
      <c r="T20" s="6"/>
      <c r="U20" s="17">
        <f>SUM(H20:S20)</f>
        <v>-218735</v>
      </c>
    </row>
    <row r="21" spans="1:21" ht="15" thickBot="1" x14ac:dyDescent="0.4">
      <c r="A21" s="8"/>
      <c r="B21" s="6"/>
      <c r="C21" s="6"/>
      <c r="D21" s="6"/>
      <c r="E21" s="6"/>
      <c r="F21" s="14"/>
      <c r="G21" s="6"/>
      <c r="H21" s="6"/>
      <c r="I21" s="6"/>
      <c r="J21" s="2"/>
      <c r="K21" s="6"/>
      <c r="L21" s="6"/>
      <c r="M21" s="6"/>
      <c r="N21" s="6"/>
      <c r="O21" s="6"/>
      <c r="P21" s="6"/>
      <c r="Q21" s="6"/>
      <c r="R21" s="6"/>
      <c r="S21" s="6"/>
      <c r="T21" s="6"/>
      <c r="U21" s="18"/>
    </row>
    <row r="22" spans="1:21" x14ac:dyDescent="0.35">
      <c r="A22" s="8"/>
      <c r="B22" s="6"/>
      <c r="C22" s="3" t="s">
        <v>5</v>
      </c>
      <c r="D22" s="6"/>
      <c r="E22" s="4" t="s">
        <v>10</v>
      </c>
      <c r="F22" s="2"/>
      <c r="G22" s="5"/>
      <c r="H22" s="5">
        <v>50</v>
      </c>
      <c r="I22" s="5">
        <v>50</v>
      </c>
      <c r="J22" s="5">
        <f>27.08+12.55</f>
        <v>39.629999999999995</v>
      </c>
      <c r="K22" s="5"/>
      <c r="L22" s="5"/>
      <c r="M22" s="5">
        <v>2324</v>
      </c>
      <c r="N22" s="5"/>
      <c r="O22" s="5"/>
      <c r="P22" s="5"/>
      <c r="Q22" s="5"/>
      <c r="R22" s="5"/>
      <c r="S22" s="5"/>
      <c r="T22" s="6"/>
      <c r="U22" s="7">
        <f>SUM(H22:S22)</f>
        <v>2463.63</v>
      </c>
    </row>
    <row r="23" spans="1:21" x14ac:dyDescent="0.35">
      <c r="A23" s="8"/>
      <c r="B23" s="2"/>
      <c r="C23" s="19"/>
      <c r="D23" s="2"/>
      <c r="E23" s="10" t="s">
        <v>3</v>
      </c>
      <c r="F23" s="2"/>
      <c r="G23" s="11"/>
      <c r="H23" s="12">
        <f>+'[1]REFIOM (2020)'!S22</f>
        <v>0</v>
      </c>
      <c r="I23" s="11">
        <f>+I24/I22</f>
        <v>-178.59119999999999</v>
      </c>
      <c r="J23" s="11">
        <f>+J24/J22</f>
        <v>-226.05374716124152</v>
      </c>
      <c r="K23" s="11"/>
      <c r="L23" s="11"/>
      <c r="M23" s="11"/>
      <c r="N23" s="11"/>
      <c r="O23" s="11"/>
      <c r="P23" s="11"/>
      <c r="Q23" s="11"/>
      <c r="R23" s="11"/>
      <c r="S23" s="11"/>
      <c r="T23" s="6"/>
      <c r="U23" s="13">
        <f>IF(U22=0,0,U24/U22)</f>
        <v>-60.693724301132882</v>
      </c>
    </row>
    <row r="24" spans="1:21" ht="15" thickBot="1" x14ac:dyDescent="0.4">
      <c r="A24" s="8"/>
      <c r="B24" s="14"/>
      <c r="C24" s="20"/>
      <c r="D24" s="14"/>
      <c r="E24" s="16" t="s">
        <v>4</v>
      </c>
      <c r="F24" s="14"/>
      <c r="G24" s="17">
        <f>+G22*G23</f>
        <v>0</v>
      </c>
      <c r="H24" s="17">
        <f>-6671.5-1874.31</f>
        <v>-8545.81</v>
      </c>
      <c r="I24" s="17">
        <f>-6481-2448.56</f>
        <v>-8929.56</v>
      </c>
      <c r="J24" s="17">
        <f>+-3523.65-2874.08-112.22-2448.56</f>
        <v>-8958.51</v>
      </c>
      <c r="K24" s="17"/>
      <c r="L24" s="17"/>
      <c r="M24" s="17">
        <v>-123093</v>
      </c>
      <c r="N24" s="17"/>
      <c r="O24" s="17"/>
      <c r="P24" s="17"/>
      <c r="Q24" s="17"/>
      <c r="R24" s="17"/>
      <c r="S24" s="17"/>
      <c r="T24" s="6"/>
      <c r="U24" s="17">
        <f>SUM(H24:S24)</f>
        <v>-149526.88</v>
      </c>
    </row>
    <row r="25" spans="1:21" ht="15" thickBot="1" x14ac:dyDescent="0.4">
      <c r="A25" s="8"/>
      <c r="B25" s="6"/>
      <c r="C25" s="6"/>
      <c r="D25" s="6"/>
      <c r="E25" s="6"/>
      <c r="F25" s="6"/>
      <c r="G25" s="6"/>
      <c r="H25" s="6"/>
      <c r="I25" s="6"/>
      <c r="J25" s="2"/>
      <c r="K25" s="6"/>
      <c r="L25" s="6"/>
      <c r="M25" s="6"/>
      <c r="N25" s="6"/>
      <c r="O25" s="6"/>
      <c r="P25" s="6"/>
      <c r="Q25" s="6"/>
      <c r="R25" s="6"/>
      <c r="S25" s="6"/>
      <c r="T25" s="6"/>
      <c r="U25" s="18"/>
    </row>
    <row r="26" spans="1:21" x14ac:dyDescent="0.35">
      <c r="A26" s="8"/>
      <c r="C26" s="3" t="s">
        <v>6</v>
      </c>
      <c r="D26" s="2"/>
      <c r="E26" s="4" t="s">
        <v>7</v>
      </c>
      <c r="F26" s="14"/>
      <c r="G26" s="5"/>
      <c r="H26" s="5">
        <v>52.1</v>
      </c>
      <c r="I26" s="5">
        <f>12.55+38.45</f>
        <v>51</v>
      </c>
      <c r="J26" s="5">
        <v>36</v>
      </c>
      <c r="K26" s="5">
        <v>41</v>
      </c>
      <c r="L26" s="5">
        <v>38</v>
      </c>
      <c r="M26" s="5"/>
      <c r="N26" s="5"/>
      <c r="O26" s="5"/>
      <c r="P26" s="5"/>
      <c r="Q26" s="5"/>
      <c r="R26" s="5"/>
      <c r="S26" s="5"/>
      <c r="T26" s="6"/>
      <c r="U26" s="7">
        <f>SUM(H26:S26)</f>
        <v>218.1</v>
      </c>
    </row>
    <row r="27" spans="1:21" x14ac:dyDescent="0.35">
      <c r="A27" s="8"/>
      <c r="C27" s="9"/>
      <c r="D27" s="2"/>
      <c r="E27" s="10" t="s">
        <v>3</v>
      </c>
      <c r="F27" s="14"/>
      <c r="G27" s="11"/>
      <c r="H27" s="12">
        <f>H28/H26</f>
        <v>-177.1172744721689</v>
      </c>
      <c r="I27" s="11">
        <f>+I28/I26</f>
        <v>-204.66607843137254</v>
      </c>
      <c r="J27" s="11">
        <f>+J28/J26</f>
        <v>-209.47194444444443</v>
      </c>
      <c r="K27" s="11">
        <f>+K28/K26</f>
        <v>-204.7712195121951</v>
      </c>
      <c r="L27" s="11">
        <f>+L28/L26</f>
        <v>-194.5557894736842</v>
      </c>
      <c r="M27" s="11"/>
      <c r="N27" s="11"/>
      <c r="O27" s="11"/>
      <c r="P27" s="11"/>
      <c r="Q27" s="12"/>
      <c r="R27" s="12"/>
      <c r="S27" s="11"/>
      <c r="T27" s="6"/>
      <c r="U27" s="13">
        <f>IF(U26=0,0,U28/U26)</f>
        <v>-197.13668042182488</v>
      </c>
    </row>
    <row r="28" spans="1:21" ht="15" thickBot="1" x14ac:dyDescent="0.4">
      <c r="A28" s="8"/>
      <c r="C28" s="15"/>
      <c r="D28" s="14"/>
      <c r="E28" s="16" t="s">
        <v>4</v>
      </c>
      <c r="F28" s="14"/>
      <c r="G28" s="17">
        <f>+G26*G27</f>
        <v>0</v>
      </c>
      <c r="H28" s="17">
        <f>-6779.25-2448.56</f>
        <v>-9227.81</v>
      </c>
      <c r="I28" s="17">
        <f>+-2874.08-112.22-5003.11-1836.42-612.14</f>
        <v>-10437.969999999999</v>
      </c>
      <c r="J28" s="17">
        <f>-4684.33-408.1-2448.56</f>
        <v>-7540.99</v>
      </c>
      <c r="K28" s="17">
        <f>-5334.92-3060.7</f>
        <v>-8395.619999999999</v>
      </c>
      <c r="L28" s="17">
        <v>-7393.12</v>
      </c>
      <c r="M28" s="17"/>
      <c r="N28" s="17"/>
      <c r="O28" s="17"/>
      <c r="P28" s="17"/>
      <c r="Q28" s="17"/>
      <c r="R28" s="17"/>
      <c r="S28" s="17"/>
      <c r="T28" s="6"/>
      <c r="U28" s="17">
        <f>SUM(H28:S28)</f>
        <v>-42995.51</v>
      </c>
    </row>
    <row r="29" spans="1:21" ht="1.5" customHeight="1" x14ac:dyDescent="0.35">
      <c r="A29" s="8"/>
      <c r="C29" s="21"/>
      <c r="F29" s="14"/>
      <c r="U29" s="22"/>
    </row>
    <row r="30" spans="1:21" hidden="1" x14ac:dyDescent="0.35">
      <c r="A30" s="8"/>
      <c r="C30" s="23" t="s">
        <v>8</v>
      </c>
      <c r="D30" s="2"/>
      <c r="E30" s="24" t="s">
        <v>7</v>
      </c>
      <c r="F30" s="14"/>
      <c r="G30" s="25" t="e">
        <f>#REF!-G18</f>
        <v>#REF!</v>
      </c>
      <c r="H30" s="25" t="e">
        <f>#REF!-H18</f>
        <v>#REF!</v>
      </c>
      <c r="I30" s="25" t="e">
        <f>#REF!-I18</f>
        <v>#REF!</v>
      </c>
      <c r="J30" s="25" t="e">
        <f>#REF!-J18</f>
        <v>#REF!</v>
      </c>
      <c r="K30" s="25" t="e">
        <f>#REF!-K18</f>
        <v>#REF!</v>
      </c>
      <c r="L30" s="25" t="e">
        <f>#REF!-L18</f>
        <v>#REF!</v>
      </c>
      <c r="M30" s="25" t="e">
        <f>#REF!-M18</f>
        <v>#REF!</v>
      </c>
      <c r="N30" s="25" t="e">
        <f>#REF!-N18</f>
        <v>#REF!</v>
      </c>
      <c r="O30" s="25" t="e">
        <f>#REF!-O18</f>
        <v>#REF!</v>
      </c>
      <c r="P30" s="25" t="e">
        <f>#REF!-P18</f>
        <v>#REF!</v>
      </c>
      <c r="Q30" s="25" t="e">
        <f>#REF!-Q18</f>
        <v>#REF!</v>
      </c>
      <c r="R30" s="25" t="e">
        <f>#REF!-R18</f>
        <v>#REF!</v>
      </c>
      <c r="S30" s="25" t="e">
        <f>#REF!-S18</f>
        <v>#REF!</v>
      </c>
      <c r="U30" s="27" t="e">
        <f>SUM(H30:S30)</f>
        <v>#REF!</v>
      </c>
    </row>
    <row r="31" spans="1:21" hidden="1" x14ac:dyDescent="0.35">
      <c r="A31" s="8"/>
      <c r="C31" s="28"/>
      <c r="D31" s="2"/>
      <c r="E31" s="29" t="s">
        <v>3</v>
      </c>
      <c r="F31" s="14"/>
      <c r="G31" s="30">
        <f t="shared" ref="G31:S31" si="4">G27-G19</f>
        <v>0</v>
      </c>
      <c r="H31" s="30">
        <f t="shared" si="4"/>
        <v>21.732725527831093</v>
      </c>
      <c r="I31" s="30">
        <f t="shared" si="4"/>
        <v>-5.8160784313725458</v>
      </c>
      <c r="J31" s="30">
        <f t="shared" si="4"/>
        <v>-10.621944444444438</v>
      </c>
      <c r="K31" s="30">
        <f t="shared" si="4"/>
        <v>-5.9212195121951083</v>
      </c>
      <c r="L31" s="30">
        <f t="shared" si="4"/>
        <v>4.2942105263157941</v>
      </c>
      <c r="M31" s="30">
        <f t="shared" si="4"/>
        <v>0</v>
      </c>
      <c r="N31" s="30">
        <f t="shared" si="4"/>
        <v>0</v>
      </c>
      <c r="O31" s="30">
        <f t="shared" si="4"/>
        <v>0</v>
      </c>
      <c r="P31" s="30">
        <f t="shared" si="4"/>
        <v>0</v>
      </c>
      <c r="Q31" s="30">
        <f t="shared" si="4"/>
        <v>0</v>
      </c>
      <c r="R31" s="30">
        <f t="shared" si="4"/>
        <v>0</v>
      </c>
      <c r="S31" s="30">
        <f t="shared" si="4"/>
        <v>0</v>
      </c>
      <c r="U31" s="32">
        <f>+T31</f>
        <v>0</v>
      </c>
    </row>
    <row r="32" spans="1:21" ht="15" hidden="1" thickBot="1" x14ac:dyDescent="0.4">
      <c r="A32" s="33"/>
      <c r="C32" s="34"/>
      <c r="D32" s="14"/>
      <c r="E32" s="35" t="s">
        <v>4</v>
      </c>
      <c r="F32" s="14"/>
      <c r="G32" s="36">
        <f t="shared" ref="G32:S32" si="5">G24-G20</f>
        <v>0</v>
      </c>
      <c r="H32" s="36">
        <f t="shared" si="5"/>
        <v>35201.19</v>
      </c>
      <c r="I32" s="36">
        <f t="shared" si="5"/>
        <v>34817.440000000002</v>
      </c>
      <c r="J32" s="36">
        <f t="shared" si="5"/>
        <v>34788.49</v>
      </c>
      <c r="K32" s="36">
        <f t="shared" si="5"/>
        <v>43747</v>
      </c>
      <c r="L32" s="36">
        <f t="shared" si="5"/>
        <v>43747</v>
      </c>
      <c r="M32" s="36">
        <f t="shared" si="5"/>
        <v>-123093</v>
      </c>
      <c r="N32" s="36">
        <f t="shared" si="5"/>
        <v>0</v>
      </c>
      <c r="O32" s="36">
        <f t="shared" si="5"/>
        <v>0</v>
      </c>
      <c r="P32" s="36">
        <f t="shared" si="5"/>
        <v>0</v>
      </c>
      <c r="Q32" s="36">
        <f t="shared" si="5"/>
        <v>0</v>
      </c>
      <c r="R32" s="36">
        <f t="shared" si="5"/>
        <v>0</v>
      </c>
      <c r="S32" s="36">
        <f t="shared" si="5"/>
        <v>0</v>
      </c>
      <c r="U32" s="36">
        <f>SUM(H32:S32)</f>
        <v>69208.12</v>
      </c>
    </row>
    <row r="33" spans="1:21" ht="3.5" customHeight="1" thickBot="1" x14ac:dyDescent="0.4">
      <c r="A33" s="6"/>
      <c r="B33" s="6"/>
      <c r="C33" s="6"/>
      <c r="D33" s="6"/>
      <c r="E33" s="6"/>
      <c r="F33" s="14"/>
      <c r="G33" s="6"/>
      <c r="H33" s="6"/>
      <c r="I33" s="6"/>
      <c r="J33" s="2"/>
      <c r="K33" s="6"/>
      <c r="L33" s="6"/>
      <c r="M33" s="6"/>
      <c r="N33" s="6"/>
      <c r="O33" s="6"/>
      <c r="P33" s="6"/>
      <c r="Q33" s="6"/>
      <c r="R33" s="6"/>
      <c r="S33" s="6"/>
      <c r="T33" s="6"/>
      <c r="U33" s="18"/>
    </row>
    <row r="34" spans="1:21" x14ac:dyDescent="0.35">
      <c r="A34" s="38" t="s">
        <v>11</v>
      </c>
      <c r="B34" s="39"/>
      <c r="C34" s="40"/>
      <c r="D34" s="2"/>
      <c r="E34" s="41" t="s">
        <v>7</v>
      </c>
      <c r="F34" s="2"/>
      <c r="G34" s="42"/>
      <c r="H34" s="42">
        <f>IF(H22=0,H18+H2,IF(H26=0,H22+H6,H10+H26))</f>
        <v>630.65</v>
      </c>
      <c r="I34" s="42">
        <f t="shared" ref="I34:S34" si="6">IF(I22=0,I18+I2,IF(I26=0,I22+I6,I10+I26))</f>
        <v>498.3</v>
      </c>
      <c r="J34" s="42">
        <f t="shared" si="6"/>
        <v>509.05</v>
      </c>
      <c r="K34" s="42">
        <f t="shared" si="6"/>
        <v>440</v>
      </c>
      <c r="L34" s="42">
        <f t="shared" si="6"/>
        <v>440</v>
      </c>
      <c r="M34" s="42">
        <f t="shared" si="6"/>
        <v>6556</v>
      </c>
      <c r="N34" s="42"/>
      <c r="O34" s="42">
        <f t="shared" si="6"/>
        <v>440</v>
      </c>
      <c r="P34" s="42">
        <f t="shared" si="6"/>
        <v>440</v>
      </c>
      <c r="Q34" s="42">
        <f t="shared" si="6"/>
        <v>440</v>
      </c>
      <c r="R34" s="42">
        <f t="shared" si="6"/>
        <v>440</v>
      </c>
      <c r="S34" s="42">
        <f t="shared" si="6"/>
        <v>440</v>
      </c>
      <c r="T34" s="43"/>
      <c r="U34" s="42">
        <f>SUM(H34:T34)</f>
        <v>11274</v>
      </c>
    </row>
    <row r="35" spans="1:21" x14ac:dyDescent="0.35">
      <c r="A35" s="44"/>
      <c r="B35" s="45"/>
      <c r="C35" s="46"/>
      <c r="D35" s="2"/>
      <c r="E35" s="47" t="s">
        <v>3</v>
      </c>
      <c r="F35" s="2"/>
      <c r="G35" s="48"/>
      <c r="H35" s="48">
        <f t="shared" ref="H35:S35" si="7">IF(H34=0,0,H36/H34)</f>
        <v>-144.7363830968049</v>
      </c>
      <c r="I35" s="48">
        <f t="shared" si="7"/>
        <v>-183.17880794701986</v>
      </c>
      <c r="J35" s="48">
        <f t="shared" si="7"/>
        <v>-179.3104803064532</v>
      </c>
      <c r="K35" s="48">
        <f t="shared" si="7"/>
        <v>-278.13620454545452</v>
      </c>
      <c r="L35" s="48">
        <f t="shared" si="7"/>
        <v>-224.30304545454544</v>
      </c>
      <c r="M35" s="48">
        <f t="shared" si="7"/>
        <v>-66.538285539963397</v>
      </c>
      <c r="N35" s="48">
        <f t="shared" si="7"/>
        <v>0</v>
      </c>
      <c r="O35" s="48">
        <f t="shared" si="7"/>
        <v>0</v>
      </c>
      <c r="P35" s="48">
        <f t="shared" si="7"/>
        <v>0</v>
      </c>
      <c r="Q35" s="48">
        <f t="shared" si="7"/>
        <v>0</v>
      </c>
      <c r="R35" s="48">
        <f t="shared" si="7"/>
        <v>0</v>
      </c>
      <c r="S35" s="48">
        <f t="shared" si="7"/>
        <v>0</v>
      </c>
      <c r="T35" s="43"/>
      <c r="U35" s="48">
        <f>IF(U34=0,0,U36/U34)</f>
        <v>-82.591118502749694</v>
      </c>
    </row>
    <row r="36" spans="1:21" ht="15" thickBot="1" x14ac:dyDescent="0.4">
      <c r="A36" s="49"/>
      <c r="B36" s="50"/>
      <c r="C36" s="51"/>
      <c r="D36" s="14"/>
      <c r="E36" s="52" t="s">
        <v>4</v>
      </c>
      <c r="F36" s="2"/>
      <c r="G36" s="53">
        <f t="shared" ref="G36:L36" si="8">IF(G20=0,G24+G8,IF(G24=0,G28+G12,G4+G20))</f>
        <v>0</v>
      </c>
      <c r="H36" s="53">
        <f t="shared" si="8"/>
        <v>-91278</v>
      </c>
      <c r="I36" s="53">
        <f t="shared" si="8"/>
        <v>-91278</v>
      </c>
      <c r="J36" s="53">
        <f>IF(J20=0,J24+J8,IF(J24=0,J28+J12,J4+J20))</f>
        <v>-91278</v>
      </c>
      <c r="K36" s="53">
        <f t="shared" si="8"/>
        <v>-122379.93</v>
      </c>
      <c r="L36" s="53">
        <f>IF(L20=0,L24+L8,IF(L24=0,L28+L12,L4+L20))</f>
        <v>-98693.34</v>
      </c>
      <c r="M36" s="53">
        <f>IF(M20=0,M24+M8,IF(M24=0,M28+M12,M4+M20))</f>
        <v>-436225</v>
      </c>
      <c r="N36" s="53">
        <f t="shared" ref="N36:T36" si="9">IF(N20=0,N24+N8,IF(N24=0,N28+N12,N4+N20))</f>
        <v>0</v>
      </c>
      <c r="O36" s="53">
        <f t="shared" si="9"/>
        <v>0</v>
      </c>
      <c r="P36" s="53">
        <f t="shared" si="9"/>
        <v>0</v>
      </c>
      <c r="Q36" s="53">
        <f t="shared" si="9"/>
        <v>0</v>
      </c>
      <c r="R36" s="53">
        <f t="shared" si="9"/>
        <v>0</v>
      </c>
      <c r="S36" s="53">
        <f t="shared" si="9"/>
        <v>0</v>
      </c>
      <c r="T36" s="43"/>
      <c r="U36" s="53">
        <f>SUM(H36:S36)</f>
        <v>-931132.27</v>
      </c>
    </row>
  </sheetData>
  <mergeCells count="11">
    <mergeCell ref="A34:C36"/>
    <mergeCell ref="A2:A16"/>
    <mergeCell ref="C2:C4"/>
    <mergeCell ref="C6:C8"/>
    <mergeCell ref="C10:C12"/>
    <mergeCell ref="C14:C16"/>
    <mergeCell ref="A18:A32"/>
    <mergeCell ref="C18:C20"/>
    <mergeCell ref="C22:C24"/>
    <mergeCell ref="C26:C28"/>
    <mergeCell ref="C30:C3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Sureaux, Remi</dc:creator>
  <cp:lastModifiedBy>Sureaux, Remi</cp:lastModifiedBy>
  <dcterms:created xsi:type="dcterms:W3CDTF">2021-06-25T13:47:30Z</dcterms:created>
  <dcterms:modified xsi:type="dcterms:W3CDTF">2021-06-25T13:49:37Z</dcterms:modified>
</cp:coreProperties>
</file>