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mc:AlternateContent xmlns:mc="http://schemas.openxmlformats.org/markup-compatibility/2006">
    <mc:Choice Requires="x15">
      <x15ac:absPath xmlns:x15ac="http://schemas.microsoft.com/office/spreadsheetml/2010/11/ac" url="C:\Users\withn\OneDrive\Bureau\Withney\2 Master\TD\3 Statistiques appliquées\CC\"/>
    </mc:Choice>
  </mc:AlternateContent>
  <xr:revisionPtr revIDLastSave="0" documentId="13_ncr:1_{62918A99-C528-45E3-9A6F-A616383F3E9C}" xr6:coauthVersionLast="47" xr6:coauthVersionMax="47" xr10:uidLastSave="{00000000-0000-0000-0000-000000000000}"/>
  <bookViews>
    <workbookView xWindow="-110" yWindow="-110" windowWidth="19420" windowHeight="10420" tabRatio="500" xr2:uid="{00000000-000D-0000-FFFF-FFFF00000000}"/>
  </bookViews>
  <sheets>
    <sheet name="Question" sheetId="1" r:id="rId1"/>
    <sheet name="Données" sheetId="2" r:id="rId2"/>
    <sheet name="Hoja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46" i="1" l="1"/>
  <c r="I45" i="1"/>
  <c r="I44" i="1"/>
  <c r="I43" i="1"/>
  <c r="I42" i="1"/>
  <c r="I41" i="1"/>
  <c r="I40" i="1"/>
  <c r="I39" i="1"/>
  <c r="I38" i="1"/>
  <c r="I37" i="1"/>
  <c r="I36" i="1"/>
  <c r="I35" i="1"/>
  <c r="I34" i="1"/>
  <c r="I33" i="1"/>
  <c r="I32" i="1"/>
  <c r="F77" i="1"/>
  <c r="H73" i="1"/>
  <c r="H72" i="1"/>
  <c r="H71" i="1"/>
  <c r="H70" i="1"/>
  <c r="H69" i="1"/>
  <c r="H68" i="1"/>
  <c r="H67" i="1"/>
  <c r="H66" i="1"/>
  <c r="H65" i="1"/>
  <c r="H64" i="1"/>
  <c r="H63" i="1"/>
  <c r="H62" i="1"/>
  <c r="H61" i="1"/>
  <c r="H60" i="1"/>
  <c r="H59" i="1"/>
  <c r="A1" i="2" l="1"/>
  <c r="B1" i="2"/>
  <c r="C1" i="2"/>
  <c r="D1" i="2"/>
  <c r="E1" i="2"/>
  <c r="F1" i="2"/>
  <c r="G1" i="2"/>
  <c r="H1" i="2"/>
  <c r="I1" i="2"/>
  <c r="J1" i="2"/>
  <c r="A2" i="2"/>
  <c r="B2" i="2"/>
  <c r="C2" i="2"/>
  <c r="D2" i="2"/>
  <c r="E2" i="2"/>
  <c r="F2" i="2"/>
  <c r="G2" i="2"/>
  <c r="H2" i="2"/>
  <c r="I2" i="2"/>
  <c r="J2" i="2"/>
  <c r="A3" i="2"/>
  <c r="B3" i="2"/>
  <c r="C3" i="2"/>
  <c r="D3" i="2"/>
  <c r="E3" i="2"/>
  <c r="F3" i="2"/>
  <c r="G3" i="2"/>
  <c r="H3" i="2"/>
  <c r="I3" i="2"/>
  <c r="J3" i="2"/>
  <c r="A4" i="2"/>
  <c r="B4" i="2"/>
  <c r="C4" i="2"/>
  <c r="D4" i="2"/>
  <c r="E4" i="2"/>
  <c r="F4" i="2"/>
  <c r="G4" i="2"/>
  <c r="H4" i="2"/>
  <c r="I4" i="2"/>
  <c r="J4" i="2"/>
  <c r="A5" i="2"/>
  <c r="B5" i="2"/>
  <c r="C5" i="2"/>
  <c r="D5" i="2"/>
  <c r="E5" i="2"/>
  <c r="F5" i="2"/>
  <c r="G5" i="2"/>
  <c r="H5" i="2"/>
  <c r="I5" i="2"/>
  <c r="J5" i="2"/>
  <c r="A6" i="2"/>
  <c r="B6" i="2"/>
  <c r="C6" i="2"/>
  <c r="D6" i="2"/>
  <c r="E6" i="2"/>
  <c r="F6" i="2"/>
  <c r="G6" i="2"/>
  <c r="H6" i="2"/>
  <c r="I6" i="2"/>
  <c r="J6" i="2"/>
  <c r="A7" i="2"/>
  <c r="B7" i="2"/>
  <c r="C7" i="2"/>
  <c r="D7" i="2"/>
  <c r="E7" i="2"/>
  <c r="F7" i="2"/>
  <c r="G7" i="2"/>
  <c r="H7" i="2"/>
  <c r="I7" i="2"/>
  <c r="J7" i="2"/>
  <c r="A8" i="2"/>
  <c r="B8" i="2"/>
  <c r="C8" i="2"/>
  <c r="D8" i="2"/>
  <c r="E8" i="2"/>
  <c r="F8" i="2"/>
  <c r="G8" i="2"/>
  <c r="H8" i="2"/>
  <c r="I8" i="2"/>
  <c r="J8" i="2"/>
  <c r="A9" i="2"/>
  <c r="B9" i="2"/>
  <c r="C9" i="2"/>
  <c r="D9" i="2"/>
  <c r="E9" i="2"/>
  <c r="F9" i="2"/>
  <c r="G9" i="2"/>
  <c r="H9" i="2"/>
  <c r="I9" i="2"/>
  <c r="J9" i="2"/>
  <c r="A10" i="2"/>
  <c r="B10" i="2"/>
  <c r="C10" i="2"/>
  <c r="D10" i="2"/>
  <c r="E10" i="2"/>
  <c r="F10" i="2"/>
  <c r="G10" i="2"/>
  <c r="H10" i="2"/>
  <c r="I10" i="2"/>
  <c r="J10" i="2"/>
  <c r="A11" i="2"/>
  <c r="B11" i="2"/>
  <c r="C11" i="2"/>
  <c r="D11" i="2"/>
  <c r="E11" i="2"/>
  <c r="F11" i="2"/>
  <c r="G11" i="2"/>
  <c r="H11" i="2"/>
  <c r="I11" i="2"/>
  <c r="J11" i="2"/>
  <c r="A12" i="2"/>
  <c r="B12" i="2"/>
  <c r="C12" i="2"/>
  <c r="D12" i="2"/>
  <c r="E12" i="2"/>
  <c r="F12" i="2"/>
  <c r="G12" i="2"/>
  <c r="H12" i="2"/>
  <c r="I12" i="2"/>
  <c r="J12" i="2"/>
  <c r="A13" i="2"/>
  <c r="B13" i="2"/>
  <c r="C13" i="2"/>
  <c r="D13" i="2"/>
  <c r="E13" i="2"/>
  <c r="F13" i="2"/>
  <c r="G13" i="2"/>
  <c r="H13" i="2"/>
  <c r="I13" i="2"/>
  <c r="J13" i="2"/>
  <c r="A14" i="2"/>
  <c r="B14" i="2"/>
  <c r="C14" i="2"/>
  <c r="D14" i="2"/>
  <c r="E14" i="2"/>
  <c r="F14" i="2"/>
  <c r="G14" i="2"/>
  <c r="H14" i="2"/>
  <c r="I14" i="2"/>
  <c r="J14" i="2"/>
  <c r="A15" i="2"/>
  <c r="B15" i="2"/>
  <c r="C15" i="2"/>
  <c r="D15" i="2"/>
  <c r="E15" i="2"/>
  <c r="F15" i="2"/>
  <c r="G15" i="2"/>
  <c r="H15" i="2"/>
  <c r="I15" i="2"/>
  <c r="J15" i="2"/>
  <c r="D59" i="1"/>
  <c r="D60" i="1"/>
  <c r="D61" i="1"/>
  <c r="D63" i="1"/>
  <c r="D64" i="1"/>
  <c r="D65" i="1"/>
  <c r="D67" i="1"/>
  <c r="D68" i="1"/>
  <c r="D69" i="1"/>
  <c r="D71" i="1"/>
  <c r="D72" i="1"/>
  <c r="B92" i="1"/>
  <c r="D33" i="1" l="1"/>
  <c r="D37" i="1"/>
  <c r="D41" i="1"/>
  <c r="D45" i="1"/>
  <c r="D34" i="1"/>
  <c r="D38" i="1"/>
  <c r="D42" i="1"/>
  <c r="D46" i="1"/>
  <c r="D35" i="1"/>
  <c r="D39" i="1"/>
  <c r="D43" i="1"/>
  <c r="D36" i="1"/>
  <c r="D40" i="1"/>
  <c r="D44" i="1"/>
  <c r="D32" i="1"/>
  <c r="H24" i="1"/>
  <c r="F24" i="1"/>
  <c r="G24" i="1"/>
  <c r="D24" i="1"/>
  <c r="E24" i="1"/>
  <c r="D73" i="1"/>
  <c r="D70" i="1"/>
  <c r="D62" i="1"/>
  <c r="D66" i="1"/>
  <c r="D77" i="1" l="1"/>
  <c r="B81" i="1" s="1"/>
  <c r="D47" i="1"/>
  <c r="F36" i="1" s="1"/>
  <c r="D74" i="1"/>
  <c r="E70" i="1" s="1"/>
  <c r="F37" i="1" l="1"/>
  <c r="F46" i="1"/>
  <c r="F32" i="1"/>
  <c r="F44" i="1"/>
  <c r="F33" i="1"/>
  <c r="F41" i="1"/>
  <c r="F40" i="1"/>
  <c r="F45" i="1"/>
  <c r="F35" i="1"/>
  <c r="F39" i="1"/>
  <c r="F43" i="1"/>
  <c r="F34" i="1"/>
  <c r="F38" i="1"/>
  <c r="F42" i="1"/>
  <c r="E77" i="1"/>
  <c r="E59" i="1"/>
  <c r="E65" i="1"/>
  <c r="E71" i="1"/>
  <c r="E67" i="1"/>
  <c r="E60" i="1"/>
  <c r="E68" i="1"/>
  <c r="E61" i="1"/>
  <c r="E64" i="1"/>
  <c r="E72" i="1"/>
  <c r="E69" i="1"/>
  <c r="E63" i="1"/>
  <c r="E66" i="1"/>
  <c r="E73" i="1"/>
  <c r="E62" i="1"/>
  <c r="H34" i="1" l="1"/>
  <c r="H45" i="1"/>
  <c r="H43" i="1"/>
  <c r="H40" i="1"/>
  <c r="H36" i="1"/>
  <c r="H42" i="1"/>
  <c r="H39" i="1"/>
  <c r="H41" i="1"/>
  <c r="H46" i="1"/>
  <c r="H44" i="1"/>
  <c r="H38" i="1"/>
  <c r="H35" i="1"/>
  <c r="H33" i="1"/>
  <c r="H37" i="1"/>
  <c r="H32" i="1"/>
  <c r="G32" i="1"/>
  <c r="G33" i="1" s="1"/>
  <c r="G34" i="1" s="1"/>
  <c r="G35" i="1" s="1"/>
  <c r="G36" i="1" s="1"/>
  <c r="G37" i="1" s="1"/>
  <c r="G38" i="1" s="1"/>
  <c r="G39" i="1" s="1"/>
  <c r="G40" i="1" s="1"/>
  <c r="G41" i="1" s="1"/>
  <c r="G42" i="1" s="1"/>
  <c r="G43" i="1" s="1"/>
  <c r="G44" i="1" s="1"/>
  <c r="G45" i="1" s="1"/>
  <c r="G46" i="1" s="1"/>
  <c r="G59" i="1"/>
  <c r="G73" i="1"/>
  <c r="G70" i="1"/>
  <c r="G72" i="1"/>
  <c r="G60" i="1"/>
  <c r="G66" i="1"/>
  <c r="G64" i="1"/>
  <c r="G67" i="1"/>
  <c r="G63" i="1"/>
  <c r="G61" i="1"/>
  <c r="G71" i="1"/>
  <c r="G62" i="1"/>
  <c r="G69" i="1"/>
  <c r="G68" i="1"/>
  <c r="G65" i="1"/>
  <c r="F59" i="1"/>
  <c r="F60" i="1" s="1"/>
  <c r="F61" i="1" s="1"/>
  <c r="F62" i="1" s="1"/>
  <c r="F63" i="1" s="1"/>
  <c r="E74" i="1"/>
  <c r="F64" i="1" l="1"/>
  <c r="F65" i="1" s="1"/>
  <c r="F66" i="1" s="1"/>
  <c r="F67" i="1" s="1"/>
  <c r="F68" i="1" s="1"/>
  <c r="F69" i="1" s="1"/>
  <c r="F70" i="1" s="1"/>
  <c r="F71" i="1" s="1"/>
  <c r="F72" i="1" s="1"/>
  <c r="F73" i="1" s="1"/>
</calcChain>
</file>

<file path=xl/sharedStrings.xml><?xml version="1.0" encoding="utf-8"?>
<sst xmlns="http://schemas.openxmlformats.org/spreadsheetml/2006/main" count="99" uniqueCount="73">
  <si>
    <t>Nous voulons étudier le prix d'un litre de Diesel dans la Région Nord-Pas de Calais (RNPdC). Rappelons que cette Région est composée de deux Départements : Nord et Pas-de-Calais. Le premier possède une population de 2.584.126 habitants et le deuxième une population de 1.465.559 habitants. La distribution de stations d'essence ne suit pas cette proportion. Nous trouvons 13.567 stations d'essence dans le Département du Nord et 8.978 dans celui du Pas-de-Calais. Pour mener cette étude nous avons choisi deux échantillons, un dans chaque Département, de taille respective 150 et 100. Ils sont présentes dans les tableaux suivants.</t>
  </si>
  <si>
    <t>Remplacer tous les fonds Bleus  par la couleur B (Voir données)</t>
  </si>
  <si>
    <t>I -  Dans l'onglet Données vous trouverez les prix d'un litre de Diesel dans l'échantillon des 150 stations d'essence du Département du Nord</t>
  </si>
  <si>
    <t>1) Calculer la moyenne, l'écart type, la médiane et les quartiles du prix d'un litre de Diesel dans le Département du Nord. On n'utilisera que le tableau précédant. Les réponses doivent être présentées à l'endroit indiqué, ci-dessous.</t>
  </si>
  <si>
    <t>Moyenne</t>
  </si>
  <si>
    <t>Écart Type</t>
  </si>
  <si>
    <t>Médiane</t>
  </si>
  <si>
    <t>Q1</t>
  </si>
  <si>
    <t>Q3</t>
  </si>
  <si>
    <t>2) Regrouper les données en classes et remplir le tableau suivant</t>
  </si>
  <si>
    <t>Prix du litre de Diesel
(classes)</t>
  </si>
  <si>
    <t>Nombre de Stations</t>
  </si>
  <si>
    <t>Colonne auxiliaire
 (si nécessaire)</t>
  </si>
  <si>
    <t>[ 1,20 ; 1,22 [</t>
  </si>
  <si>
    <t>[ 1,22 ; 1,24 [</t>
  </si>
  <si>
    <t>[ 1,48 ; 1,50 [</t>
  </si>
  <si>
    <t>Total</t>
  </si>
  <si>
    <t>II -  Voici les prix d'un litre de Diesel dans l'échantillon des 100 stations d'essence du Département du Pas-de-Calais.</t>
  </si>
  <si>
    <t>3)  Remplir le tableau suivant. Calculer la moyenne, l'écart type et la médiane du prix d'un litre de Diesel dans le Département du Pas-de-Calais. Les réponses doivent être présentées à l'endroit indiqué, ci-dessous.</t>
  </si>
  <si>
    <t>Fréquence</t>
  </si>
  <si>
    <t>FCC</t>
  </si>
  <si>
    <t>Classe modale</t>
  </si>
  <si>
    <t>Centres</t>
  </si>
  <si>
    <t>Bornes</t>
  </si>
  <si>
    <t>III -  On étudie les deux Départements à la fois.</t>
  </si>
  <si>
    <t>4) Représenter dans un même graphique :</t>
  </si>
  <si>
    <t>5) Déterminer:</t>
  </si>
  <si>
    <t>Les populations étudiées</t>
  </si>
  <si>
    <t>Les échantillons</t>
  </si>
  <si>
    <t>La variable étudiée</t>
  </si>
  <si>
    <t>La nature de la variable.</t>
  </si>
  <si>
    <t>Les modalités de la variable.</t>
  </si>
  <si>
    <t>Les prix entre 1,2€ et 1,3€ doivent utiliser la couleur A</t>
  </si>
  <si>
    <t>Les prix entre 1,3€ et 1,4€ doivent utiliser la couleur B</t>
  </si>
  <si>
    <t>Les prix entre 1,4€ et 1,5€ doivent utiliser la couleur C</t>
  </si>
  <si>
    <t>Les questions 0),  1), 2), 3) comptent pour 10 points. Les questions 4) et 5) comptent pour dix points.</t>
  </si>
  <si>
    <t>0) Choisir quatre couleurs différentes  A,B,D et  C (pas noir, pas blanc)</t>
  </si>
  <si>
    <t>Le minimium dot utiliser la couleur D</t>
  </si>
  <si>
    <t>4)  Écrire une phrase qui indique la moyenne du prix d'un litre de Diesel dans les deux Départements étudiés.</t>
  </si>
  <si>
    <t>* Diagramme de fréquences pour les stations d'essence du Département du Pas-de-Calais (ligne polygonale verte).</t>
  </si>
  <si>
    <t xml:space="preserve"> * Ce diagramme doit contenir: Titres, deux axes, fond avec une image et une couleur (pas blanc), le nom de l'auteur.</t>
  </si>
  <si>
    <t>* Diagramme d'effectifs pour les stations d'essence du Département du Nord. Les bâtons dont l'effectif correspondant est supérieur à 10 seront representés en rouge. Les autres en bleu.  La classe modale (ou les classe modales) seront représentées en noir.</t>
  </si>
  <si>
    <t>A</t>
  </si>
  <si>
    <t>B</t>
  </si>
  <si>
    <t>C</t>
  </si>
  <si>
    <t>D</t>
  </si>
  <si>
    <t>[ 1,24 ; 1,26 [</t>
  </si>
  <si>
    <t xml:space="preserve">[ 1,26 ; 1,28 [ </t>
  </si>
  <si>
    <t>[ 1,28 ; 1,30 [</t>
  </si>
  <si>
    <t>[ 1,30 ; 1,32 [</t>
  </si>
  <si>
    <t>[ 1,32 ; 1,34 [</t>
  </si>
  <si>
    <t>[ 1,34 ; 1,36 [</t>
  </si>
  <si>
    <t>[ 1,36 ; 1,38 [</t>
  </si>
  <si>
    <t>[ 1,38 ; 1,40 [</t>
  </si>
  <si>
    <t>[ 1,40 ; 1,42 [</t>
  </si>
  <si>
    <t>[ 1,42 ; 1,44 [</t>
  </si>
  <si>
    <t>[ 1,44 ; 1,46 [</t>
  </si>
  <si>
    <t>[ 1,46 ; 1,48 [</t>
  </si>
  <si>
    <t>&gt;=1,20</t>
  </si>
  <si>
    <t>&gt;=1,22</t>
  </si>
  <si>
    <t>&gt;=1,24</t>
  </si>
  <si>
    <t>&gt;=1,26</t>
  </si>
  <si>
    <t>&gt;=1,28</t>
  </si>
  <si>
    <t>&gt;=1,30</t>
  </si>
  <si>
    <t>&gt;=1,32</t>
  </si>
  <si>
    <t>&gt;=1,34</t>
  </si>
  <si>
    <t>&gt;=1,36</t>
  </si>
  <si>
    <t>&gt;=1,38</t>
  </si>
  <si>
    <t>&gt;=1,40</t>
  </si>
  <si>
    <t>&gt;=1,42</t>
  </si>
  <si>
    <t>&gt;=1,44</t>
  </si>
  <si>
    <t>&gt;=1,46</t>
  </si>
  <si>
    <t>&gt;=1,48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</si>
</sst>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 [$€-40C];[Red]\-#,##0.000\ [$€-40C]"/>
    <numFmt numFmtId="165" formatCode="0.000"/>
  </numFmts>
  <fonts count="7">
    <font>
      <sz val="10"/>
      <name val="Arial"/>
      <family val="2"/>
    </font>
    <font>
      <sz val="14"/>
      <name val="Comic Sans MS"/>
      <family val="4"/>
      <charset val="1"/>
    </font>
    <font>
      <b/>
      <sz val="14"/>
      <name val="Arial"/>
      <family val="2"/>
      <charset val="1"/>
    </font>
    <font>
      <b/>
      <sz val="14"/>
      <name val="Comic Sans MS"/>
      <family val="4"/>
      <charset val="1"/>
    </font>
    <font>
      <sz val="10"/>
      <name val="Ayuthaya"/>
      <family val="2"/>
      <charset val="222"/>
    </font>
    <font>
      <sz val="10"/>
      <name val="Arial"/>
      <family val="2"/>
      <charset val="1"/>
    </font>
    <font>
      <sz val="10"/>
      <name val="Arial"/>
      <family val="2"/>
    </font>
  </fonts>
  <fills count="9">
    <fill>
      <patternFill patternType="none"/>
    </fill>
    <fill>
      <patternFill patternType="gray125"/>
    </fill>
    <fill>
      <patternFill patternType="solid">
        <fgColor indexed="13"/>
        <bgColor indexed="34"/>
      </patternFill>
    </fill>
    <fill>
      <patternFill patternType="solid">
        <fgColor theme="7"/>
        <bgColor indexed="64"/>
      </patternFill>
    </fill>
    <fill>
      <patternFill patternType="solid">
        <fgColor theme="7"/>
        <bgColor indexed="41"/>
      </patternFill>
    </fill>
    <fill>
      <patternFill patternType="solid">
        <fgColor theme="8" tint="0.59999389629810485"/>
        <bgColor indexed="34"/>
      </patternFill>
    </fill>
    <fill>
      <patternFill patternType="solid">
        <fgColor theme="7" tint="0.59999389629810485"/>
        <bgColor indexed="34"/>
      </patternFill>
    </fill>
    <fill>
      <patternFill patternType="solid">
        <fgColor theme="9" tint="0.59999389629810485"/>
        <bgColor indexed="34"/>
      </patternFill>
    </fill>
    <fill>
      <patternFill patternType="solid">
        <fgColor rgb="FFFF0000"/>
        <bgColor indexed="34"/>
      </patternFill>
    </fill>
  </fills>
  <borders count="13">
    <border>
      <left/>
      <right/>
      <top/>
      <bottom/>
      <diagonal/>
    </border>
    <border>
      <left style="hair">
        <color indexed="8"/>
      </left>
      <right style="hair">
        <color indexed="8"/>
      </right>
      <top style="hair">
        <color indexed="8"/>
      </top>
      <bottom style="hair">
        <color indexed="8"/>
      </bottom>
      <diagonal/>
    </border>
    <border>
      <left style="hair">
        <color indexed="8"/>
      </left>
      <right/>
      <top style="hair">
        <color indexed="8"/>
      </top>
      <bottom style="hair">
        <color indexed="8"/>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hair">
        <color indexed="8"/>
      </top>
      <bottom style="hair">
        <color indexed="8"/>
      </bottom>
      <diagonal/>
    </border>
    <border>
      <left/>
      <right style="hair">
        <color indexed="8"/>
      </right>
      <top style="hair">
        <color indexed="8"/>
      </top>
      <bottom style="hair">
        <color indexed="8"/>
      </bottom>
      <diagonal/>
    </border>
  </borders>
  <cellStyleXfs count="2">
    <xf numFmtId="0" fontId="0" fillId="0" borderId="0"/>
    <xf numFmtId="9" fontId="6" fillId="0" borderId="0" applyFont="0" applyFill="0" applyBorder="0" applyAlignment="0" applyProtection="0"/>
  </cellStyleXfs>
  <cellXfs count="60">
    <xf numFmtId="0" fontId="0" fillId="0" borderId="0" xfId="0"/>
    <xf numFmtId="0" fontId="1" fillId="0" borderId="0" xfId="0" applyFont="1" applyAlignment="1">
      <alignment vertical="center"/>
    </xf>
    <xf numFmtId="0" fontId="1" fillId="0" borderId="0" xfId="0" applyFont="1" applyBorder="1" applyAlignment="1">
      <alignment horizontal="left" vertical="center" wrapText="1" indent="1"/>
    </xf>
    <xf numFmtId="0" fontId="3" fillId="0" borderId="1" xfId="0" applyFont="1" applyBorder="1" applyAlignment="1">
      <alignment horizontal="center" vertical="center"/>
    </xf>
    <xf numFmtId="0" fontId="1" fillId="0" borderId="0" xfId="0" applyFont="1" applyAlignment="1">
      <alignment horizontal="left" vertical="center" indent="1"/>
    </xf>
    <xf numFmtId="0" fontId="1" fillId="0" borderId="1" xfId="0" applyFont="1" applyBorder="1" applyAlignment="1">
      <alignment horizontal="left" vertical="center"/>
    </xf>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0" xfId="0" applyFont="1" applyBorder="1" applyAlignment="1">
      <alignment vertical="center"/>
    </xf>
    <xf numFmtId="0" fontId="3" fillId="0" borderId="0" xfId="0" applyFont="1" applyAlignment="1">
      <alignment horizontal="left" vertical="center"/>
    </xf>
    <xf numFmtId="164" fontId="4" fillId="0" borderId="1" xfId="0" applyNumberFormat="1" applyFont="1" applyBorder="1" applyAlignment="1">
      <alignment horizontal="center" vertical="center"/>
    </xf>
    <xf numFmtId="0" fontId="5" fillId="2" borderId="0" xfId="0" applyFont="1" applyFill="1" applyBorder="1" applyAlignment="1">
      <alignment horizontal="center"/>
    </xf>
    <xf numFmtId="0" fontId="5" fillId="2" borderId="7" xfId="0" applyFont="1" applyFill="1" applyBorder="1" applyAlignment="1">
      <alignment horizontal="center"/>
    </xf>
    <xf numFmtId="0" fontId="5" fillId="2" borderId="0" xfId="0" applyFont="1" applyFill="1" applyBorder="1" applyAlignment="1">
      <alignment horizontal="right"/>
    </xf>
    <xf numFmtId="0" fontId="5" fillId="2" borderId="6" xfId="0" applyFont="1" applyFill="1" applyBorder="1" applyAlignment="1">
      <alignment horizontal="left" vertical="center"/>
    </xf>
    <xf numFmtId="0" fontId="0" fillId="0" borderId="0" xfId="0" applyAlignment="1">
      <alignment horizontal="left"/>
    </xf>
    <xf numFmtId="0" fontId="5" fillId="2" borderId="6" xfId="0" applyFont="1" applyFill="1" applyBorder="1" applyAlignment="1">
      <alignment horizontal="left"/>
    </xf>
    <xf numFmtId="0" fontId="5" fillId="2" borderId="8" xfId="0" applyFont="1" applyFill="1" applyBorder="1" applyAlignment="1">
      <alignment horizontal="left"/>
    </xf>
    <xf numFmtId="0" fontId="5" fillId="2" borderId="9" xfId="0" applyFont="1" applyFill="1" applyBorder="1" applyAlignment="1">
      <alignment horizontal="right"/>
    </xf>
    <xf numFmtId="0" fontId="5" fillId="2" borderId="9" xfId="0" applyFont="1" applyFill="1" applyBorder="1" applyAlignment="1">
      <alignment horizontal="center"/>
    </xf>
    <xf numFmtId="0" fontId="5" fillId="2" borderId="10" xfId="0" applyFont="1" applyFill="1" applyBorder="1" applyAlignment="1">
      <alignment horizontal="center"/>
    </xf>
    <xf numFmtId="0" fontId="1" fillId="4" borderId="1" xfId="0" applyFont="1" applyFill="1" applyBorder="1" applyAlignment="1">
      <alignment vertical="center"/>
    </xf>
    <xf numFmtId="0" fontId="1" fillId="4" borderId="1" xfId="0" applyFont="1" applyFill="1" applyBorder="1" applyAlignment="1">
      <alignment horizontal="center" vertical="center"/>
    </xf>
    <xf numFmtId="0" fontId="1" fillId="4" borderId="1" xfId="0" applyFont="1" applyFill="1" applyBorder="1" applyAlignment="1">
      <alignment horizontal="left" vertical="center"/>
    </xf>
    <xf numFmtId="0" fontId="5" fillId="5" borderId="0" xfId="0" applyFont="1" applyFill="1" applyAlignment="1">
      <alignment horizontal="left"/>
    </xf>
    <xf numFmtId="0" fontId="5" fillId="6" borderId="0" xfId="0" applyFont="1" applyFill="1" applyAlignment="1">
      <alignment horizontal="left"/>
    </xf>
    <xf numFmtId="0" fontId="5" fillId="7" borderId="0" xfId="0" applyFont="1" applyFill="1" applyAlignment="1">
      <alignment horizontal="left"/>
    </xf>
    <xf numFmtId="0" fontId="5" fillId="8" borderId="0" xfId="0" applyFont="1" applyFill="1" applyAlignment="1">
      <alignment horizontal="left"/>
    </xf>
    <xf numFmtId="165" fontId="1" fillId="4" borderId="1" xfId="0" applyNumberFormat="1" applyFont="1" applyFill="1" applyBorder="1" applyAlignment="1">
      <alignment vertical="center"/>
    </xf>
    <xf numFmtId="9" fontId="1" fillId="4" borderId="1" xfId="1" applyFont="1" applyFill="1" applyBorder="1" applyAlignment="1">
      <alignment horizontal="center" vertical="center"/>
    </xf>
    <xf numFmtId="9" fontId="1" fillId="0" borderId="0" xfId="0" applyNumberFormat="1" applyFont="1" applyAlignment="1">
      <alignment horizontal="center" vertical="center"/>
    </xf>
    <xf numFmtId="9" fontId="1" fillId="4" borderId="1" xfId="0" applyNumberFormat="1" applyFont="1" applyFill="1" applyBorder="1" applyAlignment="1">
      <alignment horizontal="center" vertical="center"/>
    </xf>
    <xf numFmtId="2" fontId="1" fillId="4" borderId="1" xfId="0" applyNumberFormat="1" applyFont="1" applyFill="1" applyBorder="1" applyAlignment="1">
      <alignment vertical="center"/>
    </xf>
    <xf numFmtId="2" fontId="1" fillId="0" borderId="0" xfId="0" applyNumberFormat="1" applyFont="1" applyAlignment="1">
      <alignment vertical="center"/>
    </xf>
    <xf numFmtId="0" fontId="1" fillId="0" borderId="0" xfId="0" applyFont="1" applyBorder="1" applyAlignment="1">
      <alignment horizontal="left" vertical="center" indent="1"/>
    </xf>
    <xf numFmtId="0" fontId="3" fillId="0" borderId="1" xfId="0" applyFont="1" applyBorder="1" applyAlignment="1">
      <alignment horizontal="center" vertical="center" wrapText="1"/>
    </xf>
    <xf numFmtId="0" fontId="1" fillId="4" borderId="1" xfId="0" applyFont="1" applyFill="1" applyBorder="1" applyAlignment="1">
      <alignment horizontal="left" vertical="center" wrapText="1" indent="1"/>
    </xf>
    <xf numFmtId="0" fontId="1" fillId="0" borderId="1" xfId="0" applyFont="1" applyBorder="1" applyAlignment="1">
      <alignment horizontal="center" vertical="center" wrapText="1" indent="1"/>
    </xf>
    <xf numFmtId="0" fontId="1" fillId="2" borderId="1" xfId="0" applyFont="1" applyFill="1" applyBorder="1" applyAlignment="1">
      <alignment horizontal="center" vertical="center" wrapText="1" indent="1"/>
    </xf>
    <xf numFmtId="0" fontId="1" fillId="4" borderId="1" xfId="0" applyFont="1" applyFill="1" applyBorder="1" applyAlignment="1">
      <alignment horizontal="center" vertical="center" wrapText="1" indent="1"/>
    </xf>
    <xf numFmtId="0" fontId="2" fillId="0" borderId="0" xfId="0" applyFont="1" applyBorder="1" applyAlignment="1">
      <alignment horizontal="center"/>
    </xf>
    <xf numFmtId="0" fontId="1" fillId="4" borderId="0" xfId="0" applyFont="1" applyFill="1" applyBorder="1" applyAlignment="1">
      <alignment horizontal="left" vertical="center" wrapText="1" indent="1"/>
    </xf>
    <xf numFmtId="0" fontId="1" fillId="0" borderId="0" xfId="0" applyFont="1" applyBorder="1" applyAlignment="1">
      <alignment horizontal="left" vertical="center" wrapText="1" indent="1"/>
    </xf>
    <xf numFmtId="0" fontId="3" fillId="0" borderId="0" xfId="0" applyFont="1" applyBorder="1" applyAlignment="1">
      <alignment horizontal="left" vertical="center"/>
    </xf>
    <xf numFmtId="0" fontId="1" fillId="2" borderId="1" xfId="0" applyFont="1" applyFill="1" applyBorder="1" applyAlignment="1">
      <alignment vertical="center"/>
    </xf>
    <xf numFmtId="0" fontId="1" fillId="0" borderId="0" xfId="0" applyFont="1" applyAlignment="1">
      <alignment horizontal="left" vertical="center"/>
    </xf>
    <xf numFmtId="0" fontId="1" fillId="2" borderId="2" xfId="0" applyFont="1" applyFill="1" applyBorder="1" applyAlignment="1">
      <alignment vertical="center"/>
    </xf>
    <xf numFmtId="0" fontId="1" fillId="0" borderId="0" xfId="0" applyFont="1" applyBorder="1" applyAlignment="1">
      <alignment vertical="center"/>
    </xf>
    <xf numFmtId="0" fontId="1" fillId="0" borderId="2"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3" borderId="0" xfId="0" applyFont="1" applyFill="1" applyAlignment="1">
      <alignment horizontal="center" vertical="center"/>
    </xf>
    <xf numFmtId="0" fontId="1" fillId="2" borderId="1" xfId="0" applyFont="1" applyFill="1" applyBorder="1" applyAlignment="1">
      <alignment horizontal="left" vertical="center" wrapText="1" indent="1"/>
    </xf>
    <xf numFmtId="0" fontId="1" fillId="0" borderId="0" xfId="0" applyFont="1" applyBorder="1" applyAlignment="1">
      <alignment vertical="center" wrapText="1"/>
    </xf>
    <xf numFmtId="0" fontId="5" fillId="2" borderId="3" xfId="0" applyFont="1" applyFill="1" applyBorder="1" applyAlignment="1">
      <alignment horizontal="center"/>
    </xf>
    <xf numFmtId="0" fontId="5" fillId="2" borderId="4" xfId="0" applyFont="1" applyFill="1" applyBorder="1" applyAlignment="1">
      <alignment horizontal="center"/>
    </xf>
    <xf numFmtId="0" fontId="5" fillId="2" borderId="5" xfId="0" applyFont="1" applyFill="1" applyBorder="1" applyAlignment="1">
      <alignment horizontal="center"/>
    </xf>
    <xf numFmtId="0" fontId="5" fillId="2" borderId="6" xfId="0" applyFont="1" applyFill="1" applyBorder="1" applyAlignment="1">
      <alignment horizontal="center"/>
    </xf>
    <xf numFmtId="0" fontId="5" fillId="2" borderId="0" xfId="0" applyFont="1" applyFill="1" applyBorder="1" applyAlignment="1">
      <alignment horizontal="center"/>
    </xf>
    <xf numFmtId="0" fontId="5" fillId="2" borderId="7" xfId="0" applyFont="1" applyFill="1" applyBorder="1" applyAlignment="1">
      <alignment horizontal="center"/>
    </xf>
  </cellXfs>
  <cellStyles count="2">
    <cellStyle name="Normal" xfId="0" builtinId="0"/>
    <cellStyle name="Pourcentage" xfId="1" builtinId="5"/>
  </cellStyles>
  <dxfs count="4">
    <dxf>
      <fill>
        <patternFill>
          <bgColor rgb="FFFF0000"/>
        </patternFill>
      </fill>
    </dxf>
    <dxf>
      <fill>
        <patternFill>
          <bgColor theme="9" tint="0.59996337778862885"/>
        </patternFill>
      </fill>
    </dxf>
    <dxf>
      <fill>
        <patternFill>
          <bgColor theme="8" tint="0.59996337778862885"/>
        </patternFill>
      </fill>
    </dxf>
    <dxf>
      <fill>
        <patternFill>
          <bgColor theme="7" tint="0.5999633777886288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27"/>
  <sheetViews>
    <sheetView tabSelected="1" topLeftCell="A80" zoomScale="50" zoomScaleNormal="50" workbookViewId="0">
      <selection activeCell="U15" sqref="U15"/>
    </sheetView>
  </sheetViews>
  <sheetFormatPr baseColWidth="10" defaultColWidth="11.6328125" defaultRowHeight="21.5"/>
  <cols>
    <col min="1" max="1" width="5.36328125" style="1" customWidth="1"/>
    <col min="2" max="2" width="9.453125" style="1" customWidth="1"/>
    <col min="3" max="3" width="17.6328125" style="1" customWidth="1"/>
    <col min="4" max="4" width="14.6328125" style="1" customWidth="1"/>
    <col min="5" max="10" width="19.453125" style="1" customWidth="1"/>
    <col min="11" max="11" width="9.453125" style="1" customWidth="1"/>
    <col min="12" max="16384" width="11.6328125" style="1"/>
  </cols>
  <sheetData>
    <row r="1" spans="1:12" ht="12.75" customHeight="1">
      <c r="A1" s="38" t="s">
        <v>35</v>
      </c>
      <c r="B1" s="38"/>
      <c r="C1" s="38"/>
      <c r="D1" s="38"/>
      <c r="E1" s="38"/>
      <c r="F1" s="38"/>
      <c r="G1" s="38"/>
      <c r="H1" s="38"/>
      <c r="I1" s="38"/>
      <c r="J1" s="38"/>
      <c r="K1" s="38"/>
      <c r="L1" s="38"/>
    </row>
    <row r="2" spans="1:12" ht="12.75" customHeight="1">
      <c r="A2" s="38"/>
      <c r="B2" s="38"/>
      <c r="C2" s="38"/>
      <c r="D2" s="38"/>
      <c r="E2" s="38"/>
      <c r="F2" s="38"/>
      <c r="G2" s="38"/>
      <c r="H2" s="38"/>
      <c r="I2" s="38"/>
      <c r="J2" s="38"/>
      <c r="K2" s="38"/>
      <c r="L2" s="38"/>
    </row>
    <row r="3" spans="1:12" ht="23.75" customHeight="1">
      <c r="A3" s="39" t="s">
        <v>0</v>
      </c>
      <c r="B3" s="39"/>
      <c r="C3" s="39"/>
      <c r="D3" s="39"/>
      <c r="E3" s="39"/>
      <c r="F3" s="39"/>
      <c r="G3" s="39"/>
      <c r="H3" s="39"/>
      <c r="I3" s="39"/>
      <c r="J3" s="39"/>
      <c r="K3" s="39"/>
      <c r="L3" s="39"/>
    </row>
    <row r="4" spans="1:12" ht="23.75" customHeight="1">
      <c r="A4" s="39"/>
      <c r="B4" s="39"/>
      <c r="C4" s="39"/>
      <c r="D4" s="39"/>
      <c r="E4" s="39"/>
      <c r="F4" s="39"/>
      <c r="G4" s="39"/>
      <c r="H4" s="39"/>
      <c r="I4" s="39"/>
      <c r="J4" s="39"/>
      <c r="K4" s="39"/>
      <c r="L4" s="39"/>
    </row>
    <row r="5" spans="1:12" ht="23.75" customHeight="1">
      <c r="A5" s="39"/>
      <c r="B5" s="39"/>
      <c r="C5" s="39"/>
      <c r="D5" s="39"/>
      <c r="E5" s="39"/>
      <c r="F5" s="39"/>
      <c r="G5" s="39"/>
      <c r="H5" s="39"/>
      <c r="I5" s="39"/>
      <c r="J5" s="39"/>
      <c r="K5" s="39"/>
      <c r="L5" s="39"/>
    </row>
    <row r="6" spans="1:12" ht="23.75" customHeight="1">
      <c r="A6" s="39"/>
      <c r="B6" s="39"/>
      <c r="C6" s="39"/>
      <c r="D6" s="39"/>
      <c r="E6" s="39"/>
      <c r="F6" s="39"/>
      <c r="G6" s="39"/>
      <c r="H6" s="39"/>
      <c r="I6" s="39"/>
      <c r="J6" s="39"/>
      <c r="K6" s="39"/>
      <c r="L6" s="39"/>
    </row>
    <row r="7" spans="1:12" ht="23.75" customHeight="1">
      <c r="A7" s="39"/>
      <c r="B7" s="39"/>
      <c r="C7" s="39"/>
      <c r="D7" s="39"/>
      <c r="E7" s="39"/>
      <c r="F7" s="39"/>
      <c r="G7" s="39"/>
      <c r="H7" s="39"/>
      <c r="I7" s="39"/>
      <c r="J7" s="39"/>
      <c r="K7" s="39"/>
      <c r="L7" s="39"/>
    </row>
    <row r="8" spans="1:12" ht="23.75" customHeight="1">
      <c r="A8" s="39"/>
      <c r="B8" s="39"/>
      <c r="C8" s="39"/>
      <c r="D8" s="39"/>
      <c r="E8" s="39"/>
      <c r="F8" s="39"/>
      <c r="G8" s="39"/>
      <c r="H8" s="39"/>
      <c r="I8" s="39"/>
      <c r="J8" s="39"/>
      <c r="K8" s="39"/>
      <c r="L8" s="39"/>
    </row>
    <row r="9" spans="1:12" ht="23.75" customHeight="1">
      <c r="A9" s="39"/>
      <c r="B9" s="39"/>
      <c r="C9" s="39"/>
      <c r="D9" s="39"/>
      <c r="E9" s="39"/>
      <c r="F9" s="39"/>
      <c r="G9" s="39"/>
      <c r="H9" s="39"/>
      <c r="I9" s="39"/>
      <c r="J9" s="39"/>
      <c r="K9" s="39"/>
      <c r="L9" s="39"/>
    </row>
    <row r="10" spans="1:12" ht="23.75" customHeight="1">
      <c r="A10" s="39"/>
      <c r="B10" s="39"/>
      <c r="C10" s="39"/>
      <c r="D10" s="39"/>
      <c r="E10" s="39"/>
      <c r="F10" s="39"/>
      <c r="G10" s="39"/>
      <c r="H10" s="39"/>
      <c r="I10" s="39"/>
      <c r="J10" s="39"/>
      <c r="K10" s="39"/>
      <c r="L10" s="39"/>
    </row>
    <row r="11" spans="1:12" ht="23.75" customHeight="1"/>
    <row r="12" spans="1:12" ht="23.75" customHeight="1">
      <c r="A12" s="40" t="s">
        <v>1</v>
      </c>
      <c r="B12" s="40"/>
      <c r="C12" s="40"/>
      <c r="D12" s="40"/>
      <c r="E12" s="40"/>
      <c r="F12" s="40"/>
      <c r="G12" s="40"/>
      <c r="H12" s="40"/>
      <c r="I12" s="40"/>
      <c r="J12" s="40"/>
      <c r="K12" s="40"/>
      <c r="L12" s="40"/>
    </row>
    <row r="13" spans="1:12" ht="23.75" customHeight="1"/>
    <row r="14" spans="1:12" ht="23.75" customHeight="1">
      <c r="A14" s="41" t="s">
        <v>2</v>
      </c>
      <c r="B14" s="41"/>
      <c r="C14" s="41"/>
      <c r="D14" s="41"/>
      <c r="E14" s="41"/>
      <c r="F14" s="41"/>
      <c r="G14" s="41"/>
      <c r="H14" s="41"/>
      <c r="I14" s="41"/>
      <c r="J14" s="41"/>
      <c r="K14" s="41"/>
      <c r="L14" s="41"/>
    </row>
    <row r="15" spans="1:12" ht="23.75" customHeight="1">
      <c r="A15" s="41"/>
      <c r="B15" s="41"/>
      <c r="C15" s="41"/>
      <c r="D15" s="41"/>
      <c r="E15" s="41"/>
      <c r="F15" s="41"/>
      <c r="G15" s="41"/>
      <c r="H15" s="41"/>
      <c r="I15" s="41"/>
      <c r="J15" s="41"/>
      <c r="K15" s="41"/>
      <c r="L15" s="41"/>
    </row>
    <row r="16" spans="1:12" ht="23.75" customHeight="1">
      <c r="A16" s="41"/>
      <c r="B16" s="41"/>
      <c r="C16" s="41"/>
      <c r="D16" s="41"/>
      <c r="E16" s="41"/>
      <c r="F16" s="41"/>
      <c r="G16" s="41"/>
      <c r="H16" s="41"/>
      <c r="I16" s="41"/>
      <c r="J16" s="41"/>
      <c r="K16" s="41"/>
      <c r="L16" s="41"/>
    </row>
    <row r="17" spans="1:12" ht="23.75" customHeight="1">
      <c r="A17" s="41"/>
      <c r="B17" s="41"/>
      <c r="C17" s="41"/>
      <c r="D17" s="41"/>
      <c r="E17" s="41"/>
      <c r="F17" s="41"/>
      <c r="G17" s="41"/>
      <c r="H17" s="41"/>
      <c r="I17" s="41"/>
      <c r="J17" s="41"/>
      <c r="K17" s="41"/>
      <c r="L17" s="41"/>
    </row>
    <row r="18" spans="1:12" ht="23.75" customHeight="1">
      <c r="A18" s="42" t="s">
        <v>3</v>
      </c>
      <c r="B18" s="42"/>
      <c r="C18" s="42"/>
      <c r="D18" s="42"/>
      <c r="E18" s="42"/>
      <c r="F18" s="42"/>
      <c r="G18" s="42"/>
      <c r="H18" s="42"/>
      <c r="I18" s="42"/>
      <c r="J18" s="42"/>
      <c r="K18" s="42"/>
      <c r="L18" s="42"/>
    </row>
    <row r="19" spans="1:12" ht="23.75" customHeight="1">
      <c r="A19" s="42"/>
      <c r="B19" s="42"/>
      <c r="C19" s="42"/>
      <c r="D19" s="42"/>
      <c r="E19" s="42"/>
      <c r="F19" s="42"/>
      <c r="G19" s="42"/>
      <c r="H19" s="42"/>
      <c r="I19" s="42"/>
      <c r="J19" s="42"/>
      <c r="K19" s="42"/>
      <c r="L19" s="42"/>
    </row>
    <row r="20" spans="1:12" ht="23.75" customHeight="1">
      <c r="A20" s="42"/>
      <c r="B20" s="42"/>
      <c r="C20" s="42"/>
      <c r="D20" s="42"/>
      <c r="E20" s="42"/>
      <c r="F20" s="42"/>
      <c r="G20" s="42"/>
      <c r="H20" s="42"/>
      <c r="I20" s="42"/>
      <c r="J20" s="42"/>
      <c r="K20" s="42"/>
      <c r="L20" s="42"/>
    </row>
    <row r="21" spans="1:12" ht="23.75" customHeight="1">
      <c r="A21" s="42"/>
      <c r="B21" s="42"/>
      <c r="C21" s="42"/>
      <c r="D21" s="42"/>
      <c r="E21" s="42"/>
      <c r="F21" s="42"/>
      <c r="G21" s="42"/>
      <c r="H21" s="42"/>
      <c r="I21" s="42"/>
      <c r="J21" s="42"/>
      <c r="K21" s="42"/>
      <c r="L21" s="42"/>
    </row>
    <row r="22" spans="1:12" ht="23.75" customHeight="1">
      <c r="A22" s="2"/>
    </row>
    <row r="23" spans="1:12" ht="23.75" customHeight="1">
      <c r="D23" s="3" t="s">
        <v>4</v>
      </c>
      <c r="E23" s="3" t="s">
        <v>5</v>
      </c>
      <c r="F23" s="3" t="s">
        <v>6</v>
      </c>
      <c r="G23" s="3" t="s">
        <v>7</v>
      </c>
      <c r="H23" s="3" t="s">
        <v>8</v>
      </c>
    </row>
    <row r="24" spans="1:12" ht="23.75" customHeight="1">
      <c r="D24" s="28">
        <f ca="1">AVERAGE(Données!A1:J15)</f>
        <v>1.3608666666666667</v>
      </c>
      <c r="E24" s="28">
        <f ca="1">STDEV(Données!A1:J15)</f>
        <v>8.7143457028673571E-2</v>
      </c>
      <c r="F24" s="28">
        <f ca="1">MEDIAN(Données!A1:J15)</f>
        <v>1.3625</v>
      </c>
      <c r="G24" s="28">
        <f ca="1">QUARTILE(Données!A1:J15,1)</f>
        <v>1.2829999999999999</v>
      </c>
      <c r="H24" s="28">
        <f ca="1">QUARTILE(Données!A1:J15,3)</f>
        <v>1.44075</v>
      </c>
    </row>
    <row r="25" spans="1:12" ht="23.75" customHeight="1"/>
    <row r="26" spans="1:12" ht="23.75" customHeight="1">
      <c r="B26" s="34" t="s">
        <v>9</v>
      </c>
      <c r="C26" s="34"/>
      <c r="D26" s="34"/>
      <c r="E26" s="34"/>
      <c r="F26" s="34"/>
      <c r="G26" s="34"/>
      <c r="H26" s="34"/>
      <c r="I26" s="34"/>
      <c r="J26" s="34"/>
      <c r="K26" s="34"/>
      <c r="L26" s="34"/>
    </row>
    <row r="27" spans="1:12" ht="23.75" customHeight="1">
      <c r="B27" s="4"/>
    </row>
    <row r="28" spans="1:12" ht="23.75" customHeight="1"/>
    <row r="29" spans="1:12" ht="23.75" customHeight="1">
      <c r="C29" s="35" t="s">
        <v>10</v>
      </c>
      <c r="D29" s="35" t="s">
        <v>11</v>
      </c>
      <c r="E29" s="35" t="s">
        <v>12</v>
      </c>
      <c r="F29" s="35" t="s">
        <v>12</v>
      </c>
      <c r="G29" s="35" t="s">
        <v>12</v>
      </c>
      <c r="H29" s="35" t="s">
        <v>12</v>
      </c>
      <c r="I29" s="35" t="s">
        <v>12</v>
      </c>
      <c r="J29" s="35" t="s">
        <v>12</v>
      </c>
    </row>
    <row r="30" spans="1:12" ht="23.75" customHeight="1">
      <c r="C30" s="35"/>
      <c r="D30" s="35"/>
      <c r="E30" s="35"/>
      <c r="F30" s="35"/>
      <c r="G30" s="35"/>
      <c r="H30" s="35"/>
      <c r="I30" s="35"/>
      <c r="J30" s="35"/>
    </row>
    <row r="31" spans="1:12" ht="44.25" customHeight="1">
      <c r="C31" s="35"/>
      <c r="D31" s="35"/>
      <c r="E31" s="35"/>
      <c r="F31" s="35"/>
      <c r="G31" s="35"/>
      <c r="H31" s="35"/>
      <c r="I31" s="35"/>
      <c r="J31" s="35"/>
    </row>
    <row r="32" spans="1:12" ht="23.75" customHeight="1">
      <c r="C32" s="5" t="s">
        <v>13</v>
      </c>
      <c r="D32" s="22">
        <f ca="1">COUNTIF(Données!$A$1:$J$15,E32)-COUNTIF(Données!$A$1:$J$15,E33)</f>
        <v>7</v>
      </c>
      <c r="E32" s="1" t="s">
        <v>58</v>
      </c>
      <c r="F32" s="33">
        <f ca="1">D32/D$47</f>
        <v>4.6666666666666669E-2</v>
      </c>
      <c r="G32" s="33">
        <f ca="1">F32</f>
        <v>4.6666666666666669E-2</v>
      </c>
      <c r="H32" s="1" t="str">
        <f ca="1">IF(MAX(F$32:F$46)=F32,C32,"")</f>
        <v/>
      </c>
      <c r="I32" s="1">
        <f>(1.2+1.22)/2</f>
        <v>1.21</v>
      </c>
    </row>
    <row r="33" spans="3:9" ht="23.75" customHeight="1">
      <c r="C33" s="5" t="s">
        <v>14</v>
      </c>
      <c r="D33" s="22">
        <f ca="1">COUNTIF(Données!$A$1:$J$15,E33)-COUNTIF(Données!$A$1:$J$15,E34)</f>
        <v>7</v>
      </c>
      <c r="E33" s="1" t="s">
        <v>59</v>
      </c>
      <c r="F33" s="33">
        <f t="shared" ref="F33:F46" ca="1" si="0">D33/D$47</f>
        <v>4.6666666666666669E-2</v>
      </c>
      <c r="G33" s="33">
        <f ca="1">G32+F33</f>
        <v>9.3333333333333338E-2</v>
      </c>
      <c r="H33" s="1" t="str">
        <f t="shared" ref="H33:H46" ca="1" si="1">IF(MAX(F$32:F$46)=F33,C33,"")</f>
        <v/>
      </c>
      <c r="I33" s="1">
        <f>(1.22+1.24)/2</f>
        <v>1.23</v>
      </c>
    </row>
    <row r="34" spans="3:9" ht="23.75" customHeight="1">
      <c r="C34" s="23" t="s">
        <v>46</v>
      </c>
      <c r="D34" s="22">
        <f ca="1">COUNTIF(Données!$A$1:$J$15,E34)-COUNTIF(Données!$A$1:$J$15,E35)</f>
        <v>12</v>
      </c>
      <c r="E34" s="1" t="s">
        <v>60</v>
      </c>
      <c r="F34" s="33">
        <f t="shared" ca="1" si="0"/>
        <v>0.08</v>
      </c>
      <c r="G34" s="33">
        <f t="shared" ref="G34:G46" ca="1" si="2">G33+F34</f>
        <v>0.17333333333333334</v>
      </c>
      <c r="H34" s="1" t="str">
        <f ca="1">IF(MAX(F$32:F$46)=F34,C34,"")</f>
        <v/>
      </c>
      <c r="I34" s="1">
        <f>(1.24+1.26)/2</f>
        <v>1.25</v>
      </c>
    </row>
    <row r="35" spans="3:9" ht="23.75" customHeight="1">
      <c r="C35" s="23" t="s">
        <v>47</v>
      </c>
      <c r="D35" s="22">
        <f ca="1">COUNTIF(Données!$A$1:$J$15,E35)-COUNTIF(Données!$A$1:$J$15,E36)</f>
        <v>10</v>
      </c>
      <c r="E35" s="1" t="s">
        <v>61</v>
      </c>
      <c r="F35" s="33">
        <f t="shared" ca="1" si="0"/>
        <v>6.6666666666666666E-2</v>
      </c>
      <c r="G35" s="33">
        <f t="shared" ca="1" si="2"/>
        <v>0.24</v>
      </c>
      <c r="H35" s="1" t="str">
        <f t="shared" ca="1" si="1"/>
        <v/>
      </c>
      <c r="I35" s="1">
        <f>(1.26+1.28)/2</f>
        <v>1.27</v>
      </c>
    </row>
    <row r="36" spans="3:9" ht="23.75" customHeight="1">
      <c r="C36" s="23" t="s">
        <v>48</v>
      </c>
      <c r="D36" s="22">
        <f ca="1">COUNTIF(Données!$A$1:$J$15,E36)-COUNTIF(Données!$A$1:$J$15,E37)</f>
        <v>13</v>
      </c>
      <c r="E36" s="1" t="s">
        <v>62</v>
      </c>
      <c r="F36" s="33">
        <f t="shared" ca="1" si="0"/>
        <v>8.666666666666667E-2</v>
      </c>
      <c r="G36" s="33">
        <f t="shared" ca="1" si="2"/>
        <v>0.32666666666666666</v>
      </c>
      <c r="H36" s="1" t="str">
        <f t="shared" ca="1" si="1"/>
        <v/>
      </c>
      <c r="I36" s="1">
        <f>(1.28+1.3)/2</f>
        <v>1.29</v>
      </c>
    </row>
    <row r="37" spans="3:9" ht="23.75" customHeight="1">
      <c r="C37" s="23" t="s">
        <v>49</v>
      </c>
      <c r="D37" s="22">
        <f ca="1">COUNTIF(Données!$A$1:$J$15,E37)-COUNTIF(Données!$A$1:$J$15,E38)</f>
        <v>5</v>
      </c>
      <c r="E37" s="1" t="s">
        <v>63</v>
      </c>
      <c r="F37" s="33">
        <f t="shared" ca="1" si="0"/>
        <v>3.3333333333333333E-2</v>
      </c>
      <c r="G37" s="33">
        <f t="shared" ca="1" si="2"/>
        <v>0.36</v>
      </c>
      <c r="H37" s="1" t="str">
        <f t="shared" ca="1" si="1"/>
        <v/>
      </c>
      <c r="I37" s="1">
        <f>(1.3+1.32)/2</f>
        <v>1.31</v>
      </c>
    </row>
    <row r="38" spans="3:9" ht="23.75" customHeight="1">
      <c r="C38" s="23" t="s">
        <v>50</v>
      </c>
      <c r="D38" s="22">
        <f ca="1">COUNTIF(Données!$A$1:$J$15,E38)-COUNTIF(Données!$A$1:$J$15,E39)</f>
        <v>11</v>
      </c>
      <c r="E38" s="1" t="s">
        <v>64</v>
      </c>
      <c r="F38" s="33">
        <f t="shared" ca="1" si="0"/>
        <v>7.3333333333333334E-2</v>
      </c>
      <c r="G38" s="33">
        <f t="shared" ca="1" si="2"/>
        <v>0.43333333333333335</v>
      </c>
      <c r="H38" s="1" t="str">
        <f t="shared" ca="1" si="1"/>
        <v/>
      </c>
      <c r="I38" s="1">
        <f>(1.32+1.34)/2</f>
        <v>1.33</v>
      </c>
    </row>
    <row r="39" spans="3:9" ht="23.75" customHeight="1">
      <c r="C39" s="23" t="s">
        <v>51</v>
      </c>
      <c r="D39" s="22">
        <f ca="1">COUNTIF(Données!$A$1:$J$15,E39)-COUNTIF(Données!$A$1:$J$15,E40)</f>
        <v>7</v>
      </c>
      <c r="E39" s="1" t="s">
        <v>65</v>
      </c>
      <c r="F39" s="33">
        <f t="shared" ca="1" si="0"/>
        <v>4.6666666666666669E-2</v>
      </c>
      <c r="G39" s="33">
        <f t="shared" ca="1" si="2"/>
        <v>0.48000000000000004</v>
      </c>
      <c r="H39" s="1" t="str">
        <f t="shared" ca="1" si="1"/>
        <v/>
      </c>
      <c r="I39" s="1">
        <f>(1.34+1.36)/2</f>
        <v>1.35</v>
      </c>
    </row>
    <row r="40" spans="3:9" ht="23.75" customHeight="1">
      <c r="C40" s="23" t="s">
        <v>52</v>
      </c>
      <c r="D40" s="22">
        <f ca="1">COUNTIF(Données!$A$1:$J$15,E40)-COUNTIF(Données!$A$1:$J$15,E41)</f>
        <v>8</v>
      </c>
      <c r="E40" s="1" t="s">
        <v>66</v>
      </c>
      <c r="F40" s="33">
        <f t="shared" ca="1" si="0"/>
        <v>5.3333333333333337E-2</v>
      </c>
      <c r="G40" s="33">
        <f t="shared" ca="1" si="2"/>
        <v>0.53333333333333333</v>
      </c>
      <c r="H40" s="1" t="str">
        <f t="shared" ca="1" si="1"/>
        <v/>
      </c>
      <c r="I40" s="1">
        <f>(1.36+1.38)/2</f>
        <v>1.37</v>
      </c>
    </row>
    <row r="41" spans="3:9" ht="23.75" customHeight="1">
      <c r="C41" s="23" t="s">
        <v>53</v>
      </c>
      <c r="D41" s="22">
        <f ca="1">COUNTIF(Données!$A$1:$J$15,E41)-COUNTIF(Données!$A$1:$J$15,E42)</f>
        <v>8</v>
      </c>
      <c r="E41" s="1" t="s">
        <v>67</v>
      </c>
      <c r="F41" s="33">
        <f t="shared" ca="1" si="0"/>
        <v>5.3333333333333337E-2</v>
      </c>
      <c r="G41" s="33">
        <f t="shared" ca="1" si="2"/>
        <v>0.58666666666666667</v>
      </c>
      <c r="H41" s="1" t="str">
        <f t="shared" ca="1" si="1"/>
        <v/>
      </c>
      <c r="I41" s="1">
        <f>(1.38+1.4)/2</f>
        <v>1.39</v>
      </c>
    </row>
    <row r="42" spans="3:9" ht="23.75" customHeight="1">
      <c r="C42" s="23" t="s">
        <v>54</v>
      </c>
      <c r="D42" s="22">
        <f ca="1">COUNTIF(Données!$A$1:$J$15,E42)-COUNTIF(Données!$A$1:$J$15,E43)</f>
        <v>10</v>
      </c>
      <c r="E42" s="1" t="s">
        <v>68</v>
      </c>
      <c r="F42" s="33">
        <f t="shared" ca="1" si="0"/>
        <v>6.6666666666666666E-2</v>
      </c>
      <c r="G42" s="33">
        <f t="shared" ca="1" si="2"/>
        <v>0.65333333333333332</v>
      </c>
      <c r="H42" s="1" t="str">
        <f t="shared" ca="1" si="1"/>
        <v/>
      </c>
      <c r="I42" s="1">
        <f>(1.4+1.42)/2</f>
        <v>1.41</v>
      </c>
    </row>
    <row r="43" spans="3:9" ht="23.75" customHeight="1">
      <c r="C43" s="23" t="s">
        <v>55</v>
      </c>
      <c r="D43" s="22">
        <f ca="1">COUNTIF(Données!$A$1:$J$15,E43)-COUNTIF(Données!$A$1:$J$15,E44)</f>
        <v>13</v>
      </c>
      <c r="E43" s="1" t="s">
        <v>69</v>
      </c>
      <c r="F43" s="33">
        <f t="shared" ca="1" si="0"/>
        <v>8.666666666666667E-2</v>
      </c>
      <c r="G43" s="33">
        <f t="shared" ca="1" si="2"/>
        <v>0.74</v>
      </c>
      <c r="H43" s="1" t="str">
        <f t="shared" ca="1" si="1"/>
        <v/>
      </c>
      <c r="I43" s="1">
        <f>(1.42+1.44)/2</f>
        <v>1.43</v>
      </c>
    </row>
    <row r="44" spans="3:9" ht="23.75" customHeight="1">
      <c r="C44" s="23" t="s">
        <v>56</v>
      </c>
      <c r="D44" s="22">
        <f ca="1">COUNTIF(Données!$A$1:$J$15,E44)-COUNTIF(Données!$A$1:$J$15,E45)</f>
        <v>13</v>
      </c>
      <c r="E44" s="1" t="s">
        <v>70</v>
      </c>
      <c r="F44" s="33">
        <f t="shared" ca="1" si="0"/>
        <v>8.666666666666667E-2</v>
      </c>
      <c r="G44" s="33">
        <f t="shared" ca="1" si="2"/>
        <v>0.82666666666666666</v>
      </c>
      <c r="H44" s="1" t="str">
        <f t="shared" ca="1" si="1"/>
        <v/>
      </c>
      <c r="I44" s="1">
        <f>(1.44+1.46)/2</f>
        <v>1.45</v>
      </c>
    </row>
    <row r="45" spans="3:9" ht="23.75" customHeight="1">
      <c r="C45" s="23" t="s">
        <v>57</v>
      </c>
      <c r="D45" s="22">
        <f ca="1">COUNTIF(Données!$A$1:$J$15,E45)-COUNTIF(Données!$A$1:$J$15,E46)</f>
        <v>15</v>
      </c>
      <c r="E45" s="1" t="s">
        <v>71</v>
      </c>
      <c r="F45" s="33">
        <f t="shared" ca="1" si="0"/>
        <v>0.1</v>
      </c>
      <c r="G45" s="33">
        <f t="shared" ca="1" si="2"/>
        <v>0.92666666666666664</v>
      </c>
      <c r="H45" s="1" t="str">
        <f t="shared" ca="1" si="1"/>
        <v>[ 1,46 ; 1,48 [</v>
      </c>
      <c r="I45" s="1">
        <f>(1.46+1.48)/2</f>
        <v>1.47</v>
      </c>
    </row>
    <row r="46" spans="3:9" ht="23.75" customHeight="1">
      <c r="C46" s="5" t="s">
        <v>15</v>
      </c>
      <c r="D46" s="22">
        <f ca="1">COUNTIF(Données!$A$1:$J$15,E46)-COUNTIF(Données!$A$1:$J$15,E47)</f>
        <v>11</v>
      </c>
      <c r="E46" s="1" t="s">
        <v>72</v>
      </c>
      <c r="F46" s="33">
        <f t="shared" ca="1" si="0"/>
        <v>7.3333333333333334E-2</v>
      </c>
      <c r="G46" s="33">
        <f t="shared" ca="1" si="2"/>
        <v>1</v>
      </c>
      <c r="H46" s="1" t="str">
        <f t="shared" ca="1" si="1"/>
        <v/>
      </c>
      <c r="I46" s="1">
        <f>(1.48+1.5)/2</f>
        <v>1.49</v>
      </c>
    </row>
    <row r="47" spans="3:9" ht="23.75" customHeight="1">
      <c r="C47" s="6" t="s">
        <v>16</v>
      </c>
      <c r="D47" s="22">
        <f ca="1">SUM(D32:D46)</f>
        <v>150</v>
      </c>
    </row>
    <row r="48" spans="3:9" ht="23.75" customHeight="1"/>
    <row r="49" spans="2:12" ht="45" customHeight="1">
      <c r="B49" s="36" t="s">
        <v>17</v>
      </c>
      <c r="C49" s="36"/>
      <c r="D49" s="36"/>
      <c r="E49" s="36"/>
      <c r="F49" s="36"/>
      <c r="G49" s="36"/>
      <c r="H49" s="36"/>
      <c r="I49" s="36"/>
      <c r="J49" s="36"/>
      <c r="K49" s="36"/>
      <c r="L49" s="36"/>
    </row>
    <row r="50" spans="2:12" ht="23.75" customHeight="1"/>
    <row r="51" spans="2:12" ht="23.75" customHeight="1">
      <c r="B51" s="37" t="s">
        <v>18</v>
      </c>
      <c r="C51" s="37"/>
      <c r="D51" s="37"/>
      <c r="E51" s="37"/>
      <c r="F51" s="37"/>
      <c r="G51" s="37"/>
      <c r="H51" s="37"/>
      <c r="I51" s="37"/>
      <c r="J51" s="37"/>
      <c r="K51" s="37"/>
      <c r="L51" s="37"/>
    </row>
    <row r="52" spans="2:12" ht="23.75" customHeight="1">
      <c r="B52" s="37"/>
      <c r="C52" s="37"/>
      <c r="D52" s="37"/>
      <c r="E52" s="37"/>
      <c r="F52" s="37"/>
      <c r="G52" s="37"/>
      <c r="H52" s="37"/>
      <c r="I52" s="37"/>
      <c r="J52" s="37"/>
      <c r="K52" s="37"/>
      <c r="L52" s="37"/>
    </row>
    <row r="53" spans="2:12" ht="23.75" customHeight="1"/>
    <row r="54" spans="2:12" ht="23.75" customHeight="1"/>
    <row r="55" spans="2:12" ht="23.75" customHeight="1"/>
    <row r="56" spans="2:12" ht="23.75" customHeight="1">
      <c r="C56" s="35" t="s">
        <v>10</v>
      </c>
      <c r="D56" s="35" t="s">
        <v>11</v>
      </c>
      <c r="E56" s="35" t="s">
        <v>19</v>
      </c>
      <c r="F56" s="35" t="s">
        <v>20</v>
      </c>
      <c r="G56" s="35" t="s">
        <v>21</v>
      </c>
      <c r="H56" s="35" t="s">
        <v>22</v>
      </c>
      <c r="I56" s="35" t="s">
        <v>23</v>
      </c>
    </row>
    <row r="57" spans="2:12" ht="23.75" customHeight="1">
      <c r="C57" s="35"/>
      <c r="D57" s="35"/>
      <c r="E57" s="35"/>
      <c r="F57" s="35"/>
      <c r="G57" s="35"/>
      <c r="H57" s="35"/>
      <c r="I57" s="35"/>
    </row>
    <row r="58" spans="2:12" ht="23.75" customHeight="1">
      <c r="C58" s="35"/>
      <c r="D58" s="35"/>
      <c r="E58" s="35"/>
      <c r="F58" s="35"/>
      <c r="G58" s="35"/>
      <c r="H58" s="35"/>
      <c r="I58" s="35"/>
    </row>
    <row r="59" spans="2:12" ht="23.75" customHeight="1">
      <c r="C59" s="5" t="s">
        <v>13</v>
      </c>
      <c r="D59" s="7">
        <f ca="1">RANDBETWEEN(0,8)</f>
        <v>6</v>
      </c>
      <c r="E59" s="29">
        <f ca="1">D59/D$74</f>
        <v>0.06</v>
      </c>
      <c r="F59" s="31">
        <f ca="1">E59</f>
        <v>0.06</v>
      </c>
      <c r="G59" s="22" t="str">
        <f ca="1">IF(MAX(E$59:E$73)=E59,C59,"")</f>
        <v/>
      </c>
      <c r="H59" s="22">
        <f>(1.2+1.22)/2</f>
        <v>1.21</v>
      </c>
      <c r="I59" s="22">
        <v>1.2</v>
      </c>
    </row>
    <row r="60" spans="2:12" ht="23.75" customHeight="1">
      <c r="C60" s="5" t="s">
        <v>14</v>
      </c>
      <c r="D60" s="7">
        <f ca="1">RANDBETWEEN(0,8)</f>
        <v>4</v>
      </c>
      <c r="E60" s="29">
        <f t="shared" ref="E60:E73" ca="1" si="3">D60/D$74</f>
        <v>0.04</v>
      </c>
      <c r="F60" s="31">
        <f ca="1">F59+E60</f>
        <v>0.1</v>
      </c>
      <c r="G60" s="22" t="str">
        <f t="shared" ref="G60:G73" ca="1" si="4">IF(MAX(E$59:E$73)=E60,C60,"")</f>
        <v/>
      </c>
      <c r="H60" s="22">
        <f>(1.22+1.24)/2</f>
        <v>1.23</v>
      </c>
      <c r="I60" s="22">
        <v>1.22</v>
      </c>
    </row>
    <row r="61" spans="2:12" ht="23.75" customHeight="1">
      <c r="C61" s="23" t="s">
        <v>46</v>
      </c>
      <c r="D61" s="7">
        <f ca="1">RANDBETWEEN(0,8)</f>
        <v>4</v>
      </c>
      <c r="E61" s="29">
        <f t="shared" ca="1" si="3"/>
        <v>0.04</v>
      </c>
      <c r="F61" s="31">
        <f t="shared" ref="F61:F73" ca="1" si="5">F60+E61</f>
        <v>0.14000000000000001</v>
      </c>
      <c r="G61" s="22" t="str">
        <f t="shared" ca="1" si="4"/>
        <v/>
      </c>
      <c r="H61" s="22">
        <f>(1.24+1.26)/2</f>
        <v>1.25</v>
      </c>
      <c r="I61" s="22">
        <v>1.24</v>
      </c>
    </row>
    <row r="62" spans="2:12" ht="23.75" customHeight="1">
      <c r="C62" s="23" t="s">
        <v>47</v>
      </c>
      <c r="D62" s="7">
        <f ca="1">25-SUM(D59:D61)</f>
        <v>11</v>
      </c>
      <c r="E62" s="29">
        <f t="shared" ca="1" si="3"/>
        <v>0.11</v>
      </c>
      <c r="F62" s="31">
        <f t="shared" ca="1" si="5"/>
        <v>0.25</v>
      </c>
      <c r="G62" s="22" t="str">
        <f t="shared" ca="1" si="4"/>
        <v/>
      </c>
      <c r="H62" s="22">
        <f>(1.26+1.28)/2</f>
        <v>1.27</v>
      </c>
      <c r="I62" s="22">
        <v>1.26</v>
      </c>
    </row>
    <row r="63" spans="2:12" ht="23.75" customHeight="1">
      <c r="C63" s="23" t="s">
        <v>48</v>
      </c>
      <c r="D63" s="7">
        <f ca="1">RANDBETWEEN(0,8)</f>
        <v>1</v>
      </c>
      <c r="E63" s="29">
        <f t="shared" ca="1" si="3"/>
        <v>0.01</v>
      </c>
      <c r="F63" s="31">
        <f t="shared" ca="1" si="5"/>
        <v>0.26</v>
      </c>
      <c r="G63" s="22" t="str">
        <f t="shared" ca="1" si="4"/>
        <v/>
      </c>
      <c r="H63" s="22">
        <f>(1.28+1.3)/2</f>
        <v>1.29</v>
      </c>
      <c r="I63" s="22">
        <v>1.28</v>
      </c>
    </row>
    <row r="64" spans="2:12" ht="23.75" customHeight="1">
      <c r="C64" s="23" t="s">
        <v>49</v>
      </c>
      <c r="D64" s="7">
        <f ca="1">RANDBETWEEN(0,8)</f>
        <v>0</v>
      </c>
      <c r="E64" s="29">
        <f t="shared" ca="1" si="3"/>
        <v>0</v>
      </c>
      <c r="F64" s="31">
        <f ca="1">F63+E64</f>
        <v>0.26</v>
      </c>
      <c r="G64" s="22" t="str">
        <f t="shared" ca="1" si="4"/>
        <v/>
      </c>
      <c r="H64" s="22">
        <f>(1.3+1.32)/2</f>
        <v>1.31</v>
      </c>
      <c r="I64" s="22">
        <v>1.3</v>
      </c>
    </row>
    <row r="65" spans="2:12" ht="23.75" customHeight="1">
      <c r="C65" s="23" t="s">
        <v>50</v>
      </c>
      <c r="D65" s="7">
        <f ca="1">RANDBETWEEN(1,8)</f>
        <v>5</v>
      </c>
      <c r="E65" s="29">
        <f t="shared" ca="1" si="3"/>
        <v>0.05</v>
      </c>
      <c r="F65" s="31">
        <f t="shared" ca="1" si="5"/>
        <v>0.31</v>
      </c>
      <c r="G65" s="22" t="str">
        <f t="shared" ca="1" si="4"/>
        <v/>
      </c>
      <c r="H65" s="22">
        <f>(1.32+1.34)/2</f>
        <v>1.33</v>
      </c>
      <c r="I65" s="22">
        <v>1.32</v>
      </c>
    </row>
    <row r="66" spans="2:12" ht="23.75" customHeight="1">
      <c r="C66" s="23" t="s">
        <v>51</v>
      </c>
      <c r="D66" s="7">
        <f ca="1">25-SUM(D63:D65)</f>
        <v>19</v>
      </c>
      <c r="E66" s="29">
        <f t="shared" ca="1" si="3"/>
        <v>0.19</v>
      </c>
      <c r="F66" s="31">
        <f t="shared" ca="1" si="5"/>
        <v>0.5</v>
      </c>
      <c r="G66" s="22" t="str">
        <f t="shared" ca="1" si="4"/>
        <v>[ 1,34 ; 1,36 [</v>
      </c>
      <c r="H66" s="22">
        <f>(1.34+1.36)/2</f>
        <v>1.35</v>
      </c>
      <c r="I66" s="22">
        <v>1.34</v>
      </c>
    </row>
    <row r="67" spans="2:12" ht="23.75" customHeight="1">
      <c r="C67" s="23" t="s">
        <v>52</v>
      </c>
      <c r="D67" s="7">
        <f ca="1">RANDBETWEEN(0,8)</f>
        <v>2</v>
      </c>
      <c r="E67" s="29">
        <f t="shared" ca="1" si="3"/>
        <v>0.02</v>
      </c>
      <c r="F67" s="31">
        <f t="shared" ca="1" si="5"/>
        <v>0.52</v>
      </c>
      <c r="G67" s="22" t="str">
        <f t="shared" ca="1" si="4"/>
        <v/>
      </c>
      <c r="H67" s="22">
        <f>(1.36+1.38)/2</f>
        <v>1.37</v>
      </c>
      <c r="I67" s="22">
        <v>1.36</v>
      </c>
    </row>
    <row r="68" spans="2:12" ht="23.75" customHeight="1">
      <c r="C68" s="23" t="s">
        <v>53</v>
      </c>
      <c r="D68" s="7">
        <f ca="1">RANDBETWEEN(0,8)</f>
        <v>4</v>
      </c>
      <c r="E68" s="29">
        <f t="shared" ca="1" si="3"/>
        <v>0.04</v>
      </c>
      <c r="F68" s="31">
        <f t="shared" ca="1" si="5"/>
        <v>0.56000000000000005</v>
      </c>
      <c r="G68" s="22" t="str">
        <f t="shared" ca="1" si="4"/>
        <v/>
      </c>
      <c r="H68" s="22">
        <f>(1.38+1.4)/2</f>
        <v>1.39</v>
      </c>
      <c r="I68" s="22">
        <v>1.38</v>
      </c>
    </row>
    <row r="69" spans="2:12" ht="23.75" customHeight="1">
      <c r="C69" s="23" t="s">
        <v>54</v>
      </c>
      <c r="D69" s="7">
        <f ca="1">RANDBETWEEN(0,8)</f>
        <v>6</v>
      </c>
      <c r="E69" s="29">
        <f t="shared" ca="1" si="3"/>
        <v>0.06</v>
      </c>
      <c r="F69" s="31">
        <f t="shared" ca="1" si="5"/>
        <v>0.62000000000000011</v>
      </c>
      <c r="G69" s="22" t="str">
        <f t="shared" ca="1" si="4"/>
        <v/>
      </c>
      <c r="H69" s="22">
        <f>(1.4+1.42)/2</f>
        <v>1.41</v>
      </c>
      <c r="I69" s="22">
        <v>1.4</v>
      </c>
    </row>
    <row r="70" spans="2:12" ht="23.75" customHeight="1">
      <c r="C70" s="23" t="s">
        <v>55</v>
      </c>
      <c r="D70" s="7">
        <f ca="1">25-SUM(D67:D69)</f>
        <v>13</v>
      </c>
      <c r="E70" s="29">
        <f t="shared" ca="1" si="3"/>
        <v>0.13</v>
      </c>
      <c r="F70" s="31">
        <f t="shared" ca="1" si="5"/>
        <v>0.75000000000000011</v>
      </c>
      <c r="G70" s="22" t="str">
        <f t="shared" ca="1" si="4"/>
        <v/>
      </c>
      <c r="H70" s="22">
        <f>(1.42+1.44)/2</f>
        <v>1.43</v>
      </c>
      <c r="I70" s="22">
        <v>1.42</v>
      </c>
    </row>
    <row r="71" spans="2:12" ht="23.75" customHeight="1">
      <c r="C71" s="23" t="s">
        <v>56</v>
      </c>
      <c r="D71" s="7">
        <f ca="1">RANDBETWEEN(0,13)</f>
        <v>5</v>
      </c>
      <c r="E71" s="29">
        <f t="shared" ca="1" si="3"/>
        <v>0.05</v>
      </c>
      <c r="F71" s="31">
        <f t="shared" ca="1" si="5"/>
        <v>0.80000000000000016</v>
      </c>
      <c r="G71" s="22" t="str">
        <f t="shared" ca="1" si="4"/>
        <v/>
      </c>
      <c r="H71" s="22">
        <f>(1.44+1.46)/2</f>
        <v>1.45</v>
      </c>
      <c r="I71" s="22">
        <v>1.44</v>
      </c>
    </row>
    <row r="72" spans="2:12" ht="23.75" customHeight="1">
      <c r="C72" s="23" t="s">
        <v>57</v>
      </c>
      <c r="D72" s="7">
        <f ca="1">RANDBETWEEN(0,12)</f>
        <v>7</v>
      </c>
      <c r="E72" s="29">
        <f t="shared" ca="1" si="3"/>
        <v>7.0000000000000007E-2</v>
      </c>
      <c r="F72" s="31">
        <f t="shared" ca="1" si="5"/>
        <v>0.87000000000000011</v>
      </c>
      <c r="G72" s="22" t="str">
        <f t="shared" ca="1" si="4"/>
        <v/>
      </c>
      <c r="H72" s="22">
        <f>(1.46+1.48)/2</f>
        <v>1.47</v>
      </c>
      <c r="I72" s="22">
        <v>1.46</v>
      </c>
    </row>
    <row r="73" spans="2:12" ht="23.75" customHeight="1">
      <c r="C73" s="5" t="s">
        <v>15</v>
      </c>
      <c r="D73" s="7">
        <f ca="1">25-D71-D72</f>
        <v>13</v>
      </c>
      <c r="E73" s="29">
        <f t="shared" ca="1" si="3"/>
        <v>0.13</v>
      </c>
      <c r="F73" s="31">
        <f t="shared" ca="1" si="5"/>
        <v>1</v>
      </c>
      <c r="G73" s="22" t="str">
        <f t="shared" ca="1" si="4"/>
        <v/>
      </c>
      <c r="H73" s="22">
        <f>(1.48+1.5)/2</f>
        <v>1.49</v>
      </c>
      <c r="I73" s="22">
        <v>1.48</v>
      </c>
    </row>
    <row r="74" spans="2:12" ht="23.75" customHeight="1">
      <c r="C74" s="6" t="s">
        <v>16</v>
      </c>
      <c r="D74" s="6">
        <f ca="1">SUM(D59:D73)</f>
        <v>100</v>
      </c>
      <c r="E74" s="30">
        <f ca="1">SUM(E59:E73)</f>
        <v>1</v>
      </c>
      <c r="I74" s="22">
        <v>1.5</v>
      </c>
    </row>
    <row r="75" spans="2:12" ht="23.75" customHeight="1"/>
    <row r="76" spans="2:12" ht="23.75" customHeight="1">
      <c r="D76" s="3" t="s">
        <v>4</v>
      </c>
      <c r="E76" s="3" t="s">
        <v>5</v>
      </c>
      <c r="F76" s="3" t="s">
        <v>6</v>
      </c>
    </row>
    <row r="77" spans="2:12" ht="23.75" customHeight="1">
      <c r="D77" s="28">
        <f ca="1">SUMPRODUCT(D59:D73,H59:H73)/SUM(D59:D73)</f>
        <v>1.37</v>
      </c>
      <c r="E77" s="32">
        <f ca="1">SQRT(SUMPRODUCT(H59:H73,H59:H73,D59:D73)/SUM(D59:D73)-D77*D77)</f>
        <v>8.768124086712889E-2</v>
      </c>
      <c r="F77" s="21">
        <f>MEDIAN(H59:H73)</f>
        <v>1.35</v>
      </c>
    </row>
    <row r="78" spans="2:12" ht="23.75" customHeight="1"/>
    <row r="79" spans="2:12" ht="23.75" customHeight="1">
      <c r="B79" s="48" t="s">
        <v>38</v>
      </c>
      <c r="C79" s="49"/>
      <c r="D79" s="49"/>
      <c r="E79" s="49"/>
      <c r="F79" s="49"/>
      <c r="G79" s="49"/>
      <c r="H79" s="49"/>
      <c r="I79" s="49"/>
      <c r="J79" s="49"/>
      <c r="K79" s="49"/>
      <c r="L79" s="50"/>
    </row>
    <row r="80" spans="2:12" ht="23.75" customHeight="1"/>
    <row r="81" spans="2:13" ht="23.75" customHeight="1">
      <c r="B81" s="51" t="str">
        <f ca="1">"La moyenne du prix d'un litre de Diesel dans les deux Départements étudiés est de "&amp;D77</f>
        <v>La moyenne du prix d'un litre de Diesel dans les deux Départements étudiés est de 1,37</v>
      </c>
      <c r="C81" s="51"/>
      <c r="D81" s="51"/>
      <c r="E81" s="51"/>
      <c r="F81" s="51"/>
      <c r="G81" s="51"/>
      <c r="H81" s="51"/>
      <c r="I81" s="51"/>
      <c r="J81" s="51"/>
      <c r="K81" s="51"/>
      <c r="L81" s="51"/>
    </row>
    <row r="82" spans="2:13" ht="23.75" customHeight="1"/>
    <row r="83" spans="2:13" ht="23.75" customHeight="1">
      <c r="B83" s="52" t="s">
        <v>24</v>
      </c>
      <c r="C83" s="52"/>
      <c r="D83" s="52"/>
      <c r="E83" s="52"/>
      <c r="F83" s="52"/>
      <c r="G83" s="52"/>
      <c r="H83" s="52"/>
      <c r="I83" s="52"/>
      <c r="J83" s="52"/>
      <c r="K83" s="52"/>
      <c r="L83" s="52"/>
      <c r="M83" s="52"/>
    </row>
    <row r="84" spans="2:13" ht="23.75" customHeight="1"/>
    <row r="85" spans="2:13" ht="23.75" customHeight="1"/>
    <row r="86" spans="2:13" ht="23.75" customHeight="1">
      <c r="B86" s="42" t="s">
        <v>25</v>
      </c>
      <c r="C86" s="42"/>
      <c r="D86" s="42"/>
      <c r="E86" s="42"/>
      <c r="F86" s="42"/>
      <c r="G86" s="42"/>
      <c r="H86" s="42"/>
      <c r="I86" s="42"/>
      <c r="J86" s="42"/>
      <c r="K86" s="42"/>
      <c r="L86" s="42"/>
    </row>
    <row r="87" spans="2:13" ht="23.75" customHeight="1"/>
    <row r="88" spans="2:13" ht="54.25" customHeight="1">
      <c r="B88" s="53" t="s">
        <v>41</v>
      </c>
      <c r="C88" s="53"/>
      <c r="D88" s="53"/>
      <c r="E88" s="53"/>
      <c r="F88" s="53"/>
      <c r="G88" s="53"/>
      <c r="H88" s="53"/>
      <c r="I88" s="53"/>
      <c r="J88" s="53"/>
      <c r="K88" s="53"/>
      <c r="L88" s="53"/>
    </row>
    <row r="89" spans="2:13" ht="23.75" customHeight="1">
      <c r="B89" s="47" t="s">
        <v>39</v>
      </c>
      <c r="C89" s="47"/>
      <c r="D89" s="47"/>
      <c r="E89" s="47"/>
      <c r="F89" s="47"/>
      <c r="G89" s="47"/>
      <c r="H89" s="47"/>
      <c r="I89" s="47"/>
      <c r="J89" s="47"/>
      <c r="K89" s="47"/>
      <c r="L89" s="47"/>
      <c r="M89" s="8"/>
    </row>
    <row r="90" spans="2:13" ht="23.75" customHeight="1">
      <c r="B90" s="45" t="s">
        <v>40</v>
      </c>
      <c r="C90" s="45"/>
      <c r="D90" s="45"/>
      <c r="E90" s="45"/>
      <c r="F90" s="45"/>
      <c r="G90" s="45"/>
      <c r="H90" s="45"/>
      <c r="I90" s="45"/>
      <c r="J90" s="45"/>
      <c r="K90" s="45"/>
      <c r="L90" s="45"/>
    </row>
    <row r="91" spans="2:13" ht="23.75" customHeight="1"/>
    <row r="92" spans="2:13" ht="23.75" customHeight="1">
      <c r="B92" s="47" t="str">
        <f>"Le graphique mesurera au moins 10 x 20 cellules et il sera presenté ci-dessus, à partir de la ligne "&amp;ROW()+3</f>
        <v>Le graphique mesurera au moins 10 x 20 cellules et il sera presenté ci-dessus, à partir de la ligne 95</v>
      </c>
      <c r="C92" s="47"/>
      <c r="D92" s="47"/>
      <c r="E92" s="47"/>
      <c r="F92" s="47"/>
      <c r="G92" s="47"/>
      <c r="H92" s="47"/>
      <c r="I92" s="47"/>
      <c r="J92" s="47"/>
      <c r="K92" s="47"/>
      <c r="L92" s="47"/>
    </row>
    <row r="93" spans="2:13" ht="23.75" customHeight="1"/>
    <row r="94" spans="2:13" ht="23.75" customHeight="1"/>
    <row r="95" spans="2:13" ht="23.75" customHeight="1"/>
    <row r="96" spans="2:13" ht="23.75" customHeight="1"/>
    <row r="97" ht="23.75" customHeight="1"/>
    <row r="98" ht="23.75" customHeight="1"/>
    <row r="99" ht="23.75" customHeight="1"/>
    <row r="100" ht="23.75" customHeight="1"/>
    <row r="101" ht="23.75" customHeight="1"/>
    <row r="102" ht="23.75" customHeight="1"/>
    <row r="103" ht="23.75" customHeight="1"/>
    <row r="104" ht="23.75" customHeight="1"/>
    <row r="105" ht="23.75" customHeight="1"/>
    <row r="106" ht="23.75" customHeight="1"/>
    <row r="107" ht="23.75" customHeight="1"/>
    <row r="108" ht="23.75" customHeight="1"/>
    <row r="109" ht="23.75" customHeight="1"/>
    <row r="110" ht="23.75" customHeight="1"/>
    <row r="111" ht="23.75" customHeight="1"/>
    <row r="112" ht="23.75" customHeight="1"/>
    <row r="113" spans="2:14" ht="23.75" customHeight="1"/>
    <row r="114" spans="2:14" ht="23.75" customHeight="1"/>
    <row r="115" spans="2:14" ht="23.75" customHeight="1"/>
    <row r="116" spans="2:14" ht="23.75" customHeight="1"/>
    <row r="117" spans="2:14" ht="23.75" customHeight="1"/>
    <row r="118" spans="2:14" ht="23.75" customHeight="1"/>
    <row r="119" spans="2:14" ht="23.75" customHeight="1"/>
    <row r="120" spans="2:14" ht="23.75" customHeight="1"/>
    <row r="121" spans="2:14" ht="23.75" customHeight="1"/>
    <row r="122" spans="2:14" ht="23.75" customHeight="1">
      <c r="B122" s="34" t="s">
        <v>26</v>
      </c>
      <c r="C122" s="34"/>
      <c r="D122" s="34"/>
      <c r="E122" s="34"/>
      <c r="F122" s="34"/>
      <c r="G122" s="34"/>
      <c r="H122" s="34"/>
      <c r="I122" s="34"/>
      <c r="J122" s="34"/>
      <c r="K122" s="34"/>
    </row>
    <row r="123" spans="2:14" ht="23.75" customHeight="1">
      <c r="C123" s="43" t="s">
        <v>27</v>
      </c>
      <c r="D123" s="43"/>
      <c r="E123" s="9"/>
      <c r="F123" s="46"/>
      <c r="G123" s="46"/>
      <c r="H123" s="46"/>
      <c r="I123" s="44"/>
      <c r="J123" s="44"/>
      <c r="K123" s="44"/>
      <c r="L123" s="44"/>
      <c r="M123" s="44"/>
      <c r="N123" s="44"/>
    </row>
    <row r="124" spans="2:14" ht="23.75" customHeight="1">
      <c r="C124" s="43" t="s">
        <v>28</v>
      </c>
      <c r="D124" s="43"/>
      <c r="E124" s="9"/>
      <c r="F124" s="46"/>
      <c r="G124" s="46"/>
      <c r="H124" s="46"/>
      <c r="I124" s="44"/>
      <c r="J124" s="44"/>
      <c r="K124" s="44"/>
      <c r="L124" s="44"/>
      <c r="M124" s="44"/>
      <c r="N124" s="44"/>
    </row>
    <row r="125" spans="2:14" ht="23.75" customHeight="1">
      <c r="C125" s="43" t="s">
        <v>29</v>
      </c>
      <c r="D125" s="43"/>
      <c r="E125" s="9"/>
      <c r="F125" s="44"/>
      <c r="G125" s="44"/>
      <c r="H125" s="44"/>
    </row>
    <row r="126" spans="2:14" ht="23.75" customHeight="1">
      <c r="C126" s="43" t="s">
        <v>30</v>
      </c>
      <c r="D126" s="43"/>
      <c r="E126" s="43"/>
      <c r="F126" s="44"/>
      <c r="G126" s="44"/>
      <c r="H126" s="44"/>
    </row>
    <row r="127" spans="2:14" ht="23.75" customHeight="1">
      <c r="C127" s="43" t="s">
        <v>31</v>
      </c>
      <c r="D127" s="43"/>
      <c r="E127" s="43"/>
      <c r="F127" s="44"/>
      <c r="G127" s="44"/>
      <c r="H127" s="44"/>
    </row>
  </sheetData>
  <sheetProtection selectLockedCells="1" selectUnlockedCells="1"/>
  <mergeCells count="46">
    <mergeCell ref="E56:E58"/>
    <mergeCell ref="F56:F58"/>
    <mergeCell ref="B79:L79"/>
    <mergeCell ref="B81:L81"/>
    <mergeCell ref="F126:H126"/>
    <mergeCell ref="B83:M83"/>
    <mergeCell ref="B86:L86"/>
    <mergeCell ref="B88:L88"/>
    <mergeCell ref="B89:L89"/>
    <mergeCell ref="C127:E127"/>
    <mergeCell ref="F127:H127"/>
    <mergeCell ref="B90:L90"/>
    <mergeCell ref="C124:D124"/>
    <mergeCell ref="F124:H124"/>
    <mergeCell ref="I124:K124"/>
    <mergeCell ref="L124:N124"/>
    <mergeCell ref="C125:D125"/>
    <mergeCell ref="F125:H125"/>
    <mergeCell ref="B122:K122"/>
    <mergeCell ref="C123:D123"/>
    <mergeCell ref="F123:H123"/>
    <mergeCell ref="I123:K123"/>
    <mergeCell ref="L123:N123"/>
    <mergeCell ref="B92:L92"/>
    <mergeCell ref="C126:E126"/>
    <mergeCell ref="A1:L2"/>
    <mergeCell ref="A3:L10"/>
    <mergeCell ref="A12:L12"/>
    <mergeCell ref="A14:L17"/>
    <mergeCell ref="A18:L21"/>
    <mergeCell ref="B26:L26"/>
    <mergeCell ref="G56:G58"/>
    <mergeCell ref="H56:H58"/>
    <mergeCell ref="C29:C31"/>
    <mergeCell ref="D29:D31"/>
    <mergeCell ref="E29:E31"/>
    <mergeCell ref="F29:F31"/>
    <mergeCell ref="B49:L49"/>
    <mergeCell ref="B51:L52"/>
    <mergeCell ref="G29:G31"/>
    <mergeCell ref="H29:H31"/>
    <mergeCell ref="I29:I31"/>
    <mergeCell ref="J29:J31"/>
    <mergeCell ref="I56:I58"/>
    <mergeCell ref="C56:C58"/>
    <mergeCell ref="D56:D58"/>
  </mergeCells>
  <pageMargins left="0.78749999999999998" right="0.78749999999999998" top="1.0249999999999999" bottom="1.0249999999999999" header="0.78749999999999998" footer="0.78749999999999998"/>
  <pageSetup paperSize="9" orientation="portrait" useFirstPageNumber="1" horizontalDpi="300" verticalDpi="300"/>
  <headerFooter alignWithMargins="0">
    <oddHeader>&amp;C&amp;A</oddHeader>
    <oddFooter>&amp;CPágina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15"/>
  <sheetViews>
    <sheetView zoomScaleNormal="100" workbookViewId="0">
      <selection activeCell="F12" sqref="F12"/>
    </sheetView>
  </sheetViews>
  <sheetFormatPr baseColWidth="10" defaultColWidth="8.453125" defaultRowHeight="12.5"/>
  <cols>
    <col min="15" max="15" width="19.81640625" customWidth="1"/>
    <col min="16" max="16" width="11.1796875" customWidth="1"/>
  </cols>
  <sheetData>
    <row r="1" spans="1:16" ht="12.75" customHeight="1">
      <c r="A1" s="10">
        <f t="shared" ref="A1:J15" ca="1" si="0">RANDBETWEEN(1201,1499)/1000</f>
        <v>1.464</v>
      </c>
      <c r="B1" s="10">
        <f t="shared" ca="1" si="0"/>
        <v>1.2490000000000001</v>
      </c>
      <c r="C1" s="10">
        <f t="shared" ca="1" si="0"/>
        <v>1.3620000000000001</v>
      </c>
      <c r="D1" s="10">
        <f t="shared" ca="1" si="0"/>
        <v>1.357</v>
      </c>
      <c r="E1" s="10">
        <f t="shared" ca="1" si="0"/>
        <v>1.4410000000000001</v>
      </c>
      <c r="F1" s="10">
        <f t="shared" ca="1" si="0"/>
        <v>1.278</v>
      </c>
      <c r="G1" s="10">
        <f t="shared" ca="1" si="0"/>
        <v>1.2050000000000001</v>
      </c>
      <c r="H1" s="10">
        <f t="shared" ca="1" si="0"/>
        <v>1.3620000000000001</v>
      </c>
      <c r="I1" s="10">
        <f t="shared" ca="1" si="0"/>
        <v>1.48</v>
      </c>
      <c r="J1" s="10">
        <f t="shared" ca="1" si="0"/>
        <v>1.4239999999999999</v>
      </c>
      <c r="L1" s="54" t="s">
        <v>36</v>
      </c>
      <c r="M1" s="55"/>
      <c r="N1" s="55"/>
      <c r="O1" s="55"/>
      <c r="P1" s="56"/>
    </row>
    <row r="2" spans="1:16" ht="16">
      <c r="A2" s="10">
        <f t="shared" ca="1" si="0"/>
        <v>1.4630000000000001</v>
      </c>
      <c r="B2" s="10">
        <f t="shared" ca="1" si="0"/>
        <v>1.357</v>
      </c>
      <c r="C2" s="10">
        <f t="shared" ca="1" si="0"/>
        <v>1.23</v>
      </c>
      <c r="D2" s="10">
        <f t="shared" ca="1" si="0"/>
        <v>1.4850000000000001</v>
      </c>
      <c r="E2" s="10">
        <f t="shared" ca="1" si="0"/>
        <v>1.2230000000000001</v>
      </c>
      <c r="F2" s="10">
        <f t="shared" ca="1" si="0"/>
        <v>1.355</v>
      </c>
      <c r="G2" s="10">
        <f t="shared" ca="1" si="0"/>
        <v>1.3959999999999999</v>
      </c>
      <c r="H2" s="10">
        <f t="shared" ca="1" si="0"/>
        <v>1.2390000000000001</v>
      </c>
      <c r="I2" s="10">
        <f t="shared" ca="1" si="0"/>
        <v>1.4259999999999999</v>
      </c>
      <c r="J2" s="10">
        <f t="shared" ca="1" si="0"/>
        <v>1.363</v>
      </c>
      <c r="L2" s="57"/>
      <c r="M2" s="58"/>
      <c r="N2" s="58"/>
      <c r="O2" s="58"/>
      <c r="P2" s="59"/>
    </row>
    <row r="3" spans="1:16" ht="12.75" customHeight="1">
      <c r="A3" s="10">
        <f t="shared" ca="1" si="0"/>
        <v>1.32</v>
      </c>
      <c r="B3" s="10">
        <f t="shared" ca="1" si="0"/>
        <v>1.4710000000000001</v>
      </c>
      <c r="C3" s="10">
        <f t="shared" ca="1" si="0"/>
        <v>1.234</v>
      </c>
      <c r="D3" s="10">
        <f t="shared" ca="1" si="0"/>
        <v>1.323</v>
      </c>
      <c r="E3" s="10">
        <f t="shared" ca="1" si="0"/>
        <v>1.341</v>
      </c>
      <c r="F3" s="10">
        <f t="shared" ca="1" si="0"/>
        <v>1.2829999999999999</v>
      </c>
      <c r="G3" s="10">
        <f t="shared" ca="1" si="0"/>
        <v>1.4810000000000001</v>
      </c>
      <c r="H3" s="10">
        <f t="shared" ca="1" si="0"/>
        <v>1.484</v>
      </c>
      <c r="I3" s="10">
        <f t="shared" ca="1" si="0"/>
        <v>1.4159999999999999</v>
      </c>
      <c r="J3" s="10">
        <f t="shared" ca="1" si="0"/>
        <v>1.208</v>
      </c>
      <c r="L3" s="14" t="s">
        <v>32</v>
      </c>
      <c r="M3" s="13"/>
      <c r="N3" s="11"/>
      <c r="O3" s="11"/>
      <c r="P3" s="12"/>
    </row>
    <row r="4" spans="1:16" ht="12.75" customHeight="1">
      <c r="A4" s="10">
        <f t="shared" ca="1" si="0"/>
        <v>1.466</v>
      </c>
      <c r="B4" s="10">
        <f t="shared" ca="1" si="0"/>
        <v>1.2789999999999999</v>
      </c>
      <c r="C4" s="10">
        <f t="shared" ca="1" si="0"/>
        <v>1.29</v>
      </c>
      <c r="D4" s="10">
        <f t="shared" ca="1" si="0"/>
        <v>1.498</v>
      </c>
      <c r="E4" s="10">
        <f t="shared" ca="1" si="0"/>
        <v>1.286</v>
      </c>
      <c r="F4" s="10">
        <f t="shared" ca="1" si="0"/>
        <v>1.2889999999999999</v>
      </c>
      <c r="G4" s="10">
        <f t="shared" ca="1" si="0"/>
        <v>1.329</v>
      </c>
      <c r="H4" s="10">
        <f t="shared" ca="1" si="0"/>
        <v>1.4830000000000001</v>
      </c>
      <c r="I4" s="10">
        <f t="shared" ca="1" si="0"/>
        <v>1.458</v>
      </c>
      <c r="J4" s="10">
        <f t="shared" ca="1" si="0"/>
        <v>1.361</v>
      </c>
      <c r="K4" s="15"/>
      <c r="L4" s="16" t="s">
        <v>33</v>
      </c>
      <c r="M4" s="13"/>
      <c r="N4" s="11"/>
      <c r="O4" s="11"/>
      <c r="P4" s="12"/>
    </row>
    <row r="5" spans="1:16" ht="12.75" customHeight="1">
      <c r="A5" s="10">
        <f t="shared" ca="1" si="0"/>
        <v>1.2729999999999999</v>
      </c>
      <c r="B5" s="10">
        <f t="shared" ca="1" si="0"/>
        <v>1.452</v>
      </c>
      <c r="C5" s="10">
        <f t="shared" ca="1" si="0"/>
        <v>1.35</v>
      </c>
      <c r="D5" s="10">
        <f t="shared" ca="1" si="0"/>
        <v>1.337</v>
      </c>
      <c r="E5" s="10">
        <f t="shared" ca="1" si="0"/>
        <v>1.395</v>
      </c>
      <c r="F5" s="10">
        <f t="shared" ca="1" si="0"/>
        <v>1.4259999999999999</v>
      </c>
      <c r="G5" s="10">
        <f t="shared" ca="1" si="0"/>
        <v>1.4430000000000001</v>
      </c>
      <c r="H5" s="10">
        <f t="shared" ca="1" si="0"/>
        <v>1.448</v>
      </c>
      <c r="I5" s="10">
        <f t="shared" ca="1" si="0"/>
        <v>1.25</v>
      </c>
      <c r="J5" s="10">
        <f t="shared" ca="1" si="0"/>
        <v>1.4550000000000001</v>
      </c>
      <c r="L5" s="16" t="s">
        <v>34</v>
      </c>
      <c r="M5" s="13"/>
      <c r="N5" s="11"/>
      <c r="O5" s="11"/>
      <c r="P5" s="12"/>
    </row>
    <row r="6" spans="1:16" ht="16.5" thickBot="1">
      <c r="A6" s="10">
        <f t="shared" ca="1" si="0"/>
        <v>1.4650000000000001</v>
      </c>
      <c r="B6" s="10">
        <f t="shared" ca="1" si="0"/>
        <v>1.208</v>
      </c>
      <c r="C6" s="10">
        <f t="shared" ca="1" si="0"/>
        <v>1.4039999999999999</v>
      </c>
      <c r="D6" s="10">
        <f t="shared" ca="1" si="0"/>
        <v>1.4870000000000001</v>
      </c>
      <c r="E6" s="10">
        <f t="shared" ca="1" si="0"/>
        <v>1.2350000000000001</v>
      </c>
      <c r="F6" s="10">
        <f t="shared" ca="1" si="0"/>
        <v>1.2609999999999999</v>
      </c>
      <c r="G6" s="10">
        <f t="shared" ca="1" si="0"/>
        <v>1.47</v>
      </c>
      <c r="H6" s="10">
        <f t="shared" ca="1" si="0"/>
        <v>1.206</v>
      </c>
      <c r="I6" s="10">
        <f t="shared" ca="1" si="0"/>
        <v>1.429</v>
      </c>
      <c r="J6" s="10">
        <f t="shared" ca="1" si="0"/>
        <v>1.258</v>
      </c>
      <c r="L6" s="17" t="s">
        <v>37</v>
      </c>
      <c r="M6" s="18"/>
      <c r="N6" s="19"/>
      <c r="O6" s="19"/>
      <c r="P6" s="20"/>
    </row>
    <row r="7" spans="1:16" ht="16">
      <c r="A7" s="10">
        <f t="shared" ca="1" si="0"/>
        <v>1.2989999999999999</v>
      </c>
      <c r="B7" s="10">
        <f t="shared" ca="1" si="0"/>
        <v>1.2809999999999999</v>
      </c>
      <c r="C7" s="10">
        <f t="shared" ca="1" si="0"/>
        <v>1.3180000000000001</v>
      </c>
      <c r="D7" s="10">
        <f t="shared" ca="1" si="0"/>
        <v>1.2529999999999999</v>
      </c>
      <c r="E7" s="10">
        <f t="shared" ca="1" si="0"/>
        <v>1.3819999999999999</v>
      </c>
      <c r="F7" s="10">
        <f t="shared" ca="1" si="0"/>
        <v>1.2669999999999999</v>
      </c>
      <c r="G7" s="10">
        <f t="shared" ca="1" si="0"/>
        <v>1.42</v>
      </c>
      <c r="H7" s="10">
        <f t="shared" ca="1" si="0"/>
        <v>1.421</v>
      </c>
      <c r="I7" s="10">
        <f t="shared" ca="1" si="0"/>
        <v>1.2310000000000001</v>
      </c>
      <c r="J7" s="10">
        <f t="shared" ca="1" si="0"/>
        <v>1.272</v>
      </c>
    </row>
    <row r="8" spans="1:16" ht="16">
      <c r="A8" s="10">
        <f t="shared" ca="1" si="0"/>
        <v>1.3939999999999999</v>
      </c>
      <c r="B8" s="10">
        <f t="shared" ca="1" si="0"/>
        <v>1.258</v>
      </c>
      <c r="C8" s="10">
        <f t="shared" ca="1" si="0"/>
        <v>1.4730000000000001</v>
      </c>
      <c r="D8" s="10">
        <f t="shared" ca="1" si="0"/>
        <v>1.321</v>
      </c>
      <c r="E8" s="10">
        <f t="shared" ca="1" si="0"/>
        <v>1.2649999999999999</v>
      </c>
      <c r="F8" s="10">
        <f t="shared" ca="1" si="0"/>
        <v>1.31</v>
      </c>
      <c r="G8" s="10">
        <f t="shared" ca="1" si="0"/>
        <v>1.2589999999999999</v>
      </c>
      <c r="H8" s="10">
        <f t="shared" ca="1" si="0"/>
        <v>1.431</v>
      </c>
      <c r="I8" s="10">
        <f t="shared" ca="1" si="0"/>
        <v>1.278</v>
      </c>
      <c r="J8" s="10">
        <f t="shared" ca="1" si="0"/>
        <v>1.403</v>
      </c>
      <c r="L8" s="25" t="s">
        <v>42</v>
      </c>
    </row>
    <row r="9" spans="1:16" ht="16">
      <c r="A9" s="10">
        <f t="shared" ca="1" si="0"/>
        <v>1.258</v>
      </c>
      <c r="B9" s="10">
        <f t="shared" ca="1" si="0"/>
        <v>1.4059999999999999</v>
      </c>
      <c r="C9" s="10">
        <f t="shared" ca="1" si="0"/>
        <v>1.4019999999999999</v>
      </c>
      <c r="D9" s="10">
        <f t="shared" ca="1" si="0"/>
        <v>1.4530000000000001</v>
      </c>
      <c r="E9" s="10">
        <f t="shared" ca="1" si="0"/>
        <v>1.3360000000000001</v>
      </c>
      <c r="F9" s="10">
        <f t="shared" ca="1" si="0"/>
        <v>1.2949999999999999</v>
      </c>
      <c r="G9" s="10">
        <f t="shared" ca="1" si="0"/>
        <v>1.38</v>
      </c>
      <c r="H9" s="10">
        <f t="shared" ca="1" si="0"/>
        <v>1.335</v>
      </c>
      <c r="I9" s="10">
        <f t="shared" ca="1" si="0"/>
        <v>1.214</v>
      </c>
      <c r="J9" s="10">
        <f t="shared" ca="1" si="0"/>
        <v>1.292</v>
      </c>
      <c r="L9" s="24" t="s">
        <v>43</v>
      </c>
    </row>
    <row r="10" spans="1:16" ht="16">
      <c r="A10" s="10">
        <f t="shared" ca="1" si="0"/>
        <v>1.4019999999999999</v>
      </c>
      <c r="B10" s="10">
        <f t="shared" ca="1" si="0"/>
        <v>1.4790000000000001</v>
      </c>
      <c r="C10" s="10">
        <f t="shared" ca="1" si="0"/>
        <v>1.2829999999999999</v>
      </c>
      <c r="D10" s="10">
        <f t="shared" ca="1" si="0"/>
        <v>1.429</v>
      </c>
      <c r="E10" s="10">
        <f t="shared" ca="1" si="0"/>
        <v>1.421</v>
      </c>
      <c r="F10" s="10">
        <f t="shared" ca="1" si="0"/>
        <v>1.486</v>
      </c>
      <c r="G10" s="10">
        <f t="shared" ca="1" si="0"/>
        <v>1.4570000000000001</v>
      </c>
      <c r="H10" s="10">
        <f t="shared" ca="1" si="0"/>
        <v>1.2250000000000001</v>
      </c>
      <c r="I10" s="10">
        <f t="shared" ca="1" si="0"/>
        <v>1.431</v>
      </c>
      <c r="J10" s="10">
        <f t="shared" ca="1" si="0"/>
        <v>1.4</v>
      </c>
      <c r="L10" s="26" t="s">
        <v>44</v>
      </c>
    </row>
    <row r="11" spans="1:16" ht="16">
      <c r="A11" s="10">
        <f t="shared" ca="1" si="0"/>
        <v>1.4990000000000001</v>
      </c>
      <c r="B11" s="10">
        <f t="shared" ca="1" si="0"/>
        <v>1.431</v>
      </c>
      <c r="C11" s="10">
        <f t="shared" ca="1" si="0"/>
        <v>1.2090000000000001</v>
      </c>
      <c r="D11" s="10">
        <f t="shared" ca="1" si="0"/>
        <v>1.371</v>
      </c>
      <c r="E11" s="10">
        <f t="shared" ca="1" si="0"/>
        <v>1.482</v>
      </c>
      <c r="F11" s="10">
        <f t="shared" ca="1" si="0"/>
        <v>1.474</v>
      </c>
      <c r="G11" s="10">
        <f t="shared" ca="1" si="0"/>
        <v>1.3320000000000001</v>
      </c>
      <c r="H11" s="10">
        <f t="shared" ca="1" si="0"/>
        <v>1.3280000000000001</v>
      </c>
      <c r="I11" s="10">
        <f t="shared" ca="1" si="0"/>
        <v>1.4319999999999999</v>
      </c>
      <c r="J11" s="10">
        <f t="shared" ca="1" si="0"/>
        <v>1.3080000000000001</v>
      </c>
      <c r="L11" s="27" t="s">
        <v>45</v>
      </c>
    </row>
    <row r="12" spans="1:16" ht="16">
      <c r="A12" s="10">
        <f t="shared" ca="1" si="0"/>
        <v>1.2749999999999999</v>
      </c>
      <c r="B12" s="10">
        <f t="shared" ca="1" si="0"/>
        <v>1.3220000000000001</v>
      </c>
      <c r="C12" s="10">
        <f t="shared" ca="1" si="0"/>
        <v>1.347</v>
      </c>
      <c r="D12" s="10">
        <f t="shared" ca="1" si="0"/>
        <v>1.371</v>
      </c>
      <c r="E12" s="10">
        <f t="shared" ca="1" si="0"/>
        <v>1.2150000000000001</v>
      </c>
      <c r="F12" s="10">
        <f t="shared" ca="1" si="0"/>
        <v>1.47</v>
      </c>
      <c r="G12" s="10">
        <f t="shared" ca="1" si="0"/>
        <v>1.46</v>
      </c>
      <c r="H12" s="10">
        <f t="shared" ca="1" si="0"/>
        <v>1.2829999999999999</v>
      </c>
      <c r="I12" s="10">
        <f t="shared" ca="1" si="0"/>
        <v>1.409</v>
      </c>
      <c r="J12" s="10">
        <f t="shared" ca="1" si="0"/>
        <v>1.454</v>
      </c>
    </row>
    <row r="13" spans="1:16" ht="16">
      <c r="A13" s="10">
        <f t="shared" ca="1" si="0"/>
        <v>1.454</v>
      </c>
      <c r="B13" s="10">
        <f t="shared" ca="1" si="0"/>
        <v>1.492</v>
      </c>
      <c r="C13" s="10">
        <f t="shared" ca="1" si="0"/>
        <v>1.39</v>
      </c>
      <c r="D13" s="10">
        <f t="shared" ca="1" si="0"/>
        <v>1.387</v>
      </c>
      <c r="E13" s="10">
        <f t="shared" ca="1" si="0"/>
        <v>1.413</v>
      </c>
      <c r="F13" s="10">
        <f t="shared" ca="1" si="0"/>
        <v>1.4550000000000001</v>
      </c>
      <c r="G13" s="10">
        <f t="shared" ca="1" si="0"/>
        <v>1.3160000000000001</v>
      </c>
      <c r="H13" s="10">
        <f t="shared" ca="1" si="0"/>
        <v>1.423</v>
      </c>
      <c r="I13" s="10">
        <f t="shared" ca="1" si="0"/>
        <v>1.4139999999999999</v>
      </c>
      <c r="J13" s="10">
        <f t="shared" ca="1" si="0"/>
        <v>1.466</v>
      </c>
    </row>
    <row r="14" spans="1:16" ht="16">
      <c r="A14" s="10">
        <f t="shared" ca="1" si="0"/>
        <v>1.337</v>
      </c>
      <c r="B14" s="10">
        <f t="shared" ca="1" si="0"/>
        <v>1.4710000000000001</v>
      </c>
      <c r="C14" s="10">
        <f t="shared" ca="1" si="0"/>
        <v>1.45</v>
      </c>
      <c r="D14" s="10">
        <f t="shared" ca="1" si="0"/>
        <v>1.258</v>
      </c>
      <c r="E14" s="10">
        <f t="shared" ca="1" si="0"/>
        <v>1.2569999999999999</v>
      </c>
      <c r="F14" s="10">
        <f t="shared" ca="1" si="0"/>
        <v>1.4670000000000001</v>
      </c>
      <c r="G14" s="10">
        <f t="shared" ca="1" si="0"/>
        <v>1.296</v>
      </c>
      <c r="H14" s="10">
        <f t="shared" ca="1" si="0"/>
        <v>1.2629999999999999</v>
      </c>
      <c r="I14" s="10">
        <f t="shared" ca="1" si="0"/>
        <v>1.242</v>
      </c>
      <c r="J14" s="10">
        <f t="shared" ca="1" si="0"/>
        <v>1.248</v>
      </c>
    </row>
    <row r="15" spans="1:16" ht="16">
      <c r="A15" s="10">
        <f t="shared" ca="1" si="0"/>
        <v>1.4690000000000001</v>
      </c>
      <c r="B15" s="10">
        <f t="shared" ca="1" si="0"/>
        <v>1.3180000000000001</v>
      </c>
      <c r="C15" s="10">
        <f t="shared" ca="1" si="0"/>
        <v>1.246</v>
      </c>
      <c r="D15" s="10">
        <f t="shared" ca="1" si="0"/>
        <v>1.2969999999999999</v>
      </c>
      <c r="E15" s="10">
        <f t="shared" ca="1" si="0"/>
        <v>1.3919999999999999</v>
      </c>
      <c r="F15" s="10">
        <f t="shared" ca="1" si="0"/>
        <v>1.284</v>
      </c>
      <c r="G15" s="10">
        <f t="shared" ca="1" si="0"/>
        <v>1.367</v>
      </c>
      <c r="H15" s="10">
        <f t="shared" ca="1" si="0"/>
        <v>1.44</v>
      </c>
      <c r="I15" s="10">
        <f t="shared" ca="1" si="0"/>
        <v>1.34</v>
      </c>
      <c r="J15" s="10">
        <f t="shared" ca="1" si="0"/>
        <v>1.375</v>
      </c>
    </row>
  </sheetData>
  <sheetProtection selectLockedCells="1" selectUnlockedCells="1"/>
  <mergeCells count="2">
    <mergeCell ref="L1:P1"/>
    <mergeCell ref="L2:P2"/>
  </mergeCells>
  <conditionalFormatting sqref="A1:J15">
    <cfRule type="cellIs" dxfId="3" priority="4" operator="between">
      <formula>1.2</formula>
      <formula>1.299</formula>
    </cfRule>
    <cfRule type="cellIs" dxfId="2" priority="3" operator="between">
      <formula>1.3</formula>
      <formula>1.399</formula>
    </cfRule>
    <cfRule type="cellIs" dxfId="1" priority="2" operator="between">
      <formula>1.4</formula>
      <formula>1.5</formula>
    </cfRule>
    <cfRule type="cellIs" dxfId="0" priority="1" operator="equal">
      <formula>MIN($A$1:$J$15)</formula>
    </cfRule>
  </conditionalFormatting>
  <pageMargins left="0.78749999999999998" right="0.78749999999999998" top="1.0249999999999999" bottom="1.0249999999999999" header="0.78749999999999998" footer="0.78749999999999998"/>
  <pageSetup paperSize="9" firstPageNumber="0" orientation="portrait" horizontalDpi="300" verticalDpi="300" r:id="rId1"/>
  <headerFooter alignWithMargins="0">
    <oddHeader>&amp;C&amp;A</oddHeader>
    <oddFooter>&amp;CPágina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zoomScale="90" zoomScaleNormal="90" workbookViewId="0"/>
  </sheetViews>
  <sheetFormatPr baseColWidth="10" defaultColWidth="8.453125" defaultRowHeight="12.5"/>
  <sheetData/>
  <sheetProtection selectLockedCells="1" selectUnlockedCells="1"/>
  <pageMargins left="0.78749999999999998" right="0.78749999999999998" top="1.0249999999999999" bottom="1.0249999999999999" header="0.78749999999999998" footer="0.78749999999999998"/>
  <pageSetup paperSize="9" firstPageNumber="0" orientation="portrait" horizontalDpi="300" verticalDpi="300"/>
  <headerFooter alignWithMargins="0">
    <oddHeader>&amp;C&amp;A</oddHeader>
    <oddFooter>&amp;CPágina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Question</vt:lpstr>
      <vt:lpstr>Données</vt:lpstr>
      <vt:lpstr>Hoja3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Withney Borowiak</cp:lastModifiedBy>
  <dcterms:created xsi:type="dcterms:W3CDTF">2020-12-02T13:53:28Z</dcterms:created>
  <dcterms:modified xsi:type="dcterms:W3CDTF">2021-11-23T08:28:56Z</dcterms:modified>
</cp:coreProperties>
</file>