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328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https://vivendigroup-my.sharepoint.com/personal/jean-marie_carmel_canal-plus_com/Documents/Bureau/"/>
    </mc:Choice>
  </mc:AlternateContent>
  <xr:revisionPtr revIDLastSave="7" documentId="8_{188E2B30-6853-4019-B324-4315E049E1AB}" xr6:coauthVersionLast="47" xr6:coauthVersionMax="47" xr10:uidLastSave="{4CE85CDA-8040-4D0B-8C01-DB5316FE380D}"/>
  <bookViews>
    <workbookView xWindow="20370" yWindow="-120" windowWidth="29040" windowHeight="15840" tabRatio="854" activeTab="1" xr2:uid="{00000000-000D-0000-FFFF-FFFF00000000}"/>
  </bookViews>
  <sheets>
    <sheet name="Détail heure" sheetId="9" r:id="rId1"/>
    <sheet name="Septembre 2023" sheetId="7" r:id="rId2"/>
    <sheet name="Octobre 2023" sheetId="6" r:id="rId3"/>
    <sheet name="Novembre 2023" sheetId="4" r:id="rId4"/>
    <sheet name="Décembre 2023" sheetId="3" r:id="rId5"/>
    <sheet name="Janvier 2024" sheetId="1" r:id="rId6"/>
    <sheet name="Février 2024" sheetId="5" r:id="rId7"/>
    <sheet name="Mars 2024" sheetId="8" r:id="rId8"/>
    <sheet name="Feuil1" sheetId="2" r:id="rId9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3" i="7" l="1"/>
  <c r="K68" i="8"/>
  <c r="J68" i="8"/>
  <c r="I68" i="8"/>
  <c r="H68" i="8"/>
  <c r="G68" i="8"/>
  <c r="B68" i="8"/>
  <c r="A68" i="8" s="1"/>
  <c r="L68" i="8" s="1"/>
  <c r="M68" i="8" s="1"/>
  <c r="K67" i="8"/>
  <c r="J67" i="8"/>
  <c r="I67" i="8"/>
  <c r="H67" i="8"/>
  <c r="G67" i="8"/>
  <c r="B67" i="8"/>
  <c r="A67" i="8" s="1"/>
  <c r="L67" i="8" s="1"/>
  <c r="M67" i="8" s="1"/>
  <c r="K66" i="8"/>
  <c r="J66" i="8"/>
  <c r="I66" i="8"/>
  <c r="H66" i="8"/>
  <c r="G66" i="8"/>
  <c r="B66" i="8"/>
  <c r="A66" i="8"/>
  <c r="L66" i="8" s="1"/>
  <c r="M66" i="8" s="1"/>
  <c r="K64" i="8"/>
  <c r="J64" i="8"/>
  <c r="I64" i="8"/>
  <c r="H64" i="8"/>
  <c r="G64" i="8"/>
  <c r="B64" i="8"/>
  <c r="A64" i="8" s="1"/>
  <c r="L64" i="8" s="1"/>
  <c r="M64" i="8" s="1"/>
  <c r="K63" i="8"/>
  <c r="J63" i="8"/>
  <c r="I63" i="8"/>
  <c r="H63" i="8"/>
  <c r="G63" i="8"/>
  <c r="B63" i="8"/>
  <c r="A63" i="8" s="1"/>
  <c r="L63" i="8" s="1"/>
  <c r="M63" i="8" s="1"/>
  <c r="K62" i="8"/>
  <c r="J62" i="8"/>
  <c r="I62" i="8"/>
  <c r="H62" i="8"/>
  <c r="G62" i="8"/>
  <c r="B62" i="8"/>
  <c r="A62" i="8" s="1"/>
  <c r="L62" i="8" s="1"/>
  <c r="M62" i="8" s="1"/>
  <c r="K61" i="8"/>
  <c r="J61" i="8"/>
  <c r="I61" i="8"/>
  <c r="H61" i="8"/>
  <c r="G61" i="8"/>
  <c r="B61" i="8"/>
  <c r="A61" i="8" s="1"/>
  <c r="L61" i="8" s="1"/>
  <c r="M61" i="8" s="1"/>
  <c r="K60" i="8"/>
  <c r="J60" i="8"/>
  <c r="I60" i="8"/>
  <c r="H60" i="8"/>
  <c r="G60" i="8"/>
  <c r="B60" i="8"/>
  <c r="A60" i="8" s="1"/>
  <c r="L60" i="8" s="1"/>
  <c r="M60" i="8" s="1"/>
  <c r="K59" i="8"/>
  <c r="J59" i="8"/>
  <c r="I59" i="8"/>
  <c r="H59" i="8"/>
  <c r="G59" i="8"/>
  <c r="B59" i="8"/>
  <c r="A59" i="8" s="1"/>
  <c r="L59" i="8" s="1"/>
  <c r="M59" i="8" s="1"/>
  <c r="K58" i="8"/>
  <c r="J58" i="8"/>
  <c r="I58" i="8"/>
  <c r="H58" i="8"/>
  <c r="G58" i="8"/>
  <c r="B58" i="8"/>
  <c r="A58" i="8" s="1"/>
  <c r="L58" i="8" s="1"/>
  <c r="M58" i="8" s="1"/>
  <c r="K50" i="8"/>
  <c r="J50" i="8"/>
  <c r="I50" i="8"/>
  <c r="H50" i="8"/>
  <c r="G50" i="8"/>
  <c r="B50" i="8"/>
  <c r="A50" i="8" s="1"/>
  <c r="L50" i="8" s="1"/>
  <c r="M50" i="8" s="1"/>
  <c r="K49" i="8"/>
  <c r="J49" i="8"/>
  <c r="I49" i="8"/>
  <c r="H49" i="8"/>
  <c r="G49" i="8"/>
  <c r="B49" i="8"/>
  <c r="A49" i="8" s="1"/>
  <c r="L49" i="8" s="1"/>
  <c r="M49" i="8" s="1"/>
  <c r="K48" i="8"/>
  <c r="J48" i="8"/>
  <c r="I48" i="8"/>
  <c r="H48" i="8"/>
  <c r="G48" i="8"/>
  <c r="B48" i="8"/>
  <c r="A48" i="8" s="1"/>
  <c r="L48" i="8" s="1"/>
  <c r="M48" i="8" s="1"/>
  <c r="K47" i="8"/>
  <c r="J47" i="8"/>
  <c r="I47" i="8"/>
  <c r="H47" i="8"/>
  <c r="G47" i="8"/>
  <c r="B47" i="8"/>
  <c r="A47" i="8" s="1"/>
  <c r="L47" i="8" s="1"/>
  <c r="M47" i="8" s="1"/>
  <c r="K46" i="8"/>
  <c r="J46" i="8"/>
  <c r="I46" i="8"/>
  <c r="H46" i="8"/>
  <c r="G46" i="8"/>
  <c r="B46" i="8"/>
  <c r="A46" i="8" s="1"/>
  <c r="L46" i="8" s="1"/>
  <c r="M46" i="8" s="1"/>
  <c r="K45" i="8"/>
  <c r="J45" i="8"/>
  <c r="I45" i="8"/>
  <c r="H45" i="8"/>
  <c r="G45" i="8"/>
  <c r="B45" i="8"/>
  <c r="A45" i="8" s="1"/>
  <c r="L45" i="8" s="1"/>
  <c r="M45" i="8" s="1"/>
  <c r="K44" i="8"/>
  <c r="J44" i="8"/>
  <c r="I44" i="8"/>
  <c r="H44" i="8"/>
  <c r="G44" i="8"/>
  <c r="B44" i="8"/>
  <c r="A44" i="8" s="1"/>
  <c r="L44" i="8" s="1"/>
  <c r="M44" i="8" s="1"/>
  <c r="K36" i="8"/>
  <c r="J36" i="8"/>
  <c r="I36" i="8"/>
  <c r="H36" i="8"/>
  <c r="G36" i="8"/>
  <c r="B36" i="8"/>
  <c r="A36" i="8" s="1"/>
  <c r="L36" i="8" s="1"/>
  <c r="M36" i="8" s="1"/>
  <c r="K35" i="8"/>
  <c r="J35" i="8"/>
  <c r="I35" i="8"/>
  <c r="H35" i="8"/>
  <c r="G35" i="8"/>
  <c r="B35" i="8"/>
  <c r="A35" i="8" s="1"/>
  <c r="L35" i="8" s="1"/>
  <c r="M35" i="8" s="1"/>
  <c r="K34" i="8"/>
  <c r="J34" i="8"/>
  <c r="I34" i="8"/>
  <c r="H34" i="8"/>
  <c r="G34" i="8"/>
  <c r="B34" i="8"/>
  <c r="A34" i="8" s="1"/>
  <c r="L34" i="8" s="1"/>
  <c r="K33" i="8"/>
  <c r="J33" i="8"/>
  <c r="I33" i="8"/>
  <c r="H33" i="8"/>
  <c r="G33" i="8"/>
  <c r="B33" i="8"/>
  <c r="A33" i="8" s="1"/>
  <c r="L33" i="8" s="1"/>
  <c r="M33" i="8" s="1"/>
  <c r="K32" i="8"/>
  <c r="J32" i="8"/>
  <c r="I32" i="8"/>
  <c r="H32" i="8"/>
  <c r="G32" i="8"/>
  <c r="B32" i="8"/>
  <c r="A32" i="8" s="1"/>
  <c r="L32" i="8" s="1"/>
  <c r="M32" i="8" s="1"/>
  <c r="K31" i="8"/>
  <c r="J31" i="8"/>
  <c r="I31" i="8"/>
  <c r="H31" i="8"/>
  <c r="G31" i="8"/>
  <c r="B31" i="8"/>
  <c r="A31" i="8" s="1"/>
  <c r="L31" i="8" s="1"/>
  <c r="M31" i="8" s="1"/>
  <c r="K30" i="8"/>
  <c r="J30" i="8"/>
  <c r="I30" i="8"/>
  <c r="H30" i="8"/>
  <c r="G30" i="8"/>
  <c r="B30" i="8"/>
  <c r="A30" i="8" s="1"/>
  <c r="L30" i="8" s="1"/>
  <c r="M30" i="8" s="1"/>
  <c r="K22" i="8"/>
  <c r="I22" i="8"/>
  <c r="H22" i="8"/>
  <c r="G22" i="8"/>
  <c r="B22" i="8"/>
  <c r="A22" i="8" s="1"/>
  <c r="L22" i="8" s="1"/>
  <c r="M22" i="8" s="1"/>
  <c r="K21" i="8"/>
  <c r="I21" i="8"/>
  <c r="H21" i="8"/>
  <c r="G21" i="8"/>
  <c r="B21" i="8"/>
  <c r="A21" i="8" s="1"/>
  <c r="L21" i="8" s="1"/>
  <c r="M21" i="8" s="1"/>
  <c r="K20" i="8"/>
  <c r="I20" i="8"/>
  <c r="H20" i="8"/>
  <c r="G20" i="8"/>
  <c r="B20" i="8"/>
  <c r="A20" i="8" s="1"/>
  <c r="L20" i="8" s="1"/>
  <c r="M20" i="8" s="1"/>
  <c r="K19" i="8"/>
  <c r="I19" i="8"/>
  <c r="H19" i="8"/>
  <c r="G19" i="8"/>
  <c r="B19" i="8"/>
  <c r="A19" i="8" s="1"/>
  <c r="L19" i="8" s="1"/>
  <c r="M19" i="8" s="1"/>
  <c r="K18" i="8"/>
  <c r="J18" i="8"/>
  <c r="I18" i="8"/>
  <c r="H18" i="8"/>
  <c r="G18" i="8"/>
  <c r="B18" i="8"/>
  <c r="A18" i="8" s="1"/>
  <c r="L18" i="8" s="1"/>
  <c r="M18" i="8" s="1"/>
  <c r="K17" i="8"/>
  <c r="J17" i="8"/>
  <c r="J21" i="8" s="1"/>
  <c r="I17" i="8"/>
  <c r="H17" i="8"/>
  <c r="G17" i="8"/>
  <c r="B17" i="8"/>
  <c r="A17" i="8" s="1"/>
  <c r="L17" i="8" s="1"/>
  <c r="M17" i="8" s="1"/>
  <c r="K16" i="8"/>
  <c r="J16" i="8"/>
  <c r="I16" i="8"/>
  <c r="H16" i="8"/>
  <c r="G16" i="8"/>
  <c r="B16" i="8"/>
  <c r="A16" i="8" s="1"/>
  <c r="L16" i="8" s="1"/>
  <c r="M16" i="8" s="1"/>
  <c r="K68" i="5"/>
  <c r="J68" i="5"/>
  <c r="I68" i="5"/>
  <c r="H68" i="5"/>
  <c r="G68" i="5"/>
  <c r="B68" i="5"/>
  <c r="A68" i="5" s="1"/>
  <c r="L68" i="5" s="1"/>
  <c r="M68" i="5" s="1"/>
  <c r="K67" i="5"/>
  <c r="J67" i="5"/>
  <c r="I67" i="5"/>
  <c r="H67" i="5"/>
  <c r="G67" i="5"/>
  <c r="B67" i="5"/>
  <c r="A67" i="5" s="1"/>
  <c r="L67" i="5" s="1"/>
  <c r="M67" i="5" s="1"/>
  <c r="K66" i="5"/>
  <c r="J66" i="5"/>
  <c r="I66" i="5"/>
  <c r="H66" i="5"/>
  <c r="G66" i="5"/>
  <c r="B66" i="5"/>
  <c r="A66" i="5" s="1"/>
  <c r="L66" i="5" s="1"/>
  <c r="M66" i="5" s="1"/>
  <c r="K64" i="5"/>
  <c r="J64" i="5"/>
  <c r="I64" i="5"/>
  <c r="H64" i="5"/>
  <c r="G64" i="5"/>
  <c r="B64" i="5"/>
  <c r="A64" i="5" s="1"/>
  <c r="L64" i="5" s="1"/>
  <c r="M64" i="5" s="1"/>
  <c r="K63" i="5"/>
  <c r="J63" i="5"/>
  <c r="I63" i="5"/>
  <c r="H63" i="5"/>
  <c r="G63" i="5"/>
  <c r="B63" i="5"/>
  <c r="A63" i="5" s="1"/>
  <c r="L63" i="5" s="1"/>
  <c r="M63" i="5" s="1"/>
  <c r="K62" i="5"/>
  <c r="J62" i="5"/>
  <c r="I62" i="5"/>
  <c r="H62" i="5"/>
  <c r="G62" i="5"/>
  <c r="B62" i="5"/>
  <c r="A62" i="5" s="1"/>
  <c r="L62" i="5" s="1"/>
  <c r="M62" i="5" s="1"/>
  <c r="K61" i="5"/>
  <c r="J61" i="5"/>
  <c r="I61" i="5"/>
  <c r="H61" i="5"/>
  <c r="G61" i="5"/>
  <c r="B61" i="5"/>
  <c r="A61" i="5" s="1"/>
  <c r="L61" i="5" s="1"/>
  <c r="K60" i="5"/>
  <c r="J60" i="5"/>
  <c r="I60" i="5"/>
  <c r="H60" i="5"/>
  <c r="G60" i="5"/>
  <c r="B60" i="5"/>
  <c r="A60" i="5" s="1"/>
  <c r="L60" i="5" s="1"/>
  <c r="M60" i="5" s="1"/>
  <c r="K59" i="5"/>
  <c r="J59" i="5"/>
  <c r="I59" i="5"/>
  <c r="H59" i="5"/>
  <c r="G59" i="5"/>
  <c r="B59" i="5"/>
  <c r="A59" i="5"/>
  <c r="L59" i="5" s="1"/>
  <c r="M59" i="5" s="1"/>
  <c r="K58" i="5"/>
  <c r="J58" i="5"/>
  <c r="I58" i="5"/>
  <c r="H58" i="5"/>
  <c r="G58" i="5"/>
  <c r="B58" i="5"/>
  <c r="A58" i="5" s="1"/>
  <c r="L58" i="5" s="1"/>
  <c r="M58" i="5" s="1"/>
  <c r="K50" i="5"/>
  <c r="J50" i="5"/>
  <c r="I50" i="5"/>
  <c r="H50" i="5"/>
  <c r="G50" i="5"/>
  <c r="B50" i="5"/>
  <c r="A50" i="5" s="1"/>
  <c r="L50" i="5" s="1"/>
  <c r="M50" i="5" s="1"/>
  <c r="K49" i="5"/>
  <c r="J49" i="5"/>
  <c r="I49" i="5"/>
  <c r="H49" i="5"/>
  <c r="G49" i="5"/>
  <c r="B49" i="5"/>
  <c r="A49" i="5" s="1"/>
  <c r="L49" i="5" s="1"/>
  <c r="M49" i="5" s="1"/>
  <c r="K48" i="5"/>
  <c r="J48" i="5"/>
  <c r="I48" i="5"/>
  <c r="H48" i="5"/>
  <c r="G48" i="5"/>
  <c r="B48" i="5"/>
  <c r="A48" i="5" s="1"/>
  <c r="L48" i="5" s="1"/>
  <c r="M48" i="5" s="1"/>
  <c r="K47" i="5"/>
  <c r="J47" i="5"/>
  <c r="I47" i="5"/>
  <c r="H47" i="5"/>
  <c r="G47" i="5"/>
  <c r="B47" i="5"/>
  <c r="A47" i="5" s="1"/>
  <c r="L47" i="5" s="1"/>
  <c r="K46" i="5"/>
  <c r="J46" i="5"/>
  <c r="I46" i="5"/>
  <c r="H46" i="5"/>
  <c r="G46" i="5"/>
  <c r="B46" i="5"/>
  <c r="A46" i="5"/>
  <c r="L46" i="5" s="1"/>
  <c r="M46" i="5" s="1"/>
  <c r="K45" i="5"/>
  <c r="J45" i="5"/>
  <c r="I45" i="5"/>
  <c r="H45" i="5"/>
  <c r="G45" i="5"/>
  <c r="B45" i="5"/>
  <c r="A45" i="5" s="1"/>
  <c r="L45" i="5" s="1"/>
  <c r="M45" i="5" s="1"/>
  <c r="K44" i="5"/>
  <c r="J44" i="5"/>
  <c r="I44" i="5"/>
  <c r="H44" i="5"/>
  <c r="G44" i="5"/>
  <c r="B44" i="5"/>
  <c r="A44" i="5" s="1"/>
  <c r="L44" i="5" s="1"/>
  <c r="M44" i="5" s="1"/>
  <c r="K36" i="5"/>
  <c r="J36" i="5"/>
  <c r="I36" i="5"/>
  <c r="H36" i="5"/>
  <c r="G36" i="5"/>
  <c r="B36" i="5"/>
  <c r="A36" i="5" s="1"/>
  <c r="L36" i="5" s="1"/>
  <c r="M36" i="5" s="1"/>
  <c r="K35" i="5"/>
  <c r="J35" i="5"/>
  <c r="I35" i="5"/>
  <c r="H35" i="5"/>
  <c r="G35" i="5"/>
  <c r="B35" i="5"/>
  <c r="A35" i="5" s="1"/>
  <c r="L35" i="5" s="1"/>
  <c r="M35" i="5" s="1"/>
  <c r="K34" i="5"/>
  <c r="J34" i="5"/>
  <c r="I34" i="5"/>
  <c r="H34" i="5"/>
  <c r="G34" i="5"/>
  <c r="B34" i="5"/>
  <c r="A34" i="5"/>
  <c r="L34" i="5" s="1"/>
  <c r="M34" i="5" s="1"/>
  <c r="K33" i="5"/>
  <c r="J33" i="5"/>
  <c r="I33" i="5"/>
  <c r="H33" i="5"/>
  <c r="G33" i="5"/>
  <c r="B33" i="5"/>
  <c r="A33" i="5" s="1"/>
  <c r="L33" i="5" s="1"/>
  <c r="M33" i="5" s="1"/>
  <c r="K32" i="5"/>
  <c r="J32" i="5"/>
  <c r="I32" i="5"/>
  <c r="H32" i="5"/>
  <c r="G32" i="5"/>
  <c r="B32" i="5"/>
  <c r="A32" i="5" s="1"/>
  <c r="L32" i="5" s="1"/>
  <c r="M32" i="5" s="1"/>
  <c r="K31" i="5"/>
  <c r="J31" i="5"/>
  <c r="I31" i="5"/>
  <c r="H31" i="5"/>
  <c r="G31" i="5"/>
  <c r="B31" i="5"/>
  <c r="A31" i="5" s="1"/>
  <c r="L31" i="5" s="1"/>
  <c r="M31" i="5" s="1"/>
  <c r="K30" i="5"/>
  <c r="J30" i="5"/>
  <c r="I30" i="5"/>
  <c r="H30" i="5"/>
  <c r="G30" i="5"/>
  <c r="B30" i="5"/>
  <c r="A30" i="5" s="1"/>
  <c r="L30" i="5" s="1"/>
  <c r="M30" i="5" s="1"/>
  <c r="K22" i="5"/>
  <c r="I22" i="5"/>
  <c r="H22" i="5"/>
  <c r="G22" i="5"/>
  <c r="B22" i="5"/>
  <c r="A22" i="5" s="1"/>
  <c r="L22" i="5" s="1"/>
  <c r="M22" i="5" s="1"/>
  <c r="K21" i="5"/>
  <c r="I21" i="5"/>
  <c r="H21" i="5"/>
  <c r="G21" i="5"/>
  <c r="B21" i="5"/>
  <c r="A21" i="5" s="1"/>
  <c r="L21" i="5" s="1"/>
  <c r="M21" i="5" s="1"/>
  <c r="K20" i="5"/>
  <c r="I20" i="5"/>
  <c r="H20" i="5"/>
  <c r="G20" i="5"/>
  <c r="B20" i="5"/>
  <c r="A20" i="5" s="1"/>
  <c r="L20" i="5" s="1"/>
  <c r="M20" i="5" s="1"/>
  <c r="K19" i="5"/>
  <c r="I19" i="5"/>
  <c r="H19" i="5"/>
  <c r="G19" i="5"/>
  <c r="B19" i="5"/>
  <c r="A19" i="5" s="1"/>
  <c r="L19" i="5" s="1"/>
  <c r="K18" i="5"/>
  <c r="J18" i="5"/>
  <c r="I18" i="5"/>
  <c r="H18" i="5"/>
  <c r="G18" i="5"/>
  <c r="B18" i="5"/>
  <c r="A18" i="5"/>
  <c r="L18" i="5" s="1"/>
  <c r="M18" i="5" s="1"/>
  <c r="K17" i="5"/>
  <c r="J17" i="5"/>
  <c r="I17" i="5"/>
  <c r="H17" i="5"/>
  <c r="G17" i="5"/>
  <c r="B17" i="5"/>
  <c r="A17" i="5" s="1"/>
  <c r="L17" i="5" s="1"/>
  <c r="M17" i="5" s="1"/>
  <c r="K16" i="5"/>
  <c r="J16" i="5"/>
  <c r="J19" i="5" s="1"/>
  <c r="I16" i="5"/>
  <c r="H16" i="5"/>
  <c r="G16" i="5"/>
  <c r="B16" i="5"/>
  <c r="A16" i="5"/>
  <c r="L16" i="5" s="1"/>
  <c r="M16" i="5" s="1"/>
  <c r="K68" i="1"/>
  <c r="J68" i="1"/>
  <c r="I68" i="1"/>
  <c r="H68" i="1"/>
  <c r="G68" i="1"/>
  <c r="B68" i="1"/>
  <c r="A68" i="1" s="1"/>
  <c r="L68" i="1" s="1"/>
  <c r="M68" i="1" s="1"/>
  <c r="K67" i="1"/>
  <c r="J67" i="1"/>
  <c r="I67" i="1"/>
  <c r="H67" i="1"/>
  <c r="G67" i="1"/>
  <c r="B67" i="1"/>
  <c r="A67" i="1"/>
  <c r="L67" i="1" s="1"/>
  <c r="M67" i="1" s="1"/>
  <c r="K66" i="1"/>
  <c r="J66" i="1"/>
  <c r="I66" i="1"/>
  <c r="H66" i="1"/>
  <c r="G66" i="1"/>
  <c r="B66" i="1"/>
  <c r="A66" i="1" s="1"/>
  <c r="L66" i="1" s="1"/>
  <c r="M66" i="1" s="1"/>
  <c r="K64" i="1"/>
  <c r="J64" i="1"/>
  <c r="I64" i="1"/>
  <c r="H64" i="1"/>
  <c r="G64" i="1"/>
  <c r="B64" i="1"/>
  <c r="A64" i="1" s="1"/>
  <c r="L64" i="1" s="1"/>
  <c r="K63" i="1"/>
  <c r="J63" i="1"/>
  <c r="I63" i="1"/>
  <c r="H63" i="1"/>
  <c r="G63" i="1"/>
  <c r="B63" i="1"/>
  <c r="A63" i="1" s="1"/>
  <c r="L63" i="1" s="1"/>
  <c r="M63" i="1" s="1"/>
  <c r="K62" i="1"/>
  <c r="J62" i="1"/>
  <c r="I62" i="1"/>
  <c r="H62" i="1"/>
  <c r="G62" i="1"/>
  <c r="B62" i="1"/>
  <c r="A62" i="1"/>
  <c r="L62" i="1" s="1"/>
  <c r="M62" i="1" s="1"/>
  <c r="K61" i="1"/>
  <c r="J61" i="1"/>
  <c r="I61" i="1"/>
  <c r="H61" i="1"/>
  <c r="G61" i="1"/>
  <c r="B61" i="1"/>
  <c r="A61" i="1" s="1"/>
  <c r="L61" i="1" s="1"/>
  <c r="M61" i="1" s="1"/>
  <c r="K60" i="1"/>
  <c r="J60" i="1"/>
  <c r="I60" i="1"/>
  <c r="H60" i="1"/>
  <c r="G60" i="1"/>
  <c r="B60" i="1"/>
  <c r="A60" i="1"/>
  <c r="L60" i="1" s="1"/>
  <c r="M60" i="1" s="1"/>
  <c r="K59" i="1"/>
  <c r="J59" i="1"/>
  <c r="I59" i="1"/>
  <c r="H59" i="1"/>
  <c r="G59" i="1"/>
  <c r="B59" i="1"/>
  <c r="A59" i="1" s="1"/>
  <c r="L59" i="1" s="1"/>
  <c r="M59" i="1" s="1"/>
  <c r="K58" i="1"/>
  <c r="J58" i="1"/>
  <c r="I58" i="1"/>
  <c r="H58" i="1"/>
  <c r="G58" i="1"/>
  <c r="B58" i="1"/>
  <c r="A58" i="1"/>
  <c r="L58" i="1" s="1"/>
  <c r="M58" i="1" s="1"/>
  <c r="K50" i="1"/>
  <c r="J50" i="1"/>
  <c r="I50" i="1"/>
  <c r="H50" i="1"/>
  <c r="G50" i="1"/>
  <c r="B50" i="1"/>
  <c r="A50" i="1"/>
  <c r="L50" i="1" s="1"/>
  <c r="K49" i="1"/>
  <c r="J49" i="1"/>
  <c r="I49" i="1"/>
  <c r="H49" i="1"/>
  <c r="G49" i="1"/>
  <c r="B49" i="1"/>
  <c r="A49" i="1" s="1"/>
  <c r="L49" i="1" s="1"/>
  <c r="M49" i="1" s="1"/>
  <c r="K48" i="1"/>
  <c r="J48" i="1"/>
  <c r="I48" i="1"/>
  <c r="H48" i="1"/>
  <c r="G48" i="1"/>
  <c r="B48" i="1"/>
  <c r="A48" i="1"/>
  <c r="L48" i="1" s="1"/>
  <c r="M48" i="1" s="1"/>
  <c r="K47" i="1"/>
  <c r="J47" i="1"/>
  <c r="I47" i="1"/>
  <c r="H47" i="1"/>
  <c r="G47" i="1"/>
  <c r="B47" i="1"/>
  <c r="A47" i="1" s="1"/>
  <c r="L47" i="1" s="1"/>
  <c r="M47" i="1" s="1"/>
  <c r="K46" i="1"/>
  <c r="J46" i="1"/>
  <c r="I46" i="1"/>
  <c r="H46" i="1"/>
  <c r="G46" i="1"/>
  <c r="B46" i="1"/>
  <c r="A46" i="1" s="1"/>
  <c r="L46" i="1" s="1"/>
  <c r="M46" i="1" s="1"/>
  <c r="K45" i="1"/>
  <c r="J45" i="1"/>
  <c r="I45" i="1"/>
  <c r="H45" i="1"/>
  <c r="G45" i="1"/>
  <c r="B45" i="1"/>
  <c r="A45" i="1" s="1"/>
  <c r="L45" i="1" s="1"/>
  <c r="M45" i="1" s="1"/>
  <c r="K44" i="1"/>
  <c r="J44" i="1"/>
  <c r="I44" i="1"/>
  <c r="H44" i="1"/>
  <c r="G44" i="1"/>
  <c r="B44" i="1"/>
  <c r="A44" i="1"/>
  <c r="L44" i="1" s="1"/>
  <c r="M44" i="1" s="1"/>
  <c r="K36" i="1"/>
  <c r="J36" i="1"/>
  <c r="I36" i="1"/>
  <c r="H36" i="1"/>
  <c r="G36" i="1"/>
  <c r="B36" i="1"/>
  <c r="A36" i="1"/>
  <c r="L36" i="1" s="1"/>
  <c r="M36" i="1" s="1"/>
  <c r="K35" i="1"/>
  <c r="J35" i="1"/>
  <c r="I35" i="1"/>
  <c r="H35" i="1"/>
  <c r="G35" i="1"/>
  <c r="B35" i="1"/>
  <c r="A35" i="1" s="1"/>
  <c r="L35" i="1" s="1"/>
  <c r="M35" i="1" s="1"/>
  <c r="K34" i="1"/>
  <c r="J34" i="1"/>
  <c r="I34" i="1"/>
  <c r="H34" i="1"/>
  <c r="G34" i="1"/>
  <c r="B34" i="1"/>
  <c r="A34" i="1"/>
  <c r="L34" i="1" s="1"/>
  <c r="M34" i="1" s="1"/>
  <c r="K33" i="1"/>
  <c r="J33" i="1"/>
  <c r="I33" i="1"/>
  <c r="H33" i="1"/>
  <c r="G33" i="1"/>
  <c r="B33" i="1"/>
  <c r="A33" i="1" s="1"/>
  <c r="L33" i="1" s="1"/>
  <c r="M33" i="1" s="1"/>
  <c r="K32" i="1"/>
  <c r="J32" i="1"/>
  <c r="I32" i="1"/>
  <c r="H32" i="1"/>
  <c r="G32" i="1"/>
  <c r="B32" i="1"/>
  <c r="A32" i="1"/>
  <c r="L32" i="1" s="1"/>
  <c r="M32" i="1" s="1"/>
  <c r="K31" i="1"/>
  <c r="J31" i="1"/>
  <c r="I31" i="1"/>
  <c r="H31" i="1"/>
  <c r="G31" i="1"/>
  <c r="B31" i="1"/>
  <c r="A31" i="1" s="1"/>
  <c r="L31" i="1" s="1"/>
  <c r="M31" i="1" s="1"/>
  <c r="K30" i="1"/>
  <c r="J30" i="1"/>
  <c r="I30" i="1"/>
  <c r="H30" i="1"/>
  <c r="G30" i="1"/>
  <c r="B30" i="1"/>
  <c r="A30" i="1" s="1"/>
  <c r="L30" i="1" s="1"/>
  <c r="M30" i="1" s="1"/>
  <c r="K22" i="1"/>
  <c r="I22" i="1"/>
  <c r="H22" i="1"/>
  <c r="G22" i="1"/>
  <c r="B22" i="1"/>
  <c r="A22" i="1"/>
  <c r="L22" i="1" s="1"/>
  <c r="M22" i="1" s="1"/>
  <c r="K21" i="1"/>
  <c r="I21" i="1"/>
  <c r="H21" i="1"/>
  <c r="G21" i="1"/>
  <c r="B21" i="1"/>
  <c r="A21" i="1" s="1"/>
  <c r="L21" i="1" s="1"/>
  <c r="M21" i="1" s="1"/>
  <c r="K20" i="1"/>
  <c r="I20" i="1"/>
  <c r="H20" i="1"/>
  <c r="G20" i="1"/>
  <c r="B20" i="1"/>
  <c r="A20" i="1"/>
  <c r="L20" i="1" s="1"/>
  <c r="M20" i="1" s="1"/>
  <c r="K19" i="1"/>
  <c r="I19" i="1"/>
  <c r="H19" i="1"/>
  <c r="G19" i="1"/>
  <c r="B19" i="1"/>
  <c r="A19" i="1" s="1"/>
  <c r="L19" i="1" s="1"/>
  <c r="M19" i="1" s="1"/>
  <c r="K18" i="1"/>
  <c r="J18" i="1"/>
  <c r="I18" i="1"/>
  <c r="H18" i="1"/>
  <c r="G18" i="1"/>
  <c r="B18" i="1"/>
  <c r="A18" i="1"/>
  <c r="L18" i="1" s="1"/>
  <c r="M18" i="1" s="1"/>
  <c r="K17" i="1"/>
  <c r="J17" i="1"/>
  <c r="J21" i="1" s="1"/>
  <c r="I17" i="1"/>
  <c r="H17" i="1"/>
  <c r="G17" i="1"/>
  <c r="B17" i="1"/>
  <c r="A17" i="1" s="1"/>
  <c r="L17" i="1" s="1"/>
  <c r="M17" i="1" s="1"/>
  <c r="K16" i="1"/>
  <c r="J16" i="1"/>
  <c r="J19" i="1" s="1"/>
  <c r="I16" i="1"/>
  <c r="H16" i="1"/>
  <c r="G16" i="1"/>
  <c r="B16" i="1"/>
  <c r="A16" i="1"/>
  <c r="L16" i="1" s="1"/>
  <c r="M16" i="1" s="1"/>
  <c r="K68" i="3"/>
  <c r="J68" i="3"/>
  <c r="I68" i="3"/>
  <c r="H68" i="3"/>
  <c r="G68" i="3"/>
  <c r="B68" i="3"/>
  <c r="A68" i="3" s="1"/>
  <c r="L68" i="3" s="1"/>
  <c r="M68" i="3" s="1"/>
  <c r="L67" i="3"/>
  <c r="M67" i="3" s="1"/>
  <c r="K67" i="3"/>
  <c r="J67" i="3"/>
  <c r="I67" i="3"/>
  <c r="H67" i="3"/>
  <c r="G67" i="3"/>
  <c r="B67" i="3"/>
  <c r="A67" i="3"/>
  <c r="L66" i="3"/>
  <c r="M66" i="3" s="1"/>
  <c r="K66" i="3"/>
  <c r="J66" i="3"/>
  <c r="I66" i="3"/>
  <c r="H66" i="3"/>
  <c r="G66" i="3"/>
  <c r="B66" i="3"/>
  <c r="A66" i="3"/>
  <c r="K64" i="3"/>
  <c r="J64" i="3"/>
  <c r="I64" i="3"/>
  <c r="H64" i="3"/>
  <c r="G64" i="3"/>
  <c r="B64" i="3"/>
  <c r="A64" i="3" s="1"/>
  <c r="L64" i="3" s="1"/>
  <c r="M64" i="3" s="1"/>
  <c r="K63" i="3"/>
  <c r="J63" i="3"/>
  <c r="I63" i="3"/>
  <c r="H63" i="3"/>
  <c r="G63" i="3"/>
  <c r="B63" i="3"/>
  <c r="A63" i="3" s="1"/>
  <c r="L63" i="3" s="1"/>
  <c r="M63" i="3" s="1"/>
  <c r="K62" i="3"/>
  <c r="J62" i="3"/>
  <c r="I62" i="3"/>
  <c r="H62" i="3"/>
  <c r="G62" i="3"/>
  <c r="B62" i="3"/>
  <c r="A62" i="3" s="1"/>
  <c r="L62" i="3" s="1"/>
  <c r="M62" i="3" s="1"/>
  <c r="K61" i="3"/>
  <c r="J61" i="3"/>
  <c r="I61" i="3"/>
  <c r="H61" i="3"/>
  <c r="G61" i="3"/>
  <c r="B61" i="3"/>
  <c r="A61" i="3" s="1"/>
  <c r="L61" i="3" s="1"/>
  <c r="M61" i="3" s="1"/>
  <c r="K60" i="3"/>
  <c r="J60" i="3"/>
  <c r="I60" i="3"/>
  <c r="H60" i="3"/>
  <c r="G60" i="3"/>
  <c r="B60" i="3"/>
  <c r="A60" i="3" s="1"/>
  <c r="L60" i="3" s="1"/>
  <c r="K59" i="3"/>
  <c r="J59" i="3"/>
  <c r="I59" i="3"/>
  <c r="H59" i="3"/>
  <c r="G59" i="3"/>
  <c r="B59" i="3"/>
  <c r="A59" i="3" s="1"/>
  <c r="L59" i="3" s="1"/>
  <c r="M59" i="3" s="1"/>
  <c r="K58" i="3"/>
  <c r="J58" i="3"/>
  <c r="I58" i="3"/>
  <c r="H58" i="3"/>
  <c r="G58" i="3"/>
  <c r="B58" i="3"/>
  <c r="A58" i="3"/>
  <c r="L58" i="3" s="1"/>
  <c r="M58" i="3" s="1"/>
  <c r="K50" i="3"/>
  <c r="J50" i="3"/>
  <c r="I50" i="3"/>
  <c r="H50" i="3"/>
  <c r="G50" i="3"/>
  <c r="B50" i="3"/>
  <c r="A50" i="3" s="1"/>
  <c r="L50" i="3" s="1"/>
  <c r="M50" i="3" s="1"/>
  <c r="K49" i="3"/>
  <c r="J49" i="3"/>
  <c r="I49" i="3"/>
  <c r="H49" i="3"/>
  <c r="G49" i="3"/>
  <c r="B49" i="3"/>
  <c r="A49" i="3" s="1"/>
  <c r="L49" i="3" s="1"/>
  <c r="M49" i="3" s="1"/>
  <c r="K48" i="3"/>
  <c r="J48" i="3"/>
  <c r="I48" i="3"/>
  <c r="H48" i="3"/>
  <c r="G48" i="3"/>
  <c r="B48" i="3"/>
  <c r="A48" i="3"/>
  <c r="L48" i="3" s="1"/>
  <c r="M48" i="3" s="1"/>
  <c r="K47" i="3"/>
  <c r="J47" i="3"/>
  <c r="I47" i="3"/>
  <c r="H47" i="3"/>
  <c r="G47" i="3"/>
  <c r="B47" i="3"/>
  <c r="A47" i="3"/>
  <c r="L47" i="3" s="1"/>
  <c r="M47" i="3" s="1"/>
  <c r="K46" i="3"/>
  <c r="J46" i="3"/>
  <c r="I46" i="3"/>
  <c r="H46" i="3"/>
  <c r="G46" i="3"/>
  <c r="B46" i="3"/>
  <c r="A46" i="3" s="1"/>
  <c r="L46" i="3" s="1"/>
  <c r="K45" i="3"/>
  <c r="J45" i="3"/>
  <c r="I45" i="3"/>
  <c r="H45" i="3"/>
  <c r="G45" i="3"/>
  <c r="B45" i="3"/>
  <c r="A45" i="3" s="1"/>
  <c r="L45" i="3" s="1"/>
  <c r="M45" i="3" s="1"/>
  <c r="K44" i="3"/>
  <c r="J44" i="3"/>
  <c r="I44" i="3"/>
  <c r="H44" i="3"/>
  <c r="G44" i="3"/>
  <c r="B44" i="3"/>
  <c r="A44" i="3" s="1"/>
  <c r="L44" i="3" s="1"/>
  <c r="M44" i="3" s="1"/>
  <c r="K36" i="3"/>
  <c r="J36" i="3"/>
  <c r="I36" i="3"/>
  <c r="H36" i="3"/>
  <c r="G36" i="3"/>
  <c r="B36" i="3"/>
  <c r="A36" i="3"/>
  <c r="L36" i="3" s="1"/>
  <c r="M36" i="3" s="1"/>
  <c r="K35" i="3"/>
  <c r="J35" i="3"/>
  <c r="I35" i="3"/>
  <c r="H35" i="3"/>
  <c r="G35" i="3"/>
  <c r="B35" i="3"/>
  <c r="A35" i="3" s="1"/>
  <c r="L35" i="3" s="1"/>
  <c r="M35" i="3" s="1"/>
  <c r="K34" i="3"/>
  <c r="J34" i="3"/>
  <c r="I34" i="3"/>
  <c r="H34" i="3"/>
  <c r="G34" i="3"/>
  <c r="B34" i="3"/>
  <c r="A34" i="3"/>
  <c r="L34" i="3" s="1"/>
  <c r="M34" i="3" s="1"/>
  <c r="K33" i="3"/>
  <c r="J33" i="3"/>
  <c r="I33" i="3"/>
  <c r="H33" i="3"/>
  <c r="G33" i="3"/>
  <c r="B33" i="3"/>
  <c r="A33" i="3" s="1"/>
  <c r="L33" i="3" s="1"/>
  <c r="M33" i="3" s="1"/>
  <c r="K32" i="3"/>
  <c r="J32" i="3"/>
  <c r="I32" i="3"/>
  <c r="H32" i="3"/>
  <c r="G32" i="3"/>
  <c r="B32" i="3"/>
  <c r="A32" i="3" s="1"/>
  <c r="L32" i="3" s="1"/>
  <c r="M32" i="3" s="1"/>
  <c r="K31" i="3"/>
  <c r="J31" i="3"/>
  <c r="I31" i="3"/>
  <c r="H31" i="3"/>
  <c r="G31" i="3"/>
  <c r="B31" i="3"/>
  <c r="A31" i="3" s="1"/>
  <c r="L31" i="3" s="1"/>
  <c r="M31" i="3" s="1"/>
  <c r="K30" i="3"/>
  <c r="J30" i="3"/>
  <c r="I30" i="3"/>
  <c r="H30" i="3"/>
  <c r="G30" i="3"/>
  <c r="B30" i="3"/>
  <c r="A30" i="3"/>
  <c r="L30" i="3" s="1"/>
  <c r="M30" i="3" s="1"/>
  <c r="K22" i="3"/>
  <c r="I22" i="3"/>
  <c r="H22" i="3"/>
  <c r="G22" i="3"/>
  <c r="B22" i="3"/>
  <c r="A22" i="3" s="1"/>
  <c r="L22" i="3" s="1"/>
  <c r="M22" i="3" s="1"/>
  <c r="K21" i="3"/>
  <c r="I21" i="3"/>
  <c r="H21" i="3"/>
  <c r="G21" i="3"/>
  <c r="B21" i="3"/>
  <c r="A21" i="3" s="1"/>
  <c r="L21" i="3" s="1"/>
  <c r="M21" i="3" s="1"/>
  <c r="K20" i="3"/>
  <c r="I20" i="3"/>
  <c r="H20" i="3"/>
  <c r="G20" i="3"/>
  <c r="B20" i="3"/>
  <c r="A20" i="3"/>
  <c r="L20" i="3" s="1"/>
  <c r="M20" i="3" s="1"/>
  <c r="K19" i="3"/>
  <c r="I19" i="3"/>
  <c r="H19" i="3"/>
  <c r="G19" i="3"/>
  <c r="B19" i="3"/>
  <c r="A19" i="3"/>
  <c r="L19" i="3" s="1"/>
  <c r="M19" i="3" s="1"/>
  <c r="K18" i="3"/>
  <c r="J18" i="3"/>
  <c r="I18" i="3"/>
  <c r="H18" i="3"/>
  <c r="G18" i="3"/>
  <c r="B18" i="3"/>
  <c r="A18" i="3" s="1"/>
  <c r="L18" i="3" s="1"/>
  <c r="K17" i="3"/>
  <c r="J17" i="3"/>
  <c r="I17" i="3"/>
  <c r="H17" i="3"/>
  <c r="G17" i="3"/>
  <c r="B17" i="3"/>
  <c r="A17" i="3" s="1"/>
  <c r="L17" i="3" s="1"/>
  <c r="M17" i="3" s="1"/>
  <c r="L16" i="3"/>
  <c r="M16" i="3" s="1"/>
  <c r="K16" i="3"/>
  <c r="J16" i="3"/>
  <c r="I16" i="3"/>
  <c r="H16" i="3"/>
  <c r="G16" i="3"/>
  <c r="B16" i="3"/>
  <c r="A16" i="3"/>
  <c r="K68" i="4"/>
  <c r="J68" i="4"/>
  <c r="I68" i="4"/>
  <c r="H68" i="4"/>
  <c r="G68" i="4"/>
  <c r="B68" i="4"/>
  <c r="A68" i="4"/>
  <c r="L68" i="4" s="1"/>
  <c r="M68" i="4" s="1"/>
  <c r="K67" i="4"/>
  <c r="J67" i="4"/>
  <c r="I67" i="4"/>
  <c r="H67" i="4"/>
  <c r="G67" i="4"/>
  <c r="B67" i="4"/>
  <c r="A67" i="4" s="1"/>
  <c r="L67" i="4" s="1"/>
  <c r="M67" i="4" s="1"/>
  <c r="K66" i="4"/>
  <c r="J66" i="4"/>
  <c r="I66" i="4"/>
  <c r="H66" i="4"/>
  <c r="G66" i="4"/>
  <c r="B66" i="4"/>
  <c r="A66" i="4" s="1"/>
  <c r="L66" i="4" s="1"/>
  <c r="M66" i="4" s="1"/>
  <c r="K64" i="4"/>
  <c r="J64" i="4"/>
  <c r="I64" i="4"/>
  <c r="H64" i="4"/>
  <c r="G64" i="4"/>
  <c r="B64" i="4"/>
  <c r="A64" i="4"/>
  <c r="L64" i="4" s="1"/>
  <c r="M64" i="4" s="1"/>
  <c r="K63" i="4"/>
  <c r="J63" i="4"/>
  <c r="I63" i="4"/>
  <c r="H63" i="4"/>
  <c r="G63" i="4"/>
  <c r="B63" i="4"/>
  <c r="A63" i="4" s="1"/>
  <c r="L63" i="4" s="1"/>
  <c r="M63" i="4" s="1"/>
  <c r="K62" i="4"/>
  <c r="J62" i="4"/>
  <c r="I62" i="4"/>
  <c r="H62" i="4"/>
  <c r="G62" i="4"/>
  <c r="B62" i="4"/>
  <c r="A62" i="4" s="1"/>
  <c r="L62" i="4" s="1"/>
  <c r="K61" i="4"/>
  <c r="J61" i="4"/>
  <c r="I61" i="4"/>
  <c r="H61" i="4"/>
  <c r="G61" i="4"/>
  <c r="B61" i="4"/>
  <c r="A61" i="4" s="1"/>
  <c r="L61" i="4" s="1"/>
  <c r="M61" i="4" s="1"/>
  <c r="K60" i="4"/>
  <c r="J60" i="4"/>
  <c r="I60" i="4"/>
  <c r="H60" i="4"/>
  <c r="G60" i="4"/>
  <c r="B60" i="4"/>
  <c r="A60" i="4" s="1"/>
  <c r="L60" i="4" s="1"/>
  <c r="M60" i="4" s="1"/>
  <c r="K59" i="4"/>
  <c r="J59" i="4"/>
  <c r="I59" i="4"/>
  <c r="H59" i="4"/>
  <c r="G59" i="4"/>
  <c r="B59" i="4"/>
  <c r="A59" i="4" s="1"/>
  <c r="L59" i="4" s="1"/>
  <c r="M59" i="4" s="1"/>
  <c r="K58" i="4"/>
  <c r="J58" i="4"/>
  <c r="I58" i="4"/>
  <c r="H58" i="4"/>
  <c r="G58" i="4"/>
  <c r="B58" i="4"/>
  <c r="A58" i="4"/>
  <c r="L58" i="4" s="1"/>
  <c r="M58" i="4" s="1"/>
  <c r="K50" i="4"/>
  <c r="J50" i="4"/>
  <c r="I50" i="4"/>
  <c r="H50" i="4"/>
  <c r="G50" i="4"/>
  <c r="B50" i="4"/>
  <c r="A50" i="4" s="1"/>
  <c r="L50" i="4" s="1"/>
  <c r="M50" i="4" s="1"/>
  <c r="L49" i="4"/>
  <c r="M49" i="4" s="1"/>
  <c r="K49" i="4"/>
  <c r="J49" i="4"/>
  <c r="I49" i="4"/>
  <c r="H49" i="4"/>
  <c r="G49" i="4"/>
  <c r="B49" i="4"/>
  <c r="A49" i="4"/>
  <c r="K48" i="4"/>
  <c r="J48" i="4"/>
  <c r="I48" i="4"/>
  <c r="H48" i="4"/>
  <c r="G48" i="4"/>
  <c r="B48" i="4"/>
  <c r="A48" i="4" s="1"/>
  <c r="L48" i="4" s="1"/>
  <c r="M48" i="4" s="1"/>
  <c r="K47" i="4"/>
  <c r="J47" i="4"/>
  <c r="I47" i="4"/>
  <c r="H47" i="4"/>
  <c r="G47" i="4"/>
  <c r="B47" i="4"/>
  <c r="A47" i="4" s="1"/>
  <c r="L47" i="4" s="1"/>
  <c r="M47" i="4" s="1"/>
  <c r="K46" i="4"/>
  <c r="J46" i="4"/>
  <c r="I46" i="4"/>
  <c r="H46" i="4"/>
  <c r="G46" i="4"/>
  <c r="B46" i="4"/>
  <c r="A46" i="4"/>
  <c r="L46" i="4" s="1"/>
  <c r="M46" i="4" s="1"/>
  <c r="K45" i="4"/>
  <c r="J45" i="4"/>
  <c r="I45" i="4"/>
  <c r="H45" i="4"/>
  <c r="G45" i="4"/>
  <c r="B45" i="4"/>
  <c r="A45" i="4" s="1"/>
  <c r="L45" i="4" s="1"/>
  <c r="M45" i="4" s="1"/>
  <c r="K44" i="4"/>
  <c r="J44" i="4"/>
  <c r="I44" i="4"/>
  <c r="H44" i="4"/>
  <c r="G44" i="4"/>
  <c r="B44" i="4"/>
  <c r="A44" i="4" s="1"/>
  <c r="L44" i="4" s="1"/>
  <c r="M44" i="4" s="1"/>
  <c r="K36" i="4"/>
  <c r="J36" i="4"/>
  <c r="I36" i="4"/>
  <c r="H36" i="4"/>
  <c r="G36" i="4"/>
  <c r="B36" i="4"/>
  <c r="A36" i="4" s="1"/>
  <c r="L36" i="4" s="1"/>
  <c r="M36" i="4" s="1"/>
  <c r="K35" i="4"/>
  <c r="J35" i="4"/>
  <c r="I35" i="4"/>
  <c r="H35" i="4"/>
  <c r="G35" i="4"/>
  <c r="B35" i="4"/>
  <c r="A35" i="4" s="1"/>
  <c r="L35" i="4" s="1"/>
  <c r="M35" i="4" s="1"/>
  <c r="K34" i="4"/>
  <c r="J34" i="4"/>
  <c r="I34" i="4"/>
  <c r="H34" i="4"/>
  <c r="G34" i="4"/>
  <c r="B34" i="4"/>
  <c r="A34" i="4" s="1"/>
  <c r="L34" i="4" s="1"/>
  <c r="M34" i="4" s="1"/>
  <c r="K33" i="4"/>
  <c r="J33" i="4"/>
  <c r="I33" i="4"/>
  <c r="H33" i="4"/>
  <c r="G33" i="4"/>
  <c r="B33" i="4"/>
  <c r="A33" i="4" s="1"/>
  <c r="L33" i="4" s="1"/>
  <c r="M33" i="4" s="1"/>
  <c r="K32" i="4"/>
  <c r="J32" i="4"/>
  <c r="I32" i="4"/>
  <c r="H32" i="4"/>
  <c r="G32" i="4"/>
  <c r="B32" i="4"/>
  <c r="A32" i="4" s="1"/>
  <c r="L32" i="4" s="1"/>
  <c r="M32" i="4" s="1"/>
  <c r="K31" i="4"/>
  <c r="J31" i="4"/>
  <c r="I31" i="4"/>
  <c r="H31" i="4"/>
  <c r="G31" i="4"/>
  <c r="B31" i="4"/>
  <c r="A31" i="4" s="1"/>
  <c r="L31" i="4" s="1"/>
  <c r="M31" i="4" s="1"/>
  <c r="K30" i="4"/>
  <c r="J30" i="4"/>
  <c r="I30" i="4"/>
  <c r="H30" i="4"/>
  <c r="G30" i="4"/>
  <c r="B30" i="4"/>
  <c r="A30" i="4"/>
  <c r="L30" i="4" s="1"/>
  <c r="M30" i="4" s="1"/>
  <c r="K22" i="4"/>
  <c r="I22" i="4"/>
  <c r="H22" i="4"/>
  <c r="G22" i="4"/>
  <c r="B22" i="4"/>
  <c r="A22" i="4" s="1"/>
  <c r="L22" i="4" s="1"/>
  <c r="M22" i="4" s="1"/>
  <c r="K21" i="4"/>
  <c r="I21" i="4"/>
  <c r="H21" i="4"/>
  <c r="G21" i="4"/>
  <c r="B21" i="4"/>
  <c r="A21" i="4"/>
  <c r="L21" i="4" s="1"/>
  <c r="M21" i="4" s="1"/>
  <c r="K20" i="4"/>
  <c r="I20" i="4"/>
  <c r="H20" i="4"/>
  <c r="G20" i="4"/>
  <c r="B20" i="4"/>
  <c r="A20" i="4"/>
  <c r="L20" i="4" s="1"/>
  <c r="M20" i="4" s="1"/>
  <c r="K19" i="4"/>
  <c r="I19" i="4"/>
  <c r="H19" i="4"/>
  <c r="G19" i="4"/>
  <c r="B19" i="4"/>
  <c r="A19" i="4" s="1"/>
  <c r="L19" i="4" s="1"/>
  <c r="M19" i="4" s="1"/>
  <c r="K18" i="4"/>
  <c r="J18" i="4"/>
  <c r="I18" i="4"/>
  <c r="H18" i="4"/>
  <c r="G18" i="4"/>
  <c r="B18" i="4"/>
  <c r="A18" i="4"/>
  <c r="L18" i="4" s="1"/>
  <c r="M18" i="4" s="1"/>
  <c r="K17" i="4"/>
  <c r="J17" i="4"/>
  <c r="I17" i="4"/>
  <c r="H17" i="4"/>
  <c r="G17" i="4"/>
  <c r="B17" i="4"/>
  <c r="A17" i="4" s="1"/>
  <c r="L17" i="4" s="1"/>
  <c r="M17" i="4" s="1"/>
  <c r="K16" i="4"/>
  <c r="J16" i="4"/>
  <c r="I16" i="4"/>
  <c r="H16" i="4"/>
  <c r="G16" i="4"/>
  <c r="B16" i="4"/>
  <c r="A16" i="4" s="1"/>
  <c r="L16" i="4" s="1"/>
  <c r="M16" i="4" s="1"/>
  <c r="K68" i="6"/>
  <c r="J68" i="6"/>
  <c r="I68" i="6"/>
  <c r="H68" i="6"/>
  <c r="G68" i="6"/>
  <c r="B68" i="6"/>
  <c r="A68" i="6" s="1"/>
  <c r="L68" i="6" s="1"/>
  <c r="M68" i="6" s="1"/>
  <c r="K67" i="6"/>
  <c r="J67" i="6"/>
  <c r="I67" i="6"/>
  <c r="H67" i="6"/>
  <c r="G67" i="6"/>
  <c r="B67" i="6"/>
  <c r="A67" i="6" s="1"/>
  <c r="L67" i="6" s="1"/>
  <c r="M67" i="6" s="1"/>
  <c r="K66" i="6"/>
  <c r="J66" i="6"/>
  <c r="I66" i="6"/>
  <c r="H66" i="6"/>
  <c r="G66" i="6"/>
  <c r="B66" i="6"/>
  <c r="A66" i="6" s="1"/>
  <c r="L66" i="6" s="1"/>
  <c r="K64" i="6"/>
  <c r="J64" i="6"/>
  <c r="I64" i="6"/>
  <c r="H64" i="6"/>
  <c r="G64" i="6"/>
  <c r="B64" i="6"/>
  <c r="A64" i="6" s="1"/>
  <c r="L64" i="6" s="1"/>
  <c r="M64" i="6" s="1"/>
  <c r="K63" i="6"/>
  <c r="J63" i="6"/>
  <c r="I63" i="6"/>
  <c r="H63" i="6"/>
  <c r="G63" i="6"/>
  <c r="B63" i="6"/>
  <c r="A63" i="6" s="1"/>
  <c r="L63" i="6" s="1"/>
  <c r="M63" i="6" s="1"/>
  <c r="K62" i="6"/>
  <c r="J62" i="6"/>
  <c r="I62" i="6"/>
  <c r="H62" i="6"/>
  <c r="G62" i="6"/>
  <c r="B62" i="6"/>
  <c r="A62" i="6" s="1"/>
  <c r="L62" i="6" s="1"/>
  <c r="M62" i="6" s="1"/>
  <c r="K61" i="6"/>
  <c r="J61" i="6"/>
  <c r="I61" i="6"/>
  <c r="H61" i="6"/>
  <c r="G61" i="6"/>
  <c r="B61" i="6"/>
  <c r="A61" i="6" s="1"/>
  <c r="L61" i="6" s="1"/>
  <c r="M61" i="6" s="1"/>
  <c r="K60" i="6"/>
  <c r="J60" i="6"/>
  <c r="I60" i="6"/>
  <c r="H60" i="6"/>
  <c r="G60" i="6"/>
  <c r="B60" i="6"/>
  <c r="A60" i="6" s="1"/>
  <c r="L60" i="6" s="1"/>
  <c r="M60" i="6" s="1"/>
  <c r="K59" i="6"/>
  <c r="J59" i="6"/>
  <c r="I59" i="6"/>
  <c r="H59" i="6"/>
  <c r="G59" i="6"/>
  <c r="B59" i="6"/>
  <c r="A59" i="6" s="1"/>
  <c r="L59" i="6" s="1"/>
  <c r="M59" i="6" s="1"/>
  <c r="K58" i="6"/>
  <c r="J58" i="6"/>
  <c r="I58" i="6"/>
  <c r="H58" i="6"/>
  <c r="G58" i="6"/>
  <c r="B58" i="6"/>
  <c r="A58" i="6" s="1"/>
  <c r="L58" i="6" s="1"/>
  <c r="K50" i="6"/>
  <c r="J50" i="6"/>
  <c r="I50" i="6"/>
  <c r="H50" i="6"/>
  <c r="G50" i="6"/>
  <c r="B50" i="6"/>
  <c r="A50" i="6"/>
  <c r="L50" i="6" s="1"/>
  <c r="M50" i="6" s="1"/>
  <c r="K49" i="6"/>
  <c r="J49" i="6"/>
  <c r="I49" i="6"/>
  <c r="H49" i="6"/>
  <c r="G49" i="6"/>
  <c r="B49" i="6"/>
  <c r="A49" i="6" s="1"/>
  <c r="L49" i="6" s="1"/>
  <c r="M49" i="6" s="1"/>
  <c r="K48" i="6"/>
  <c r="J48" i="6"/>
  <c r="I48" i="6"/>
  <c r="H48" i="6"/>
  <c r="G48" i="6"/>
  <c r="B48" i="6"/>
  <c r="A48" i="6"/>
  <c r="L48" i="6" s="1"/>
  <c r="M48" i="6" s="1"/>
  <c r="K47" i="6"/>
  <c r="J47" i="6"/>
  <c r="I47" i="6"/>
  <c r="H47" i="6"/>
  <c r="G47" i="6"/>
  <c r="B47" i="6"/>
  <c r="A47" i="6" s="1"/>
  <c r="L47" i="6" s="1"/>
  <c r="M47" i="6" s="1"/>
  <c r="K46" i="6"/>
  <c r="J46" i="6"/>
  <c r="I46" i="6"/>
  <c r="H46" i="6"/>
  <c r="G46" i="6"/>
  <c r="B46" i="6"/>
  <c r="A46" i="6"/>
  <c r="L46" i="6" s="1"/>
  <c r="M46" i="6" s="1"/>
  <c r="K45" i="6"/>
  <c r="J45" i="6"/>
  <c r="I45" i="6"/>
  <c r="H45" i="6"/>
  <c r="G45" i="6"/>
  <c r="B45" i="6"/>
  <c r="A45" i="6" s="1"/>
  <c r="L45" i="6" s="1"/>
  <c r="M45" i="6" s="1"/>
  <c r="K44" i="6"/>
  <c r="J44" i="6"/>
  <c r="I44" i="6"/>
  <c r="H44" i="6"/>
  <c r="G44" i="6"/>
  <c r="B44" i="6"/>
  <c r="A44" i="6" s="1"/>
  <c r="L44" i="6" s="1"/>
  <c r="K36" i="6"/>
  <c r="J36" i="6"/>
  <c r="I36" i="6"/>
  <c r="H36" i="6"/>
  <c r="G36" i="6"/>
  <c r="B36" i="6"/>
  <c r="A36" i="6"/>
  <c r="L36" i="6" s="1"/>
  <c r="M36" i="6" s="1"/>
  <c r="K35" i="6"/>
  <c r="J35" i="6"/>
  <c r="I35" i="6"/>
  <c r="H35" i="6"/>
  <c r="G35" i="6"/>
  <c r="B35" i="6"/>
  <c r="A35" i="6" s="1"/>
  <c r="L35" i="6" s="1"/>
  <c r="M35" i="6" s="1"/>
  <c r="K34" i="6"/>
  <c r="J34" i="6"/>
  <c r="I34" i="6"/>
  <c r="H34" i="6"/>
  <c r="G34" i="6"/>
  <c r="B34" i="6"/>
  <c r="A34" i="6"/>
  <c r="L34" i="6" s="1"/>
  <c r="M34" i="6" s="1"/>
  <c r="K33" i="6"/>
  <c r="J33" i="6"/>
  <c r="I33" i="6"/>
  <c r="H33" i="6"/>
  <c r="G33" i="6"/>
  <c r="B33" i="6"/>
  <c r="A33" i="6" s="1"/>
  <c r="L33" i="6" s="1"/>
  <c r="M33" i="6" s="1"/>
  <c r="K32" i="6"/>
  <c r="J32" i="6"/>
  <c r="I32" i="6"/>
  <c r="H32" i="6"/>
  <c r="G32" i="6"/>
  <c r="B32" i="6"/>
  <c r="A32" i="6"/>
  <c r="L32" i="6" s="1"/>
  <c r="M32" i="6" s="1"/>
  <c r="K31" i="6"/>
  <c r="J31" i="6"/>
  <c r="I31" i="6"/>
  <c r="H31" i="6"/>
  <c r="G31" i="6"/>
  <c r="B31" i="6"/>
  <c r="A31" i="6" s="1"/>
  <c r="L31" i="6" s="1"/>
  <c r="M31" i="6" s="1"/>
  <c r="K30" i="6"/>
  <c r="J30" i="6"/>
  <c r="I30" i="6"/>
  <c r="H30" i="6"/>
  <c r="G30" i="6"/>
  <c r="B30" i="6"/>
  <c r="A30" i="6"/>
  <c r="L30" i="6" s="1"/>
  <c r="M30" i="6" s="1"/>
  <c r="K22" i="6"/>
  <c r="I22" i="6"/>
  <c r="H22" i="6"/>
  <c r="G22" i="6"/>
  <c r="B22" i="6"/>
  <c r="A22" i="6"/>
  <c r="L22" i="6" s="1"/>
  <c r="M22" i="6" s="1"/>
  <c r="K21" i="6"/>
  <c r="I21" i="6"/>
  <c r="H21" i="6"/>
  <c r="G21" i="6"/>
  <c r="B21" i="6"/>
  <c r="A21" i="6" s="1"/>
  <c r="L21" i="6" s="1"/>
  <c r="M21" i="6" s="1"/>
  <c r="K20" i="6"/>
  <c r="I20" i="6"/>
  <c r="H20" i="6"/>
  <c r="G20" i="6"/>
  <c r="B20" i="6"/>
  <c r="A20" i="6"/>
  <c r="L20" i="6" s="1"/>
  <c r="M20" i="6" s="1"/>
  <c r="K19" i="6"/>
  <c r="I19" i="6"/>
  <c r="H19" i="6"/>
  <c r="G19" i="6"/>
  <c r="B19" i="6"/>
  <c r="A19" i="6" s="1"/>
  <c r="L19" i="6" s="1"/>
  <c r="M19" i="6" s="1"/>
  <c r="K18" i="6"/>
  <c r="J18" i="6"/>
  <c r="I18" i="6"/>
  <c r="H18" i="6"/>
  <c r="G18" i="6"/>
  <c r="B18" i="6"/>
  <c r="A18" i="6"/>
  <c r="L18" i="6" s="1"/>
  <c r="M18" i="6" s="1"/>
  <c r="K17" i="6"/>
  <c r="J17" i="6"/>
  <c r="I17" i="6"/>
  <c r="H17" i="6"/>
  <c r="G17" i="6"/>
  <c r="B17" i="6"/>
  <c r="A17" i="6" s="1"/>
  <c r="L17" i="6" s="1"/>
  <c r="M17" i="6" s="1"/>
  <c r="K16" i="6"/>
  <c r="J16" i="6"/>
  <c r="J19" i="6" s="1"/>
  <c r="I16" i="6"/>
  <c r="H16" i="6"/>
  <c r="G16" i="6"/>
  <c r="B16" i="6"/>
  <c r="A16" i="6"/>
  <c r="L16" i="6" s="1"/>
  <c r="K68" i="7"/>
  <c r="J68" i="7"/>
  <c r="I68" i="7"/>
  <c r="H68" i="7"/>
  <c r="G68" i="7"/>
  <c r="B68" i="7"/>
  <c r="A68" i="7" s="1"/>
  <c r="L68" i="7" s="1"/>
  <c r="M68" i="7" s="1"/>
  <c r="K67" i="7"/>
  <c r="J67" i="7"/>
  <c r="I67" i="7"/>
  <c r="H67" i="7"/>
  <c r="G67" i="7"/>
  <c r="B67" i="7"/>
  <c r="A67" i="7"/>
  <c r="L67" i="7" s="1"/>
  <c r="M67" i="7" s="1"/>
  <c r="K66" i="7"/>
  <c r="J66" i="7"/>
  <c r="I66" i="7"/>
  <c r="H66" i="7"/>
  <c r="G66" i="7"/>
  <c r="B66" i="7"/>
  <c r="A66" i="7" s="1"/>
  <c r="L66" i="7" s="1"/>
  <c r="M66" i="7" s="1"/>
  <c r="K64" i="7"/>
  <c r="J64" i="7"/>
  <c r="I64" i="7"/>
  <c r="H64" i="7"/>
  <c r="G64" i="7"/>
  <c r="B64" i="7"/>
  <c r="A64" i="7"/>
  <c r="L64" i="7" s="1"/>
  <c r="K63" i="7"/>
  <c r="J63" i="7"/>
  <c r="I63" i="7"/>
  <c r="H63" i="7"/>
  <c r="G63" i="7"/>
  <c r="B63" i="7"/>
  <c r="A63" i="7" s="1"/>
  <c r="L63" i="7" s="1"/>
  <c r="M63" i="7" s="1"/>
  <c r="K62" i="7"/>
  <c r="J62" i="7"/>
  <c r="I62" i="7"/>
  <c r="H62" i="7"/>
  <c r="G62" i="7"/>
  <c r="B62" i="7"/>
  <c r="A62" i="7" s="1"/>
  <c r="L62" i="7" s="1"/>
  <c r="M62" i="7" s="1"/>
  <c r="K61" i="7"/>
  <c r="J61" i="7"/>
  <c r="I61" i="7"/>
  <c r="H61" i="7"/>
  <c r="G61" i="7"/>
  <c r="B61" i="7"/>
  <c r="A61" i="7" s="1"/>
  <c r="L61" i="7" s="1"/>
  <c r="M61" i="7" s="1"/>
  <c r="K60" i="7"/>
  <c r="J60" i="7"/>
  <c r="I60" i="7"/>
  <c r="H60" i="7"/>
  <c r="G60" i="7"/>
  <c r="B60" i="7"/>
  <c r="A60" i="7" s="1"/>
  <c r="L60" i="7" s="1"/>
  <c r="M60" i="7" s="1"/>
  <c r="L59" i="7"/>
  <c r="M59" i="7" s="1"/>
  <c r="K59" i="7"/>
  <c r="J59" i="7"/>
  <c r="I59" i="7"/>
  <c r="H59" i="7"/>
  <c r="G59" i="7"/>
  <c r="B59" i="7"/>
  <c r="A59" i="7"/>
  <c r="K58" i="7"/>
  <c r="J58" i="7"/>
  <c r="I58" i="7"/>
  <c r="H58" i="7"/>
  <c r="G58" i="7"/>
  <c r="B58" i="7"/>
  <c r="A58" i="7"/>
  <c r="L58" i="7" s="1"/>
  <c r="M58" i="7" s="1"/>
  <c r="K50" i="7"/>
  <c r="J50" i="7"/>
  <c r="I50" i="7"/>
  <c r="H50" i="7"/>
  <c r="G50" i="7"/>
  <c r="B50" i="7"/>
  <c r="A50" i="7" s="1"/>
  <c r="L50" i="7" s="1"/>
  <c r="L49" i="7"/>
  <c r="M49" i="7" s="1"/>
  <c r="K49" i="7"/>
  <c r="J49" i="7"/>
  <c r="I49" i="7"/>
  <c r="H49" i="7"/>
  <c r="G49" i="7"/>
  <c r="B49" i="7"/>
  <c r="A49" i="7"/>
  <c r="K48" i="7"/>
  <c r="J48" i="7"/>
  <c r="I48" i="7"/>
  <c r="H48" i="7"/>
  <c r="G48" i="7"/>
  <c r="B48" i="7"/>
  <c r="A48" i="7"/>
  <c r="L48" i="7" s="1"/>
  <c r="M48" i="7" s="1"/>
  <c r="K47" i="7"/>
  <c r="J47" i="7"/>
  <c r="I47" i="7"/>
  <c r="H47" i="7"/>
  <c r="G47" i="7"/>
  <c r="B47" i="7"/>
  <c r="A47" i="7" s="1"/>
  <c r="L47" i="7" s="1"/>
  <c r="M47" i="7" s="1"/>
  <c r="K46" i="7"/>
  <c r="J46" i="7"/>
  <c r="I46" i="7"/>
  <c r="H46" i="7"/>
  <c r="G46" i="7"/>
  <c r="B46" i="7"/>
  <c r="A46" i="7" s="1"/>
  <c r="L46" i="7" s="1"/>
  <c r="M46" i="7" s="1"/>
  <c r="K45" i="7"/>
  <c r="J45" i="7"/>
  <c r="I45" i="7"/>
  <c r="H45" i="7"/>
  <c r="G45" i="7"/>
  <c r="B45" i="7"/>
  <c r="A45" i="7"/>
  <c r="L45" i="7" s="1"/>
  <c r="M45" i="7" s="1"/>
  <c r="K44" i="7"/>
  <c r="J44" i="7"/>
  <c r="I44" i="7"/>
  <c r="H44" i="7"/>
  <c r="G44" i="7"/>
  <c r="B44" i="7"/>
  <c r="A44" i="7" s="1"/>
  <c r="L44" i="7" s="1"/>
  <c r="M44" i="7" s="1"/>
  <c r="K36" i="7"/>
  <c r="J36" i="7"/>
  <c r="I36" i="7"/>
  <c r="H36" i="7"/>
  <c r="G36" i="7"/>
  <c r="B36" i="7"/>
  <c r="A36" i="7" s="1"/>
  <c r="L36" i="7" s="1"/>
  <c r="M36" i="7" s="1"/>
  <c r="K35" i="7"/>
  <c r="J35" i="7"/>
  <c r="I35" i="7"/>
  <c r="H35" i="7"/>
  <c r="G35" i="7"/>
  <c r="B35" i="7"/>
  <c r="A35" i="7"/>
  <c r="L35" i="7" s="1"/>
  <c r="M35" i="7" s="1"/>
  <c r="K34" i="7"/>
  <c r="J34" i="7"/>
  <c r="I34" i="7"/>
  <c r="H34" i="7"/>
  <c r="G34" i="7"/>
  <c r="B34" i="7"/>
  <c r="A34" i="7" s="1"/>
  <c r="L34" i="7" s="1"/>
  <c r="M34" i="7" s="1"/>
  <c r="K33" i="7"/>
  <c r="J33" i="7"/>
  <c r="I33" i="7"/>
  <c r="H33" i="7"/>
  <c r="G33" i="7"/>
  <c r="B33" i="7"/>
  <c r="A33" i="7"/>
  <c r="L33" i="7" s="1"/>
  <c r="M33" i="7" s="1"/>
  <c r="K32" i="7"/>
  <c r="J32" i="7"/>
  <c r="I32" i="7"/>
  <c r="H32" i="7"/>
  <c r="G32" i="7"/>
  <c r="B32" i="7"/>
  <c r="A32" i="7" s="1"/>
  <c r="L32" i="7" s="1"/>
  <c r="M32" i="7" s="1"/>
  <c r="L31" i="7"/>
  <c r="M31" i="7" s="1"/>
  <c r="K31" i="7"/>
  <c r="J31" i="7"/>
  <c r="I31" i="7"/>
  <c r="H31" i="7"/>
  <c r="G31" i="7"/>
  <c r="B31" i="7"/>
  <c r="A31" i="7"/>
  <c r="K30" i="7"/>
  <c r="J30" i="7"/>
  <c r="I30" i="7"/>
  <c r="H30" i="7"/>
  <c r="G30" i="7"/>
  <c r="B30" i="7"/>
  <c r="A30" i="7"/>
  <c r="L30" i="7" s="1"/>
  <c r="M30" i="7" s="1"/>
  <c r="K22" i="7"/>
  <c r="I22" i="7"/>
  <c r="H22" i="7"/>
  <c r="G22" i="7"/>
  <c r="B22" i="7"/>
  <c r="A22" i="7" s="1"/>
  <c r="L22" i="7" s="1"/>
  <c r="K21" i="7"/>
  <c r="I21" i="7"/>
  <c r="H21" i="7"/>
  <c r="G21" i="7"/>
  <c r="B21" i="7"/>
  <c r="A21" i="7" s="1"/>
  <c r="L21" i="7" s="1"/>
  <c r="M21" i="7" s="1"/>
  <c r="K20" i="7"/>
  <c r="I20" i="7"/>
  <c r="H20" i="7"/>
  <c r="G20" i="7"/>
  <c r="B20" i="7"/>
  <c r="A20" i="7"/>
  <c r="L20" i="7" s="1"/>
  <c r="M20" i="7" s="1"/>
  <c r="K19" i="7"/>
  <c r="I19" i="7"/>
  <c r="H19" i="7"/>
  <c r="G19" i="7"/>
  <c r="B19" i="7"/>
  <c r="A19" i="7" s="1"/>
  <c r="L19" i="7" s="1"/>
  <c r="M19" i="7" s="1"/>
  <c r="K18" i="7"/>
  <c r="J18" i="7"/>
  <c r="I18" i="7"/>
  <c r="H18" i="7"/>
  <c r="G18" i="7"/>
  <c r="B18" i="7"/>
  <c r="A18" i="7" s="1"/>
  <c r="L18" i="7" s="1"/>
  <c r="M18" i="7" s="1"/>
  <c r="K17" i="7"/>
  <c r="J17" i="7"/>
  <c r="I17" i="7"/>
  <c r="H17" i="7"/>
  <c r="G17" i="7"/>
  <c r="B17" i="7"/>
  <c r="A17" i="7"/>
  <c r="L17" i="7" s="1"/>
  <c r="M17" i="7" s="1"/>
  <c r="K16" i="7"/>
  <c r="J16" i="7"/>
  <c r="I16" i="7"/>
  <c r="H16" i="7"/>
  <c r="G16" i="7"/>
  <c r="B16" i="7"/>
  <c r="A16" i="7" s="1"/>
  <c r="L16" i="7" s="1"/>
  <c r="M16" i="7" s="1"/>
  <c r="M22" i="7" l="1"/>
  <c r="M34" i="8"/>
  <c r="G39" i="8"/>
  <c r="J38" i="8"/>
  <c r="G37" i="8"/>
  <c r="G38" i="8" s="1"/>
  <c r="C87" i="8" s="1"/>
  <c r="C91" i="8" s="1"/>
  <c r="G23" i="8"/>
  <c r="G24" i="8" s="1"/>
  <c r="G25" i="8"/>
  <c r="G51" i="8"/>
  <c r="G53" i="8"/>
  <c r="J52" i="8"/>
  <c r="G71" i="8"/>
  <c r="G69" i="8"/>
  <c r="J70" i="8"/>
  <c r="G69" i="5"/>
  <c r="G71" i="5"/>
  <c r="M61" i="5"/>
  <c r="J70" i="5"/>
  <c r="G51" i="5"/>
  <c r="G53" i="5"/>
  <c r="M47" i="5"/>
  <c r="J52" i="5"/>
  <c r="G39" i="5"/>
  <c r="J38" i="5"/>
  <c r="G37" i="5"/>
  <c r="J21" i="5"/>
  <c r="M19" i="5"/>
  <c r="G23" i="5"/>
  <c r="G24" i="5" s="1"/>
  <c r="G25" i="5"/>
  <c r="J22" i="5"/>
  <c r="M64" i="1"/>
  <c r="J70" i="1"/>
  <c r="G69" i="1"/>
  <c r="G71" i="1"/>
  <c r="M50" i="1"/>
  <c r="G51" i="1"/>
  <c r="J52" i="1"/>
  <c r="G53" i="1"/>
  <c r="G39" i="1"/>
  <c r="G37" i="1"/>
  <c r="G38" i="1" s="1"/>
  <c r="C87" i="1" s="1"/>
  <c r="C91" i="1" s="1"/>
  <c r="J38" i="1"/>
  <c r="G25" i="1"/>
  <c r="G23" i="1"/>
  <c r="G24" i="1" s="1"/>
  <c r="J22" i="1"/>
  <c r="M60" i="3"/>
  <c r="G69" i="3"/>
  <c r="J70" i="3"/>
  <c r="G71" i="3"/>
  <c r="M46" i="3"/>
  <c r="G53" i="3"/>
  <c r="J52" i="3"/>
  <c r="G51" i="3"/>
  <c r="J38" i="3"/>
  <c r="G39" i="3"/>
  <c r="G37" i="3"/>
  <c r="G38" i="3" s="1"/>
  <c r="C87" i="3" s="1"/>
  <c r="G23" i="3"/>
  <c r="B80" i="3" s="1"/>
  <c r="J21" i="3"/>
  <c r="M18" i="3"/>
  <c r="G26" i="3" s="1"/>
  <c r="G25" i="3"/>
  <c r="M62" i="4"/>
  <c r="G72" i="4" s="1"/>
  <c r="G69" i="4"/>
  <c r="G71" i="4"/>
  <c r="J70" i="4"/>
  <c r="G51" i="4"/>
  <c r="G53" i="4"/>
  <c r="J52" i="4"/>
  <c r="J38" i="4"/>
  <c r="G37" i="4"/>
  <c r="G39" i="4"/>
  <c r="J21" i="4"/>
  <c r="G25" i="4"/>
  <c r="G23" i="4"/>
  <c r="G24" i="4" s="1"/>
  <c r="M66" i="6"/>
  <c r="M58" i="6"/>
  <c r="G71" i="6"/>
  <c r="J70" i="6"/>
  <c r="G69" i="6"/>
  <c r="M44" i="6"/>
  <c r="G54" i="6" s="1"/>
  <c r="G51" i="6"/>
  <c r="J52" i="6"/>
  <c r="G53" i="6"/>
  <c r="G37" i="6"/>
  <c r="G38" i="6" s="1"/>
  <c r="C87" i="6" s="1"/>
  <c r="C91" i="6" s="1"/>
  <c r="G39" i="6"/>
  <c r="J38" i="6"/>
  <c r="G23" i="6"/>
  <c r="G24" i="6" s="1"/>
  <c r="G25" i="6"/>
  <c r="J21" i="6"/>
  <c r="M16" i="6"/>
  <c r="G26" i="6" s="1"/>
  <c r="J22" i="6"/>
  <c r="G26" i="8"/>
  <c r="G40" i="8"/>
  <c r="G24" i="7"/>
  <c r="G72" i="8"/>
  <c r="G54" i="8"/>
  <c r="J19" i="8"/>
  <c r="J22" i="8" s="1"/>
  <c r="J20" i="8"/>
  <c r="G26" i="5"/>
  <c r="G54" i="5"/>
  <c r="G40" i="5"/>
  <c r="G72" i="5"/>
  <c r="J20" i="5"/>
  <c r="G54" i="1"/>
  <c r="G40" i="1"/>
  <c r="G26" i="1"/>
  <c r="G72" i="1"/>
  <c r="J20" i="1"/>
  <c r="J24" i="1" s="1"/>
  <c r="G40" i="3"/>
  <c r="G72" i="3"/>
  <c r="G54" i="3"/>
  <c r="J19" i="3"/>
  <c r="J22" i="3" s="1"/>
  <c r="J20" i="3"/>
  <c r="G40" i="4"/>
  <c r="G26" i="4"/>
  <c r="G54" i="4"/>
  <c r="J19" i="4"/>
  <c r="J22" i="4" s="1"/>
  <c r="J20" i="4"/>
  <c r="G40" i="6"/>
  <c r="G72" i="6"/>
  <c r="J20" i="6"/>
  <c r="G53" i="7"/>
  <c r="G39" i="7"/>
  <c r="J52" i="7"/>
  <c r="M64" i="7"/>
  <c r="G72" i="7" s="1"/>
  <c r="J38" i="7"/>
  <c r="G37" i="7"/>
  <c r="G38" i="7" s="1"/>
  <c r="C87" i="7" s="1"/>
  <c r="C91" i="7" s="1"/>
  <c r="J21" i="7"/>
  <c r="M50" i="7"/>
  <c r="G54" i="7" s="1"/>
  <c r="G69" i="7"/>
  <c r="J70" i="7"/>
  <c r="G51" i="7"/>
  <c r="G71" i="7"/>
  <c r="G25" i="7"/>
  <c r="G26" i="7"/>
  <c r="G40" i="7"/>
  <c r="J19" i="7"/>
  <c r="J22" i="7" s="1"/>
  <c r="J20" i="7"/>
  <c r="G52" i="8" l="1"/>
  <c r="G70" i="8" s="1"/>
  <c r="E87" i="8" s="1"/>
  <c r="E91" i="8" s="1"/>
  <c r="J24" i="8"/>
  <c r="F80" i="8" s="1"/>
  <c r="B80" i="8"/>
  <c r="D82" i="8"/>
  <c r="B82" i="8"/>
  <c r="G52" i="5"/>
  <c r="D87" i="5" s="1"/>
  <c r="D91" i="5" s="1"/>
  <c r="G38" i="5"/>
  <c r="C87" i="5" s="1"/>
  <c r="C91" i="5" s="1"/>
  <c r="D82" i="5"/>
  <c r="B80" i="5"/>
  <c r="J24" i="5"/>
  <c r="F80" i="5" s="1"/>
  <c r="D82" i="1"/>
  <c r="G52" i="1"/>
  <c r="D87" i="1" s="1"/>
  <c r="D91" i="1" s="1"/>
  <c r="F80" i="1"/>
  <c r="B80" i="1"/>
  <c r="D82" i="3"/>
  <c r="G52" i="3"/>
  <c r="G70" i="3" s="1"/>
  <c r="B82" i="3"/>
  <c r="C91" i="3"/>
  <c r="G24" i="3"/>
  <c r="B87" i="3" s="1"/>
  <c r="B91" i="3" s="1"/>
  <c r="G52" i="4"/>
  <c r="D87" i="4" s="1"/>
  <c r="D91" i="4" s="1"/>
  <c r="D82" i="4"/>
  <c r="B82" i="4"/>
  <c r="G38" i="4"/>
  <c r="C87" i="4" s="1"/>
  <c r="C91" i="4" s="1"/>
  <c r="B80" i="4"/>
  <c r="G52" i="6"/>
  <c r="D87" i="6" s="1"/>
  <c r="D91" i="6" s="1"/>
  <c r="D82" i="6"/>
  <c r="B80" i="6"/>
  <c r="J24" i="6"/>
  <c r="F80" i="6" s="1"/>
  <c r="B82" i="1"/>
  <c r="B80" i="7"/>
  <c r="B87" i="8"/>
  <c r="B87" i="5"/>
  <c r="B82" i="5"/>
  <c r="B87" i="1"/>
  <c r="B91" i="1" s="1"/>
  <c r="J24" i="3"/>
  <c r="F80" i="3" s="1"/>
  <c r="J24" i="4"/>
  <c r="F80" i="4" s="1"/>
  <c r="B87" i="4"/>
  <c r="B87" i="6"/>
  <c r="B91" i="6" s="1"/>
  <c r="B82" i="6"/>
  <c r="D82" i="7"/>
  <c r="G52" i="7"/>
  <c r="D87" i="7" s="1"/>
  <c r="D91" i="7" s="1"/>
  <c r="J24" i="7"/>
  <c r="F80" i="7" s="1"/>
  <c r="B82" i="7"/>
  <c r="B87" i="7"/>
  <c r="D87" i="8" l="1"/>
  <c r="D91" i="8" s="1"/>
  <c r="D80" i="8"/>
  <c r="G70" i="5"/>
  <c r="E87" i="5" s="1"/>
  <c r="E91" i="5" s="1"/>
  <c r="G70" i="1"/>
  <c r="E87" i="1" s="1"/>
  <c r="D87" i="3"/>
  <c r="D91" i="3" s="1"/>
  <c r="G70" i="4"/>
  <c r="E87" i="4" s="1"/>
  <c r="E91" i="4" s="1"/>
  <c r="G70" i="6"/>
  <c r="D80" i="6" s="1"/>
  <c r="B91" i="8"/>
  <c r="B91" i="5"/>
  <c r="E87" i="3"/>
  <c r="E91" i="3" s="1"/>
  <c r="F90" i="3" s="1"/>
  <c r="D80" i="3"/>
  <c r="B91" i="4"/>
  <c r="G70" i="7"/>
  <c r="B91" i="7"/>
  <c r="F90" i="8" l="1"/>
  <c r="F86" i="8"/>
  <c r="F90" i="5"/>
  <c r="F86" i="5"/>
  <c r="D80" i="5"/>
  <c r="E91" i="1"/>
  <c r="F90" i="1" s="1"/>
  <c r="F86" i="1"/>
  <c r="D80" i="1"/>
  <c r="F86" i="3"/>
  <c r="D80" i="4"/>
  <c r="E87" i="6"/>
  <c r="E91" i="6" s="1"/>
  <c r="F90" i="6" s="1"/>
  <c r="F90" i="4"/>
  <c r="F86" i="4"/>
  <c r="E87" i="7"/>
  <c r="D80" i="7"/>
  <c r="F86" i="6" l="1"/>
  <c r="E91" i="7"/>
  <c r="F90" i="7" s="1"/>
  <c r="F86" i="7"/>
</calcChain>
</file>

<file path=xl/sharedStrings.xml><?xml version="1.0" encoding="utf-8"?>
<sst xmlns="http://schemas.openxmlformats.org/spreadsheetml/2006/main" count="776" uniqueCount="55">
  <si>
    <t>Heures totales</t>
  </si>
  <si>
    <t>Semaine 2</t>
  </si>
  <si>
    <t>Légende</t>
  </si>
  <si>
    <t>Vous devez seulement remplir les cases en bleu pâle. Le reste sera calculé automatiquement.</t>
  </si>
  <si>
    <t>Utilisez le symbole « : » pour séparer les heures des minutes.</t>
  </si>
  <si>
    <t>Semaine 3</t>
  </si>
  <si>
    <t>Semaine 4</t>
  </si>
  <si>
    <t>Fin matin</t>
  </si>
  <si>
    <t>Début après-midi</t>
  </si>
  <si>
    <t>Fin après-midi</t>
  </si>
  <si>
    <t>Date</t>
  </si>
  <si>
    <t>Total hrs supp</t>
  </si>
  <si>
    <t>Total hrs semaine</t>
  </si>
  <si>
    <t>TOTAL HEURES DU MOIS</t>
  </si>
  <si>
    <t>NOMBRES DE PANIERS</t>
  </si>
  <si>
    <t>S1</t>
  </si>
  <si>
    <t>S2</t>
  </si>
  <si>
    <t>S3</t>
  </si>
  <si>
    <t>S4</t>
  </si>
  <si>
    <t>HEURES MAJOREES A 50 %</t>
  </si>
  <si>
    <t>HEURES MAJOREES A 25 %</t>
  </si>
  <si>
    <t>référence des plages</t>
  </si>
  <si>
    <t>travail de nuit</t>
  </si>
  <si>
    <t>NOMBRES HEURES DE NUIT</t>
  </si>
  <si>
    <t>Total hrs de nuit</t>
  </si>
  <si>
    <t>Heure NUIT matin</t>
  </si>
  <si>
    <t>Heure NUIT soir</t>
  </si>
  <si>
    <t>PANIER MATIN</t>
  </si>
  <si>
    <t>PANIER SOIR</t>
  </si>
  <si>
    <t>jour de la semaine</t>
  </si>
  <si>
    <t>heure dimanche</t>
  </si>
  <si>
    <t>Heure du dimanche</t>
  </si>
  <si>
    <t>MUSE A ZERO CASE HEURE</t>
  </si>
  <si>
    <t>TOTAL HEURES SUPP</t>
  </si>
  <si>
    <t>INFORMATIONS RH</t>
  </si>
  <si>
    <t>Période débutant le</t>
  </si>
  <si>
    <t>Heures par semaine avant hrs supp :</t>
  </si>
  <si>
    <t>Heures par jour avant majoration :</t>
  </si>
  <si>
    <r>
      <t>Début matin</t>
    </r>
    <r>
      <rPr>
        <b/>
        <sz val="10"/>
        <color rgb="FFFF0000"/>
        <rFont val="Calibri"/>
        <family val="2"/>
        <scheme val="minor"/>
      </rPr>
      <t xml:space="preserve"> </t>
    </r>
  </si>
  <si>
    <r>
      <t xml:space="preserve">Semaine 1 </t>
    </r>
    <r>
      <rPr>
        <b/>
        <sz val="12"/>
        <color rgb="FFFF0000"/>
        <rFont val="Calibri (Corps)"/>
      </rPr>
      <t>(Format à respecter : hh:mm)</t>
    </r>
  </si>
  <si>
    <t>TOTAL:</t>
  </si>
  <si>
    <t>HEURE DU DIMANCHES</t>
  </si>
  <si>
    <t>heure panier</t>
  </si>
  <si>
    <t>Nombre de pannier</t>
  </si>
  <si>
    <r>
      <t xml:space="preserve">↓ Ne pas remplir si mois suivant  </t>
    </r>
    <r>
      <rPr>
        <b/>
        <sz val="10"/>
        <color rgb="FFFF0000"/>
        <rFont val="Calibri"/>
        <family val="2"/>
      </rPr>
      <t>↓</t>
    </r>
  </si>
  <si>
    <t>Feuille mensuelle des heures</t>
  </si>
  <si>
    <t>DEBUT</t>
  </si>
  <si>
    <t>FIN</t>
  </si>
  <si>
    <t>CP</t>
  </si>
  <si>
    <t>MI CAREME</t>
  </si>
  <si>
    <t>ARRET</t>
  </si>
  <si>
    <t>REPOS</t>
  </si>
  <si>
    <t>MI CAREME 7 HEURES</t>
  </si>
  <si>
    <t>CP  7 HEURES</t>
  </si>
  <si>
    <t>CP 7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</si>
</sst>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$-C0C]d\ mmm\ yyyy;@"/>
    <numFmt numFmtId="165" formatCode="[h]:mm:ss;@"/>
    <numFmt numFmtId="166" formatCode="ddd"/>
    <numFmt numFmtId="167" formatCode="h:mm"/>
    <numFmt numFmtId="168" formatCode="h:mm;@"/>
    <numFmt numFmtId="169" formatCode="[$-F800]dddd\,\ mmmm\ dd\,\ yyyy"/>
  </numFmts>
  <fonts count="39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5"/>
      <color theme="1"/>
      <name val="Calibri (Corps)"/>
    </font>
    <font>
      <b/>
      <sz val="15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238"/>
    </font>
    <font>
      <sz val="11"/>
      <color indexed="9"/>
      <name val="Calibri"/>
      <family val="2"/>
      <charset val="238"/>
    </font>
    <font>
      <sz val="11"/>
      <color indexed="10"/>
      <name val="Calibri"/>
      <family val="2"/>
      <charset val="238"/>
    </font>
    <font>
      <b/>
      <sz val="11"/>
      <color indexed="52"/>
      <name val="Calibri"/>
      <family val="2"/>
      <charset val="238"/>
    </font>
    <font>
      <sz val="11"/>
      <color indexed="52"/>
      <name val="Calibri"/>
      <family val="2"/>
      <charset val="238"/>
    </font>
    <font>
      <sz val="11"/>
      <color indexed="20"/>
      <name val="Calibri"/>
      <family val="2"/>
      <charset val="238"/>
    </font>
    <font>
      <sz val="11"/>
      <color indexed="60"/>
      <name val="Calibri"/>
      <family val="2"/>
      <charset val="238"/>
    </font>
    <font>
      <b/>
      <sz val="11"/>
      <color indexed="63"/>
      <name val="Calibri"/>
      <family val="2"/>
      <charset val="238"/>
    </font>
    <font>
      <i/>
      <sz val="11"/>
      <color indexed="23"/>
      <name val="Calibri"/>
      <family val="2"/>
      <charset val="238"/>
    </font>
    <font>
      <b/>
      <sz val="11"/>
      <color indexed="8"/>
      <name val="Calibri"/>
      <family val="2"/>
      <charset val="238"/>
    </font>
    <font>
      <b/>
      <sz val="10"/>
      <name val="Arial"/>
      <family val="2"/>
    </font>
    <font>
      <b/>
      <sz val="12"/>
      <name val="Arial"/>
      <family val="2"/>
    </font>
    <font>
      <b/>
      <sz val="12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2"/>
      <color rgb="FFFF0000"/>
      <name val="Calibri (Corps)"/>
    </font>
    <font>
      <sz val="10"/>
      <name val="Calibri"/>
      <family val="2"/>
      <scheme val="minor"/>
    </font>
    <font>
      <sz val="10"/>
      <color theme="9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12"/>
      <color rgb="FF0070C0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color rgb="FF0070C0"/>
      <name val="Arial"/>
      <family val="2"/>
    </font>
    <font>
      <b/>
      <sz val="10"/>
      <color rgb="FFFF0000"/>
      <name val="Calibri"/>
      <family val="2"/>
    </font>
    <font>
      <b/>
      <sz val="16"/>
      <color theme="1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0"/>
      <color rgb="FFFF0000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45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double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uble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uble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35">
    <xf numFmtId="0" fontId="0" fillId="0" borderId="0"/>
    <xf numFmtId="0" fontId="8" fillId="0" borderId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9" borderId="0" applyNumberFormat="0" applyBorder="0" applyAlignment="0" applyProtection="0"/>
    <xf numFmtId="0" fontId="9" fillId="12" borderId="0" applyNumberFormat="0" applyBorder="0" applyAlignment="0" applyProtection="0"/>
    <xf numFmtId="0" fontId="9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7" borderId="0" applyNumberFormat="0" applyBorder="0" applyAlignment="0" applyProtection="0"/>
    <xf numFmtId="0" fontId="10" fillId="18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1" borderId="0" applyNumberFormat="0" applyBorder="0" applyAlignment="0" applyProtection="0"/>
    <xf numFmtId="0" fontId="10" fillId="22" borderId="0" applyNumberFormat="0" applyBorder="0" applyAlignment="0" applyProtection="0"/>
    <xf numFmtId="0" fontId="10" fillId="17" borderId="0" applyNumberFormat="0" applyBorder="0" applyAlignment="0" applyProtection="0"/>
    <xf numFmtId="0" fontId="10" fillId="18" borderId="0" applyNumberFormat="0" applyBorder="0" applyAlignment="0" applyProtection="0"/>
    <xf numFmtId="0" fontId="10" fillId="23" borderId="0" applyNumberFormat="0" applyBorder="0" applyAlignment="0" applyProtection="0"/>
    <xf numFmtId="0" fontId="11" fillId="0" borderId="0" applyNumberFormat="0" applyFill="0" applyBorder="0" applyAlignment="0" applyProtection="0"/>
    <xf numFmtId="0" fontId="12" fillId="24" borderId="7" applyNumberFormat="0" applyAlignment="0" applyProtection="0"/>
    <xf numFmtId="0" fontId="13" fillId="0" borderId="8" applyNumberFormat="0" applyFill="0" applyAlignment="0" applyProtection="0"/>
    <xf numFmtId="0" fontId="14" fillId="7" borderId="0" applyNumberFormat="0" applyBorder="0" applyAlignment="0" applyProtection="0"/>
    <xf numFmtId="0" fontId="15" fillId="25" borderId="0" applyNumberFormat="0" applyBorder="0" applyAlignment="0" applyProtection="0"/>
    <xf numFmtId="0" fontId="16" fillId="24" borderId="9" applyNumberFormat="0" applyAlignment="0" applyProtection="0"/>
    <xf numFmtId="0" fontId="17" fillId="0" borderId="0" applyNumberFormat="0" applyFill="0" applyBorder="0" applyAlignment="0" applyProtection="0"/>
    <xf numFmtId="0" fontId="18" fillId="0" borderId="10" applyNumberFormat="0" applyFill="0" applyAlignment="0" applyProtection="0"/>
    <xf numFmtId="0" fontId="1" fillId="0" borderId="0"/>
  </cellStyleXfs>
  <cellXfs count="168">
    <xf numFmtId="0" fontId="0" fillId="0" borderId="0" xfId="0"/>
    <xf numFmtId="20" fontId="4" fillId="3" borderId="0" xfId="0" applyNumberFormat="1" applyFont="1" applyFill="1" applyAlignment="1">
      <alignment horizontal="center" vertical="center"/>
    </xf>
    <xf numFmtId="0" fontId="0" fillId="2" borderId="0" xfId="0" applyFill="1"/>
    <xf numFmtId="164" fontId="0" fillId="2" borderId="0" xfId="0" applyNumberFormat="1" applyFill="1"/>
    <xf numFmtId="0" fontId="3" fillId="2" borderId="0" xfId="0" applyFont="1" applyFill="1" applyAlignment="1">
      <alignment horizontal="right"/>
    </xf>
    <xf numFmtId="20" fontId="0" fillId="2" borderId="0" xfId="0" applyNumberFormat="1" applyFill="1" applyAlignment="1">
      <alignment horizontal="left"/>
    </xf>
    <xf numFmtId="46" fontId="4" fillId="3" borderId="0" xfId="0" applyNumberFormat="1" applyFont="1" applyFill="1" applyAlignment="1">
      <alignment horizontal="center" vertical="center"/>
    </xf>
    <xf numFmtId="14" fontId="0" fillId="2" borderId="0" xfId="0" applyNumberFormat="1" applyFill="1"/>
    <xf numFmtId="46" fontId="0" fillId="2" borderId="0" xfId="0" applyNumberFormat="1" applyFill="1" applyAlignment="1">
      <alignment horizontal="left"/>
    </xf>
    <xf numFmtId="0" fontId="2" fillId="2" borderId="0" xfId="0" applyFont="1" applyFill="1"/>
    <xf numFmtId="0" fontId="5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19" fillId="0" borderId="0" xfId="1" applyFont="1"/>
    <xf numFmtId="0" fontId="1" fillId="0" borderId="0" xfId="34"/>
    <xf numFmtId="20" fontId="7" fillId="26" borderId="11" xfId="34" applyNumberFormat="1" applyFont="1" applyFill="1" applyBorder="1" applyAlignment="1">
      <alignment horizontal="center"/>
    </xf>
    <xf numFmtId="0" fontId="21" fillId="2" borderId="0" xfId="0" applyFont="1" applyFill="1"/>
    <xf numFmtId="0" fontId="19" fillId="2" borderId="0" xfId="1" applyFont="1" applyFill="1"/>
    <xf numFmtId="0" fontId="0" fillId="2" borderId="20" xfId="0" applyFill="1" applyBorder="1"/>
    <xf numFmtId="0" fontId="0" fillId="2" borderId="21" xfId="0" applyFill="1" applyBorder="1"/>
    <xf numFmtId="0" fontId="0" fillId="2" borderId="22" xfId="0" applyFill="1" applyBorder="1"/>
    <xf numFmtId="0" fontId="0" fillId="2" borderId="23" xfId="0" applyFill="1" applyBorder="1"/>
    <xf numFmtId="0" fontId="0" fillId="2" borderId="24" xfId="0" applyFill="1" applyBorder="1"/>
    <xf numFmtId="0" fontId="22" fillId="2" borderId="0" xfId="0" applyFont="1" applyFill="1" applyAlignment="1">
      <alignment horizontal="center"/>
    </xf>
    <xf numFmtId="0" fontId="23" fillId="2" borderId="1" xfId="0" applyFont="1" applyFill="1" applyBorder="1" applyAlignment="1">
      <alignment horizontal="center" vertical="center"/>
    </xf>
    <xf numFmtId="0" fontId="23" fillId="2" borderId="2" xfId="0" applyFont="1" applyFill="1" applyBorder="1" applyAlignment="1">
      <alignment horizontal="center" vertical="center" wrapText="1"/>
    </xf>
    <xf numFmtId="0" fontId="23" fillId="2" borderId="16" xfId="0" applyFont="1" applyFill="1" applyBorder="1" applyAlignment="1">
      <alignment horizontal="center" vertical="center"/>
    </xf>
    <xf numFmtId="0" fontId="23" fillId="4" borderId="11" xfId="0" applyFont="1" applyFill="1" applyBorder="1" applyAlignment="1">
      <alignment horizontal="center" vertical="center"/>
    </xf>
    <xf numFmtId="0" fontId="22" fillId="4" borderId="11" xfId="0" applyFont="1" applyFill="1" applyBorder="1" applyAlignment="1">
      <alignment horizontal="center"/>
    </xf>
    <xf numFmtId="0" fontId="22" fillId="4" borderId="11" xfId="0" applyFont="1" applyFill="1" applyBorder="1" applyAlignment="1">
      <alignment horizontal="center" wrapText="1"/>
    </xf>
    <xf numFmtId="0" fontId="23" fillId="2" borderId="2" xfId="0" applyFont="1" applyFill="1" applyBorder="1" applyAlignment="1">
      <alignment horizontal="center" vertical="center"/>
    </xf>
    <xf numFmtId="166" fontId="22" fillId="3" borderId="6" xfId="0" applyNumberFormat="1" applyFont="1" applyFill="1" applyBorder="1"/>
    <xf numFmtId="168" fontId="22" fillId="2" borderId="4" xfId="0" applyNumberFormat="1" applyFont="1" applyFill="1" applyBorder="1" applyAlignment="1">
      <alignment horizontal="center" vertical="center"/>
    </xf>
    <xf numFmtId="20" fontId="27" fillId="4" borderId="11" xfId="0" applyNumberFormat="1" applyFont="1" applyFill="1" applyBorder="1" applyAlignment="1">
      <alignment horizontal="center" vertical="center"/>
    </xf>
    <xf numFmtId="168" fontId="22" fillId="4" borderId="11" xfId="0" applyNumberFormat="1" applyFont="1" applyFill="1" applyBorder="1"/>
    <xf numFmtId="0" fontId="22" fillId="2" borderId="0" xfId="0" applyFont="1" applyFill="1"/>
    <xf numFmtId="164" fontId="22" fillId="2" borderId="3" xfId="0" applyNumberFormat="1" applyFont="1" applyFill="1" applyBorder="1" applyAlignment="1">
      <alignment horizontal="center" vertical="center"/>
    </xf>
    <xf numFmtId="167" fontId="28" fillId="27" borderId="5" xfId="0" applyNumberFormat="1" applyFont="1" applyFill="1" applyBorder="1" applyAlignment="1">
      <alignment horizontal="center" vertical="center"/>
    </xf>
    <xf numFmtId="166" fontId="22" fillId="3" borderId="11" xfId="0" applyNumberFormat="1" applyFont="1" applyFill="1" applyBorder="1"/>
    <xf numFmtId="164" fontId="22" fillId="2" borderId="14" xfId="0" applyNumberFormat="1" applyFont="1" applyFill="1" applyBorder="1" applyAlignment="1">
      <alignment horizontal="center" vertical="center"/>
    </xf>
    <xf numFmtId="165" fontId="23" fillId="5" borderId="11" xfId="0" applyNumberFormat="1" applyFont="1" applyFill="1" applyBorder="1" applyAlignment="1">
      <alignment horizontal="left" vertical="center"/>
    </xf>
    <xf numFmtId="165" fontId="22" fillId="2" borderId="6" xfId="0" applyNumberFormat="1" applyFont="1" applyFill="1" applyBorder="1" applyAlignment="1">
      <alignment horizontal="center" vertical="center"/>
    </xf>
    <xf numFmtId="0" fontId="23" fillId="2" borderId="0" xfId="0" applyFont="1" applyFill="1" applyAlignment="1">
      <alignment horizontal="right" vertical="center" indent="1"/>
    </xf>
    <xf numFmtId="20" fontId="22" fillId="2" borderId="0" xfId="0" applyNumberFormat="1" applyFont="1" applyFill="1" applyAlignment="1">
      <alignment horizontal="center" vertical="center"/>
    </xf>
    <xf numFmtId="165" fontId="22" fillId="4" borderId="6" xfId="0" applyNumberFormat="1" applyFont="1" applyFill="1" applyBorder="1" applyAlignment="1">
      <alignment horizontal="center" vertical="center"/>
    </xf>
    <xf numFmtId="165" fontId="22" fillId="4" borderId="11" xfId="0" applyNumberFormat="1" applyFont="1" applyFill="1" applyBorder="1" applyAlignment="1">
      <alignment horizontal="center" vertical="center"/>
    </xf>
    <xf numFmtId="20" fontId="22" fillId="2" borderId="0" xfId="0" applyNumberFormat="1" applyFont="1" applyFill="1"/>
    <xf numFmtId="0" fontId="23" fillId="2" borderId="0" xfId="0" applyFont="1" applyFill="1" applyAlignment="1">
      <alignment vertical="center"/>
    </xf>
    <xf numFmtId="0" fontId="23" fillId="2" borderId="0" xfId="0" applyFont="1" applyFill="1"/>
    <xf numFmtId="0" fontId="29" fillId="2" borderId="0" xfId="0" applyFont="1" applyFill="1" applyAlignment="1">
      <alignment horizontal="right"/>
    </xf>
    <xf numFmtId="0" fontId="2" fillId="5" borderId="27" xfId="0" applyFont="1" applyFill="1" applyBorder="1" applyAlignment="1">
      <alignment horizontal="center"/>
    </xf>
    <xf numFmtId="0" fontId="20" fillId="5" borderId="11" xfId="1" applyFont="1" applyFill="1" applyBorder="1" applyAlignment="1">
      <alignment horizontal="center"/>
    </xf>
    <xf numFmtId="0" fontId="20" fillId="5" borderId="12" xfId="1" applyFont="1" applyFill="1" applyBorder="1" applyAlignment="1">
      <alignment horizontal="center"/>
    </xf>
    <xf numFmtId="0" fontId="1" fillId="2" borderId="0" xfId="0" applyFont="1" applyFill="1"/>
    <xf numFmtId="0" fontId="2" fillId="2" borderId="19" xfId="0" applyFont="1" applyFill="1" applyBorder="1"/>
    <xf numFmtId="168" fontId="31" fillId="2" borderId="28" xfId="0" applyNumberFormat="1" applyFont="1" applyFill="1" applyBorder="1"/>
    <xf numFmtId="168" fontId="8" fillId="0" borderId="11" xfId="1" applyNumberFormat="1" applyBorder="1"/>
    <xf numFmtId="168" fontId="8" fillId="0" borderId="11" xfId="1" applyNumberFormat="1" applyBorder="1" applyAlignment="1">
      <alignment horizontal="center"/>
    </xf>
    <xf numFmtId="0" fontId="27" fillId="4" borderId="11" xfId="0" applyFont="1" applyFill="1" applyBorder="1"/>
    <xf numFmtId="0" fontId="32" fillId="4" borderId="11" xfId="0" applyFont="1" applyFill="1" applyBorder="1"/>
    <xf numFmtId="168" fontId="32" fillId="4" borderId="11" xfId="0" applyNumberFormat="1" applyFont="1" applyFill="1" applyBorder="1"/>
    <xf numFmtId="0" fontId="32" fillId="4" borderId="15" xfId="0" applyFont="1" applyFill="1" applyBorder="1"/>
    <xf numFmtId="168" fontId="22" fillId="2" borderId="15" xfId="0" applyNumberFormat="1" applyFont="1" applyFill="1" applyBorder="1" applyAlignment="1">
      <alignment horizontal="center" vertical="center"/>
    </xf>
    <xf numFmtId="166" fontId="22" fillId="2" borderId="0" xfId="0" applyNumberFormat="1" applyFont="1" applyFill="1"/>
    <xf numFmtId="167" fontId="28" fillId="2" borderId="0" xfId="0" applyNumberFormat="1" applyFont="1" applyFill="1" applyAlignment="1" applyProtection="1">
      <alignment horizontal="center" vertical="center"/>
      <protection locked="0"/>
    </xf>
    <xf numFmtId="168" fontId="22" fillId="2" borderId="0" xfId="0" applyNumberFormat="1" applyFont="1" applyFill="1" applyAlignment="1">
      <alignment horizontal="center" vertical="center"/>
    </xf>
    <xf numFmtId="168" fontId="22" fillId="2" borderId="11" xfId="0" applyNumberFormat="1" applyFont="1" applyFill="1" applyBorder="1" applyAlignment="1">
      <alignment horizontal="center" vertical="center"/>
    </xf>
    <xf numFmtId="20" fontId="27" fillId="4" borderId="15" xfId="0" applyNumberFormat="1" applyFont="1" applyFill="1" applyBorder="1" applyAlignment="1">
      <alignment horizontal="center" vertical="center"/>
    </xf>
    <xf numFmtId="0" fontId="27" fillId="4" borderId="15" xfId="0" applyFont="1" applyFill="1" applyBorder="1"/>
    <xf numFmtId="168" fontId="22" fillId="4" borderId="15" xfId="0" applyNumberFormat="1" applyFont="1" applyFill="1" applyBorder="1"/>
    <xf numFmtId="20" fontId="27" fillId="4" borderId="2" xfId="0" applyNumberFormat="1" applyFont="1" applyFill="1" applyBorder="1" applyAlignment="1">
      <alignment horizontal="center" vertical="center"/>
    </xf>
    <xf numFmtId="0" fontId="32" fillId="4" borderId="2" xfId="0" applyFont="1" applyFill="1" applyBorder="1"/>
    <xf numFmtId="0" fontId="27" fillId="4" borderId="2" xfId="0" applyFont="1" applyFill="1" applyBorder="1"/>
    <xf numFmtId="168" fontId="22" fillId="4" borderId="2" xfId="0" applyNumberFormat="1" applyFont="1" applyFill="1" applyBorder="1"/>
    <xf numFmtId="20" fontId="27" fillId="2" borderId="0" xfId="0" applyNumberFormat="1" applyFont="1" applyFill="1" applyAlignment="1">
      <alignment horizontal="center" vertical="center"/>
    </xf>
    <xf numFmtId="0" fontId="32" fillId="2" borderId="0" xfId="0" applyFont="1" applyFill="1"/>
    <xf numFmtId="0" fontId="27" fillId="2" borderId="0" xfId="0" applyFont="1" applyFill="1"/>
    <xf numFmtId="168" fontId="22" fillId="2" borderId="0" xfId="0" applyNumberFormat="1" applyFont="1" applyFill="1"/>
    <xf numFmtId="164" fontId="26" fillId="2" borderId="13" xfId="0" applyNumberFormat="1" applyFont="1" applyFill="1" applyBorder="1" applyAlignment="1">
      <alignment horizontal="center" vertical="center"/>
    </xf>
    <xf numFmtId="164" fontId="22" fillId="2" borderId="13" xfId="0" applyNumberFormat="1" applyFont="1" applyFill="1" applyBorder="1" applyAlignment="1">
      <alignment horizontal="center" vertical="center"/>
    </xf>
    <xf numFmtId="168" fontId="22" fillId="2" borderId="29" xfId="0" applyNumberFormat="1" applyFont="1" applyFill="1" applyBorder="1" applyAlignment="1">
      <alignment horizontal="center" vertical="center"/>
    </xf>
    <xf numFmtId="0" fontId="23" fillId="2" borderId="30" xfId="0" applyFont="1" applyFill="1" applyBorder="1" applyAlignment="1">
      <alignment horizontal="center" vertical="center" wrapText="1"/>
    </xf>
    <xf numFmtId="0" fontId="23" fillId="2" borderId="31" xfId="0" applyFont="1" applyFill="1" applyBorder="1" applyAlignment="1">
      <alignment horizontal="center" vertical="center"/>
    </xf>
    <xf numFmtId="0" fontId="23" fillId="2" borderId="32" xfId="0" applyFont="1" applyFill="1" applyBorder="1" applyAlignment="1">
      <alignment horizontal="center" vertical="center" wrapText="1"/>
    </xf>
    <xf numFmtId="165" fontId="23" fillId="5" borderId="2" xfId="0" applyNumberFormat="1" applyFont="1" applyFill="1" applyBorder="1" applyAlignment="1">
      <alignment horizontal="left" vertical="center"/>
    </xf>
    <xf numFmtId="167" fontId="28" fillId="27" borderId="24" xfId="0" applyNumberFormat="1" applyFont="1" applyFill="1" applyBorder="1" applyAlignment="1" applyProtection="1">
      <alignment horizontal="center" vertical="center"/>
      <protection locked="0"/>
    </xf>
    <xf numFmtId="167" fontId="28" fillId="27" borderId="33" xfId="0" applyNumberFormat="1" applyFont="1" applyFill="1" applyBorder="1" applyAlignment="1" applyProtection="1">
      <alignment horizontal="center" vertical="center"/>
      <protection locked="0"/>
    </xf>
    <xf numFmtId="167" fontId="28" fillId="27" borderId="34" xfId="0" applyNumberFormat="1" applyFont="1" applyFill="1" applyBorder="1" applyAlignment="1" applyProtection="1">
      <alignment horizontal="center" vertical="center"/>
      <protection locked="0"/>
    </xf>
    <xf numFmtId="167" fontId="28" fillId="27" borderId="35" xfId="0" applyNumberFormat="1" applyFont="1" applyFill="1" applyBorder="1" applyAlignment="1" applyProtection="1">
      <alignment horizontal="center" vertical="center"/>
      <protection locked="0"/>
    </xf>
    <xf numFmtId="167" fontId="28" fillId="27" borderId="36" xfId="0" applyNumberFormat="1" applyFont="1" applyFill="1" applyBorder="1" applyAlignment="1" applyProtection="1">
      <alignment horizontal="center" vertical="center"/>
      <protection locked="0"/>
    </xf>
    <xf numFmtId="167" fontId="28" fillId="27" borderId="37" xfId="0" applyNumberFormat="1" applyFont="1" applyFill="1" applyBorder="1" applyAlignment="1" applyProtection="1">
      <alignment horizontal="center" vertical="center"/>
      <protection locked="0"/>
    </xf>
    <xf numFmtId="167" fontId="28" fillId="27" borderId="38" xfId="0" applyNumberFormat="1" applyFont="1" applyFill="1" applyBorder="1" applyAlignment="1" applyProtection="1">
      <alignment horizontal="center" vertical="center"/>
      <protection locked="0"/>
    </xf>
    <xf numFmtId="167" fontId="22" fillId="27" borderId="39" xfId="0" applyNumberFormat="1" applyFont="1" applyFill="1" applyBorder="1" applyAlignment="1" applyProtection="1">
      <alignment horizontal="center" vertical="center"/>
      <protection locked="0"/>
    </xf>
    <xf numFmtId="167" fontId="22" fillId="27" borderId="40" xfId="0" applyNumberFormat="1" applyFont="1" applyFill="1" applyBorder="1" applyAlignment="1" applyProtection="1">
      <alignment horizontal="center" vertical="center"/>
      <protection locked="0"/>
    </xf>
    <xf numFmtId="167" fontId="28" fillId="27" borderId="41" xfId="0" applyNumberFormat="1" applyFont="1" applyFill="1" applyBorder="1" applyAlignment="1" applyProtection="1">
      <alignment horizontal="center" vertical="center"/>
      <protection locked="0"/>
    </xf>
    <xf numFmtId="167" fontId="28" fillId="27" borderId="42" xfId="0" applyNumberFormat="1" applyFont="1" applyFill="1" applyBorder="1" applyAlignment="1" applyProtection="1">
      <alignment horizontal="center" vertical="center"/>
      <protection locked="0"/>
    </xf>
    <xf numFmtId="167" fontId="28" fillId="27" borderId="43" xfId="0" applyNumberFormat="1" applyFont="1" applyFill="1" applyBorder="1" applyAlignment="1" applyProtection="1">
      <alignment horizontal="center" vertical="center"/>
      <protection locked="0"/>
    </xf>
    <xf numFmtId="164" fontId="24" fillId="2" borderId="13" xfId="0" applyNumberFormat="1" applyFont="1" applyFill="1" applyBorder="1" applyAlignment="1">
      <alignment horizontal="center" vertical="center"/>
    </xf>
    <xf numFmtId="0" fontId="7" fillId="0" borderId="0" xfId="0" applyFont="1"/>
    <xf numFmtId="169" fontId="0" fillId="0" borderId="0" xfId="0" applyNumberFormat="1"/>
    <xf numFmtId="20" fontId="0" fillId="0" borderId="0" xfId="0" applyNumberFormat="1"/>
    <xf numFmtId="169" fontId="36" fillId="0" borderId="0" xfId="0" applyNumberFormat="1" applyFont="1"/>
    <xf numFmtId="0" fontId="36" fillId="0" borderId="0" xfId="0" applyFont="1" applyAlignment="1">
      <alignment horizontal="right"/>
    </xf>
    <xf numFmtId="169" fontId="37" fillId="0" borderId="0" xfId="0" applyNumberFormat="1" applyFont="1"/>
    <xf numFmtId="20" fontId="7" fillId="0" borderId="0" xfId="0" applyNumberFormat="1" applyFont="1"/>
    <xf numFmtId="20" fontId="36" fillId="0" borderId="0" xfId="0" applyNumberFormat="1" applyFont="1" applyAlignment="1">
      <alignment horizontal="right"/>
    </xf>
    <xf numFmtId="0" fontId="24" fillId="2" borderId="0" xfId="0" applyFont="1" applyFill="1"/>
    <xf numFmtId="167" fontId="38" fillId="27" borderId="36" xfId="0" applyNumberFormat="1" applyFont="1" applyFill="1" applyBorder="1" applyAlignment="1" applyProtection="1">
      <alignment horizontal="center" vertical="center"/>
      <protection locked="0"/>
    </xf>
    <xf numFmtId="167" fontId="38" fillId="27" borderId="42" xfId="0" applyNumberFormat="1" applyFont="1" applyFill="1" applyBorder="1" applyAlignment="1" applyProtection="1">
      <alignment horizontal="center" vertical="center"/>
      <protection locked="0"/>
    </xf>
    <xf numFmtId="167" fontId="38" fillId="27" borderId="39" xfId="0" applyNumberFormat="1" applyFont="1" applyFill="1" applyBorder="1" applyAlignment="1" applyProtection="1">
      <alignment horizontal="center" vertical="center"/>
      <protection locked="0"/>
    </xf>
    <xf numFmtId="167" fontId="38" fillId="27" borderId="37" xfId="0" applyNumberFormat="1" applyFont="1" applyFill="1" applyBorder="1" applyAlignment="1" applyProtection="1">
      <alignment horizontal="center" vertical="center"/>
      <protection locked="0"/>
    </xf>
    <xf numFmtId="0" fontId="24" fillId="4" borderId="11" xfId="0" applyFont="1" applyFill="1" applyBorder="1"/>
    <xf numFmtId="168" fontId="24" fillId="4" borderId="11" xfId="0" applyNumberFormat="1" applyFont="1" applyFill="1" applyBorder="1"/>
    <xf numFmtId="167" fontId="24" fillId="27" borderId="36" xfId="0" applyNumberFormat="1" applyFont="1" applyFill="1" applyBorder="1" applyAlignment="1" applyProtection="1">
      <alignment horizontal="center" vertical="center"/>
      <protection locked="0"/>
    </xf>
    <xf numFmtId="167" fontId="24" fillId="27" borderId="42" xfId="0" applyNumberFormat="1" applyFont="1" applyFill="1" applyBorder="1" applyAlignment="1" applyProtection="1">
      <alignment horizontal="center" vertical="center"/>
      <protection locked="0"/>
    </xf>
    <xf numFmtId="167" fontId="24" fillId="27" borderId="39" xfId="0" applyNumberFormat="1" applyFont="1" applyFill="1" applyBorder="1" applyAlignment="1" applyProtection="1">
      <alignment horizontal="center" vertical="center"/>
      <protection locked="0"/>
    </xf>
    <xf numFmtId="167" fontId="24" fillId="27" borderId="37" xfId="0" applyNumberFormat="1" applyFont="1" applyFill="1" applyBorder="1" applyAlignment="1" applyProtection="1">
      <alignment horizontal="center" vertical="center"/>
      <protection locked="0"/>
    </xf>
    <xf numFmtId="168" fontId="24" fillId="2" borderId="29" xfId="0" applyNumberFormat="1" applyFont="1" applyFill="1" applyBorder="1" applyAlignment="1">
      <alignment horizontal="center" vertical="center"/>
    </xf>
    <xf numFmtId="20" fontId="24" fillId="4" borderId="11" xfId="0" applyNumberFormat="1" applyFont="1" applyFill="1" applyBorder="1" applyAlignment="1">
      <alignment horizontal="center" vertical="center"/>
    </xf>
    <xf numFmtId="164" fontId="38" fillId="2" borderId="3" xfId="0" applyNumberFormat="1" applyFont="1" applyFill="1" applyBorder="1" applyAlignment="1">
      <alignment horizontal="center" vertical="center"/>
    </xf>
    <xf numFmtId="167" fontId="38" fillId="27" borderId="34" xfId="0" applyNumberFormat="1" applyFont="1" applyFill="1" applyBorder="1" applyAlignment="1" applyProtection="1">
      <alignment horizontal="center" vertical="center"/>
      <protection locked="0"/>
    </xf>
    <xf numFmtId="167" fontId="38" fillId="27" borderId="41" xfId="0" applyNumberFormat="1" applyFont="1" applyFill="1" applyBorder="1" applyAlignment="1" applyProtection="1">
      <alignment horizontal="center" vertical="center"/>
      <protection locked="0"/>
    </xf>
    <xf numFmtId="167" fontId="38" fillId="27" borderId="38" xfId="0" applyNumberFormat="1" applyFont="1" applyFill="1" applyBorder="1" applyAlignment="1" applyProtection="1">
      <alignment horizontal="center" vertical="center"/>
      <protection locked="0"/>
    </xf>
    <xf numFmtId="167" fontId="38" fillId="27" borderId="35" xfId="0" applyNumberFormat="1" applyFont="1" applyFill="1" applyBorder="1" applyAlignment="1" applyProtection="1">
      <alignment horizontal="center" vertical="center"/>
      <protection locked="0"/>
    </xf>
    <xf numFmtId="168" fontId="38" fillId="2" borderId="4" xfId="0" applyNumberFormat="1" applyFont="1" applyFill="1" applyBorder="1" applyAlignment="1">
      <alignment horizontal="center" vertical="center"/>
    </xf>
    <xf numFmtId="166" fontId="24" fillId="3" borderId="6" xfId="0" applyNumberFormat="1" applyFont="1" applyFill="1" applyBorder="1"/>
    <xf numFmtId="164" fontId="24" fillId="2" borderId="3" xfId="0" applyNumberFormat="1" applyFont="1" applyFill="1" applyBorder="1" applyAlignment="1">
      <alignment horizontal="center" vertical="center"/>
    </xf>
    <xf numFmtId="167" fontId="24" fillId="27" borderId="34" xfId="0" applyNumberFormat="1" applyFont="1" applyFill="1" applyBorder="1" applyAlignment="1" applyProtection="1">
      <alignment horizontal="center" vertical="center"/>
      <protection locked="0"/>
    </xf>
    <xf numFmtId="167" fontId="24" fillId="27" borderId="41" xfId="0" applyNumberFormat="1" applyFont="1" applyFill="1" applyBorder="1" applyAlignment="1" applyProtection="1">
      <alignment horizontal="center" vertical="center"/>
      <protection locked="0"/>
    </xf>
    <xf numFmtId="167" fontId="24" fillId="27" borderId="38" xfId="0" applyNumberFormat="1" applyFont="1" applyFill="1" applyBorder="1" applyAlignment="1" applyProtection="1">
      <alignment horizontal="center" vertical="center"/>
      <protection locked="0"/>
    </xf>
    <xf numFmtId="167" fontId="24" fillId="27" borderId="35" xfId="0" applyNumberFormat="1" applyFont="1" applyFill="1" applyBorder="1" applyAlignment="1" applyProtection="1">
      <alignment horizontal="center" vertical="center"/>
      <protection locked="0"/>
    </xf>
    <xf numFmtId="168" fontId="24" fillId="2" borderId="4" xfId="0" applyNumberFormat="1" applyFont="1" applyFill="1" applyBorder="1" applyAlignment="1">
      <alignment horizontal="center" vertical="center"/>
    </xf>
    <xf numFmtId="166" fontId="24" fillId="3" borderId="11" xfId="0" applyNumberFormat="1" applyFont="1" applyFill="1" applyBorder="1"/>
    <xf numFmtId="167" fontId="24" fillId="27" borderId="33" xfId="0" applyNumberFormat="1" applyFont="1" applyFill="1" applyBorder="1" applyAlignment="1" applyProtection="1">
      <alignment horizontal="center" vertical="center"/>
      <protection locked="0"/>
    </xf>
    <xf numFmtId="167" fontId="24" fillId="27" borderId="43" xfId="0" applyNumberFormat="1" applyFont="1" applyFill="1" applyBorder="1" applyAlignment="1" applyProtection="1">
      <alignment horizontal="center" vertical="center"/>
      <protection locked="0"/>
    </xf>
    <xf numFmtId="167" fontId="24" fillId="27" borderId="40" xfId="0" applyNumberFormat="1" applyFont="1" applyFill="1" applyBorder="1" applyAlignment="1" applyProtection="1">
      <alignment horizontal="center" vertical="center"/>
      <protection locked="0"/>
    </xf>
    <xf numFmtId="167" fontId="24" fillId="27" borderId="24" xfId="0" applyNumberFormat="1" applyFont="1" applyFill="1" applyBorder="1" applyAlignment="1" applyProtection="1">
      <alignment horizontal="center" vertical="center"/>
      <protection locked="0"/>
    </xf>
    <xf numFmtId="0" fontId="24" fillId="4" borderId="15" xfId="0" applyFont="1" applyFill="1" applyBorder="1"/>
    <xf numFmtId="0" fontId="19" fillId="5" borderId="25" xfId="1" applyFont="1" applyFill="1" applyBorder="1" applyAlignment="1">
      <alignment horizontal="center"/>
    </xf>
    <xf numFmtId="0" fontId="19" fillId="5" borderId="26" xfId="1" applyFont="1" applyFill="1" applyBorder="1" applyAlignment="1">
      <alignment horizontal="center"/>
    </xf>
    <xf numFmtId="0" fontId="30" fillId="5" borderId="25" xfId="1" applyFont="1" applyFill="1" applyBorder="1" applyAlignment="1">
      <alignment horizontal="center"/>
    </xf>
    <xf numFmtId="0" fontId="30" fillId="5" borderId="26" xfId="1" applyFont="1" applyFill="1" applyBorder="1" applyAlignment="1">
      <alignment horizontal="center"/>
    </xf>
    <xf numFmtId="165" fontId="33" fillId="0" borderId="22" xfId="1" applyNumberFormat="1" applyFont="1" applyBorder="1" applyAlignment="1">
      <alignment horizontal="center"/>
    </xf>
    <xf numFmtId="165" fontId="33" fillId="0" borderId="24" xfId="1" applyNumberFormat="1" applyFont="1" applyBorder="1" applyAlignment="1">
      <alignment horizontal="center"/>
    </xf>
    <xf numFmtId="0" fontId="19" fillId="5" borderId="12" xfId="1" applyFont="1" applyFill="1" applyBorder="1" applyAlignment="1">
      <alignment horizontal="center"/>
    </xf>
    <xf numFmtId="0" fontId="19" fillId="5" borderId="13" xfId="1" applyFont="1" applyFill="1" applyBorder="1" applyAlignment="1">
      <alignment horizontal="center"/>
    </xf>
    <xf numFmtId="0" fontId="19" fillId="5" borderId="14" xfId="1" applyFont="1" applyFill="1" applyBorder="1" applyAlignment="1">
      <alignment horizontal="center"/>
    </xf>
    <xf numFmtId="0" fontId="21" fillId="5" borderId="17" xfId="0" applyFont="1" applyFill="1" applyBorder="1" applyAlignment="1">
      <alignment horizontal="center"/>
    </xf>
    <xf numFmtId="0" fontId="21" fillId="5" borderId="18" xfId="0" applyFont="1" applyFill="1" applyBorder="1" applyAlignment="1">
      <alignment horizontal="center"/>
    </xf>
    <xf numFmtId="0" fontId="21" fillId="5" borderId="19" xfId="0" applyFont="1" applyFill="1" applyBorder="1" applyAlignment="1">
      <alignment horizontal="center"/>
    </xf>
    <xf numFmtId="0" fontId="33" fillId="0" borderId="22" xfId="1" applyFont="1" applyBorder="1" applyAlignment="1">
      <alignment horizontal="center"/>
    </xf>
    <xf numFmtId="0" fontId="33" fillId="0" borderId="24" xfId="1" applyFont="1" applyBorder="1" applyAlignment="1">
      <alignment horizontal="center"/>
    </xf>
    <xf numFmtId="0" fontId="22" fillId="2" borderId="17" xfId="0" applyFont="1" applyFill="1" applyBorder="1" applyAlignment="1">
      <alignment horizontal="center"/>
    </xf>
    <xf numFmtId="0" fontId="22" fillId="2" borderId="19" xfId="0" applyFont="1" applyFill="1" applyBorder="1" applyAlignment="1">
      <alignment horizontal="center"/>
    </xf>
    <xf numFmtId="0" fontId="5" fillId="3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164" fontId="24" fillId="2" borderId="13" xfId="0" applyNumberFormat="1" applyFont="1" applyFill="1" applyBorder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2" fillId="2" borderId="25" xfId="0" applyFont="1" applyFill="1" applyBorder="1" applyAlignment="1">
      <alignment horizontal="center"/>
    </xf>
    <xf numFmtId="0" fontId="22" fillId="2" borderId="26" xfId="0" applyFont="1" applyFill="1" applyBorder="1" applyAlignment="1">
      <alignment horizontal="center"/>
    </xf>
    <xf numFmtId="14" fontId="0" fillId="3" borderId="0" xfId="0" applyNumberFormat="1" applyFill="1" applyAlignment="1" applyProtection="1">
      <alignment horizontal="center" vertical="center"/>
      <protection locked="0"/>
    </xf>
    <xf numFmtId="0" fontId="0" fillId="3" borderId="0" xfId="0" applyFill="1" applyAlignment="1" applyProtection="1">
      <alignment horizontal="center" vertical="center"/>
      <protection locked="0"/>
    </xf>
    <xf numFmtId="0" fontId="7" fillId="2" borderId="17" xfId="0" applyFont="1" applyFill="1" applyBorder="1" applyAlignment="1">
      <alignment horizontal="center"/>
    </xf>
    <xf numFmtId="0" fontId="7" fillId="2" borderId="18" xfId="0" applyFont="1" applyFill="1" applyBorder="1" applyAlignment="1">
      <alignment horizontal="center"/>
    </xf>
    <xf numFmtId="0" fontId="7" fillId="2" borderId="19" xfId="0" applyFont="1" applyFill="1" applyBorder="1" applyAlignment="1">
      <alignment horizontal="center"/>
    </xf>
    <xf numFmtId="0" fontId="35" fillId="27" borderId="44" xfId="0" applyFont="1" applyFill="1" applyBorder="1" applyAlignment="1">
      <alignment horizontal="center" vertical="center"/>
    </xf>
    <xf numFmtId="0" fontId="35" fillId="27" borderId="0" xfId="0" applyFont="1" applyFill="1" applyAlignment="1">
      <alignment horizontal="center" vertical="center"/>
    </xf>
    <xf numFmtId="164" fontId="0" fillId="3" borderId="0" xfId="0" applyNumberFormat="1" applyFill="1" applyAlignment="1" applyProtection="1">
      <alignment horizontal="center" vertical="center"/>
      <protection locked="0"/>
    </xf>
    <xf numFmtId="0" fontId="29" fillId="2" borderId="0" xfId="0" applyFont="1" applyFill="1" applyAlignment="1">
      <alignment horizontal="right" vertical="center"/>
    </xf>
  </cellXfs>
  <cellStyles count="35">
    <cellStyle name="20 % - Accent1 2" xfId="2" xr:uid="{00000000-0005-0000-0000-000000000000}"/>
    <cellStyle name="20 % - Accent2 2" xfId="3" xr:uid="{00000000-0005-0000-0000-000001000000}"/>
    <cellStyle name="20 % - Accent3 2" xfId="4" xr:uid="{00000000-0005-0000-0000-000002000000}"/>
    <cellStyle name="20 % - Accent4 2" xfId="5" xr:uid="{00000000-0005-0000-0000-000003000000}"/>
    <cellStyle name="20 % - Accent5 2" xfId="6" xr:uid="{00000000-0005-0000-0000-000004000000}"/>
    <cellStyle name="20 % - Accent6 2" xfId="7" xr:uid="{00000000-0005-0000-0000-000005000000}"/>
    <cellStyle name="40 % - Accent1 2" xfId="8" xr:uid="{00000000-0005-0000-0000-000006000000}"/>
    <cellStyle name="40 % - Accent2 2" xfId="9" xr:uid="{00000000-0005-0000-0000-000007000000}"/>
    <cellStyle name="40 % - Accent3 2" xfId="10" xr:uid="{00000000-0005-0000-0000-000008000000}"/>
    <cellStyle name="40 % - Accent4 2" xfId="11" xr:uid="{00000000-0005-0000-0000-000009000000}"/>
    <cellStyle name="40 % - Accent5 2" xfId="12" xr:uid="{00000000-0005-0000-0000-00000A000000}"/>
    <cellStyle name="40 % - Accent6 2" xfId="13" xr:uid="{00000000-0005-0000-0000-00000B000000}"/>
    <cellStyle name="60 % - Accent1 2" xfId="14" xr:uid="{00000000-0005-0000-0000-00000C000000}"/>
    <cellStyle name="60 % - Accent2 2" xfId="15" xr:uid="{00000000-0005-0000-0000-00000D000000}"/>
    <cellStyle name="60 % - Accent3 2" xfId="16" xr:uid="{00000000-0005-0000-0000-00000E000000}"/>
    <cellStyle name="60 % - Accent4 2" xfId="17" xr:uid="{00000000-0005-0000-0000-00000F000000}"/>
    <cellStyle name="60 % - Accent5 2" xfId="18" xr:uid="{00000000-0005-0000-0000-000010000000}"/>
    <cellStyle name="60 % - Accent6 2" xfId="19" xr:uid="{00000000-0005-0000-0000-000011000000}"/>
    <cellStyle name="Accent1 2" xfId="20" xr:uid="{00000000-0005-0000-0000-000012000000}"/>
    <cellStyle name="Accent2 2" xfId="21" xr:uid="{00000000-0005-0000-0000-000013000000}"/>
    <cellStyle name="Accent3 2" xfId="22" xr:uid="{00000000-0005-0000-0000-000014000000}"/>
    <cellStyle name="Accent4 2" xfId="23" xr:uid="{00000000-0005-0000-0000-000015000000}"/>
    <cellStyle name="Accent5 2" xfId="24" xr:uid="{00000000-0005-0000-0000-000016000000}"/>
    <cellStyle name="Accent6 2" xfId="25" xr:uid="{00000000-0005-0000-0000-000017000000}"/>
    <cellStyle name="Avertissement 2" xfId="26" xr:uid="{00000000-0005-0000-0000-000018000000}"/>
    <cellStyle name="Calcul 2" xfId="27" xr:uid="{00000000-0005-0000-0000-000019000000}"/>
    <cellStyle name="Cellule liée 2" xfId="28" xr:uid="{00000000-0005-0000-0000-00001A000000}"/>
    <cellStyle name="Insatisfaisant 2" xfId="29" xr:uid="{00000000-0005-0000-0000-00001B000000}"/>
    <cellStyle name="Neutre 2" xfId="30" xr:uid="{00000000-0005-0000-0000-00001C000000}"/>
    <cellStyle name="Normal" xfId="0" builtinId="0"/>
    <cellStyle name="Normal 2" xfId="1" xr:uid="{00000000-0005-0000-0000-00001E000000}"/>
    <cellStyle name="Normal 3" xfId="34" xr:uid="{00000000-0005-0000-0000-00001F000000}"/>
    <cellStyle name="Sortie 2" xfId="31" xr:uid="{00000000-0005-0000-0000-000020000000}"/>
    <cellStyle name="Texte explicatif 2" xfId="32" xr:uid="{00000000-0005-0000-0000-000021000000}"/>
    <cellStyle name="Total 2" xfId="33" xr:uid="{00000000-0005-0000-0000-00002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8B9AE8-1F1D-40C4-8FCA-2A72FD8D9E7A}">
  <dimension ref="A2:AA78"/>
  <sheetViews>
    <sheetView workbookViewId="0">
      <selection activeCell="D7" sqref="D7"/>
    </sheetView>
  </sheetViews>
  <sheetFormatPr baseColWidth="10" defaultRowHeight="15.75"/>
  <cols>
    <col min="1" max="1" width="25.125" bestFit="1" customWidth="1"/>
    <col min="5" max="5" width="24.875" customWidth="1"/>
    <col min="9" max="9" width="24.5" bestFit="1" customWidth="1"/>
    <col min="13" max="13" width="24.5" bestFit="1" customWidth="1"/>
    <col min="17" max="17" width="20.5" bestFit="1" customWidth="1"/>
    <col min="21" max="21" width="20" bestFit="1" customWidth="1"/>
    <col min="25" max="25" width="19.25" bestFit="1" customWidth="1"/>
  </cols>
  <sheetData>
    <row r="2" spans="1:27">
      <c r="B2" s="97" t="s">
        <v>46</v>
      </c>
      <c r="C2" s="97" t="s">
        <v>47</v>
      </c>
      <c r="F2" s="97" t="s">
        <v>46</v>
      </c>
      <c r="G2" s="97" t="s">
        <v>47</v>
      </c>
      <c r="J2" s="97" t="s">
        <v>46</v>
      </c>
      <c r="K2" s="97" t="s">
        <v>47</v>
      </c>
      <c r="N2" s="97" t="s">
        <v>46</v>
      </c>
      <c r="O2" s="97" t="s">
        <v>47</v>
      </c>
      <c r="R2" t="s">
        <v>46</v>
      </c>
      <c r="S2" t="s">
        <v>47</v>
      </c>
      <c r="V2" t="s">
        <v>46</v>
      </c>
      <c r="W2" t="s">
        <v>47</v>
      </c>
      <c r="Z2" t="s">
        <v>46</v>
      </c>
      <c r="AA2" t="s">
        <v>47</v>
      </c>
    </row>
    <row r="3" spans="1:27">
      <c r="A3" s="98">
        <v>45173</v>
      </c>
      <c r="B3" s="99">
        <v>0.45833333333333331</v>
      </c>
      <c r="C3" s="99">
        <v>0.72916666666666663</v>
      </c>
      <c r="E3" s="98">
        <v>45200</v>
      </c>
      <c r="I3" s="98">
        <v>45231</v>
      </c>
      <c r="M3" s="98">
        <v>45261</v>
      </c>
      <c r="N3" s="99">
        <v>0.29166666666666669</v>
      </c>
      <c r="O3" s="99">
        <v>0.69722222222222219</v>
      </c>
      <c r="Q3" s="98">
        <v>45292</v>
      </c>
      <c r="R3" s="99">
        <v>0.22222222222222221</v>
      </c>
      <c r="S3" s="99">
        <v>0.56944444444444442</v>
      </c>
      <c r="U3" s="98">
        <v>45323</v>
      </c>
      <c r="V3" s="99">
        <v>0.32291666666666669</v>
      </c>
      <c r="W3" s="99">
        <v>0.71597222222222223</v>
      </c>
      <c r="Y3" s="98">
        <v>45352</v>
      </c>
      <c r="Z3" s="99">
        <v>0.29166666666666669</v>
      </c>
      <c r="AA3" s="99">
        <v>0.88402777777777775</v>
      </c>
    </row>
    <row r="4" spans="1:27">
      <c r="A4" s="98">
        <v>45174</v>
      </c>
      <c r="B4" s="99">
        <v>0.30208333333333331</v>
      </c>
      <c r="C4" s="99">
        <v>0.70625000000000004</v>
      </c>
      <c r="E4" s="98">
        <v>45201</v>
      </c>
      <c r="F4" s="99">
        <v>0.29166666666666669</v>
      </c>
      <c r="G4" s="99">
        <v>0.61805555555555558</v>
      </c>
      <c r="I4" s="98">
        <v>45232</v>
      </c>
      <c r="J4" s="99">
        <v>0.22013888888888888</v>
      </c>
      <c r="K4" s="99">
        <v>0.5</v>
      </c>
      <c r="M4" s="98">
        <v>45262</v>
      </c>
      <c r="Q4" s="98">
        <v>45293</v>
      </c>
      <c r="R4" s="99">
        <v>0.22222222222222221</v>
      </c>
      <c r="S4" s="99">
        <v>0.56944444444444442</v>
      </c>
      <c r="U4" s="98">
        <v>45324</v>
      </c>
      <c r="V4" s="99">
        <v>0.35625000000000001</v>
      </c>
      <c r="W4" s="99">
        <v>0.91666666666666663</v>
      </c>
      <c r="Y4" s="98">
        <v>45353</v>
      </c>
    </row>
    <row r="5" spans="1:27">
      <c r="A5" s="98">
        <v>45175</v>
      </c>
      <c r="B5" s="99">
        <v>0.3125</v>
      </c>
      <c r="C5" s="99">
        <v>0.74305555555555558</v>
      </c>
      <c r="E5" s="98">
        <v>45202</v>
      </c>
      <c r="F5" s="99">
        <v>0.29166666666666669</v>
      </c>
      <c r="G5" s="99">
        <v>0.625</v>
      </c>
      <c r="I5" s="98">
        <v>45233</v>
      </c>
      <c r="J5" s="99">
        <v>0.30555555555555558</v>
      </c>
      <c r="K5" s="99">
        <v>0.72222222222222221</v>
      </c>
      <c r="M5" s="98">
        <v>45263</v>
      </c>
      <c r="Q5" s="98">
        <v>45294</v>
      </c>
      <c r="R5" s="99">
        <v>0.31944444444444442</v>
      </c>
      <c r="S5" s="99">
        <v>0.57638888888888884</v>
      </c>
      <c r="U5" s="98">
        <v>45325</v>
      </c>
      <c r="Y5" s="98">
        <v>45354</v>
      </c>
    </row>
    <row r="6" spans="1:27">
      <c r="A6" s="98">
        <v>45176</v>
      </c>
      <c r="B6" s="99">
        <v>0.35416666666666669</v>
      </c>
      <c r="C6" s="99">
        <v>0.58333333333333337</v>
      </c>
      <c r="E6" s="98">
        <v>45203</v>
      </c>
      <c r="F6" s="99">
        <v>0.3125</v>
      </c>
      <c r="G6" s="99">
        <v>0.72569444444444442</v>
      </c>
      <c r="I6" s="98">
        <v>45234</v>
      </c>
      <c r="M6" s="98">
        <v>45264</v>
      </c>
      <c r="N6" s="99">
        <v>0.23055555555555557</v>
      </c>
      <c r="O6" s="99">
        <v>0.75</v>
      </c>
      <c r="Q6" s="98">
        <v>45295</v>
      </c>
      <c r="R6" s="99">
        <v>0.20833333333333334</v>
      </c>
      <c r="S6" s="99">
        <v>0.27430555555555558</v>
      </c>
      <c r="U6" s="98">
        <v>45326</v>
      </c>
      <c r="Y6" s="98">
        <v>45355</v>
      </c>
      <c r="Z6" s="99">
        <v>0.3611111111111111</v>
      </c>
      <c r="AA6" s="99">
        <v>0.69444444444444442</v>
      </c>
    </row>
    <row r="7" spans="1:27">
      <c r="A7" s="98">
        <v>45177</v>
      </c>
      <c r="B7" s="99">
        <v>0.3125</v>
      </c>
      <c r="C7" s="99">
        <v>0.58333333333333337</v>
      </c>
      <c r="E7" s="98">
        <v>45204</v>
      </c>
      <c r="F7" s="99">
        <v>0.3125</v>
      </c>
      <c r="G7" s="99">
        <v>0.72083333333333333</v>
      </c>
      <c r="I7" s="98">
        <v>45235</v>
      </c>
      <c r="M7" s="98">
        <v>45265</v>
      </c>
      <c r="N7" s="99">
        <v>0.2986111111111111</v>
      </c>
      <c r="O7" s="99">
        <v>0.68402777777777779</v>
      </c>
      <c r="Q7" s="98">
        <v>45296</v>
      </c>
      <c r="R7" s="99">
        <v>0.375</v>
      </c>
      <c r="S7" s="99">
        <v>0.61805555555555558</v>
      </c>
      <c r="U7" s="98">
        <v>45327</v>
      </c>
      <c r="V7" s="99">
        <v>0.31944444444444442</v>
      </c>
      <c r="W7" s="99">
        <v>0.6875</v>
      </c>
      <c r="Y7" s="98">
        <v>45356</v>
      </c>
      <c r="Z7" s="99">
        <v>0.30208333333333331</v>
      </c>
      <c r="AA7" s="99">
        <v>0.64236111111111116</v>
      </c>
    </row>
    <row r="8" spans="1:27">
      <c r="A8" s="98">
        <v>45178</v>
      </c>
      <c r="E8" s="98">
        <v>45205</v>
      </c>
      <c r="F8" s="99">
        <v>0.33333333333333331</v>
      </c>
      <c r="G8" s="99">
        <v>0.93125000000000002</v>
      </c>
      <c r="I8" s="100">
        <v>45236</v>
      </c>
      <c r="J8" s="101" t="s">
        <v>48</v>
      </c>
      <c r="K8" s="101" t="s">
        <v>48</v>
      </c>
      <c r="M8" s="98">
        <v>45266</v>
      </c>
      <c r="N8" s="99">
        <v>0.30902777777777779</v>
      </c>
      <c r="O8" s="99">
        <v>0.66319444444444442</v>
      </c>
      <c r="Q8" s="98">
        <v>45297</v>
      </c>
      <c r="U8" s="98">
        <v>45328</v>
      </c>
      <c r="V8" s="99">
        <v>0.30208333333333331</v>
      </c>
      <c r="W8" s="99">
        <v>0.71875</v>
      </c>
      <c r="Y8" s="98">
        <v>45357</v>
      </c>
      <c r="Z8" s="99">
        <v>0.27083333333333331</v>
      </c>
      <c r="AA8" s="99">
        <v>0.57986111111111116</v>
      </c>
    </row>
    <row r="9" spans="1:27">
      <c r="A9" s="98">
        <v>45179</v>
      </c>
      <c r="E9" s="98">
        <v>45206</v>
      </c>
      <c r="I9" s="98">
        <v>45237</v>
      </c>
      <c r="J9" s="99">
        <v>0.33958333333333335</v>
      </c>
      <c r="K9" s="99">
        <v>0.74791666666666667</v>
      </c>
      <c r="M9" s="98">
        <v>45267</v>
      </c>
      <c r="N9" s="99">
        <v>0.2951388888888889</v>
      </c>
      <c r="O9" s="99">
        <v>0.80555555555555558</v>
      </c>
      <c r="Q9" s="98">
        <v>45298</v>
      </c>
      <c r="U9" s="98">
        <v>45329</v>
      </c>
      <c r="V9" s="99">
        <v>0.31944444444444442</v>
      </c>
      <c r="W9" s="99">
        <v>0.64930555555555558</v>
      </c>
      <c r="Y9" s="100">
        <v>45358</v>
      </c>
      <c r="Z9" s="101" t="s">
        <v>49</v>
      </c>
      <c r="AA9" s="101" t="s">
        <v>49</v>
      </c>
    </row>
    <row r="10" spans="1:27">
      <c r="A10" s="98">
        <v>45180</v>
      </c>
      <c r="B10" s="99">
        <v>0.35416666666666669</v>
      </c>
      <c r="C10" s="99">
        <v>0.71875</v>
      </c>
      <c r="E10" s="98">
        <v>45207</v>
      </c>
      <c r="I10" s="100">
        <v>45238</v>
      </c>
      <c r="J10" s="101" t="s">
        <v>48</v>
      </c>
      <c r="K10" s="101" t="s">
        <v>48</v>
      </c>
      <c r="M10" s="98">
        <v>45268</v>
      </c>
      <c r="N10" s="99">
        <v>0.29930555555555555</v>
      </c>
      <c r="O10" s="99">
        <v>0.59027777777777779</v>
      </c>
      <c r="Q10" s="98">
        <v>45299</v>
      </c>
      <c r="R10" s="99">
        <v>0.29166666666666669</v>
      </c>
      <c r="S10" s="99">
        <v>0.43888888888888888</v>
      </c>
      <c r="U10" s="98">
        <v>45330</v>
      </c>
      <c r="V10" s="99">
        <v>0.29166666666666669</v>
      </c>
      <c r="W10" s="99">
        <v>0.63888888888888884</v>
      </c>
      <c r="Y10" s="98">
        <v>16589</v>
      </c>
      <c r="Z10" s="99">
        <v>0.28125</v>
      </c>
      <c r="AA10" s="99">
        <v>0.60416666666666663</v>
      </c>
    </row>
    <row r="11" spans="1:27">
      <c r="A11" s="98">
        <v>45181</v>
      </c>
      <c r="B11" s="99">
        <v>0.33333333333333331</v>
      </c>
      <c r="C11" s="99">
        <v>0.79861111111111116</v>
      </c>
      <c r="E11" s="98">
        <v>45208</v>
      </c>
      <c r="F11" s="99">
        <v>0.375</v>
      </c>
      <c r="G11" s="99">
        <v>0.64236111111111116</v>
      </c>
      <c r="I11" s="100">
        <v>45239</v>
      </c>
      <c r="J11" s="101" t="s">
        <v>48</v>
      </c>
      <c r="K11" s="101" t="s">
        <v>48</v>
      </c>
      <c r="M11" s="98">
        <v>45269</v>
      </c>
      <c r="Q11" s="98">
        <v>45300</v>
      </c>
      <c r="R11" s="99">
        <v>0.29166666666666669</v>
      </c>
      <c r="S11" s="99">
        <v>0.68541666666666667</v>
      </c>
      <c r="U11" s="98">
        <v>45331</v>
      </c>
      <c r="V11" s="99">
        <v>0.36458333333333331</v>
      </c>
      <c r="W11" s="99">
        <v>0.9375</v>
      </c>
      <c r="Y11" s="98">
        <v>45360</v>
      </c>
      <c r="Z11" s="99">
        <v>0.67013888888888884</v>
      </c>
      <c r="AA11" s="99">
        <v>0.92500000000000004</v>
      </c>
    </row>
    <row r="12" spans="1:27">
      <c r="A12" s="98">
        <v>45182</v>
      </c>
      <c r="B12" s="99">
        <v>0.3125</v>
      </c>
      <c r="C12" s="99">
        <v>0.7680555555555556</v>
      </c>
      <c r="E12" s="98">
        <v>45209</v>
      </c>
      <c r="F12" s="99">
        <v>0.31944444444444442</v>
      </c>
      <c r="G12" s="99">
        <v>0.79166666666666663</v>
      </c>
      <c r="I12" s="100">
        <v>45240</v>
      </c>
      <c r="J12" s="101" t="s">
        <v>48</v>
      </c>
      <c r="K12" s="101" t="s">
        <v>48</v>
      </c>
      <c r="M12" s="98">
        <v>45270</v>
      </c>
      <c r="Q12" s="98">
        <v>45301</v>
      </c>
      <c r="R12" s="99">
        <v>0.3125</v>
      </c>
      <c r="S12" s="99">
        <v>0.69444444444444442</v>
      </c>
      <c r="U12" s="98">
        <v>45332</v>
      </c>
      <c r="V12" s="99">
        <v>0.22916666666666666</v>
      </c>
      <c r="W12" s="99">
        <v>0.50694444444444442</v>
      </c>
      <c r="Y12" s="98">
        <v>45361</v>
      </c>
    </row>
    <row r="13" spans="1:27">
      <c r="A13" s="98">
        <v>45183</v>
      </c>
      <c r="B13" s="99">
        <v>0.35416666666666669</v>
      </c>
      <c r="C13" s="99">
        <v>0.74652777777777779</v>
      </c>
      <c r="E13" s="98">
        <v>45210</v>
      </c>
      <c r="F13" s="99">
        <v>0.29166666666666669</v>
      </c>
      <c r="G13" s="99">
        <v>0.5</v>
      </c>
      <c r="I13" s="98">
        <v>45241</v>
      </c>
      <c r="M13" s="98">
        <v>45271</v>
      </c>
      <c r="N13" s="99">
        <v>0.28194444444444444</v>
      </c>
      <c r="O13" s="99">
        <v>0.69236111111111109</v>
      </c>
      <c r="Q13" s="98">
        <v>45302</v>
      </c>
      <c r="R13" s="99">
        <v>0.3923611111111111</v>
      </c>
      <c r="S13" s="99">
        <v>0.75347222222222221</v>
      </c>
      <c r="U13" s="98">
        <v>45333</v>
      </c>
      <c r="Y13" s="98">
        <v>45362</v>
      </c>
      <c r="Z13" s="99">
        <v>0.28125</v>
      </c>
      <c r="AA13" s="99">
        <v>0.71180555555555558</v>
      </c>
    </row>
    <row r="14" spans="1:27">
      <c r="A14" s="98">
        <v>45184</v>
      </c>
      <c r="B14" s="99">
        <v>0.28958333333333336</v>
      </c>
      <c r="C14" s="99">
        <v>0.53541666666666665</v>
      </c>
      <c r="E14" s="98">
        <v>45211</v>
      </c>
      <c r="F14" s="99">
        <v>0.35416666666666669</v>
      </c>
      <c r="G14" s="99">
        <v>0.72222222222222221</v>
      </c>
      <c r="I14" s="98">
        <v>45242</v>
      </c>
      <c r="M14" s="98">
        <v>45272</v>
      </c>
      <c r="N14" s="99">
        <v>0.27777777777777779</v>
      </c>
      <c r="O14" s="99">
        <v>0.72569444444444442</v>
      </c>
      <c r="Q14" s="98">
        <v>45303</v>
      </c>
      <c r="R14" s="99">
        <v>0.28819444444444442</v>
      </c>
      <c r="S14" s="99">
        <v>0.67013888888888884</v>
      </c>
      <c r="U14" s="100">
        <v>45334</v>
      </c>
      <c r="V14" s="101" t="s">
        <v>48</v>
      </c>
      <c r="W14" s="101" t="s">
        <v>48</v>
      </c>
      <c r="Y14" s="98">
        <v>45363</v>
      </c>
      <c r="Z14" s="99">
        <v>0.30555555555555558</v>
      </c>
      <c r="AA14" s="99">
        <v>0.60416666666666663</v>
      </c>
    </row>
    <row r="15" spans="1:27">
      <c r="A15" s="98">
        <v>45185</v>
      </c>
      <c r="E15" s="98">
        <v>45212</v>
      </c>
      <c r="F15" s="99">
        <v>0.39583333333333331</v>
      </c>
      <c r="G15" s="99">
        <v>0.66666666666666663</v>
      </c>
      <c r="I15" s="98">
        <v>45243</v>
      </c>
      <c r="J15" s="99">
        <v>0.27083333333333331</v>
      </c>
      <c r="K15" s="99">
        <v>0.54861111111111116</v>
      </c>
      <c r="M15" s="98">
        <v>45273</v>
      </c>
      <c r="N15" s="99">
        <v>0.36805555555555558</v>
      </c>
      <c r="O15" s="99">
        <v>0.65</v>
      </c>
      <c r="Q15" s="98">
        <v>45304</v>
      </c>
      <c r="R15" s="99">
        <v>0.21527777777777779</v>
      </c>
      <c r="S15" s="99">
        <v>0.52083333333333337</v>
      </c>
      <c r="U15" s="100">
        <v>45335</v>
      </c>
      <c r="V15" s="101" t="s">
        <v>48</v>
      </c>
      <c r="W15" s="101" t="s">
        <v>48</v>
      </c>
      <c r="Y15" s="98">
        <v>45364</v>
      </c>
      <c r="Z15" s="99">
        <v>0.27777777777777779</v>
      </c>
      <c r="AA15" s="99">
        <v>0.57291666666666663</v>
      </c>
    </row>
    <row r="16" spans="1:27">
      <c r="A16" s="98">
        <v>45186</v>
      </c>
      <c r="E16" s="98">
        <v>45213</v>
      </c>
      <c r="I16" s="98">
        <v>45244</v>
      </c>
      <c r="J16" s="99">
        <v>0.3125</v>
      </c>
      <c r="K16" s="99">
        <v>0.70416666666666672</v>
      </c>
      <c r="M16" s="98">
        <v>45274</v>
      </c>
      <c r="N16" s="99">
        <v>0.35416666666666669</v>
      </c>
      <c r="O16" s="99">
        <v>0.66666666666666663</v>
      </c>
      <c r="Q16" s="98">
        <v>45305</v>
      </c>
      <c r="U16" s="100">
        <v>45336</v>
      </c>
      <c r="V16" s="101" t="s">
        <v>48</v>
      </c>
      <c r="W16" s="101" t="s">
        <v>48</v>
      </c>
      <c r="Y16" s="98">
        <v>45365</v>
      </c>
      <c r="Z16" s="99">
        <v>0.33333333333333331</v>
      </c>
      <c r="AA16" s="99">
        <v>0.92361111111111116</v>
      </c>
    </row>
    <row r="17" spans="1:27">
      <c r="A17" s="98">
        <v>45187</v>
      </c>
      <c r="B17" s="99">
        <v>0.38541666666666669</v>
      </c>
      <c r="C17" s="99">
        <v>0.75347222222222221</v>
      </c>
      <c r="E17" s="98">
        <v>45214</v>
      </c>
      <c r="I17" s="98">
        <v>45245</v>
      </c>
      <c r="J17" s="99">
        <v>0.2902777777777778</v>
      </c>
      <c r="K17" s="99">
        <v>0.69236111111111109</v>
      </c>
      <c r="M17" s="98">
        <v>45275</v>
      </c>
      <c r="N17" s="99">
        <v>0.30069444444444443</v>
      </c>
      <c r="O17" s="99">
        <v>0.60416666666666663</v>
      </c>
      <c r="Q17" s="98">
        <v>45306</v>
      </c>
      <c r="R17" s="99">
        <v>0.35069444444444442</v>
      </c>
      <c r="S17" s="99">
        <v>0.66666666666666663</v>
      </c>
      <c r="U17" s="100">
        <v>45337</v>
      </c>
      <c r="V17" s="101" t="s">
        <v>48</v>
      </c>
      <c r="W17" s="101" t="s">
        <v>48</v>
      </c>
      <c r="Y17" s="102">
        <v>45366</v>
      </c>
      <c r="Z17" s="101" t="s">
        <v>48</v>
      </c>
      <c r="AA17" s="101" t="s">
        <v>48</v>
      </c>
    </row>
    <row r="18" spans="1:27">
      <c r="A18" s="98">
        <v>45188</v>
      </c>
      <c r="B18" s="99">
        <v>0.28472222222222221</v>
      </c>
      <c r="C18" s="99">
        <v>0.59930555555555554</v>
      </c>
      <c r="E18" s="98">
        <v>45215</v>
      </c>
      <c r="F18" s="99">
        <v>0.36805555555555558</v>
      </c>
      <c r="G18" s="99">
        <v>0.53472222222222221</v>
      </c>
      <c r="I18" s="98">
        <v>45246</v>
      </c>
      <c r="J18" s="99">
        <v>0.29930555555555555</v>
      </c>
      <c r="K18" s="99">
        <v>0.79166666666666663</v>
      </c>
      <c r="M18" s="98">
        <v>45276</v>
      </c>
      <c r="N18" s="99">
        <v>0.65625</v>
      </c>
      <c r="O18" s="99">
        <v>0.93055555555555558</v>
      </c>
      <c r="Q18" s="98">
        <v>45307</v>
      </c>
      <c r="R18" s="99">
        <v>0.34375</v>
      </c>
      <c r="S18" s="99">
        <v>0.54861111111111116</v>
      </c>
      <c r="U18" s="100">
        <v>45338</v>
      </c>
      <c r="V18" s="101" t="s">
        <v>48</v>
      </c>
      <c r="W18" s="101" t="s">
        <v>48</v>
      </c>
      <c r="Y18" s="98">
        <v>45367</v>
      </c>
    </row>
    <row r="19" spans="1:27">
      <c r="A19" s="98">
        <v>45189</v>
      </c>
      <c r="B19" s="99">
        <v>0.34027777777777779</v>
      </c>
      <c r="C19" s="99">
        <v>0.73888888888888893</v>
      </c>
      <c r="E19" s="98">
        <v>45216</v>
      </c>
      <c r="F19" s="99">
        <v>0.29166666666666669</v>
      </c>
      <c r="G19" s="99">
        <v>0.77777777777777779</v>
      </c>
      <c r="I19" s="98">
        <v>45247</v>
      </c>
      <c r="J19" s="99">
        <v>0.3125</v>
      </c>
      <c r="K19" s="99">
        <v>0.72916666666666663</v>
      </c>
      <c r="M19" s="98">
        <v>45277</v>
      </c>
      <c r="Q19" s="98">
        <v>45308</v>
      </c>
      <c r="R19" s="99">
        <v>0.31944444444444442</v>
      </c>
      <c r="S19" s="99">
        <v>0.67708333333333337</v>
      </c>
      <c r="U19" s="98">
        <v>45339</v>
      </c>
      <c r="Y19" s="98">
        <v>45368</v>
      </c>
    </row>
    <row r="20" spans="1:27">
      <c r="A20" s="98">
        <v>45190</v>
      </c>
      <c r="B20" s="99">
        <v>0.32569444444444445</v>
      </c>
      <c r="C20" s="99">
        <v>0.70833333333333337</v>
      </c>
      <c r="E20" s="98">
        <v>45217</v>
      </c>
      <c r="F20" s="99">
        <v>0.3125</v>
      </c>
      <c r="G20" s="99">
        <v>0.80208333333333337</v>
      </c>
      <c r="I20" s="98">
        <v>45248</v>
      </c>
      <c r="J20" s="99">
        <v>0.65277777777777779</v>
      </c>
      <c r="K20" s="99">
        <v>0.91319444444444442</v>
      </c>
      <c r="M20" s="98">
        <v>45278</v>
      </c>
      <c r="N20" s="99">
        <v>0.30208333333333331</v>
      </c>
      <c r="O20" s="99">
        <v>0.60486111111111107</v>
      </c>
      <c r="Q20" s="98">
        <v>45309</v>
      </c>
      <c r="R20" s="99">
        <v>0.39652777777777776</v>
      </c>
      <c r="S20" s="99">
        <v>0.64583333333333337</v>
      </c>
      <c r="U20" s="98">
        <v>45340</v>
      </c>
      <c r="Y20" s="98">
        <v>45369</v>
      </c>
    </row>
    <row r="21" spans="1:27">
      <c r="A21" s="98">
        <v>45191</v>
      </c>
      <c r="B21" s="99">
        <v>0.28472222222222221</v>
      </c>
      <c r="C21" s="99">
        <v>0.75138888888888888</v>
      </c>
      <c r="E21" s="98">
        <v>45218</v>
      </c>
      <c r="F21" s="99">
        <v>0.33333333333333331</v>
      </c>
      <c r="G21" s="99">
        <v>0.74444444444444446</v>
      </c>
      <c r="I21" s="98">
        <v>45249</v>
      </c>
      <c r="M21" s="98">
        <v>45279</v>
      </c>
      <c r="N21" s="99">
        <v>0.28819444444444442</v>
      </c>
      <c r="O21" s="99">
        <v>0.67708333333333337</v>
      </c>
      <c r="Q21" s="98">
        <v>45310</v>
      </c>
      <c r="R21" s="99">
        <v>0.3125</v>
      </c>
      <c r="S21" s="99">
        <v>0.93055555555555558</v>
      </c>
      <c r="U21" s="98">
        <v>45341</v>
      </c>
      <c r="V21" s="99">
        <v>0.28333333333333333</v>
      </c>
      <c r="W21" s="99">
        <v>0.53541666666666665</v>
      </c>
      <c r="Y21" s="98">
        <v>45370</v>
      </c>
    </row>
    <row r="22" spans="1:27">
      <c r="A22" s="98">
        <v>45192</v>
      </c>
      <c r="B22" s="103">
        <v>0.48194444444444445</v>
      </c>
      <c r="C22" s="103">
        <v>0.5</v>
      </c>
      <c r="E22" s="98">
        <v>45219</v>
      </c>
      <c r="F22" s="99">
        <v>0.29166666666666669</v>
      </c>
      <c r="G22" s="99">
        <v>0.60486111111111107</v>
      </c>
      <c r="I22" s="98">
        <v>45250</v>
      </c>
      <c r="J22" s="99">
        <v>0.33333333333333331</v>
      </c>
      <c r="K22" s="99">
        <v>0.69791666666666663</v>
      </c>
      <c r="M22" s="98">
        <v>45280</v>
      </c>
      <c r="N22" s="99">
        <v>0.34722222222222221</v>
      </c>
      <c r="O22" s="99">
        <v>0.57638888888888884</v>
      </c>
      <c r="Q22" s="98">
        <v>45311</v>
      </c>
      <c r="U22" s="98">
        <v>45342</v>
      </c>
      <c r="V22" s="99">
        <v>0.32013888888888886</v>
      </c>
      <c r="W22" s="99">
        <v>0.56944444444444442</v>
      </c>
      <c r="Y22" s="98">
        <v>45371</v>
      </c>
    </row>
    <row r="23" spans="1:27">
      <c r="A23" s="98">
        <v>45193</v>
      </c>
      <c r="E23" s="98">
        <v>45220</v>
      </c>
      <c r="I23" s="98">
        <v>45251</v>
      </c>
      <c r="J23" s="99">
        <v>0.29166666666666669</v>
      </c>
      <c r="K23" s="99">
        <v>0.61111111111111116</v>
      </c>
      <c r="M23" s="98">
        <v>45281</v>
      </c>
      <c r="N23" s="99">
        <v>0.35069444444444442</v>
      </c>
      <c r="O23" s="99">
        <v>0.66666666666666663</v>
      </c>
      <c r="Q23" s="98">
        <v>45312</v>
      </c>
      <c r="U23" s="98">
        <v>45343</v>
      </c>
      <c r="V23" s="99">
        <v>0.2951388888888889</v>
      </c>
      <c r="W23" s="99">
        <v>0.72013888888888888</v>
      </c>
      <c r="Y23" s="98">
        <v>45372</v>
      </c>
    </row>
    <row r="24" spans="1:27">
      <c r="A24" s="98">
        <v>45194</v>
      </c>
      <c r="B24" s="99">
        <v>0.3576388888888889</v>
      </c>
      <c r="C24" s="99">
        <v>0.75069444444444444</v>
      </c>
      <c r="D24" s="99"/>
      <c r="E24" s="98">
        <v>45221</v>
      </c>
      <c r="F24" s="103">
        <v>0.75</v>
      </c>
      <c r="G24" s="103">
        <v>0.79861111111111116</v>
      </c>
      <c r="I24" s="100">
        <v>45252</v>
      </c>
      <c r="J24" s="104" t="s">
        <v>50</v>
      </c>
      <c r="K24" s="101" t="s">
        <v>50</v>
      </c>
      <c r="M24" s="98">
        <v>45282</v>
      </c>
      <c r="N24" s="99">
        <v>0.31597222222222221</v>
      </c>
      <c r="O24" s="99">
        <v>0.68402777777777779</v>
      </c>
      <c r="Q24" s="98">
        <v>45313</v>
      </c>
      <c r="R24" s="99">
        <v>0.3125</v>
      </c>
      <c r="S24" s="99">
        <v>0.67708333333333337</v>
      </c>
      <c r="U24" s="98">
        <v>45344</v>
      </c>
      <c r="V24" s="99">
        <v>0.30555555555555558</v>
      </c>
      <c r="W24" s="99">
        <v>0.71527777777777779</v>
      </c>
      <c r="Y24" s="98">
        <v>45373</v>
      </c>
    </row>
    <row r="25" spans="1:27">
      <c r="A25" s="98">
        <v>45195</v>
      </c>
      <c r="B25" s="99">
        <v>0.31597222222222221</v>
      </c>
      <c r="C25" s="99">
        <v>0.72569444444444442</v>
      </c>
      <c r="D25" s="99"/>
      <c r="E25" s="98">
        <v>45222</v>
      </c>
      <c r="F25" s="99">
        <v>0.34722222222222221</v>
      </c>
      <c r="G25" s="99">
        <v>0.60416666666666663</v>
      </c>
      <c r="I25" s="100">
        <v>45253</v>
      </c>
      <c r="J25" s="101" t="s">
        <v>50</v>
      </c>
      <c r="K25" s="101" t="s">
        <v>50</v>
      </c>
      <c r="M25" s="98">
        <v>45283</v>
      </c>
      <c r="Q25" s="98">
        <v>45314</v>
      </c>
      <c r="R25" s="99">
        <v>0.35416666666666669</v>
      </c>
      <c r="S25" s="99">
        <v>0.7368055555555556</v>
      </c>
      <c r="U25" s="98">
        <v>45345</v>
      </c>
      <c r="V25" s="99">
        <v>0.29166666666666669</v>
      </c>
      <c r="W25" s="99">
        <v>0.93125000000000002</v>
      </c>
      <c r="Y25" s="98">
        <v>45374</v>
      </c>
    </row>
    <row r="26" spans="1:27">
      <c r="A26" s="98">
        <v>45196</v>
      </c>
      <c r="B26" s="99">
        <v>0.3347222222222222</v>
      </c>
      <c r="C26" s="99">
        <v>0.58194444444444449</v>
      </c>
      <c r="D26" s="99"/>
      <c r="E26" s="98">
        <v>45223</v>
      </c>
      <c r="F26" s="99">
        <v>0.3125</v>
      </c>
      <c r="G26" s="99">
        <v>0.69791666666666663</v>
      </c>
      <c r="I26" s="100">
        <v>45254</v>
      </c>
      <c r="J26" s="101" t="s">
        <v>50</v>
      </c>
      <c r="K26" s="101" t="s">
        <v>50</v>
      </c>
      <c r="M26" s="98">
        <v>45284</v>
      </c>
      <c r="Q26" s="98">
        <v>45315</v>
      </c>
      <c r="R26" s="99">
        <v>0.32013888888888886</v>
      </c>
      <c r="S26" s="99">
        <v>0.79166666666666663</v>
      </c>
      <c r="U26" s="98">
        <v>45346</v>
      </c>
      <c r="Y26" s="98">
        <v>45375</v>
      </c>
    </row>
    <row r="27" spans="1:27">
      <c r="A27" s="98">
        <v>45197</v>
      </c>
      <c r="B27" s="99">
        <v>0.3125</v>
      </c>
      <c r="C27" s="99">
        <v>0.71527777777777779</v>
      </c>
      <c r="D27" s="99"/>
      <c r="E27" s="98">
        <v>45224</v>
      </c>
      <c r="F27" s="99">
        <v>0.29166666666666669</v>
      </c>
      <c r="G27" s="99">
        <v>0.81597222222222221</v>
      </c>
      <c r="I27" s="100">
        <v>45255</v>
      </c>
      <c r="J27" s="104" t="s">
        <v>50</v>
      </c>
      <c r="K27" s="101" t="s">
        <v>50</v>
      </c>
      <c r="M27" s="98">
        <v>45285</v>
      </c>
      <c r="Q27" s="98">
        <v>45316</v>
      </c>
      <c r="R27" s="99">
        <v>0.35416666666666669</v>
      </c>
      <c r="S27" s="99">
        <v>0.67013888888888884</v>
      </c>
      <c r="U27" s="98">
        <v>45347</v>
      </c>
      <c r="Y27" s="98">
        <v>45376</v>
      </c>
    </row>
    <row r="28" spans="1:27">
      <c r="A28" s="98">
        <v>45198</v>
      </c>
      <c r="B28" s="99">
        <v>0.28958333333333336</v>
      </c>
      <c r="C28" s="99">
        <v>0.57847222222222228</v>
      </c>
      <c r="D28" s="99"/>
      <c r="E28" s="98">
        <v>45225</v>
      </c>
      <c r="F28" s="99">
        <v>0.29097222222222224</v>
      </c>
      <c r="G28" s="99">
        <v>0.5493055555555556</v>
      </c>
      <c r="I28" s="98">
        <v>45256</v>
      </c>
      <c r="M28" s="98">
        <v>45286</v>
      </c>
      <c r="N28" s="99">
        <v>0.22569444444444445</v>
      </c>
      <c r="O28" s="99">
        <v>0.54166666666666663</v>
      </c>
      <c r="Q28" s="98">
        <v>45317</v>
      </c>
      <c r="R28" s="99">
        <v>0.30208333333333331</v>
      </c>
      <c r="S28" s="99">
        <v>0.47916666666666669</v>
      </c>
      <c r="U28" s="98">
        <v>45348</v>
      </c>
      <c r="V28" s="99">
        <v>0.27847222222222223</v>
      </c>
      <c r="W28" s="99">
        <v>0.65625</v>
      </c>
      <c r="Y28" s="98">
        <v>45377</v>
      </c>
    </row>
    <row r="29" spans="1:27">
      <c r="A29" s="98">
        <v>45199</v>
      </c>
      <c r="D29" s="99"/>
      <c r="E29" s="98">
        <v>45226</v>
      </c>
      <c r="F29" s="99">
        <v>0.375</v>
      </c>
      <c r="G29" s="99">
        <v>0.66666666666666663</v>
      </c>
      <c r="I29" s="98">
        <v>45257</v>
      </c>
      <c r="J29" s="99">
        <v>0.34027777777777779</v>
      </c>
      <c r="K29" s="99">
        <v>0.72152777777777777</v>
      </c>
      <c r="M29" s="100">
        <v>45287</v>
      </c>
      <c r="N29" s="101" t="s">
        <v>51</v>
      </c>
      <c r="O29" s="101" t="s">
        <v>51</v>
      </c>
      <c r="Q29" s="98">
        <v>45318</v>
      </c>
      <c r="U29" s="98">
        <v>45349</v>
      </c>
      <c r="V29" s="99">
        <v>0.3576388888888889</v>
      </c>
      <c r="W29" s="99">
        <v>0.60902777777777772</v>
      </c>
      <c r="Y29" s="98">
        <v>45378</v>
      </c>
    </row>
    <row r="30" spans="1:27">
      <c r="E30" s="98">
        <v>45227</v>
      </c>
      <c r="I30" s="98">
        <v>45258</v>
      </c>
      <c r="J30" s="99">
        <v>0.29166666666666669</v>
      </c>
      <c r="K30" s="99">
        <v>0.75763888888888886</v>
      </c>
      <c r="M30" s="98">
        <v>45288</v>
      </c>
      <c r="N30" s="99">
        <v>0.27083333333333331</v>
      </c>
      <c r="O30" s="99">
        <v>0.60555555555555551</v>
      </c>
      <c r="Q30" s="98">
        <v>45319</v>
      </c>
      <c r="U30" s="98">
        <v>45350</v>
      </c>
      <c r="V30" s="99">
        <v>0.33333333333333331</v>
      </c>
      <c r="W30" s="99">
        <v>0.65277777777777779</v>
      </c>
      <c r="Y30" s="98">
        <v>45379</v>
      </c>
    </row>
    <row r="31" spans="1:27">
      <c r="A31" s="98"/>
      <c r="E31" s="98">
        <v>45228</v>
      </c>
      <c r="I31" s="98">
        <v>45259</v>
      </c>
      <c r="J31" s="99">
        <v>0.28541666666666665</v>
      </c>
      <c r="K31" s="99">
        <v>0.58333333333333337</v>
      </c>
      <c r="M31" s="98">
        <v>45289</v>
      </c>
      <c r="N31" s="99">
        <v>0.3298611111111111</v>
      </c>
      <c r="O31" s="99">
        <v>0.53125</v>
      </c>
      <c r="Q31" s="98">
        <v>45320</v>
      </c>
      <c r="R31" s="99">
        <v>0.3298611111111111</v>
      </c>
      <c r="S31" s="99">
        <v>0.71597222222222223</v>
      </c>
      <c r="U31" s="98">
        <v>45351</v>
      </c>
      <c r="V31" s="99">
        <v>0.3125</v>
      </c>
      <c r="W31" s="99">
        <v>0.78472222222222221</v>
      </c>
      <c r="Y31" s="98">
        <v>45380</v>
      </c>
    </row>
    <row r="32" spans="1:27">
      <c r="A32" s="98"/>
      <c r="E32" s="98">
        <v>45229</v>
      </c>
      <c r="F32" s="99">
        <v>0.21527777777777779</v>
      </c>
      <c r="G32" s="99">
        <v>0.51736111111111116</v>
      </c>
      <c r="I32" s="98">
        <v>45260</v>
      </c>
      <c r="J32" s="99">
        <v>0.28819444444444442</v>
      </c>
      <c r="K32" s="99">
        <v>0.71527777777777779</v>
      </c>
      <c r="M32" s="98">
        <v>45290</v>
      </c>
      <c r="N32" s="99">
        <v>0.22222222222222221</v>
      </c>
      <c r="O32" s="99">
        <v>0.50694444444444442</v>
      </c>
      <c r="Q32" s="98">
        <v>45321</v>
      </c>
      <c r="R32" s="99">
        <v>0.28819444444444442</v>
      </c>
      <c r="S32" s="99">
        <v>0.71527777777777779</v>
      </c>
      <c r="Y32" s="98">
        <v>45381</v>
      </c>
    </row>
    <row r="33" spans="1:25">
      <c r="A33" s="98"/>
      <c r="E33" s="98">
        <v>45230</v>
      </c>
      <c r="F33" s="99">
        <v>0.34722222222222221</v>
      </c>
      <c r="G33" s="99">
        <v>0.7319444444444444</v>
      </c>
      <c r="M33" s="98">
        <v>45291</v>
      </c>
      <c r="Q33" s="98">
        <v>45322</v>
      </c>
      <c r="R33" s="99">
        <v>0.35416666666666669</v>
      </c>
      <c r="S33" s="99">
        <v>0.60763888888888884</v>
      </c>
      <c r="Y33" s="98">
        <v>45382</v>
      </c>
    </row>
    <row r="34" spans="1:25">
      <c r="A34" s="98"/>
    </row>
    <row r="35" spans="1:25">
      <c r="A35" s="98"/>
    </row>
    <row r="36" spans="1:25">
      <c r="A36" s="98"/>
    </row>
    <row r="37" spans="1:25">
      <c r="A37" s="98"/>
    </row>
    <row r="38" spans="1:25">
      <c r="A38" s="98"/>
    </row>
    <row r="39" spans="1:25">
      <c r="A39" s="98"/>
    </row>
    <row r="40" spans="1:25">
      <c r="A40" s="98"/>
    </row>
    <row r="41" spans="1:25">
      <c r="A41" s="98"/>
    </row>
    <row r="42" spans="1:25">
      <c r="A42" s="98"/>
    </row>
    <row r="43" spans="1:25">
      <c r="A43" s="98"/>
    </row>
    <row r="44" spans="1:25">
      <c r="A44" s="98"/>
    </row>
    <row r="45" spans="1:25">
      <c r="A45" s="98"/>
    </row>
    <row r="46" spans="1:25">
      <c r="A46" s="98"/>
    </row>
    <row r="47" spans="1:25">
      <c r="A47" s="98"/>
    </row>
    <row r="48" spans="1:25">
      <c r="A48" s="98"/>
    </row>
    <row r="49" spans="1:1">
      <c r="A49" s="98"/>
    </row>
    <row r="50" spans="1:1">
      <c r="A50" s="98"/>
    </row>
    <row r="51" spans="1:1">
      <c r="A51" s="98"/>
    </row>
    <row r="52" spans="1:1">
      <c r="A52" s="98"/>
    </row>
    <row r="53" spans="1:1">
      <c r="A53" s="98"/>
    </row>
    <row r="54" spans="1:1">
      <c r="A54" s="98"/>
    </row>
    <row r="55" spans="1:1">
      <c r="A55" s="98"/>
    </row>
    <row r="56" spans="1:1">
      <c r="A56" s="98"/>
    </row>
    <row r="57" spans="1:1">
      <c r="A57" s="98"/>
    </row>
    <row r="58" spans="1:1">
      <c r="A58" s="98"/>
    </row>
    <row r="59" spans="1:1">
      <c r="A59" s="98"/>
    </row>
    <row r="60" spans="1:1">
      <c r="A60" s="98"/>
    </row>
    <row r="61" spans="1:1">
      <c r="A61" s="98"/>
    </row>
    <row r="62" spans="1:1">
      <c r="A62" s="98"/>
    </row>
    <row r="63" spans="1:1">
      <c r="A63" s="98"/>
    </row>
    <row r="64" spans="1:1">
      <c r="A64" s="98"/>
    </row>
    <row r="65" spans="1:1">
      <c r="A65" s="98"/>
    </row>
    <row r="66" spans="1:1">
      <c r="A66" s="98"/>
    </row>
    <row r="67" spans="1:1">
      <c r="A67" s="98"/>
    </row>
    <row r="68" spans="1:1">
      <c r="A68" s="98"/>
    </row>
    <row r="69" spans="1:1">
      <c r="A69" s="98"/>
    </row>
    <row r="70" spans="1:1">
      <c r="A70" s="98"/>
    </row>
    <row r="71" spans="1:1">
      <c r="A71" s="98"/>
    </row>
    <row r="72" spans="1:1">
      <c r="A72" s="98"/>
    </row>
    <row r="73" spans="1:1">
      <c r="A73" s="98"/>
    </row>
    <row r="74" spans="1:1">
      <c r="A74" s="98"/>
    </row>
    <row r="75" spans="1:1">
      <c r="A75" s="98"/>
    </row>
    <row r="76" spans="1:1">
      <c r="A76" s="98"/>
    </row>
    <row r="77" spans="1:1">
      <c r="A77" s="98"/>
    </row>
    <row r="78" spans="1:1">
      <c r="A78" s="9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BCAF61-8064-45EA-989E-603F9DD47C8F}">
  <dimension ref="A1:P109"/>
  <sheetViews>
    <sheetView tabSelected="1" zoomScale="107" zoomScaleNormal="107" zoomScalePageLayoutView="107" workbookViewId="0">
      <selection activeCell="D2" sqref="D2:G3"/>
    </sheetView>
  </sheetViews>
  <sheetFormatPr baseColWidth="10" defaultColWidth="10.875" defaultRowHeight="15.75"/>
  <cols>
    <col min="1" max="1" width="4" style="2" bestFit="1" customWidth="1"/>
    <col min="2" max="2" width="15.625" style="2" customWidth="1"/>
    <col min="3" max="3" width="10.625" style="2" customWidth="1"/>
    <col min="4" max="4" width="9.375" style="2" customWidth="1"/>
    <col min="5" max="5" width="13" style="2" customWidth="1"/>
    <col min="6" max="6" width="12.375" style="2" customWidth="1"/>
    <col min="7" max="7" width="12.625" style="2" customWidth="1"/>
    <col min="8" max="8" width="17.75" style="2" hidden="1" customWidth="1"/>
    <col min="9" max="9" width="15.25" style="2" hidden="1" customWidth="1"/>
    <col min="10" max="10" width="13.125" style="2" hidden="1" customWidth="1"/>
    <col min="11" max="13" width="10.875" style="2" hidden="1" customWidth="1"/>
    <col min="14" max="14" width="10.875" style="2" customWidth="1"/>
    <col min="15" max="16384" width="10.875" style="2"/>
  </cols>
  <sheetData>
    <row r="1" spans="1:13" ht="16.5" thickBot="1">
      <c r="D1" s="161" t="s">
        <v>45</v>
      </c>
      <c r="E1" s="162"/>
      <c r="F1" s="162"/>
      <c r="G1" s="163"/>
      <c r="H1" s="53"/>
    </row>
    <row r="2" spans="1:13">
      <c r="D2" s="164"/>
      <c r="E2" s="164"/>
      <c r="F2" s="164"/>
      <c r="G2" s="164"/>
    </row>
    <row r="3" spans="1:13">
      <c r="D3" s="165"/>
      <c r="E3" s="165"/>
      <c r="F3" s="165"/>
      <c r="G3" s="165"/>
    </row>
    <row r="5" spans="1:13" ht="10.5" customHeight="1">
      <c r="J5" s="15" t="s">
        <v>32</v>
      </c>
    </row>
    <row r="6" spans="1:13" ht="17.25" customHeight="1">
      <c r="B6" s="46" t="s">
        <v>35</v>
      </c>
      <c r="C6" s="166">
        <v>45173</v>
      </c>
      <c r="D6" s="166"/>
      <c r="H6" s="167" t="s">
        <v>37</v>
      </c>
      <c r="I6" s="167"/>
      <c r="J6" s="1">
        <v>0.33333333333333331</v>
      </c>
    </row>
    <row r="7" spans="1:13" ht="3.95" customHeight="1">
      <c r="B7" s="47"/>
      <c r="C7" s="3"/>
      <c r="H7" s="48"/>
      <c r="I7" s="4"/>
      <c r="J7" s="5"/>
    </row>
    <row r="8" spans="1:13" ht="15" customHeight="1">
      <c r="B8" s="46"/>
      <c r="C8" s="159"/>
      <c r="D8" s="159"/>
      <c r="H8" s="167" t="s">
        <v>36</v>
      </c>
      <c r="I8" s="167"/>
      <c r="J8" s="6">
        <v>1.4583333333333333</v>
      </c>
    </row>
    <row r="9" spans="1:13" ht="3.95" customHeight="1">
      <c r="B9" s="47"/>
      <c r="C9" s="7"/>
      <c r="E9" s="4"/>
      <c r="F9" s="4"/>
      <c r="G9" s="8"/>
    </row>
    <row r="10" spans="1:13" ht="15" customHeight="1">
      <c r="B10" s="46"/>
      <c r="C10" s="159"/>
      <c r="D10" s="159"/>
    </row>
    <row r="11" spans="1:13" ht="3.95" customHeight="1">
      <c r="B11" s="47"/>
      <c r="C11" s="7"/>
    </row>
    <row r="12" spans="1:13" ht="15" customHeight="1">
      <c r="B12" s="46"/>
      <c r="C12" s="160"/>
      <c r="D12" s="160"/>
      <c r="I12" s="2" t="s">
        <v>42</v>
      </c>
      <c r="J12" s="36">
        <v>0.90625</v>
      </c>
    </row>
    <row r="13" spans="1:13" ht="12.75" customHeight="1">
      <c r="J13" s="36">
        <v>0.25</v>
      </c>
    </row>
    <row r="14" spans="1:13" ht="21.75" customHeight="1">
      <c r="B14" s="153" t="s">
        <v>39</v>
      </c>
      <c r="C14" s="154"/>
      <c r="D14" s="154"/>
      <c r="E14" s="154"/>
      <c r="F14" s="154"/>
      <c r="G14" s="154"/>
    </row>
    <row r="15" spans="1:13" s="22" customFormat="1" ht="24.75" customHeight="1" thickBot="1">
      <c r="B15" s="23" t="s">
        <v>10</v>
      </c>
      <c r="C15" s="80" t="s">
        <v>38</v>
      </c>
      <c r="D15" s="81" t="s">
        <v>7</v>
      </c>
      <c r="E15" s="82" t="s">
        <v>8</v>
      </c>
      <c r="F15" s="80" t="s">
        <v>9</v>
      </c>
      <c r="G15" s="24" t="s">
        <v>0</v>
      </c>
      <c r="H15" s="26" t="s">
        <v>25</v>
      </c>
      <c r="I15" s="26" t="s">
        <v>26</v>
      </c>
      <c r="J15" s="27" t="s">
        <v>27</v>
      </c>
      <c r="K15" s="27" t="s">
        <v>28</v>
      </c>
      <c r="L15" s="28" t="s">
        <v>29</v>
      </c>
      <c r="M15" s="28" t="s">
        <v>31</v>
      </c>
    </row>
    <row r="16" spans="1:13" s="34" customFormat="1" ht="15.95" customHeight="1">
      <c r="A16" s="30">
        <f>B16</f>
        <v>45173</v>
      </c>
      <c r="B16" s="77">
        <f>$C$6</f>
        <v>45173</v>
      </c>
      <c r="C16" s="86">
        <v>0.45833333333333331</v>
      </c>
      <c r="D16" s="93"/>
      <c r="E16" s="90"/>
      <c r="F16" s="87">
        <v>0.72916666666666663</v>
      </c>
      <c r="G16" s="79">
        <f t="shared" ref="G16:G19" si="0">SUM(D16-C16+IF(C16&gt;D16,1)+(F16-E16+IF(E16&gt;F16,1)))</f>
        <v>1.2708333333333335</v>
      </c>
      <c r="H16" s="32" t="str">
        <f>IF(SUM(C16:D16)&lt;=0,0,IF(OR(C16="",D16=""),"",(MOD(D16-C16,1)-IF(D16&gt;C16,MAX(0,MIN(D16,21/24)-MAX(C16,6/24)),MAX(0,21/24-MAX(C16,6/24))+MAX(0,MIN(D16,21/24)-6/24)))))</f>
        <v/>
      </c>
      <c r="I16" s="32" t="str">
        <f>IF(SUM(E16:F16)&lt;=0,0,IF(OR(E16="",F16=""),"",(MOD(F16-E16,1)-IF(F16&gt;E16,MAX(0,MIN(F16,21/24)-MAX(E16,6/24)),MAX(0,21/24-MAX(E16,6/24))+MAX(0,MIN(F16,21/24)-6/24)))))</f>
        <v/>
      </c>
      <c r="J16" s="58" t="str">
        <f>IF(AND(C16&gt;=$J$12,D16&lt;=$J$13),1,"")</f>
        <v/>
      </c>
      <c r="K16" s="58" t="str">
        <f>IF(AND(E16&gt;=$J$12,F16&lt;=$J$13),1,"")</f>
        <v/>
      </c>
      <c r="L16" s="58">
        <f t="shared" ref="L16:L22" si="1">WEEKDAY(A16,2)</f>
        <v>1</v>
      </c>
      <c r="M16" s="59" t="str">
        <f t="shared" ref="M16:M22" si="2">IF(L16=7,G16,"")</f>
        <v/>
      </c>
    </row>
    <row r="17" spans="1:16" s="34" customFormat="1" ht="15.95" customHeight="1">
      <c r="A17" s="30">
        <f>B17</f>
        <v>45174</v>
      </c>
      <c r="B17" s="78">
        <f>$C$6+1</f>
        <v>45174</v>
      </c>
      <c r="C17" s="88">
        <v>0.30208333333333331</v>
      </c>
      <c r="D17" s="94"/>
      <c r="E17" s="91"/>
      <c r="F17" s="89">
        <v>0.70625000000000004</v>
      </c>
      <c r="G17" s="79">
        <f t="shared" si="0"/>
        <v>1.4041666666666668</v>
      </c>
      <c r="H17" s="32" t="str">
        <f t="shared" ref="H17:H22" si="3">IF(SUM(C17:D17)&lt;=0,0,IF(OR(C17="",D17=""),"",(MOD(D17-C17,1)-IF(D17&gt;C17,MAX(0,MIN(D17,21/24)-MAX(C17,6/24)),MAX(0,21/24-MAX(C17,6/24))+MAX(0,MIN(D17,21/24)-6/24)))))</f>
        <v/>
      </c>
      <c r="I17" s="32" t="str">
        <f t="shared" ref="I17:I22" si="4">IF(SUM(E17:F17)&lt;=0,0,IF(OR(E17="",F17=""),"",(MOD(F17-E17,1)-IF(F17&gt;E17,MAX(0,MIN(F17,21/24)-MAX(E17,6/24)),MAX(0,21/24-MAX(E17,6/24))+MAX(0,MIN(F17,21/24)-6/24)))))</f>
        <v/>
      </c>
      <c r="J17" s="58">
        <f t="shared" ref="J17:J22" si="5">IF(AND($C17&gt;=J13,$D17&lt;=$J14),1,"")</f>
        <v>1</v>
      </c>
      <c r="K17" s="58" t="str">
        <f t="shared" ref="K17:K22" si="6">IF(AND(E17&gt;=$J$12,F17&lt;=$J$13),1,"")</f>
        <v/>
      </c>
      <c r="L17" s="58">
        <f t="shared" si="1"/>
        <v>2</v>
      </c>
      <c r="M17" s="59" t="str">
        <f t="shared" si="2"/>
        <v/>
      </c>
      <c r="O17" s="45"/>
    </row>
    <row r="18" spans="1:16" s="34" customFormat="1" ht="15.95" customHeight="1">
      <c r="A18" s="30">
        <f t="shared" ref="A18:A22" si="7">B18</f>
        <v>45175</v>
      </c>
      <c r="B18" s="78">
        <f>$C$6+2</f>
        <v>45175</v>
      </c>
      <c r="C18" s="88">
        <v>0.3125</v>
      </c>
      <c r="D18" s="94"/>
      <c r="E18" s="91"/>
      <c r="F18" s="89">
        <v>0.74305555555555558</v>
      </c>
      <c r="G18" s="79">
        <f t="shared" si="0"/>
        <v>1.4305555555555556</v>
      </c>
      <c r="H18" s="32" t="str">
        <f t="shared" si="3"/>
        <v/>
      </c>
      <c r="I18" s="32" t="str">
        <f t="shared" si="4"/>
        <v/>
      </c>
      <c r="J18" s="58">
        <f t="shared" si="5"/>
        <v>1</v>
      </c>
      <c r="K18" s="58" t="str">
        <f t="shared" si="6"/>
        <v/>
      </c>
      <c r="L18" s="58">
        <f t="shared" si="1"/>
        <v>3</v>
      </c>
      <c r="M18" s="59" t="str">
        <f t="shared" si="2"/>
        <v/>
      </c>
    </row>
    <row r="19" spans="1:16" s="34" customFormat="1" ht="15.95" customHeight="1">
      <c r="A19" s="30">
        <f t="shared" si="7"/>
        <v>45176</v>
      </c>
      <c r="B19" s="78">
        <f>$C$6+3</f>
        <v>45176</v>
      </c>
      <c r="C19" s="88">
        <v>0.35416666666666669</v>
      </c>
      <c r="D19" s="94"/>
      <c r="E19" s="91"/>
      <c r="F19" s="89">
        <v>0.58333333333333337</v>
      </c>
      <c r="G19" s="79">
        <f t="shared" si="0"/>
        <v>1.2291666666666665</v>
      </c>
      <c r="H19" s="32" t="str">
        <f t="shared" si="3"/>
        <v/>
      </c>
      <c r="I19" s="32" t="str">
        <f t="shared" si="4"/>
        <v/>
      </c>
      <c r="J19" s="58" t="str">
        <f t="shared" si="5"/>
        <v/>
      </c>
      <c r="K19" s="58" t="str">
        <f t="shared" si="6"/>
        <v/>
      </c>
      <c r="L19" s="58">
        <f t="shared" si="1"/>
        <v>4</v>
      </c>
      <c r="M19" s="59" t="str">
        <f t="shared" si="2"/>
        <v/>
      </c>
      <c r="P19" s="45"/>
    </row>
    <row r="20" spans="1:16" s="34" customFormat="1" ht="15.95" customHeight="1">
      <c r="A20" s="30">
        <f t="shared" si="7"/>
        <v>45177</v>
      </c>
      <c r="B20" s="78">
        <f>$C$6+4</f>
        <v>45177</v>
      </c>
      <c r="C20" s="88">
        <v>0.3125</v>
      </c>
      <c r="D20" s="94"/>
      <c r="E20" s="91"/>
      <c r="F20" s="89">
        <v>0.58333333333333337</v>
      </c>
      <c r="G20" s="79">
        <f>SUM(D20-C20+IF(C20&gt;D20,1)+(F20-E20+IF(E20&gt;F20,1)))</f>
        <v>1.2708333333333335</v>
      </c>
      <c r="H20" s="32" t="str">
        <f t="shared" si="3"/>
        <v/>
      </c>
      <c r="I20" s="32" t="str">
        <f t="shared" si="4"/>
        <v/>
      </c>
      <c r="J20" s="58" t="str">
        <f t="shared" si="5"/>
        <v/>
      </c>
      <c r="K20" s="58" t="str">
        <f t="shared" si="6"/>
        <v/>
      </c>
      <c r="L20" s="58">
        <f t="shared" si="1"/>
        <v>5</v>
      </c>
      <c r="M20" s="59" t="str">
        <f t="shared" si="2"/>
        <v/>
      </c>
    </row>
    <row r="21" spans="1:16" s="34" customFormat="1" ht="15.95" customHeight="1">
      <c r="A21" s="30">
        <f t="shared" si="7"/>
        <v>45178</v>
      </c>
      <c r="B21" s="78">
        <f>$C$6+5</f>
        <v>45178</v>
      </c>
      <c r="C21" s="88"/>
      <c r="D21" s="94"/>
      <c r="E21" s="91"/>
      <c r="F21" s="89"/>
      <c r="G21" s="79">
        <f>SUM(D21-C21+IF(C21&gt;D21,1)+(F21-E21+IF(E21&gt;F21,1)))</f>
        <v>0</v>
      </c>
      <c r="H21" s="32">
        <f>IF(SUM(C21:D21)&lt;=0,0,IF(OR(C21="",D21=""),"",(MOD(D21-C21,1)-IF(D21&gt;C21,MAX(0,MIN(D21,21/24)-MAX(C21,6/24)),MAX(0,21/24-MAX(C21,6/24))+MAX(0,MIN(D21,21/24)-6/24)))))</f>
        <v>0</v>
      </c>
      <c r="I21" s="32">
        <f>IF(SUM(E21:F21)&lt;=0,0,IF(OR(E21="",F21=""),"",(MOD(F21-E21,1)-IF(F21&gt;E21,MAX(0,MIN(F21,21/24)-MAX(E21,6/24)),MAX(0,21/24-MAX(E21,6/24))+MAX(0,MIN(F21,21/24)-6/24)))))</f>
        <v>0</v>
      </c>
      <c r="J21" s="58" t="str">
        <f t="shared" si="5"/>
        <v/>
      </c>
      <c r="K21" s="58" t="str">
        <f t="shared" si="6"/>
        <v/>
      </c>
      <c r="L21" s="58">
        <f t="shared" si="1"/>
        <v>6</v>
      </c>
      <c r="M21" s="59" t="str">
        <f t="shared" si="2"/>
        <v/>
      </c>
    </row>
    <row r="22" spans="1:16" s="34" customFormat="1" ht="15.95" customHeight="1" thickBot="1">
      <c r="A22" s="37">
        <f t="shared" si="7"/>
        <v>45179</v>
      </c>
      <c r="B22" s="78">
        <f>$C$6+6</f>
        <v>45179</v>
      </c>
      <c r="C22" s="85"/>
      <c r="D22" s="95"/>
      <c r="E22" s="92"/>
      <c r="F22" s="84"/>
      <c r="G22" s="79">
        <f t="shared" ref="G22" si="8">SUM(D22-C22)+(F22-E22)</f>
        <v>0</v>
      </c>
      <c r="H22" s="32">
        <f t="shared" si="3"/>
        <v>0</v>
      </c>
      <c r="I22" s="32">
        <f t="shared" si="4"/>
        <v>0</v>
      </c>
      <c r="J22" s="60" t="str">
        <f t="shared" si="5"/>
        <v/>
      </c>
      <c r="K22" s="60" t="str">
        <f t="shared" si="6"/>
        <v/>
      </c>
      <c r="L22" s="58">
        <f t="shared" si="1"/>
        <v>7</v>
      </c>
      <c r="M22" s="59">
        <f t="shared" si="2"/>
        <v>0</v>
      </c>
    </row>
    <row r="23" spans="1:16" s="34" customFormat="1" ht="16.5" customHeight="1" thickBot="1">
      <c r="A23" s="156"/>
      <c r="B23" s="156"/>
      <c r="C23" s="156"/>
      <c r="D23" s="156"/>
      <c r="E23" s="156"/>
      <c r="F23" s="83" t="s">
        <v>12</v>
      </c>
      <c r="G23" s="40">
        <f>SUM(G16:G22)</f>
        <v>6.6055555555555561</v>
      </c>
      <c r="J23" s="157" t="s">
        <v>43</v>
      </c>
      <c r="K23" s="158"/>
      <c r="N23" s="76"/>
    </row>
    <row r="24" spans="1:16" s="34" customFormat="1" ht="14.25" customHeight="1" thickBot="1">
      <c r="B24" s="41"/>
      <c r="C24" s="41"/>
      <c r="D24" s="41"/>
      <c r="E24" s="42"/>
      <c r="F24" s="39" t="s">
        <v>11</v>
      </c>
      <c r="G24" s="40">
        <f>IF(SUM(G23-J8)&lt;=0,0,(SUM(G23-J8)))</f>
        <v>5.147222222222223</v>
      </c>
      <c r="J24" s="151">
        <f>SUM(J16:K22)</f>
        <v>2</v>
      </c>
      <c r="K24" s="152"/>
    </row>
    <row r="25" spans="1:16" s="34" customFormat="1" ht="14.25" customHeight="1">
      <c r="B25" s="41"/>
      <c r="C25" s="41"/>
      <c r="D25" s="41"/>
      <c r="E25" s="42"/>
      <c r="F25" s="39" t="s">
        <v>24</v>
      </c>
      <c r="G25" s="43">
        <f>(SUM(H16:H22))+(SUM(I16:I22))</f>
        <v>0</v>
      </c>
    </row>
    <row r="26" spans="1:16" s="34" customFormat="1" ht="14.25" customHeight="1">
      <c r="B26" s="41"/>
      <c r="C26" s="41"/>
      <c r="D26" s="41"/>
      <c r="E26" s="42"/>
      <c r="F26" s="39" t="s">
        <v>30</v>
      </c>
      <c r="G26" s="44">
        <f>SUM(M16:M22)</f>
        <v>0</v>
      </c>
      <c r="J26" s="45"/>
    </row>
    <row r="27" spans="1:16" ht="12" customHeight="1">
      <c r="B27" s="10"/>
      <c r="C27" s="11"/>
      <c r="D27" s="11"/>
      <c r="E27" s="11"/>
      <c r="F27" s="11"/>
      <c r="G27" s="11"/>
    </row>
    <row r="28" spans="1:16" ht="21" customHeight="1">
      <c r="B28" s="153" t="s">
        <v>1</v>
      </c>
      <c r="C28" s="154"/>
      <c r="D28" s="154"/>
      <c r="E28" s="154"/>
      <c r="F28" s="154"/>
      <c r="G28" s="154"/>
    </row>
    <row r="29" spans="1:16" s="22" customFormat="1" ht="26.25" thickBot="1">
      <c r="B29" s="23" t="s">
        <v>10</v>
      </c>
      <c r="C29" s="24" t="s">
        <v>38</v>
      </c>
      <c r="D29" s="25" t="s">
        <v>7</v>
      </c>
      <c r="E29" s="23" t="s">
        <v>8</v>
      </c>
      <c r="F29" s="29" t="s">
        <v>9</v>
      </c>
      <c r="G29" s="29" t="s">
        <v>0</v>
      </c>
      <c r="H29" s="26" t="s">
        <v>25</v>
      </c>
      <c r="I29" s="26" t="s">
        <v>26</v>
      </c>
      <c r="J29" s="27" t="s">
        <v>27</v>
      </c>
      <c r="K29" s="27" t="s">
        <v>28</v>
      </c>
      <c r="L29" s="28" t="s">
        <v>29</v>
      </c>
      <c r="M29" s="28" t="s">
        <v>31</v>
      </c>
    </row>
    <row r="30" spans="1:16" s="34" customFormat="1" ht="15.95" customHeight="1">
      <c r="A30" s="30">
        <f>B30</f>
        <v>45180</v>
      </c>
      <c r="B30" s="35">
        <f>$C$6+7</f>
        <v>45180</v>
      </c>
      <c r="C30" s="86">
        <v>0.35416666666666669</v>
      </c>
      <c r="D30" s="93"/>
      <c r="E30" s="90"/>
      <c r="F30" s="87">
        <v>0.71875</v>
      </c>
      <c r="G30" s="31">
        <f t="shared" ref="G30:G33" si="9">SUM(D30-C30+IF(C30&gt;D30,1)+(F30-E30+IF(E30&gt;F30,1)))</f>
        <v>1.3645833333333333</v>
      </c>
      <c r="H30" s="32" t="str">
        <f>IF(SUM(C30:D30)&lt;=0,0,IF(OR(C30="",D30=""),"",(MOD(D30-C30,1)-IF(D30&gt;C30,MAX(0,MIN(D30,21/24)-MAX(C30,6/24)),MAX(0,21/24-MAX(C30,6/24))+MAX(0,MIN(D30,21/24)-6/24)))))</f>
        <v/>
      </c>
      <c r="I30" s="32" t="str">
        <f>IF(SUM(E30:F30)&lt;=0,0,IF(OR(E30="",F30=""),"",(MOD(F30-E30,1)-IF(F30&gt;E30,MAX(0,MIN(F30,21/24)-MAX(E30,6/24)),MAX(0,21/24-MAX(E30,6/24))+MAX(0,MIN(F30,21/24)-6/24)))))</f>
        <v/>
      </c>
      <c r="J30" s="58" t="str">
        <f>IF(AND(C30&gt;=$J$12,D30&lt;=$J$13),1,"")</f>
        <v/>
      </c>
      <c r="K30" s="58" t="str">
        <f>IF(AND(E30&gt;=$J$12,F30&lt;=$J$13),1,"")</f>
        <v/>
      </c>
      <c r="L30" s="57">
        <f t="shared" ref="L30:L36" si="10">WEEKDAY(A30,2)</f>
        <v>1</v>
      </c>
      <c r="M30" s="33" t="str">
        <f t="shared" ref="M30:M36" si="11">IF(L30=7,G30,"")</f>
        <v/>
      </c>
    </row>
    <row r="31" spans="1:16" s="34" customFormat="1" ht="15.95" customHeight="1">
      <c r="A31" s="30">
        <f>B31</f>
        <v>45181</v>
      </c>
      <c r="B31" s="35">
        <f>$C$6+8</f>
        <v>45181</v>
      </c>
      <c r="C31" s="88">
        <v>0.33333333333333331</v>
      </c>
      <c r="D31" s="94"/>
      <c r="E31" s="91"/>
      <c r="F31" s="89">
        <v>0.79861111111111116</v>
      </c>
      <c r="G31" s="31">
        <f t="shared" si="9"/>
        <v>1.4652777777777779</v>
      </c>
      <c r="H31" s="32" t="str">
        <f t="shared" ref="H31:H36" si="12">IF(SUM(C31:D31)&lt;=0,0,IF(OR(C31="",D31=""),"",(MOD(D31-C31,1)-IF(D31&gt;C31,MAX(0,MIN(D31,21/24)-MAX(C31,6/24)),MAX(0,21/24-MAX(C31,6/24))+MAX(0,MIN(D31,21/24)-6/24)))))</f>
        <v/>
      </c>
      <c r="I31" s="32" t="str">
        <f t="shared" ref="I31:I36" si="13">IF(SUM(E31:F31)&lt;=0,0,IF(OR(E31="",F31=""),"",(MOD(F31-E31,1)-IF(F31&gt;E31,MAX(0,MIN(F31,21/24)-MAX(E31,6/24)),MAX(0,21/24-MAX(E31,6/24))+MAX(0,MIN(F31,21/24)-6/24)))))</f>
        <v/>
      </c>
      <c r="J31" s="58" t="str">
        <f t="shared" ref="J31:J36" si="14">IF(AND(C31&gt;=$J$12,D31&lt;=$J$13),1,"")</f>
        <v/>
      </c>
      <c r="K31" s="58" t="str">
        <f t="shared" ref="K31:K36" si="15">IF(AND(E31&gt;=$J$12,F31&lt;=$J$13),1,"")</f>
        <v/>
      </c>
      <c r="L31" s="57">
        <f t="shared" si="10"/>
        <v>2</v>
      </c>
      <c r="M31" s="33" t="str">
        <f t="shared" si="11"/>
        <v/>
      </c>
    </row>
    <row r="32" spans="1:16" s="34" customFormat="1" ht="15.95" customHeight="1">
      <c r="A32" s="30">
        <f t="shared" ref="A32:A36" si="16">B32</f>
        <v>45182</v>
      </c>
      <c r="B32" s="35">
        <f>$C$6+9</f>
        <v>45182</v>
      </c>
      <c r="C32" s="88">
        <v>0.3125</v>
      </c>
      <c r="D32" s="94"/>
      <c r="E32" s="91"/>
      <c r="F32" s="89">
        <v>0.7680555555555556</v>
      </c>
      <c r="G32" s="31">
        <f t="shared" si="9"/>
        <v>1.4555555555555557</v>
      </c>
      <c r="H32" s="32" t="str">
        <f t="shared" si="12"/>
        <v/>
      </c>
      <c r="I32" s="32" t="str">
        <f t="shared" si="13"/>
        <v/>
      </c>
      <c r="J32" s="58" t="str">
        <f t="shared" si="14"/>
        <v/>
      </c>
      <c r="K32" s="58" t="str">
        <f t="shared" si="15"/>
        <v/>
      </c>
      <c r="L32" s="57">
        <f t="shared" si="10"/>
        <v>3</v>
      </c>
      <c r="M32" s="33" t="str">
        <f t="shared" si="11"/>
        <v/>
      </c>
    </row>
    <row r="33" spans="1:13" s="34" customFormat="1" ht="15.95" customHeight="1">
      <c r="A33" s="30">
        <f t="shared" si="16"/>
        <v>45183</v>
      </c>
      <c r="B33" s="35">
        <f>$C$6+10</f>
        <v>45183</v>
      </c>
      <c r="C33" s="88">
        <v>0.35416666666666669</v>
      </c>
      <c r="D33" s="94"/>
      <c r="E33" s="91"/>
      <c r="F33" s="89">
        <v>0.74652777777777779</v>
      </c>
      <c r="G33" s="31">
        <f t="shared" si="9"/>
        <v>1.3923611111111112</v>
      </c>
      <c r="H33" s="32" t="str">
        <f t="shared" si="12"/>
        <v/>
      </c>
      <c r="I33" s="32" t="str">
        <f t="shared" si="13"/>
        <v/>
      </c>
      <c r="J33" s="58" t="str">
        <f t="shared" si="14"/>
        <v/>
      </c>
      <c r="K33" s="58" t="str">
        <f t="shared" si="15"/>
        <v/>
      </c>
      <c r="L33" s="57">
        <f t="shared" si="10"/>
        <v>4</v>
      </c>
      <c r="M33" s="33" t="str">
        <f t="shared" si="11"/>
        <v/>
      </c>
    </row>
    <row r="34" spans="1:13" s="34" customFormat="1" ht="15.95" customHeight="1">
      <c r="A34" s="30">
        <f t="shared" si="16"/>
        <v>45184</v>
      </c>
      <c r="B34" s="35">
        <f>$C$6+11</f>
        <v>45184</v>
      </c>
      <c r="C34" s="88">
        <v>0.28958333333333336</v>
      </c>
      <c r="D34" s="94"/>
      <c r="E34" s="91"/>
      <c r="F34" s="89">
        <v>0.53541666666666665</v>
      </c>
      <c r="G34" s="31">
        <f>SUM(D34-C34+IF(C34&gt;D34,1)+(F34-E34+IF(E34&gt;F34,1)))</f>
        <v>1.2458333333333333</v>
      </c>
      <c r="H34" s="32" t="str">
        <f t="shared" si="12"/>
        <v/>
      </c>
      <c r="I34" s="32" t="str">
        <f t="shared" si="13"/>
        <v/>
      </c>
      <c r="J34" s="58" t="str">
        <f t="shared" si="14"/>
        <v/>
      </c>
      <c r="K34" s="58" t="str">
        <f t="shared" si="15"/>
        <v/>
      </c>
      <c r="L34" s="57">
        <f t="shared" si="10"/>
        <v>5</v>
      </c>
      <c r="M34" s="33" t="str">
        <f t="shared" si="11"/>
        <v/>
      </c>
    </row>
    <row r="35" spans="1:13" s="34" customFormat="1" ht="15.95" customHeight="1">
      <c r="A35" s="30">
        <f t="shared" si="16"/>
        <v>45185</v>
      </c>
      <c r="B35" s="35">
        <f>$C$6+12</f>
        <v>45185</v>
      </c>
      <c r="C35" s="88"/>
      <c r="D35" s="94"/>
      <c r="E35" s="91"/>
      <c r="F35" s="89"/>
      <c r="G35" s="31">
        <f>SUM(D35-C35+IF(C35&gt;D35,1)+(F35-E35+IF(E35&gt;F35,1)))</f>
        <v>0</v>
      </c>
      <c r="H35" s="32">
        <f t="shared" si="12"/>
        <v>0</v>
      </c>
      <c r="I35" s="32">
        <f t="shared" si="13"/>
        <v>0</v>
      </c>
      <c r="J35" s="58" t="str">
        <f t="shared" si="14"/>
        <v/>
      </c>
      <c r="K35" s="58" t="str">
        <f t="shared" si="15"/>
        <v/>
      </c>
      <c r="L35" s="57">
        <f t="shared" si="10"/>
        <v>6</v>
      </c>
      <c r="M35" s="33" t="str">
        <f t="shared" si="11"/>
        <v/>
      </c>
    </row>
    <row r="36" spans="1:13" s="34" customFormat="1" ht="15.95" customHeight="1" thickBot="1">
      <c r="A36" s="37">
        <f t="shared" si="16"/>
        <v>45186</v>
      </c>
      <c r="B36" s="35">
        <f>$C$6+13</f>
        <v>45186</v>
      </c>
      <c r="C36" s="85"/>
      <c r="D36" s="95"/>
      <c r="E36" s="92"/>
      <c r="F36" s="84"/>
      <c r="G36" s="31">
        <f t="shared" ref="G36" si="17">SUM(D36-C36)+(F36-E36)</f>
        <v>0</v>
      </c>
      <c r="H36" s="32">
        <f t="shared" si="12"/>
        <v>0</v>
      </c>
      <c r="I36" s="32">
        <f t="shared" si="13"/>
        <v>0</v>
      </c>
      <c r="J36" s="58" t="str">
        <f t="shared" si="14"/>
        <v/>
      </c>
      <c r="K36" s="58" t="str">
        <f t="shared" si="15"/>
        <v/>
      </c>
      <c r="L36" s="57">
        <f t="shared" si="10"/>
        <v>7</v>
      </c>
      <c r="M36" s="33">
        <f t="shared" si="11"/>
        <v>0</v>
      </c>
    </row>
    <row r="37" spans="1:13" s="34" customFormat="1" ht="16.5" customHeight="1" thickBot="1">
      <c r="A37" s="156"/>
      <c r="B37" s="156"/>
      <c r="C37" s="156"/>
      <c r="D37" s="156"/>
      <c r="E37" s="156"/>
      <c r="F37" s="39" t="s">
        <v>12</v>
      </c>
      <c r="G37" s="40">
        <f>SUM(G30:G36)</f>
        <v>6.9236111111111107</v>
      </c>
      <c r="J37" s="157" t="s">
        <v>43</v>
      </c>
      <c r="K37" s="158"/>
    </row>
    <row r="38" spans="1:13" s="34" customFormat="1" ht="14.25" customHeight="1" thickBot="1">
      <c r="B38" s="41"/>
      <c r="C38" s="41"/>
      <c r="D38" s="41"/>
      <c r="E38" s="42"/>
      <c r="F38" s="39" t="s">
        <v>11</v>
      </c>
      <c r="G38" s="40">
        <f>IF(SUM(G37-G21)&lt;=0,0,(SUM(G37-G21)))</f>
        <v>6.9236111111111107</v>
      </c>
      <c r="J38" s="151">
        <f>SUM(J30:K36)</f>
        <v>0</v>
      </c>
      <c r="K38" s="152"/>
    </row>
    <row r="39" spans="1:13" s="34" customFormat="1" ht="14.25" customHeight="1">
      <c r="B39" s="41"/>
      <c r="C39" s="41"/>
      <c r="D39" s="41"/>
      <c r="E39" s="42"/>
      <c r="F39" s="39" t="s">
        <v>24</v>
      </c>
      <c r="G39" s="43">
        <f>(SUM(H30:H36))+(SUM(I30:I36))</f>
        <v>0</v>
      </c>
    </row>
    <row r="40" spans="1:13" s="34" customFormat="1" ht="14.25" customHeight="1">
      <c r="B40" s="41"/>
      <c r="C40" s="41"/>
      <c r="D40" s="41"/>
      <c r="E40" s="42"/>
      <c r="F40" s="39" t="s">
        <v>30</v>
      </c>
      <c r="G40" s="44">
        <f>SUM(M30:M36)</f>
        <v>0</v>
      </c>
      <c r="J40" s="45"/>
    </row>
    <row r="41" spans="1:13" ht="12" customHeight="1">
      <c r="B41" s="10"/>
      <c r="C41" s="11"/>
      <c r="D41" s="11"/>
      <c r="E41" s="11"/>
      <c r="F41" s="11"/>
      <c r="G41" s="11"/>
    </row>
    <row r="42" spans="1:13" ht="21" customHeight="1">
      <c r="B42" s="153" t="s">
        <v>5</v>
      </c>
      <c r="C42" s="154"/>
      <c r="D42" s="154"/>
      <c r="E42" s="154"/>
      <c r="F42" s="154"/>
      <c r="G42" s="154"/>
    </row>
    <row r="43" spans="1:13" s="22" customFormat="1" ht="26.25" thickBot="1">
      <c r="B43" s="23" t="s">
        <v>10</v>
      </c>
      <c r="C43" s="24" t="s">
        <v>38</v>
      </c>
      <c r="D43" s="25" t="s">
        <v>7</v>
      </c>
      <c r="E43" s="23" t="s">
        <v>8</v>
      </c>
      <c r="F43" s="29" t="s">
        <v>9</v>
      </c>
      <c r="G43" s="29" t="s">
        <v>0</v>
      </c>
      <c r="H43" s="26" t="s">
        <v>25</v>
      </c>
      <c r="I43" s="26" t="s">
        <v>26</v>
      </c>
      <c r="J43" s="27" t="s">
        <v>27</v>
      </c>
      <c r="K43" s="27" t="s">
        <v>28</v>
      </c>
      <c r="L43" s="28" t="s">
        <v>29</v>
      </c>
      <c r="M43" s="28" t="s">
        <v>31</v>
      </c>
    </row>
    <row r="44" spans="1:13" s="34" customFormat="1" ht="15.95" customHeight="1">
      <c r="A44" s="30">
        <f>B44</f>
        <v>45187</v>
      </c>
      <c r="B44" s="35">
        <f>$C$6+14</f>
        <v>45187</v>
      </c>
      <c r="C44" s="86">
        <v>0.38541666666666669</v>
      </c>
      <c r="D44" s="93"/>
      <c r="E44" s="90"/>
      <c r="F44" s="87">
        <v>0.75347222222222221</v>
      </c>
      <c r="G44" s="31">
        <f t="shared" ref="G44:G47" si="18">SUM(D44-C44+IF(C44&gt;D44,1)+(F44-E44+IF(E44&gt;F44,1)))</f>
        <v>1.3680555555555554</v>
      </c>
      <c r="H44" s="32" t="str">
        <f>IF(SUM(C44:D44)&lt;=0,0,IF(OR(C44="",D44=""),"",(MOD(D44-C44,1)-IF(D44&gt;C44,MAX(0,MIN(D44,21/24)-MAX(C44,6/24)),MAX(0,21/24-MAX(C44,6/24))+MAX(0,MIN(D44,21/24)-6/24)))))</f>
        <v/>
      </c>
      <c r="I44" s="32" t="str">
        <f>IF(SUM(E44:F44)&lt;=0,0,IF(OR(E44="",F44=""),"",(MOD(F44-E44,1)-IF(F44&gt;E44,MAX(0,MIN(F44,21/24)-MAX(E44,6/24)),MAX(0,21/24-MAX(E44,6/24))+MAX(0,MIN(F44,21/24)-6/24)))))</f>
        <v/>
      </c>
      <c r="J44" s="58" t="str">
        <f>IF(AND(C44&gt;=$J$12,D44&lt;=$J$13),1,"")</f>
        <v/>
      </c>
      <c r="K44" s="58" t="str">
        <f>IF(AND(E44&gt;=$J$12,F44&lt;=$J$13),1,"")</f>
        <v/>
      </c>
      <c r="L44" s="57">
        <f t="shared" ref="L44:L50" si="19">WEEKDAY(A44,2)</f>
        <v>1</v>
      </c>
      <c r="M44" s="33" t="str">
        <f t="shared" ref="M44:M50" si="20">IF(L44=7,G44,"")</f>
        <v/>
      </c>
    </row>
    <row r="45" spans="1:13" s="34" customFormat="1" ht="15.95" customHeight="1">
      <c r="A45" s="30">
        <f>B45</f>
        <v>45188</v>
      </c>
      <c r="B45" s="35">
        <f>$C$6+15</f>
        <v>45188</v>
      </c>
      <c r="C45" s="88">
        <v>0.28472222222222221</v>
      </c>
      <c r="D45" s="94"/>
      <c r="E45" s="91"/>
      <c r="F45" s="89">
        <v>0.59930555555555554</v>
      </c>
      <c r="G45" s="31">
        <f t="shared" si="18"/>
        <v>1.3145833333333332</v>
      </c>
      <c r="H45" s="32" t="str">
        <f t="shared" ref="H45:H50" si="21">IF(SUM(C45:D45)&lt;=0,0,IF(OR(C45="",D45=""),"",(MOD(D45-C45,1)-IF(D45&gt;C45,MAX(0,MIN(D45,21/24)-MAX(C45,6/24)),MAX(0,21/24-MAX(C45,6/24))+MAX(0,MIN(D45,21/24)-6/24)))))</f>
        <v/>
      </c>
      <c r="I45" s="32" t="str">
        <f t="shared" ref="I45:I50" si="22">IF(SUM(E45:F45)&lt;=0,0,IF(OR(E45="",F45=""),"",(MOD(F45-E45,1)-IF(F45&gt;E45,MAX(0,MIN(F45,21/24)-MAX(E45,6/24)),MAX(0,21/24-MAX(E45,6/24))+MAX(0,MIN(F45,21/24)-6/24)))))</f>
        <v/>
      </c>
      <c r="J45" s="58" t="str">
        <f t="shared" ref="J45:J50" si="23">IF(AND(C45&gt;=$J$12,D45&lt;=$J$13),1,"")</f>
        <v/>
      </c>
      <c r="K45" s="58" t="str">
        <f t="shared" ref="K45:K50" si="24">IF(AND(E45&gt;=$J$12,F45&lt;=$J$13),1,"")</f>
        <v/>
      </c>
      <c r="L45" s="57">
        <f t="shared" si="19"/>
        <v>2</v>
      </c>
      <c r="M45" s="33" t="str">
        <f t="shared" si="20"/>
        <v/>
      </c>
    </row>
    <row r="46" spans="1:13" s="34" customFormat="1" ht="15.95" customHeight="1">
      <c r="A46" s="30">
        <f t="shared" ref="A46:A50" si="25">B46</f>
        <v>45189</v>
      </c>
      <c r="B46" s="35">
        <f>$C$6+16</f>
        <v>45189</v>
      </c>
      <c r="C46" s="88">
        <v>0.34027777777777779</v>
      </c>
      <c r="D46" s="94"/>
      <c r="E46" s="91"/>
      <c r="F46" s="89">
        <v>0.73888888888888893</v>
      </c>
      <c r="G46" s="31">
        <f t="shared" si="18"/>
        <v>1.3986111111111112</v>
      </c>
      <c r="H46" s="32" t="str">
        <f t="shared" si="21"/>
        <v/>
      </c>
      <c r="I46" s="32" t="str">
        <f t="shared" si="22"/>
        <v/>
      </c>
      <c r="J46" s="58" t="str">
        <f t="shared" si="23"/>
        <v/>
      </c>
      <c r="K46" s="58" t="str">
        <f t="shared" si="24"/>
        <v/>
      </c>
      <c r="L46" s="57">
        <f t="shared" si="19"/>
        <v>3</v>
      </c>
      <c r="M46" s="33" t="str">
        <f t="shared" si="20"/>
        <v/>
      </c>
    </row>
    <row r="47" spans="1:13" s="34" customFormat="1" ht="15.95" customHeight="1">
      <c r="A47" s="30">
        <f t="shared" si="25"/>
        <v>45190</v>
      </c>
      <c r="B47" s="35">
        <f>$C$6+17</f>
        <v>45190</v>
      </c>
      <c r="C47" s="88">
        <v>0.32569444444444445</v>
      </c>
      <c r="D47" s="94"/>
      <c r="E47" s="91"/>
      <c r="F47" s="89">
        <v>0.70833333333333337</v>
      </c>
      <c r="G47" s="31">
        <f t="shared" si="18"/>
        <v>1.3826388888888888</v>
      </c>
      <c r="H47" s="32" t="str">
        <f t="shared" si="21"/>
        <v/>
      </c>
      <c r="I47" s="32" t="str">
        <f t="shared" si="22"/>
        <v/>
      </c>
      <c r="J47" s="58" t="str">
        <f t="shared" si="23"/>
        <v/>
      </c>
      <c r="K47" s="58" t="str">
        <f t="shared" si="24"/>
        <v/>
      </c>
      <c r="L47" s="57">
        <f t="shared" si="19"/>
        <v>4</v>
      </c>
      <c r="M47" s="33" t="str">
        <f t="shared" si="20"/>
        <v/>
      </c>
    </row>
    <row r="48" spans="1:13" s="34" customFormat="1" ht="15.95" customHeight="1">
      <c r="A48" s="30">
        <f t="shared" si="25"/>
        <v>45191</v>
      </c>
      <c r="B48" s="35">
        <f>$C$6+18</f>
        <v>45191</v>
      </c>
      <c r="C48" s="88">
        <v>0.28472222222222221</v>
      </c>
      <c r="D48" s="94"/>
      <c r="E48" s="91"/>
      <c r="F48" s="89">
        <v>0.75138888888888888</v>
      </c>
      <c r="G48" s="31">
        <f>SUM(D48-C48+IF(C48&gt;D48,1)+(F48-E48+IF(E48&gt;F48,1)))</f>
        <v>1.4666666666666668</v>
      </c>
      <c r="H48" s="32" t="str">
        <f t="shared" si="21"/>
        <v/>
      </c>
      <c r="I48" s="32" t="str">
        <f t="shared" si="22"/>
        <v/>
      </c>
      <c r="J48" s="58" t="str">
        <f t="shared" si="23"/>
        <v/>
      </c>
      <c r="K48" s="58" t="str">
        <f t="shared" si="24"/>
        <v/>
      </c>
      <c r="L48" s="57">
        <f t="shared" si="19"/>
        <v>5</v>
      </c>
      <c r="M48" s="33" t="str">
        <f t="shared" si="20"/>
        <v/>
      </c>
    </row>
    <row r="49" spans="1:13" s="34" customFormat="1" ht="15.95" customHeight="1">
      <c r="A49" s="30">
        <f t="shared" si="25"/>
        <v>45192</v>
      </c>
      <c r="B49" s="35">
        <f>$C$6+19</f>
        <v>45192</v>
      </c>
      <c r="C49" s="88">
        <v>0.48194444444444445</v>
      </c>
      <c r="D49" s="94"/>
      <c r="E49" s="91"/>
      <c r="F49" s="89">
        <v>0.5</v>
      </c>
      <c r="G49" s="31">
        <f>SUM(D49-C49+IF(C49&gt;D49,1)+(F49-E49+IF(E49&gt;F49,1)))</f>
        <v>1.0180555555555555</v>
      </c>
      <c r="H49" s="32" t="str">
        <f t="shared" si="21"/>
        <v/>
      </c>
      <c r="I49" s="32" t="str">
        <f t="shared" si="22"/>
        <v/>
      </c>
      <c r="J49" s="58" t="str">
        <f t="shared" si="23"/>
        <v/>
      </c>
      <c r="K49" s="58" t="str">
        <f t="shared" si="24"/>
        <v/>
      </c>
      <c r="L49" s="57">
        <f t="shared" si="19"/>
        <v>6</v>
      </c>
      <c r="M49" s="33" t="str">
        <f t="shared" si="20"/>
        <v/>
      </c>
    </row>
    <row r="50" spans="1:13" s="34" customFormat="1" ht="15.95" customHeight="1" thickBot="1">
      <c r="A50" s="37">
        <f t="shared" si="25"/>
        <v>45193</v>
      </c>
      <c r="B50" s="35">
        <f>$C$6+20</f>
        <v>45193</v>
      </c>
      <c r="C50" s="85"/>
      <c r="D50" s="95"/>
      <c r="E50" s="92"/>
      <c r="F50" s="84"/>
      <c r="G50" s="31">
        <f t="shared" ref="G50" si="26">SUM(D50-C50)+(F50-E50)</f>
        <v>0</v>
      </c>
      <c r="H50" s="32">
        <f t="shared" si="21"/>
        <v>0</v>
      </c>
      <c r="I50" s="32">
        <f t="shared" si="22"/>
        <v>0</v>
      </c>
      <c r="J50" s="58" t="str">
        <f t="shared" si="23"/>
        <v/>
      </c>
      <c r="K50" s="58" t="str">
        <f t="shared" si="24"/>
        <v/>
      </c>
      <c r="L50" s="57">
        <f t="shared" si="19"/>
        <v>7</v>
      </c>
      <c r="M50" s="33">
        <f t="shared" si="20"/>
        <v>0</v>
      </c>
    </row>
    <row r="51" spans="1:13" s="34" customFormat="1" ht="16.5" customHeight="1" thickBot="1">
      <c r="A51" s="156"/>
      <c r="B51" s="156"/>
      <c r="C51" s="156"/>
      <c r="D51" s="156"/>
      <c r="E51" s="156"/>
      <c r="F51" s="39" t="s">
        <v>12</v>
      </c>
      <c r="G51" s="40">
        <f>SUM(G44:G50)</f>
        <v>7.9486111111111111</v>
      </c>
      <c r="J51" s="157" t="s">
        <v>43</v>
      </c>
      <c r="K51" s="158"/>
    </row>
    <row r="52" spans="1:13" s="34" customFormat="1" ht="14.25" customHeight="1" thickBot="1">
      <c r="B52" s="41"/>
      <c r="C52" s="41"/>
      <c r="D52" s="41"/>
      <c r="E52" s="42"/>
      <c r="F52" s="39" t="s">
        <v>11</v>
      </c>
      <c r="G52" s="40">
        <f>IF(SUM(G51-G37)&lt;=0,0,(SUM(G51-G37)))</f>
        <v>1.0250000000000004</v>
      </c>
      <c r="J52" s="151">
        <f>SUM(J44:K50)</f>
        <v>0</v>
      </c>
      <c r="K52" s="152"/>
    </row>
    <row r="53" spans="1:13" s="34" customFormat="1" ht="14.25" customHeight="1">
      <c r="B53" s="41"/>
      <c r="C53" s="41"/>
      <c r="D53" s="41"/>
      <c r="E53" s="42"/>
      <c r="F53" s="39" t="s">
        <v>24</v>
      </c>
      <c r="G53" s="43">
        <f>(SUM(H44:H50))+(SUM(I44:I50))</f>
        <v>0</v>
      </c>
    </row>
    <row r="54" spans="1:13" s="34" customFormat="1" ht="14.25" customHeight="1">
      <c r="B54" s="41"/>
      <c r="C54" s="41"/>
      <c r="D54" s="41"/>
      <c r="E54" s="42"/>
      <c r="F54" s="39" t="s">
        <v>30</v>
      </c>
      <c r="G54" s="44">
        <f>SUM(M44:M50)</f>
        <v>0</v>
      </c>
      <c r="J54" s="45"/>
    </row>
    <row r="55" spans="1:13" ht="11.25" customHeight="1">
      <c r="B55" s="10"/>
      <c r="C55" s="11"/>
      <c r="D55" s="11"/>
      <c r="E55" s="11"/>
      <c r="F55" s="11"/>
      <c r="G55" s="11"/>
    </row>
    <row r="56" spans="1:13" ht="18.75" customHeight="1">
      <c r="B56" s="153" t="s">
        <v>6</v>
      </c>
      <c r="C56" s="154"/>
      <c r="D56" s="154"/>
      <c r="E56" s="154"/>
      <c r="F56" s="154"/>
      <c r="G56" s="154"/>
    </row>
    <row r="57" spans="1:13" s="22" customFormat="1" ht="26.25" thickBot="1">
      <c r="B57" s="23" t="s">
        <v>10</v>
      </c>
      <c r="C57" s="24" t="s">
        <v>38</v>
      </c>
      <c r="D57" s="25" t="s">
        <v>7</v>
      </c>
      <c r="E57" s="23" t="s">
        <v>8</v>
      </c>
      <c r="F57" s="29" t="s">
        <v>9</v>
      </c>
      <c r="G57" s="29" t="s">
        <v>0</v>
      </c>
      <c r="H57" s="26" t="s">
        <v>25</v>
      </c>
      <c r="I57" s="26" t="s">
        <v>26</v>
      </c>
      <c r="J57" s="27" t="s">
        <v>27</v>
      </c>
      <c r="K57" s="27" t="s">
        <v>28</v>
      </c>
      <c r="L57" s="28" t="s">
        <v>29</v>
      </c>
      <c r="M57" s="28" t="s">
        <v>31</v>
      </c>
    </row>
    <row r="58" spans="1:13" s="34" customFormat="1" ht="15.95" customHeight="1">
      <c r="A58" s="30">
        <f>B58</f>
        <v>45194</v>
      </c>
      <c r="B58" s="35">
        <f>$C$6+21</f>
        <v>45194</v>
      </c>
      <c r="C58" s="86">
        <v>0.3576388888888889</v>
      </c>
      <c r="D58" s="93"/>
      <c r="E58" s="90"/>
      <c r="F58" s="87">
        <v>0.75069444444444444</v>
      </c>
      <c r="G58" s="31">
        <f t="shared" ref="G58:G68" si="27">SUM(D58-C58+IF(C58&gt;D58,1)+(F58-E58+IF(E58&gt;F58,1)))</f>
        <v>1.3930555555555557</v>
      </c>
      <c r="H58" s="32" t="str">
        <f>IF(SUM(C58:D58)&lt;=0,0,IF(OR(C58="",D58=""),"",(MOD(D58-C58,1)-IF(D58&gt;C58,MAX(0,MIN(D58,21/24)-MAX(C58,6/24)),MAX(0,21/24-MAX(C58,6/24))+MAX(0,MIN(D58,21/24)-6/24)))))</f>
        <v/>
      </c>
      <c r="I58" s="32" t="str">
        <f>IF(SUM(E58:F58)&lt;=0,0,IF(OR(E58="",F58=""),"",(MOD(F58-E58,1)-IF(F58&gt;E58,MAX(0,MIN(F58,21/24)-MAX(E58,6/24)),MAX(0,21/24-MAX(E58,6/24))+MAX(0,MIN(F58,21/24)-6/24)))))</f>
        <v/>
      </c>
      <c r="J58" s="58" t="str">
        <f>IF(AND(C58&gt;=$J$12,D58&lt;=$J$13),1,"")</f>
        <v/>
      </c>
      <c r="K58" s="58" t="str">
        <f>IF(AND(E58&gt;=$J$12,F58&lt;=$J$13),1,"")</f>
        <v/>
      </c>
      <c r="L58" s="57">
        <f t="shared" ref="L58:L68" si="28">WEEKDAY(A58,2)</f>
        <v>1</v>
      </c>
      <c r="M58" s="33" t="str">
        <f t="shared" ref="M58:M68" si="29">IF(L58=7,G58,"")</f>
        <v/>
      </c>
    </row>
    <row r="59" spans="1:13" s="34" customFormat="1" ht="15.95" customHeight="1">
      <c r="A59" s="30">
        <f>B59</f>
        <v>45195</v>
      </c>
      <c r="B59" s="35">
        <f>$C$6+22</f>
        <v>45195</v>
      </c>
      <c r="C59" s="88">
        <v>0.31597222222222221</v>
      </c>
      <c r="D59" s="94"/>
      <c r="E59" s="91"/>
      <c r="F59" s="89">
        <v>0.72569444444444442</v>
      </c>
      <c r="G59" s="31">
        <f t="shared" si="27"/>
        <v>1.4097222222222223</v>
      </c>
      <c r="H59" s="32" t="str">
        <f t="shared" ref="H59:H68" si="30">IF(SUM(C59:D59)&lt;=0,0,IF(OR(C59="",D59=""),"",(MOD(D59-C59,1)-IF(D59&gt;C59,MAX(0,MIN(D59,21/24)-MAX(C59,6/24)),MAX(0,21/24-MAX(C59,6/24))+MAX(0,MIN(D59,21/24)-6/24)))))</f>
        <v/>
      </c>
      <c r="I59" s="32" t="str">
        <f t="shared" ref="I59:I68" si="31">IF(SUM(E59:F59)&lt;=0,0,IF(OR(E59="",F59=""),"",(MOD(F59-E59,1)-IF(F59&gt;E59,MAX(0,MIN(F59,21/24)-MAX(E59,6/24)),MAX(0,21/24-MAX(E59,6/24))+MAX(0,MIN(F59,21/24)-6/24)))))</f>
        <v/>
      </c>
      <c r="J59" s="58" t="str">
        <f t="shared" ref="J59:J68" si="32">IF(AND(C59&gt;=$J$12,D59&lt;=$J$13),1,"")</f>
        <v/>
      </c>
      <c r="K59" s="58" t="str">
        <f t="shared" ref="K59:K68" si="33">IF(AND(E59&gt;=$J$12,F59&lt;=$J$13),1,"")</f>
        <v/>
      </c>
      <c r="L59" s="57">
        <f t="shared" si="28"/>
        <v>2</v>
      </c>
      <c r="M59" s="33" t="str">
        <f t="shared" si="29"/>
        <v/>
      </c>
    </row>
    <row r="60" spans="1:13" s="34" customFormat="1" ht="15.95" customHeight="1">
      <c r="A60" s="30">
        <f t="shared" ref="A60:A68" si="34">B60</f>
        <v>45196</v>
      </c>
      <c r="B60" s="35">
        <f>$C$6+23</f>
        <v>45196</v>
      </c>
      <c r="C60" s="88">
        <v>0.3347222222222222</v>
      </c>
      <c r="D60" s="94"/>
      <c r="E60" s="91"/>
      <c r="F60" s="89">
        <v>0.58194444444444449</v>
      </c>
      <c r="G60" s="31">
        <f t="shared" si="27"/>
        <v>1.2472222222222222</v>
      </c>
      <c r="H60" s="32" t="str">
        <f t="shared" si="30"/>
        <v/>
      </c>
      <c r="I60" s="32" t="str">
        <f t="shared" si="31"/>
        <v/>
      </c>
      <c r="J60" s="58" t="str">
        <f t="shared" si="32"/>
        <v/>
      </c>
      <c r="K60" s="58" t="str">
        <f t="shared" si="33"/>
        <v/>
      </c>
      <c r="L60" s="57">
        <f t="shared" si="28"/>
        <v>3</v>
      </c>
      <c r="M60" s="33" t="str">
        <f t="shared" si="29"/>
        <v/>
      </c>
    </row>
    <row r="61" spans="1:13" s="34" customFormat="1" ht="15.95" customHeight="1">
      <c r="A61" s="30">
        <f t="shared" si="34"/>
        <v>45197</v>
      </c>
      <c r="B61" s="35">
        <f>$C$6+24</f>
        <v>45197</v>
      </c>
      <c r="C61" s="88">
        <v>0.3125</v>
      </c>
      <c r="D61" s="94"/>
      <c r="E61" s="91"/>
      <c r="F61" s="89">
        <v>0.71527777777777779</v>
      </c>
      <c r="G61" s="31">
        <f t="shared" si="27"/>
        <v>1.4027777777777777</v>
      </c>
      <c r="H61" s="32" t="str">
        <f t="shared" si="30"/>
        <v/>
      </c>
      <c r="I61" s="32" t="str">
        <f t="shared" si="31"/>
        <v/>
      </c>
      <c r="J61" s="58" t="str">
        <f t="shared" si="32"/>
        <v/>
      </c>
      <c r="K61" s="58" t="str">
        <f t="shared" si="33"/>
        <v/>
      </c>
      <c r="L61" s="57">
        <f t="shared" si="28"/>
        <v>4</v>
      </c>
      <c r="M61" s="33" t="str">
        <f t="shared" si="29"/>
        <v/>
      </c>
    </row>
    <row r="62" spans="1:13" s="34" customFormat="1" ht="15.95" customHeight="1">
      <c r="A62" s="30">
        <f t="shared" si="34"/>
        <v>45198</v>
      </c>
      <c r="B62" s="35">
        <f>$C$6+25</f>
        <v>45198</v>
      </c>
      <c r="C62" s="88">
        <v>0.28958333333333336</v>
      </c>
      <c r="D62" s="94"/>
      <c r="E62" s="91"/>
      <c r="F62" s="89">
        <v>0.57847222222222228</v>
      </c>
      <c r="G62" s="31">
        <f t="shared" si="27"/>
        <v>1.288888888888889</v>
      </c>
      <c r="H62" s="32" t="str">
        <f t="shared" si="30"/>
        <v/>
      </c>
      <c r="I62" s="32" t="str">
        <f t="shared" si="31"/>
        <v/>
      </c>
      <c r="J62" s="58" t="str">
        <f t="shared" si="32"/>
        <v/>
      </c>
      <c r="K62" s="58" t="str">
        <f t="shared" si="33"/>
        <v/>
      </c>
      <c r="L62" s="57">
        <f t="shared" si="28"/>
        <v>5</v>
      </c>
      <c r="M62" s="33" t="str">
        <f t="shared" si="29"/>
        <v/>
      </c>
    </row>
    <row r="63" spans="1:13" s="34" customFormat="1" ht="15.95" customHeight="1">
      <c r="A63" s="30">
        <f t="shared" si="34"/>
        <v>45199</v>
      </c>
      <c r="B63" s="35">
        <f>$C$6+26</f>
        <v>45199</v>
      </c>
      <c r="C63" s="88"/>
      <c r="D63" s="94"/>
      <c r="E63" s="91"/>
      <c r="F63" s="89"/>
      <c r="G63" s="31">
        <f t="shared" si="27"/>
        <v>0</v>
      </c>
      <c r="H63" s="32">
        <f t="shared" si="30"/>
        <v>0</v>
      </c>
      <c r="I63" s="32">
        <f t="shared" si="31"/>
        <v>0</v>
      </c>
      <c r="J63" s="58" t="str">
        <f t="shared" si="32"/>
        <v/>
      </c>
      <c r="K63" s="58" t="str">
        <f t="shared" si="33"/>
        <v/>
      </c>
      <c r="L63" s="57">
        <f t="shared" si="28"/>
        <v>6</v>
      </c>
      <c r="M63" s="33" t="str">
        <f t="shared" si="29"/>
        <v/>
      </c>
    </row>
    <row r="64" spans="1:13" s="34" customFormat="1" ht="15.95" customHeight="1" thickBot="1">
      <c r="A64" s="37">
        <f t="shared" si="34"/>
        <v>45200</v>
      </c>
      <c r="B64" s="38">
        <f>$C$6+27</f>
        <v>45200</v>
      </c>
      <c r="C64" s="85"/>
      <c r="D64" s="95"/>
      <c r="E64" s="92"/>
      <c r="F64" s="84"/>
      <c r="G64" s="65">
        <f>SUM(D64-C64+IF(C64&gt;D64,1)+(F64-E64+IF(E64&gt;F64,1)))</f>
        <v>0</v>
      </c>
      <c r="H64" s="66">
        <f t="shared" si="30"/>
        <v>0</v>
      </c>
      <c r="I64" s="66">
        <f t="shared" si="31"/>
        <v>0</v>
      </c>
      <c r="J64" s="60" t="str">
        <f t="shared" si="32"/>
        <v/>
      </c>
      <c r="K64" s="60" t="str">
        <f t="shared" si="33"/>
        <v/>
      </c>
      <c r="L64" s="67">
        <f t="shared" si="28"/>
        <v>7</v>
      </c>
      <c r="M64" s="68">
        <f t="shared" si="29"/>
        <v>0</v>
      </c>
    </row>
    <row r="65" spans="1:13" s="34" customFormat="1" ht="15.95" customHeight="1" thickBot="1">
      <c r="A65" s="62"/>
      <c r="B65" s="155" t="s">
        <v>44</v>
      </c>
      <c r="C65" s="155"/>
      <c r="D65" s="155"/>
      <c r="E65" s="155"/>
      <c r="F65" s="63"/>
      <c r="G65" s="64"/>
      <c r="H65" s="73"/>
      <c r="I65" s="73"/>
      <c r="J65" s="74"/>
      <c r="K65" s="74"/>
      <c r="L65" s="75"/>
      <c r="M65" s="76"/>
    </row>
    <row r="66" spans="1:13" s="34" customFormat="1" ht="15.95" customHeight="1">
      <c r="A66" s="37">
        <f t="shared" si="34"/>
        <v>45201</v>
      </c>
      <c r="B66" s="38">
        <f>$C$6+28</f>
        <v>45201</v>
      </c>
      <c r="C66" s="86"/>
      <c r="D66" s="93"/>
      <c r="E66" s="90"/>
      <c r="F66" s="87"/>
      <c r="G66" s="61">
        <f t="shared" si="27"/>
        <v>0</v>
      </c>
      <c r="H66" s="69">
        <f t="shared" si="30"/>
        <v>0</v>
      </c>
      <c r="I66" s="69">
        <f t="shared" si="31"/>
        <v>0</v>
      </c>
      <c r="J66" s="70" t="str">
        <f t="shared" si="32"/>
        <v/>
      </c>
      <c r="K66" s="70" t="str">
        <f t="shared" si="33"/>
        <v/>
      </c>
      <c r="L66" s="71">
        <f t="shared" si="28"/>
        <v>1</v>
      </c>
      <c r="M66" s="72" t="str">
        <f t="shared" si="29"/>
        <v/>
      </c>
    </row>
    <row r="67" spans="1:13" s="34" customFormat="1" ht="15.95" customHeight="1">
      <c r="A67" s="30">
        <f t="shared" si="34"/>
        <v>45202</v>
      </c>
      <c r="B67" s="35">
        <f>$C$6+29</f>
        <v>45202</v>
      </c>
      <c r="C67" s="88"/>
      <c r="D67" s="94"/>
      <c r="E67" s="91"/>
      <c r="F67" s="89"/>
      <c r="G67" s="31">
        <f t="shared" si="27"/>
        <v>0</v>
      </c>
      <c r="H67" s="32">
        <f t="shared" si="30"/>
        <v>0</v>
      </c>
      <c r="I67" s="32">
        <f t="shared" si="31"/>
        <v>0</v>
      </c>
      <c r="J67" s="58" t="str">
        <f t="shared" si="32"/>
        <v/>
      </c>
      <c r="K67" s="58" t="str">
        <f t="shared" si="33"/>
        <v/>
      </c>
      <c r="L67" s="57">
        <f t="shared" si="28"/>
        <v>2</v>
      </c>
      <c r="M67" s="33" t="str">
        <f t="shared" si="29"/>
        <v/>
      </c>
    </row>
    <row r="68" spans="1:13" s="34" customFormat="1" ht="15.95" customHeight="1" thickBot="1">
      <c r="A68" s="37">
        <f t="shared" si="34"/>
        <v>45203</v>
      </c>
      <c r="B68" s="35">
        <f>$C$6+30</f>
        <v>45203</v>
      </c>
      <c r="C68" s="85"/>
      <c r="D68" s="95"/>
      <c r="E68" s="92"/>
      <c r="F68" s="84"/>
      <c r="G68" s="31">
        <f t="shared" si="27"/>
        <v>0</v>
      </c>
      <c r="H68" s="32">
        <f t="shared" si="30"/>
        <v>0</v>
      </c>
      <c r="I68" s="32">
        <f t="shared" si="31"/>
        <v>0</v>
      </c>
      <c r="J68" s="58" t="str">
        <f t="shared" si="32"/>
        <v/>
      </c>
      <c r="K68" s="58" t="str">
        <f t="shared" si="33"/>
        <v/>
      </c>
      <c r="L68" s="57">
        <f t="shared" si="28"/>
        <v>3</v>
      </c>
      <c r="M68" s="33" t="str">
        <f t="shared" si="29"/>
        <v/>
      </c>
    </row>
    <row r="69" spans="1:13" s="34" customFormat="1" ht="16.5" customHeight="1" thickBot="1">
      <c r="A69" s="156"/>
      <c r="B69" s="156"/>
      <c r="C69" s="156"/>
      <c r="D69" s="156"/>
      <c r="E69" s="156"/>
      <c r="F69" s="39" t="s">
        <v>12</v>
      </c>
      <c r="G69" s="40">
        <f>SUM(G58:G64)</f>
        <v>6.7416666666666671</v>
      </c>
      <c r="J69" s="157" t="s">
        <v>43</v>
      </c>
      <c r="K69" s="158"/>
    </row>
    <row r="70" spans="1:13" s="34" customFormat="1" ht="14.25" customHeight="1" thickBot="1">
      <c r="B70" s="41"/>
      <c r="C70" s="41"/>
      <c r="D70" s="41"/>
      <c r="E70" s="42"/>
      <c r="F70" s="39" t="s">
        <v>11</v>
      </c>
      <c r="G70" s="40">
        <f>IF(SUM(G69-G52)&lt;=0,0,(SUM(G69-G52)))</f>
        <v>5.7166666666666668</v>
      </c>
      <c r="J70" s="151">
        <f>SUM(J58:K68)</f>
        <v>0</v>
      </c>
      <c r="K70" s="152"/>
    </row>
    <row r="71" spans="1:13" s="34" customFormat="1" ht="14.25" customHeight="1">
      <c r="B71" s="41"/>
      <c r="C71" s="41"/>
      <c r="D71" s="41"/>
      <c r="E71" s="42"/>
      <c r="F71" s="39" t="s">
        <v>24</v>
      </c>
      <c r="G71" s="43">
        <f>(SUM(H58:H64))+(SUM(I58:I64))</f>
        <v>0</v>
      </c>
    </row>
    <row r="72" spans="1:13" s="34" customFormat="1" ht="14.25" customHeight="1">
      <c r="B72" s="41"/>
      <c r="C72" s="41"/>
      <c r="D72" s="41"/>
      <c r="E72" s="42"/>
      <c r="F72" s="39" t="s">
        <v>30</v>
      </c>
      <c r="G72" s="44">
        <f>SUM(M58:M64)</f>
        <v>0</v>
      </c>
      <c r="J72" s="45"/>
    </row>
    <row r="73" spans="1:13">
      <c r="B73" s="9" t="s">
        <v>2</v>
      </c>
    </row>
    <row r="74" spans="1:13" ht="23.1" customHeight="1">
      <c r="B74" s="52" t="s">
        <v>3</v>
      </c>
    </row>
    <row r="75" spans="1:13" ht="23.1" customHeight="1">
      <c r="B75" s="52" t="s">
        <v>4</v>
      </c>
    </row>
    <row r="76" spans="1:13" ht="16.5" thickBot="1"/>
    <row r="77" spans="1:13" ht="16.5" thickBot="1">
      <c r="B77" s="146" t="s">
        <v>34</v>
      </c>
      <c r="C77" s="147"/>
      <c r="D77" s="147"/>
      <c r="E77" s="147"/>
      <c r="F77" s="147"/>
      <c r="G77" s="148"/>
    </row>
    <row r="78" spans="1:13" ht="16.5" thickBot="1">
      <c r="B78" s="17"/>
      <c r="G78" s="18"/>
    </row>
    <row r="79" spans="1:13">
      <c r="B79" s="137" t="s">
        <v>13</v>
      </c>
      <c r="C79" s="138"/>
      <c r="D79" s="137" t="s">
        <v>33</v>
      </c>
      <c r="E79" s="138"/>
      <c r="F79" s="137" t="s">
        <v>14</v>
      </c>
      <c r="G79" s="138"/>
    </row>
    <row r="80" spans="1:13" ht="16.5" thickBot="1">
      <c r="B80" s="141">
        <f>SUM(G23)</f>
        <v>6.6055555555555561</v>
      </c>
      <c r="C80" s="142"/>
      <c r="D80" s="141">
        <f>G24+G38+G52+G70</f>
        <v>18.8125</v>
      </c>
      <c r="E80" s="142"/>
      <c r="F80" s="149">
        <f>J24+J38+J52+J70</f>
        <v>2</v>
      </c>
      <c r="G80" s="150"/>
    </row>
    <row r="81" spans="2:7">
      <c r="B81" s="137" t="s">
        <v>41</v>
      </c>
      <c r="C81" s="138"/>
      <c r="D81" s="139" t="s">
        <v>23</v>
      </c>
      <c r="E81" s="140"/>
      <c r="G81" s="18"/>
    </row>
    <row r="82" spans="2:7" ht="16.5" thickBot="1">
      <c r="B82" s="141">
        <f>G26+G40+G54+G72</f>
        <v>0</v>
      </c>
      <c r="C82" s="142"/>
      <c r="D82" s="141">
        <f>G25+G39+G53+G71</f>
        <v>0</v>
      </c>
      <c r="E82" s="142"/>
      <c r="G82" s="18"/>
    </row>
    <row r="83" spans="2:7">
      <c r="B83" s="17"/>
      <c r="G83" s="18"/>
    </row>
    <row r="84" spans="2:7" ht="16.5" thickBot="1">
      <c r="B84" s="17"/>
      <c r="G84" s="18"/>
    </row>
    <row r="85" spans="2:7">
      <c r="B85" s="143" t="s">
        <v>20</v>
      </c>
      <c r="C85" s="144"/>
      <c r="D85" s="144"/>
      <c r="E85" s="144"/>
      <c r="F85" s="49" t="s">
        <v>40</v>
      </c>
      <c r="G85" s="18"/>
    </row>
    <row r="86" spans="2:7" ht="16.5" thickBot="1">
      <c r="B86" s="50" t="s">
        <v>15</v>
      </c>
      <c r="C86" s="50" t="s">
        <v>16</v>
      </c>
      <c r="D86" s="50" t="s">
        <v>17</v>
      </c>
      <c r="E86" s="51" t="s">
        <v>18</v>
      </c>
      <c r="F86" s="54">
        <f>SUM(B87:E87)</f>
        <v>1.3333333333333333</v>
      </c>
      <c r="G86" s="18"/>
    </row>
    <row r="87" spans="2:7">
      <c r="B87" s="56">
        <f>IF(G24&lt;=J6,G24,J6)</f>
        <v>0.33333333333333331</v>
      </c>
      <c r="C87" s="56">
        <f>IF(G38&lt;=J6,G38,J6)</f>
        <v>0.33333333333333331</v>
      </c>
      <c r="D87" s="56">
        <f>IF(G52&lt;=J6,G52,J6)</f>
        <v>0.33333333333333331</v>
      </c>
      <c r="E87" s="56">
        <f>IF(G70&lt;=J6,G70,J6)</f>
        <v>0.33333333333333331</v>
      </c>
      <c r="G87" s="18"/>
    </row>
    <row r="88" spans="2:7" ht="16.5" thickBot="1">
      <c r="B88" s="12"/>
      <c r="C88" s="12"/>
      <c r="D88" s="12"/>
      <c r="G88" s="18"/>
    </row>
    <row r="89" spans="2:7">
      <c r="B89" s="143" t="s">
        <v>19</v>
      </c>
      <c r="C89" s="144"/>
      <c r="D89" s="144"/>
      <c r="E89" s="145"/>
      <c r="F89" s="49" t="s">
        <v>40</v>
      </c>
      <c r="G89" s="18"/>
    </row>
    <row r="90" spans="2:7" ht="16.5" thickBot="1">
      <c r="B90" s="50" t="s">
        <v>15</v>
      </c>
      <c r="C90" s="50" t="s">
        <v>16</v>
      </c>
      <c r="D90" s="50" t="s">
        <v>17</v>
      </c>
      <c r="E90" s="50" t="s">
        <v>18</v>
      </c>
      <c r="F90" s="54">
        <f>SUM(B91:E91)</f>
        <v>17.479166666666668</v>
      </c>
      <c r="G90" s="18"/>
    </row>
    <row r="91" spans="2:7">
      <c r="B91" s="55">
        <f>G24-B87</f>
        <v>4.81388888888889</v>
      </c>
      <c r="C91" s="55">
        <f>G38-C87</f>
        <v>6.5902777777777777</v>
      </c>
      <c r="D91" s="55">
        <f>G52-D87</f>
        <v>0.6916666666666671</v>
      </c>
      <c r="E91" s="55">
        <f>G70-E87</f>
        <v>5.3833333333333337</v>
      </c>
      <c r="G91" s="18"/>
    </row>
    <row r="92" spans="2:7" ht="16.5" thickBot="1">
      <c r="B92" s="19"/>
      <c r="C92" s="20"/>
      <c r="D92" s="20"/>
      <c r="E92" s="20"/>
      <c r="F92" s="20"/>
      <c r="G92" s="21"/>
    </row>
    <row r="93" spans="2:7" ht="20.25" customHeight="1">
      <c r="B93" s="16"/>
    </row>
    <row r="94" spans="2:7">
      <c r="B94" s="16"/>
    </row>
    <row r="101" spans="2:5">
      <c r="C101" s="16"/>
      <c r="D101" s="16"/>
      <c r="E101" s="16"/>
    </row>
    <row r="102" spans="2:5" ht="23.1" customHeight="1"/>
    <row r="103" spans="2:5" ht="23.1" customHeight="1"/>
    <row r="104" spans="2:5" ht="23.1" hidden="1" customHeight="1"/>
    <row r="105" spans="2:5" hidden="1">
      <c r="B105" s="13"/>
      <c r="C105" s="13" t="s">
        <v>21</v>
      </c>
      <c r="D105" s="13"/>
    </row>
    <row r="106" spans="2:5" hidden="1">
      <c r="B106" s="13" t="s">
        <v>22</v>
      </c>
      <c r="C106" s="14">
        <v>0.875</v>
      </c>
      <c r="D106" s="14">
        <v>0.25</v>
      </c>
    </row>
    <row r="107" spans="2:5" hidden="1"/>
    <row r="108" spans="2:5" hidden="1"/>
    <row r="109" spans="2:5" hidden="1"/>
  </sheetData>
  <protectedRanges>
    <protectedRange sqref="C16:F18 F19:F22 C30:F32 F33:F36 C44:F46 F47:F50 C58:F60 F61:F64 F67:F68 C66:F66" name="Plage1"/>
    <protectedRange sqref="C19:E22 C33:E36 C47:E50 C61:E64 C67:E68" name="Plage2"/>
    <protectedRange sqref="C65:F65" name="Plage4"/>
  </protectedRanges>
  <mergeCells count="38">
    <mergeCell ref="J24:K24"/>
    <mergeCell ref="D1:G1"/>
    <mergeCell ref="D2:G3"/>
    <mergeCell ref="C6:D6"/>
    <mergeCell ref="H6:I6"/>
    <mergeCell ref="C8:D8"/>
    <mergeCell ref="H8:I8"/>
    <mergeCell ref="C10:D10"/>
    <mergeCell ref="C12:D12"/>
    <mergeCell ref="B14:G14"/>
    <mergeCell ref="A23:E23"/>
    <mergeCell ref="J23:K23"/>
    <mergeCell ref="J70:K70"/>
    <mergeCell ref="B28:G28"/>
    <mergeCell ref="A37:E37"/>
    <mergeCell ref="J37:K37"/>
    <mergeCell ref="J38:K38"/>
    <mergeCell ref="B42:G42"/>
    <mergeCell ref="A51:E51"/>
    <mergeCell ref="J51:K51"/>
    <mergeCell ref="J52:K52"/>
    <mergeCell ref="B56:G56"/>
    <mergeCell ref="B65:E65"/>
    <mergeCell ref="A69:E69"/>
    <mergeCell ref="J69:K69"/>
    <mergeCell ref="B89:E89"/>
    <mergeCell ref="B77:G77"/>
    <mergeCell ref="B79:C79"/>
    <mergeCell ref="D79:E79"/>
    <mergeCell ref="F79:G79"/>
    <mergeCell ref="B80:C80"/>
    <mergeCell ref="D80:E80"/>
    <mergeCell ref="F80:G80"/>
    <mergeCell ref="B81:C81"/>
    <mergeCell ref="D81:E81"/>
    <mergeCell ref="B82:C82"/>
    <mergeCell ref="D82:E82"/>
    <mergeCell ref="B85:E85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9AAD1B-BBA7-41CD-B3F0-458A4F103C7F}">
  <dimension ref="A1:P109"/>
  <sheetViews>
    <sheetView zoomScale="107" zoomScaleNormal="107" zoomScalePageLayoutView="107" workbookViewId="0">
      <selection activeCell="D2" sqref="D2:G3"/>
    </sheetView>
  </sheetViews>
  <sheetFormatPr baseColWidth="10" defaultColWidth="10.875" defaultRowHeight="15.75"/>
  <cols>
    <col min="1" max="1" width="4" style="2" bestFit="1" customWidth="1"/>
    <col min="2" max="2" width="15.625" style="2" customWidth="1"/>
    <col min="3" max="3" width="10.625" style="2" customWidth="1"/>
    <col min="4" max="4" width="9.375" style="2" customWidth="1"/>
    <col min="5" max="5" width="13" style="2" customWidth="1"/>
    <col min="6" max="6" width="12.375" style="2" customWidth="1"/>
    <col min="7" max="7" width="12.625" style="2" customWidth="1"/>
    <col min="8" max="8" width="17.75" style="2" hidden="1" customWidth="1"/>
    <col min="9" max="9" width="15.25" style="2" hidden="1" customWidth="1"/>
    <col min="10" max="10" width="13.125" style="2" hidden="1" customWidth="1"/>
    <col min="11" max="13" width="10.875" style="2" hidden="1" customWidth="1"/>
    <col min="14" max="14" width="10.875" style="2" customWidth="1"/>
    <col min="15" max="16384" width="10.875" style="2"/>
  </cols>
  <sheetData>
    <row r="1" spans="1:13" ht="16.5" thickBot="1">
      <c r="D1" s="161" t="s">
        <v>45</v>
      </c>
      <c r="E1" s="162"/>
      <c r="F1" s="162"/>
      <c r="G1" s="163"/>
      <c r="H1" s="53"/>
    </row>
    <row r="2" spans="1:13">
      <c r="D2" s="164"/>
      <c r="E2" s="164"/>
      <c r="F2" s="164"/>
      <c r="G2" s="164"/>
    </row>
    <row r="3" spans="1:13">
      <c r="D3" s="165"/>
      <c r="E3" s="165"/>
      <c r="F3" s="165"/>
      <c r="G3" s="165"/>
    </row>
    <row r="5" spans="1:13" ht="10.5" customHeight="1">
      <c r="J5" s="15" t="s">
        <v>32</v>
      </c>
    </row>
    <row r="6" spans="1:13" ht="17.25" customHeight="1">
      <c r="B6" s="46" t="s">
        <v>35</v>
      </c>
      <c r="C6" s="166">
        <v>45200</v>
      </c>
      <c r="D6" s="166"/>
      <c r="H6" s="167" t="s">
        <v>37</v>
      </c>
      <c r="I6" s="167"/>
      <c r="J6" s="1">
        <v>0.33333333333333331</v>
      </c>
    </row>
    <row r="7" spans="1:13" ht="3.95" customHeight="1">
      <c r="B7" s="47"/>
      <c r="C7" s="3"/>
      <c r="H7" s="48"/>
      <c r="I7" s="4"/>
      <c r="J7" s="5"/>
    </row>
    <row r="8" spans="1:13" ht="15" customHeight="1">
      <c r="B8" s="46"/>
      <c r="C8" s="159"/>
      <c r="D8" s="159"/>
      <c r="H8" s="167" t="s">
        <v>36</v>
      </c>
      <c r="I8" s="167"/>
      <c r="J8" s="6">
        <v>1.4583333333333333</v>
      </c>
    </row>
    <row r="9" spans="1:13" ht="3.95" customHeight="1">
      <c r="B9" s="47"/>
      <c r="C9" s="7"/>
      <c r="E9" s="4"/>
      <c r="F9" s="4"/>
      <c r="G9" s="8"/>
    </row>
    <row r="10" spans="1:13" ht="15" customHeight="1">
      <c r="B10" s="46"/>
      <c r="C10" s="159"/>
      <c r="D10" s="159"/>
    </row>
    <row r="11" spans="1:13" ht="3.95" customHeight="1">
      <c r="B11" s="47"/>
      <c r="C11" s="7"/>
    </row>
    <row r="12" spans="1:13" ht="15" customHeight="1">
      <c r="B12" s="46"/>
      <c r="C12" s="160"/>
      <c r="D12" s="160"/>
      <c r="I12" s="2" t="s">
        <v>42</v>
      </c>
      <c r="J12" s="36">
        <v>0.90625</v>
      </c>
    </row>
    <row r="13" spans="1:13" ht="12.75" customHeight="1">
      <c r="J13" s="36">
        <v>0.25</v>
      </c>
    </row>
    <row r="14" spans="1:13" ht="21.75" customHeight="1">
      <c r="B14" s="153" t="s">
        <v>39</v>
      </c>
      <c r="C14" s="154"/>
      <c r="D14" s="154"/>
      <c r="E14" s="154"/>
      <c r="F14" s="154"/>
      <c r="G14" s="154"/>
    </row>
    <row r="15" spans="1:13" s="22" customFormat="1" ht="24.75" customHeight="1" thickBot="1">
      <c r="B15" s="23" t="s">
        <v>10</v>
      </c>
      <c r="C15" s="80" t="s">
        <v>38</v>
      </c>
      <c r="D15" s="81" t="s">
        <v>7</v>
      </c>
      <c r="E15" s="82" t="s">
        <v>8</v>
      </c>
      <c r="F15" s="80" t="s">
        <v>9</v>
      </c>
      <c r="G15" s="24" t="s">
        <v>0</v>
      </c>
      <c r="H15" s="26" t="s">
        <v>25</v>
      </c>
      <c r="I15" s="26" t="s">
        <v>26</v>
      </c>
      <c r="J15" s="27" t="s">
        <v>27</v>
      </c>
      <c r="K15" s="27" t="s">
        <v>28</v>
      </c>
      <c r="L15" s="28" t="s">
        <v>29</v>
      </c>
      <c r="M15" s="28" t="s">
        <v>31</v>
      </c>
    </row>
    <row r="16" spans="1:13" s="34" customFormat="1" ht="15.95" customHeight="1">
      <c r="A16" s="30">
        <f>B16</f>
        <v>45200</v>
      </c>
      <c r="B16" s="77">
        <f>$C$6</f>
        <v>45200</v>
      </c>
      <c r="C16" s="86"/>
      <c r="D16" s="93"/>
      <c r="E16" s="90"/>
      <c r="F16" s="87"/>
      <c r="G16" s="79">
        <f t="shared" ref="G16:G19" si="0">SUM(D16-C16+IF(C16&gt;D16,1)+(F16-E16+IF(E16&gt;F16,1)))</f>
        <v>0</v>
      </c>
      <c r="H16" s="32">
        <f>IF(SUM(C16:D16)&lt;=0,0,IF(OR(C16="",D16=""),"",(MOD(D16-C16,1)-IF(D16&gt;C16,MAX(0,MIN(D16,21/24)-MAX(C16,6/24)),MAX(0,21/24-MAX(C16,6/24))+MAX(0,MIN(D16,21/24)-6/24)))))</f>
        <v>0</v>
      </c>
      <c r="I16" s="32">
        <f>IF(SUM(E16:F16)&lt;=0,0,IF(OR(E16="",F16=""),"",(MOD(F16-E16,1)-IF(F16&gt;E16,MAX(0,MIN(F16,21/24)-MAX(E16,6/24)),MAX(0,21/24-MAX(E16,6/24))+MAX(0,MIN(F16,21/24)-6/24)))))</f>
        <v>0</v>
      </c>
      <c r="J16" s="58" t="str">
        <f>IF(AND(C16&gt;=$J$12,D16&lt;=$J$13),1,"")</f>
        <v/>
      </c>
      <c r="K16" s="58" t="str">
        <f>IF(AND(E16&gt;=$J$12,F16&lt;=$J$13),1,"")</f>
        <v/>
      </c>
      <c r="L16" s="58">
        <f t="shared" ref="L16:L22" si="1">WEEKDAY(A16,2)</f>
        <v>7</v>
      </c>
      <c r="M16" s="59">
        <f t="shared" ref="M16:M22" si="2">IF(L16=7,G16,"")</f>
        <v>0</v>
      </c>
    </row>
    <row r="17" spans="1:16" s="34" customFormat="1" ht="15.95" customHeight="1">
      <c r="A17" s="30">
        <f>B17</f>
        <v>45201</v>
      </c>
      <c r="B17" s="78">
        <f>$C$6+1</f>
        <v>45201</v>
      </c>
      <c r="C17" s="88">
        <v>0.29166666666666669</v>
      </c>
      <c r="D17" s="94"/>
      <c r="E17" s="91"/>
      <c r="F17" s="89">
        <v>0.61805555555555558</v>
      </c>
      <c r="G17" s="79">
        <f t="shared" si="0"/>
        <v>1.3263888888888888</v>
      </c>
      <c r="H17" s="32" t="str">
        <f t="shared" ref="H17:H22" si="3">IF(SUM(C17:D17)&lt;=0,0,IF(OR(C17="",D17=""),"",(MOD(D17-C17,1)-IF(D17&gt;C17,MAX(0,MIN(D17,21/24)-MAX(C17,6/24)),MAX(0,21/24-MAX(C17,6/24))+MAX(0,MIN(D17,21/24)-6/24)))))</f>
        <v/>
      </c>
      <c r="I17" s="32" t="str">
        <f t="shared" ref="I17:I22" si="4">IF(SUM(E17:F17)&lt;=0,0,IF(OR(E17="",F17=""),"",(MOD(F17-E17,1)-IF(F17&gt;E17,MAX(0,MIN(F17,21/24)-MAX(E17,6/24)),MAX(0,21/24-MAX(E17,6/24))+MAX(0,MIN(F17,21/24)-6/24)))))</f>
        <v/>
      </c>
      <c r="J17" s="58">
        <f t="shared" ref="J17:J22" si="5">IF(AND($C17&gt;=J13,$D17&lt;=$J14),1,"")</f>
        <v>1</v>
      </c>
      <c r="K17" s="58" t="str">
        <f t="shared" ref="K17:K22" si="6">IF(AND(E17&gt;=$J$12,F17&lt;=$J$13),1,"")</f>
        <v/>
      </c>
      <c r="L17" s="58">
        <f t="shared" si="1"/>
        <v>1</v>
      </c>
      <c r="M17" s="59" t="str">
        <f t="shared" si="2"/>
        <v/>
      </c>
      <c r="O17" s="45"/>
    </row>
    <row r="18" spans="1:16" s="34" customFormat="1" ht="15.95" customHeight="1">
      <c r="A18" s="30">
        <f t="shared" ref="A18:A22" si="7">B18</f>
        <v>45202</v>
      </c>
      <c r="B18" s="78">
        <f>$C$6+2</f>
        <v>45202</v>
      </c>
      <c r="C18" s="88">
        <v>0.29166666666666669</v>
      </c>
      <c r="D18" s="94"/>
      <c r="E18" s="91"/>
      <c r="F18" s="89">
        <v>0.625</v>
      </c>
      <c r="G18" s="79">
        <f t="shared" si="0"/>
        <v>1.3333333333333333</v>
      </c>
      <c r="H18" s="32" t="str">
        <f t="shared" si="3"/>
        <v/>
      </c>
      <c r="I18" s="32" t="str">
        <f t="shared" si="4"/>
        <v/>
      </c>
      <c r="J18" s="58">
        <f t="shared" si="5"/>
        <v>1</v>
      </c>
      <c r="K18" s="58" t="str">
        <f t="shared" si="6"/>
        <v/>
      </c>
      <c r="L18" s="58">
        <f t="shared" si="1"/>
        <v>2</v>
      </c>
      <c r="M18" s="59" t="str">
        <f t="shared" si="2"/>
        <v/>
      </c>
    </row>
    <row r="19" spans="1:16" s="34" customFormat="1" ht="15.95" customHeight="1">
      <c r="A19" s="30">
        <f t="shared" si="7"/>
        <v>45203</v>
      </c>
      <c r="B19" s="78">
        <f>$C$6+3</f>
        <v>45203</v>
      </c>
      <c r="C19" s="88">
        <v>0.3125</v>
      </c>
      <c r="D19" s="94"/>
      <c r="E19" s="91"/>
      <c r="F19" s="89">
        <v>0.72569444444444442</v>
      </c>
      <c r="G19" s="79">
        <f t="shared" si="0"/>
        <v>1.4131944444444444</v>
      </c>
      <c r="H19" s="32" t="str">
        <f t="shared" si="3"/>
        <v/>
      </c>
      <c r="I19" s="32" t="str">
        <f t="shared" si="4"/>
        <v/>
      </c>
      <c r="J19" s="58" t="str">
        <f t="shared" si="5"/>
        <v/>
      </c>
      <c r="K19" s="58" t="str">
        <f t="shared" si="6"/>
        <v/>
      </c>
      <c r="L19" s="58">
        <f t="shared" si="1"/>
        <v>3</v>
      </c>
      <c r="M19" s="59" t="str">
        <f t="shared" si="2"/>
        <v/>
      </c>
      <c r="P19" s="45"/>
    </row>
    <row r="20" spans="1:16" s="34" customFormat="1" ht="15.95" customHeight="1">
      <c r="A20" s="30">
        <f t="shared" si="7"/>
        <v>45204</v>
      </c>
      <c r="B20" s="78">
        <f>$C$6+4</f>
        <v>45204</v>
      </c>
      <c r="C20" s="88">
        <v>0.3125</v>
      </c>
      <c r="D20" s="94"/>
      <c r="E20" s="91"/>
      <c r="F20" s="89">
        <v>0.72083333333333333</v>
      </c>
      <c r="G20" s="79">
        <f>SUM(D20-C20+IF(C20&gt;D20,1)+(F20-E20+IF(E20&gt;F20,1)))</f>
        <v>1.4083333333333332</v>
      </c>
      <c r="H20" s="32" t="str">
        <f t="shared" si="3"/>
        <v/>
      </c>
      <c r="I20" s="32" t="str">
        <f t="shared" si="4"/>
        <v/>
      </c>
      <c r="J20" s="58" t="str">
        <f t="shared" si="5"/>
        <v/>
      </c>
      <c r="K20" s="58" t="str">
        <f t="shared" si="6"/>
        <v/>
      </c>
      <c r="L20" s="58">
        <f t="shared" si="1"/>
        <v>4</v>
      </c>
      <c r="M20" s="59" t="str">
        <f t="shared" si="2"/>
        <v/>
      </c>
    </row>
    <row r="21" spans="1:16" s="34" customFormat="1" ht="15.95" customHeight="1">
      <c r="A21" s="30">
        <f t="shared" si="7"/>
        <v>45205</v>
      </c>
      <c r="B21" s="78">
        <f>$C$6+5</f>
        <v>45205</v>
      </c>
      <c r="C21" s="88">
        <v>0.33333333333333331</v>
      </c>
      <c r="D21" s="94"/>
      <c r="E21" s="91"/>
      <c r="F21" s="89">
        <v>0.93125000000000002</v>
      </c>
      <c r="G21" s="79">
        <f>SUM(D21-C21+IF(C21&gt;D21,1)+(F21-E21+IF(E21&gt;F21,1)))</f>
        <v>1.5979166666666669</v>
      </c>
      <c r="H21" s="32" t="str">
        <f>IF(SUM(C21:D21)&lt;=0,0,IF(OR(C21="",D21=""),"",(MOD(D21-C21,1)-IF(D21&gt;C21,MAX(0,MIN(D21,21/24)-MAX(C21,6/24)),MAX(0,21/24-MAX(C21,6/24))+MAX(0,MIN(D21,21/24)-6/24)))))</f>
        <v/>
      </c>
      <c r="I21" s="32" t="str">
        <f>IF(SUM(E21:F21)&lt;=0,0,IF(OR(E21="",F21=""),"",(MOD(F21-E21,1)-IF(F21&gt;E21,MAX(0,MIN(F21,21/24)-MAX(E21,6/24)),MAX(0,21/24-MAX(E21,6/24))+MAX(0,MIN(F21,21/24)-6/24)))))</f>
        <v/>
      </c>
      <c r="J21" s="58" t="str">
        <f t="shared" si="5"/>
        <v/>
      </c>
      <c r="K21" s="58" t="str">
        <f t="shared" si="6"/>
        <v/>
      </c>
      <c r="L21" s="58">
        <f t="shared" si="1"/>
        <v>5</v>
      </c>
      <c r="M21" s="59" t="str">
        <f t="shared" si="2"/>
        <v/>
      </c>
    </row>
    <row r="22" spans="1:16" s="34" customFormat="1" ht="15.95" customHeight="1" thickBot="1">
      <c r="A22" s="37">
        <f t="shared" si="7"/>
        <v>45206</v>
      </c>
      <c r="B22" s="78">
        <f>$C$6+6</f>
        <v>45206</v>
      </c>
      <c r="C22" s="85"/>
      <c r="D22" s="95"/>
      <c r="E22" s="92"/>
      <c r="F22" s="84"/>
      <c r="G22" s="79">
        <f t="shared" ref="G22" si="8">SUM(D22-C22)+(F22-E22)</f>
        <v>0</v>
      </c>
      <c r="H22" s="32">
        <f t="shared" si="3"/>
        <v>0</v>
      </c>
      <c r="I22" s="32">
        <f t="shared" si="4"/>
        <v>0</v>
      </c>
      <c r="J22" s="60" t="str">
        <f t="shared" si="5"/>
        <v/>
      </c>
      <c r="K22" s="60" t="str">
        <f t="shared" si="6"/>
        <v/>
      </c>
      <c r="L22" s="58">
        <f t="shared" si="1"/>
        <v>6</v>
      </c>
      <c r="M22" s="59" t="str">
        <f t="shared" si="2"/>
        <v/>
      </c>
    </row>
    <row r="23" spans="1:16" s="34" customFormat="1" ht="16.5" customHeight="1" thickBot="1">
      <c r="A23" s="156"/>
      <c r="B23" s="156"/>
      <c r="C23" s="156"/>
      <c r="D23" s="156"/>
      <c r="E23" s="156"/>
      <c r="F23" s="83" t="s">
        <v>12</v>
      </c>
      <c r="G23" s="40">
        <f>SUM(G16:G22)</f>
        <v>7.0791666666666675</v>
      </c>
      <c r="J23" s="157" t="s">
        <v>43</v>
      </c>
      <c r="K23" s="158"/>
    </row>
    <row r="24" spans="1:16" s="34" customFormat="1" ht="14.25" customHeight="1" thickBot="1">
      <c r="B24" s="41"/>
      <c r="C24" s="41"/>
      <c r="D24" s="41"/>
      <c r="E24" s="42"/>
      <c r="F24" s="39" t="s">
        <v>11</v>
      </c>
      <c r="G24" s="40">
        <f>IF(SUM(G23-J8)&lt;=0,0,(SUM(G23-J8)))</f>
        <v>5.6208333333333345</v>
      </c>
      <c r="J24" s="151">
        <f>SUM(J16:K22)</f>
        <v>2</v>
      </c>
      <c r="K24" s="152"/>
    </row>
    <row r="25" spans="1:16" s="34" customFormat="1" ht="14.25" customHeight="1">
      <c r="B25" s="41"/>
      <c r="C25" s="41"/>
      <c r="D25" s="41"/>
      <c r="E25" s="42"/>
      <c r="F25" s="39" t="s">
        <v>24</v>
      </c>
      <c r="G25" s="43">
        <f>(SUM(H16:H22))+(SUM(I16:I22))</f>
        <v>0</v>
      </c>
    </row>
    <row r="26" spans="1:16" s="34" customFormat="1" ht="14.25" customHeight="1">
      <c r="B26" s="41"/>
      <c r="C26" s="41"/>
      <c r="D26" s="41"/>
      <c r="E26" s="42"/>
      <c r="F26" s="39" t="s">
        <v>30</v>
      </c>
      <c r="G26" s="44">
        <f>SUM(M16:M22)</f>
        <v>0</v>
      </c>
      <c r="J26" s="45"/>
    </row>
    <row r="27" spans="1:16" ht="12" customHeight="1">
      <c r="B27" s="10"/>
      <c r="C27" s="11"/>
      <c r="D27" s="11"/>
      <c r="E27" s="11"/>
      <c r="F27" s="11"/>
      <c r="G27" s="11"/>
    </row>
    <row r="28" spans="1:16" ht="21" customHeight="1">
      <c r="B28" s="153" t="s">
        <v>1</v>
      </c>
      <c r="C28" s="154"/>
      <c r="D28" s="154"/>
      <c r="E28" s="154"/>
      <c r="F28" s="154"/>
      <c r="G28" s="154"/>
    </row>
    <row r="29" spans="1:16" s="22" customFormat="1" ht="26.25" thickBot="1">
      <c r="B29" s="23" t="s">
        <v>10</v>
      </c>
      <c r="C29" s="24" t="s">
        <v>38</v>
      </c>
      <c r="D29" s="25" t="s">
        <v>7</v>
      </c>
      <c r="E29" s="23" t="s">
        <v>8</v>
      </c>
      <c r="F29" s="29" t="s">
        <v>9</v>
      </c>
      <c r="G29" s="29" t="s">
        <v>0</v>
      </c>
      <c r="H29" s="26" t="s">
        <v>25</v>
      </c>
      <c r="I29" s="26" t="s">
        <v>26</v>
      </c>
      <c r="J29" s="27" t="s">
        <v>27</v>
      </c>
      <c r="K29" s="27" t="s">
        <v>28</v>
      </c>
      <c r="L29" s="28" t="s">
        <v>29</v>
      </c>
      <c r="M29" s="28" t="s">
        <v>31</v>
      </c>
    </row>
    <row r="30" spans="1:16" s="34" customFormat="1" ht="15.95" customHeight="1">
      <c r="A30" s="30">
        <f>B30</f>
        <v>45207</v>
      </c>
      <c r="B30" s="35">
        <f>$C$6+7</f>
        <v>45207</v>
      </c>
      <c r="C30" s="86"/>
      <c r="D30" s="93"/>
      <c r="E30" s="90"/>
      <c r="F30" s="87"/>
      <c r="G30" s="31">
        <f t="shared" ref="G30:G33" si="9">SUM(D30-C30+IF(C30&gt;D30,1)+(F30-E30+IF(E30&gt;F30,1)))</f>
        <v>0</v>
      </c>
      <c r="H30" s="32">
        <f>IF(SUM(C30:D30)&lt;=0,0,IF(OR(C30="",D30=""),"",(MOD(D30-C30,1)-IF(D30&gt;C30,MAX(0,MIN(D30,21/24)-MAX(C30,6/24)),MAX(0,21/24-MAX(C30,6/24))+MAX(0,MIN(D30,21/24)-6/24)))))</f>
        <v>0</v>
      </c>
      <c r="I30" s="32">
        <f>IF(SUM(E30:F30)&lt;=0,0,IF(OR(E30="",F30=""),"",(MOD(F30-E30,1)-IF(F30&gt;E30,MAX(0,MIN(F30,21/24)-MAX(E30,6/24)),MAX(0,21/24-MAX(E30,6/24))+MAX(0,MIN(F30,21/24)-6/24)))))</f>
        <v>0</v>
      </c>
      <c r="J30" s="58" t="str">
        <f>IF(AND(C30&gt;=$J$12,D30&lt;=$J$13),1,"")</f>
        <v/>
      </c>
      <c r="K30" s="58" t="str">
        <f>IF(AND(E30&gt;=$J$12,F30&lt;=$J$13),1,"")</f>
        <v/>
      </c>
      <c r="L30" s="57">
        <f t="shared" ref="L30:L36" si="10">WEEKDAY(A30,2)</f>
        <v>7</v>
      </c>
      <c r="M30" s="33">
        <f t="shared" ref="M30:M36" si="11">IF(L30=7,G30,"")</f>
        <v>0</v>
      </c>
    </row>
    <row r="31" spans="1:16" s="34" customFormat="1" ht="15.95" customHeight="1">
      <c r="A31" s="30">
        <f>B31</f>
        <v>45208</v>
      </c>
      <c r="B31" s="35">
        <f>$C$6+8</f>
        <v>45208</v>
      </c>
      <c r="C31" s="88">
        <v>0.375</v>
      </c>
      <c r="D31" s="94"/>
      <c r="E31" s="91"/>
      <c r="F31" s="89">
        <v>0.64236111111111116</v>
      </c>
      <c r="G31" s="31">
        <f t="shared" si="9"/>
        <v>1.2673611111111112</v>
      </c>
      <c r="H31" s="32" t="str">
        <f t="shared" ref="H31:H36" si="12">IF(SUM(C31:D31)&lt;=0,0,IF(OR(C31="",D31=""),"",(MOD(D31-C31,1)-IF(D31&gt;C31,MAX(0,MIN(D31,21/24)-MAX(C31,6/24)),MAX(0,21/24-MAX(C31,6/24))+MAX(0,MIN(D31,21/24)-6/24)))))</f>
        <v/>
      </c>
      <c r="I31" s="32" t="str">
        <f t="shared" ref="I31:I36" si="13">IF(SUM(E31:F31)&lt;=0,0,IF(OR(E31="",F31=""),"",(MOD(F31-E31,1)-IF(F31&gt;E31,MAX(0,MIN(F31,21/24)-MAX(E31,6/24)),MAX(0,21/24-MAX(E31,6/24))+MAX(0,MIN(F31,21/24)-6/24)))))</f>
        <v/>
      </c>
      <c r="J31" s="58" t="str">
        <f t="shared" ref="J31:J36" si="14">IF(AND(C31&gt;=$J$12,D31&lt;=$J$13),1,"")</f>
        <v/>
      </c>
      <c r="K31" s="58" t="str">
        <f t="shared" ref="K31:K36" si="15">IF(AND(E31&gt;=$J$12,F31&lt;=$J$13),1,"")</f>
        <v/>
      </c>
      <c r="L31" s="57">
        <f t="shared" si="10"/>
        <v>1</v>
      </c>
      <c r="M31" s="33" t="str">
        <f t="shared" si="11"/>
        <v/>
      </c>
    </row>
    <row r="32" spans="1:16" s="34" customFormat="1" ht="15.95" customHeight="1">
      <c r="A32" s="30">
        <f t="shared" ref="A32:A36" si="16">B32</f>
        <v>45209</v>
      </c>
      <c r="B32" s="35">
        <f>$C$6+9</f>
        <v>45209</v>
      </c>
      <c r="C32" s="88">
        <v>0.31944444444444442</v>
      </c>
      <c r="D32" s="94"/>
      <c r="E32" s="91"/>
      <c r="F32" s="89">
        <v>0.79166666666666663</v>
      </c>
      <c r="G32" s="31">
        <f t="shared" si="9"/>
        <v>1.4722222222222223</v>
      </c>
      <c r="H32" s="32" t="str">
        <f t="shared" si="12"/>
        <v/>
      </c>
      <c r="I32" s="32" t="str">
        <f t="shared" si="13"/>
        <v/>
      </c>
      <c r="J32" s="58" t="str">
        <f t="shared" si="14"/>
        <v/>
      </c>
      <c r="K32" s="58" t="str">
        <f t="shared" si="15"/>
        <v/>
      </c>
      <c r="L32" s="57">
        <f t="shared" si="10"/>
        <v>2</v>
      </c>
      <c r="M32" s="33" t="str">
        <f t="shared" si="11"/>
        <v/>
      </c>
    </row>
    <row r="33" spans="1:13" s="34" customFormat="1" ht="15.95" customHeight="1">
      <c r="A33" s="30">
        <f t="shared" si="16"/>
        <v>45210</v>
      </c>
      <c r="B33" s="35">
        <f>$C$6+10</f>
        <v>45210</v>
      </c>
      <c r="C33" s="88">
        <v>0.29166666666666669</v>
      </c>
      <c r="D33" s="94"/>
      <c r="E33" s="91"/>
      <c r="F33" s="89">
        <v>0.5</v>
      </c>
      <c r="G33" s="31">
        <f t="shared" si="9"/>
        <v>1.2083333333333333</v>
      </c>
      <c r="H33" s="32" t="str">
        <f t="shared" si="12"/>
        <v/>
      </c>
      <c r="I33" s="32" t="str">
        <f t="shared" si="13"/>
        <v/>
      </c>
      <c r="J33" s="58" t="str">
        <f t="shared" si="14"/>
        <v/>
      </c>
      <c r="K33" s="58" t="str">
        <f t="shared" si="15"/>
        <v/>
      </c>
      <c r="L33" s="57">
        <f t="shared" si="10"/>
        <v>3</v>
      </c>
      <c r="M33" s="33" t="str">
        <f t="shared" si="11"/>
        <v/>
      </c>
    </row>
    <row r="34" spans="1:13" s="34" customFormat="1" ht="15.95" customHeight="1">
      <c r="A34" s="30">
        <f t="shared" si="16"/>
        <v>45211</v>
      </c>
      <c r="B34" s="35">
        <f>$C$6+11</f>
        <v>45211</v>
      </c>
      <c r="C34" s="88">
        <v>0.35416666666666669</v>
      </c>
      <c r="D34" s="94"/>
      <c r="E34" s="91"/>
      <c r="F34" s="89">
        <v>0.72222222222222221</v>
      </c>
      <c r="G34" s="31">
        <f>SUM(D34-C34+IF(C34&gt;D34,1)+(F34-E34+IF(E34&gt;F34,1)))</f>
        <v>1.3680555555555554</v>
      </c>
      <c r="H34" s="32" t="str">
        <f t="shared" si="12"/>
        <v/>
      </c>
      <c r="I34" s="32" t="str">
        <f t="shared" si="13"/>
        <v/>
      </c>
      <c r="J34" s="58" t="str">
        <f t="shared" si="14"/>
        <v/>
      </c>
      <c r="K34" s="58" t="str">
        <f t="shared" si="15"/>
        <v/>
      </c>
      <c r="L34" s="57">
        <f t="shared" si="10"/>
        <v>4</v>
      </c>
      <c r="M34" s="33" t="str">
        <f t="shared" si="11"/>
        <v/>
      </c>
    </row>
    <row r="35" spans="1:13" s="34" customFormat="1" ht="15.95" customHeight="1">
      <c r="A35" s="30">
        <f t="shared" si="16"/>
        <v>45212</v>
      </c>
      <c r="B35" s="35">
        <f>$C$6+12</f>
        <v>45212</v>
      </c>
      <c r="C35" s="88">
        <v>0.39583333333333331</v>
      </c>
      <c r="D35" s="94"/>
      <c r="E35" s="91"/>
      <c r="F35" s="89">
        <v>0.66666666666666663</v>
      </c>
      <c r="G35" s="31">
        <f>SUM(D35-C35+IF(C35&gt;D35,1)+(F35-E35+IF(E35&gt;F35,1)))</f>
        <v>1.2708333333333335</v>
      </c>
      <c r="H35" s="32" t="str">
        <f t="shared" si="12"/>
        <v/>
      </c>
      <c r="I35" s="32" t="str">
        <f t="shared" si="13"/>
        <v/>
      </c>
      <c r="J35" s="58" t="str">
        <f t="shared" si="14"/>
        <v/>
      </c>
      <c r="K35" s="58" t="str">
        <f t="shared" si="15"/>
        <v/>
      </c>
      <c r="L35" s="57">
        <f t="shared" si="10"/>
        <v>5</v>
      </c>
      <c r="M35" s="33" t="str">
        <f t="shared" si="11"/>
        <v/>
      </c>
    </row>
    <row r="36" spans="1:13" s="34" customFormat="1" ht="15.95" customHeight="1" thickBot="1">
      <c r="A36" s="37">
        <f t="shared" si="16"/>
        <v>45213</v>
      </c>
      <c r="B36" s="35">
        <f>$C$6+13</f>
        <v>45213</v>
      </c>
      <c r="C36" s="85"/>
      <c r="D36" s="95"/>
      <c r="E36" s="92"/>
      <c r="F36" s="84"/>
      <c r="G36" s="31">
        <f t="shared" ref="G36" si="17">SUM(D36-C36)+(F36-E36)</f>
        <v>0</v>
      </c>
      <c r="H36" s="32">
        <f t="shared" si="12"/>
        <v>0</v>
      </c>
      <c r="I36" s="32">
        <f t="shared" si="13"/>
        <v>0</v>
      </c>
      <c r="J36" s="58" t="str">
        <f t="shared" si="14"/>
        <v/>
      </c>
      <c r="K36" s="58" t="str">
        <f t="shared" si="15"/>
        <v/>
      </c>
      <c r="L36" s="57">
        <f t="shared" si="10"/>
        <v>6</v>
      </c>
      <c r="M36" s="33" t="str">
        <f t="shared" si="11"/>
        <v/>
      </c>
    </row>
    <row r="37" spans="1:13" s="34" customFormat="1" ht="16.5" customHeight="1" thickBot="1">
      <c r="A37" s="156"/>
      <c r="B37" s="156"/>
      <c r="C37" s="156"/>
      <c r="D37" s="156"/>
      <c r="E37" s="156"/>
      <c r="F37" s="39" t="s">
        <v>12</v>
      </c>
      <c r="G37" s="40">
        <f>SUM(G30:G36)</f>
        <v>6.5868055555555554</v>
      </c>
      <c r="J37" s="157" t="s">
        <v>43</v>
      </c>
      <c r="K37" s="158"/>
    </row>
    <row r="38" spans="1:13" s="34" customFormat="1" ht="14.25" customHeight="1" thickBot="1">
      <c r="B38" s="41"/>
      <c r="C38" s="41"/>
      <c r="D38" s="41"/>
      <c r="E38" s="42"/>
      <c r="F38" s="39" t="s">
        <v>11</v>
      </c>
      <c r="G38" s="40">
        <f>IF(SUM(G37-G21)&lt;=0,0,(SUM(G37-G21)))</f>
        <v>4.9888888888888889</v>
      </c>
      <c r="J38" s="151">
        <f>SUM(J30:K36)</f>
        <v>0</v>
      </c>
      <c r="K38" s="152"/>
    </row>
    <row r="39" spans="1:13" s="34" customFormat="1" ht="14.25" customHeight="1">
      <c r="B39" s="41"/>
      <c r="C39" s="41"/>
      <c r="D39" s="41"/>
      <c r="E39" s="42"/>
      <c r="F39" s="39" t="s">
        <v>24</v>
      </c>
      <c r="G39" s="43">
        <f>(SUM(H30:H36))+(SUM(I30:I36))</f>
        <v>0</v>
      </c>
    </row>
    <row r="40" spans="1:13" s="34" customFormat="1" ht="14.25" customHeight="1">
      <c r="B40" s="41"/>
      <c r="C40" s="41"/>
      <c r="D40" s="41"/>
      <c r="E40" s="42"/>
      <c r="F40" s="39" t="s">
        <v>30</v>
      </c>
      <c r="G40" s="44">
        <f>SUM(M30:M36)</f>
        <v>0</v>
      </c>
      <c r="J40" s="45"/>
    </row>
    <row r="41" spans="1:13" ht="12" customHeight="1">
      <c r="B41" s="10"/>
      <c r="C41" s="11"/>
      <c r="D41" s="11"/>
      <c r="E41" s="11"/>
      <c r="F41" s="11"/>
      <c r="G41" s="11"/>
    </row>
    <row r="42" spans="1:13" ht="21" customHeight="1">
      <c r="B42" s="153" t="s">
        <v>5</v>
      </c>
      <c r="C42" s="154"/>
      <c r="D42" s="154"/>
      <c r="E42" s="154"/>
      <c r="F42" s="154"/>
      <c r="G42" s="154"/>
    </row>
    <row r="43" spans="1:13" s="22" customFormat="1" ht="26.25" thickBot="1">
      <c r="B43" s="23" t="s">
        <v>10</v>
      </c>
      <c r="C43" s="24" t="s">
        <v>38</v>
      </c>
      <c r="D43" s="25" t="s">
        <v>7</v>
      </c>
      <c r="E43" s="23" t="s">
        <v>8</v>
      </c>
      <c r="F43" s="29" t="s">
        <v>9</v>
      </c>
      <c r="G43" s="29" t="s">
        <v>0</v>
      </c>
      <c r="H43" s="26" t="s">
        <v>25</v>
      </c>
      <c r="I43" s="26" t="s">
        <v>26</v>
      </c>
      <c r="J43" s="27" t="s">
        <v>27</v>
      </c>
      <c r="K43" s="27" t="s">
        <v>28</v>
      </c>
      <c r="L43" s="28" t="s">
        <v>29</v>
      </c>
      <c r="M43" s="28" t="s">
        <v>31</v>
      </c>
    </row>
    <row r="44" spans="1:13" s="34" customFormat="1" ht="15.95" customHeight="1">
      <c r="A44" s="30">
        <f>B44</f>
        <v>45214</v>
      </c>
      <c r="B44" s="35">
        <f>$C$6+14</f>
        <v>45214</v>
      </c>
      <c r="C44" s="86"/>
      <c r="D44" s="93"/>
      <c r="E44" s="90"/>
      <c r="F44" s="87"/>
      <c r="G44" s="31">
        <f t="shared" ref="G44:G47" si="18">SUM(D44-C44+IF(C44&gt;D44,1)+(F44-E44+IF(E44&gt;F44,1)))</f>
        <v>0</v>
      </c>
      <c r="H44" s="32">
        <f>IF(SUM(C44:D44)&lt;=0,0,IF(OR(C44="",D44=""),"",(MOD(D44-C44,1)-IF(D44&gt;C44,MAX(0,MIN(D44,21/24)-MAX(C44,6/24)),MAX(0,21/24-MAX(C44,6/24))+MAX(0,MIN(D44,21/24)-6/24)))))</f>
        <v>0</v>
      </c>
      <c r="I44" s="32">
        <f>IF(SUM(E44:F44)&lt;=0,0,IF(OR(E44="",F44=""),"",(MOD(F44-E44,1)-IF(F44&gt;E44,MAX(0,MIN(F44,21/24)-MAX(E44,6/24)),MAX(0,21/24-MAX(E44,6/24))+MAX(0,MIN(F44,21/24)-6/24)))))</f>
        <v>0</v>
      </c>
      <c r="J44" s="58" t="str">
        <f>IF(AND(C44&gt;=$J$12,D44&lt;=$J$13),1,"")</f>
        <v/>
      </c>
      <c r="K44" s="58" t="str">
        <f>IF(AND(E44&gt;=$J$12,F44&lt;=$J$13),1,"")</f>
        <v/>
      </c>
      <c r="L44" s="57">
        <f t="shared" ref="L44:L50" si="19">WEEKDAY(A44,2)</f>
        <v>7</v>
      </c>
      <c r="M44" s="33">
        <f t="shared" ref="M44:M50" si="20">IF(L44=7,G44,"")</f>
        <v>0</v>
      </c>
    </row>
    <row r="45" spans="1:13" s="34" customFormat="1" ht="15.95" customHeight="1">
      <c r="A45" s="30">
        <f>B45</f>
        <v>45215</v>
      </c>
      <c r="B45" s="35">
        <f>$C$6+15</f>
        <v>45215</v>
      </c>
      <c r="C45" s="88">
        <v>0.36805555555555558</v>
      </c>
      <c r="D45" s="94"/>
      <c r="E45" s="91"/>
      <c r="F45" s="89">
        <v>0.53472222222222221</v>
      </c>
      <c r="G45" s="31">
        <f t="shared" si="18"/>
        <v>1.1666666666666665</v>
      </c>
      <c r="H45" s="32" t="str">
        <f t="shared" ref="H45:H50" si="21">IF(SUM(C45:D45)&lt;=0,0,IF(OR(C45="",D45=""),"",(MOD(D45-C45,1)-IF(D45&gt;C45,MAX(0,MIN(D45,21/24)-MAX(C45,6/24)),MAX(0,21/24-MAX(C45,6/24))+MAX(0,MIN(D45,21/24)-6/24)))))</f>
        <v/>
      </c>
      <c r="I45" s="32" t="str">
        <f t="shared" ref="I45:I50" si="22">IF(SUM(E45:F45)&lt;=0,0,IF(OR(E45="",F45=""),"",(MOD(F45-E45,1)-IF(F45&gt;E45,MAX(0,MIN(F45,21/24)-MAX(E45,6/24)),MAX(0,21/24-MAX(E45,6/24))+MAX(0,MIN(F45,21/24)-6/24)))))</f>
        <v/>
      </c>
      <c r="J45" s="58" t="str">
        <f t="shared" ref="J45:J50" si="23">IF(AND(C45&gt;=$J$12,D45&lt;=$J$13),1,"")</f>
        <v/>
      </c>
      <c r="K45" s="58" t="str">
        <f t="shared" ref="K45:K50" si="24">IF(AND(E45&gt;=$J$12,F45&lt;=$J$13),1,"")</f>
        <v/>
      </c>
      <c r="L45" s="57">
        <f t="shared" si="19"/>
        <v>1</v>
      </c>
      <c r="M45" s="33" t="str">
        <f t="shared" si="20"/>
        <v/>
      </c>
    </row>
    <row r="46" spans="1:13" s="34" customFormat="1" ht="15.95" customHeight="1">
      <c r="A46" s="30">
        <f t="shared" ref="A46:A50" si="25">B46</f>
        <v>45216</v>
      </c>
      <c r="B46" s="35">
        <f>$C$6+16</f>
        <v>45216</v>
      </c>
      <c r="C46" s="88">
        <v>0.29166666666666669</v>
      </c>
      <c r="D46" s="94"/>
      <c r="E46" s="91"/>
      <c r="F46" s="89">
        <v>0.77777777777777779</v>
      </c>
      <c r="G46" s="31">
        <f t="shared" si="18"/>
        <v>1.4861111111111112</v>
      </c>
      <c r="H46" s="32" t="str">
        <f t="shared" si="21"/>
        <v/>
      </c>
      <c r="I46" s="32" t="str">
        <f t="shared" si="22"/>
        <v/>
      </c>
      <c r="J46" s="58" t="str">
        <f t="shared" si="23"/>
        <v/>
      </c>
      <c r="K46" s="58" t="str">
        <f t="shared" si="24"/>
        <v/>
      </c>
      <c r="L46" s="57">
        <f t="shared" si="19"/>
        <v>2</v>
      </c>
      <c r="M46" s="33" t="str">
        <f t="shared" si="20"/>
        <v/>
      </c>
    </row>
    <row r="47" spans="1:13" s="34" customFormat="1" ht="15.95" customHeight="1">
      <c r="A47" s="30">
        <f t="shared" si="25"/>
        <v>45217</v>
      </c>
      <c r="B47" s="35">
        <f>$C$6+17</f>
        <v>45217</v>
      </c>
      <c r="C47" s="88">
        <v>0.3125</v>
      </c>
      <c r="D47" s="94"/>
      <c r="E47" s="91"/>
      <c r="F47" s="89">
        <v>0.80208333333333337</v>
      </c>
      <c r="G47" s="31">
        <f t="shared" si="18"/>
        <v>1.4895833333333335</v>
      </c>
      <c r="H47" s="32" t="str">
        <f t="shared" si="21"/>
        <v/>
      </c>
      <c r="I47" s="32" t="str">
        <f t="shared" si="22"/>
        <v/>
      </c>
      <c r="J47" s="58" t="str">
        <f t="shared" si="23"/>
        <v/>
      </c>
      <c r="K47" s="58" t="str">
        <f t="shared" si="24"/>
        <v/>
      </c>
      <c r="L47" s="57">
        <f t="shared" si="19"/>
        <v>3</v>
      </c>
      <c r="M47" s="33" t="str">
        <f t="shared" si="20"/>
        <v/>
      </c>
    </row>
    <row r="48" spans="1:13" s="34" customFormat="1" ht="15.95" customHeight="1">
      <c r="A48" s="30">
        <f t="shared" si="25"/>
        <v>45218</v>
      </c>
      <c r="B48" s="35">
        <f>$C$6+18</f>
        <v>45218</v>
      </c>
      <c r="C48" s="88">
        <v>0.33333333333333331</v>
      </c>
      <c r="D48" s="94"/>
      <c r="E48" s="91"/>
      <c r="F48" s="89">
        <v>0.74444444444444446</v>
      </c>
      <c r="G48" s="31">
        <f>SUM(D48-C48+IF(C48&gt;D48,1)+(F48-E48+IF(E48&gt;F48,1)))</f>
        <v>1.4111111111111112</v>
      </c>
      <c r="H48" s="32" t="str">
        <f t="shared" si="21"/>
        <v/>
      </c>
      <c r="I48" s="32" t="str">
        <f t="shared" si="22"/>
        <v/>
      </c>
      <c r="J48" s="58" t="str">
        <f t="shared" si="23"/>
        <v/>
      </c>
      <c r="K48" s="58" t="str">
        <f t="shared" si="24"/>
        <v/>
      </c>
      <c r="L48" s="57">
        <f t="shared" si="19"/>
        <v>4</v>
      </c>
      <c r="M48" s="33" t="str">
        <f t="shared" si="20"/>
        <v/>
      </c>
    </row>
    <row r="49" spans="1:13" s="34" customFormat="1" ht="15.95" customHeight="1">
      <c r="A49" s="30">
        <f t="shared" si="25"/>
        <v>45219</v>
      </c>
      <c r="B49" s="35">
        <f>$C$6+19</f>
        <v>45219</v>
      </c>
      <c r="C49" s="88">
        <v>0.29166666666666669</v>
      </c>
      <c r="D49" s="94"/>
      <c r="E49" s="91"/>
      <c r="F49" s="89">
        <v>0.60486111111111107</v>
      </c>
      <c r="G49" s="31">
        <f>SUM(D49-C49+IF(C49&gt;D49,1)+(F49-E49+IF(E49&gt;F49,1)))</f>
        <v>1.3131944444444443</v>
      </c>
      <c r="H49" s="32" t="str">
        <f t="shared" si="21"/>
        <v/>
      </c>
      <c r="I49" s="32" t="str">
        <f t="shared" si="22"/>
        <v/>
      </c>
      <c r="J49" s="58" t="str">
        <f t="shared" si="23"/>
        <v/>
      </c>
      <c r="K49" s="58" t="str">
        <f t="shared" si="24"/>
        <v/>
      </c>
      <c r="L49" s="57">
        <f t="shared" si="19"/>
        <v>5</v>
      </c>
      <c r="M49" s="33" t="str">
        <f t="shared" si="20"/>
        <v/>
      </c>
    </row>
    <row r="50" spans="1:13" s="34" customFormat="1" ht="15.95" customHeight="1" thickBot="1">
      <c r="A50" s="37">
        <f t="shared" si="25"/>
        <v>45220</v>
      </c>
      <c r="B50" s="35">
        <f>$C$6+20</f>
        <v>45220</v>
      </c>
      <c r="C50" s="85"/>
      <c r="D50" s="95"/>
      <c r="E50" s="92"/>
      <c r="F50" s="84"/>
      <c r="G50" s="31">
        <f t="shared" ref="G50" si="26">SUM(D50-C50)+(F50-E50)</f>
        <v>0</v>
      </c>
      <c r="H50" s="32">
        <f t="shared" si="21"/>
        <v>0</v>
      </c>
      <c r="I50" s="32">
        <f t="shared" si="22"/>
        <v>0</v>
      </c>
      <c r="J50" s="58" t="str">
        <f t="shared" si="23"/>
        <v/>
      </c>
      <c r="K50" s="58" t="str">
        <f t="shared" si="24"/>
        <v/>
      </c>
      <c r="L50" s="57">
        <f t="shared" si="19"/>
        <v>6</v>
      </c>
      <c r="M50" s="33" t="str">
        <f t="shared" si="20"/>
        <v/>
      </c>
    </row>
    <row r="51" spans="1:13" s="34" customFormat="1" ht="16.5" customHeight="1" thickBot="1">
      <c r="A51" s="156"/>
      <c r="B51" s="156"/>
      <c r="C51" s="156"/>
      <c r="D51" s="156"/>
      <c r="E51" s="156"/>
      <c r="F51" s="39" t="s">
        <v>12</v>
      </c>
      <c r="G51" s="40">
        <f>SUM(G44:G50)</f>
        <v>6.8666666666666663</v>
      </c>
      <c r="J51" s="157" t="s">
        <v>43</v>
      </c>
      <c r="K51" s="158"/>
    </row>
    <row r="52" spans="1:13" s="34" customFormat="1" ht="14.25" customHeight="1" thickBot="1">
      <c r="B52" s="41"/>
      <c r="C52" s="41"/>
      <c r="D52" s="41"/>
      <c r="E52" s="42"/>
      <c r="F52" s="39" t="s">
        <v>11</v>
      </c>
      <c r="G52" s="40">
        <f>IF(SUM(G51-G37)&lt;=0,0,(SUM(G51-G37)))</f>
        <v>0.27986111111111089</v>
      </c>
      <c r="J52" s="151">
        <f>SUM(J44:K50)</f>
        <v>0</v>
      </c>
      <c r="K52" s="152"/>
    </row>
    <row r="53" spans="1:13" s="34" customFormat="1" ht="14.25" customHeight="1">
      <c r="B53" s="41"/>
      <c r="C53" s="41"/>
      <c r="D53" s="41"/>
      <c r="E53" s="42"/>
      <c r="F53" s="39" t="s">
        <v>24</v>
      </c>
      <c r="G53" s="43">
        <f>(SUM(H44:H50))+(SUM(I44:I50))</f>
        <v>0</v>
      </c>
    </row>
    <row r="54" spans="1:13" s="34" customFormat="1" ht="14.25" customHeight="1">
      <c r="B54" s="41"/>
      <c r="C54" s="41"/>
      <c r="D54" s="41"/>
      <c r="E54" s="42"/>
      <c r="F54" s="39" t="s">
        <v>30</v>
      </c>
      <c r="G54" s="44">
        <f>SUM(M44:M50)</f>
        <v>0</v>
      </c>
      <c r="J54" s="45"/>
    </row>
    <row r="55" spans="1:13" ht="11.25" customHeight="1">
      <c r="B55" s="10"/>
      <c r="C55" s="11"/>
      <c r="D55" s="11"/>
      <c r="E55" s="11"/>
      <c r="F55" s="11"/>
      <c r="G55" s="11"/>
    </row>
    <row r="56" spans="1:13" ht="18.75" customHeight="1">
      <c r="B56" s="153" t="s">
        <v>6</v>
      </c>
      <c r="C56" s="154"/>
      <c r="D56" s="154"/>
      <c r="E56" s="154"/>
      <c r="F56" s="154"/>
      <c r="G56" s="154"/>
    </row>
    <row r="57" spans="1:13" s="22" customFormat="1" ht="26.25" thickBot="1">
      <c r="B57" s="23" t="s">
        <v>10</v>
      </c>
      <c r="C57" s="24" t="s">
        <v>38</v>
      </c>
      <c r="D57" s="25" t="s">
        <v>7</v>
      </c>
      <c r="E57" s="23" t="s">
        <v>8</v>
      </c>
      <c r="F57" s="29" t="s">
        <v>9</v>
      </c>
      <c r="G57" s="29" t="s">
        <v>0</v>
      </c>
      <c r="H57" s="26" t="s">
        <v>25</v>
      </c>
      <c r="I57" s="26" t="s">
        <v>26</v>
      </c>
      <c r="J57" s="27" t="s">
        <v>27</v>
      </c>
      <c r="K57" s="27" t="s">
        <v>28</v>
      </c>
      <c r="L57" s="28" t="s">
        <v>29</v>
      </c>
      <c r="M57" s="28" t="s">
        <v>31</v>
      </c>
    </row>
    <row r="58" spans="1:13" s="34" customFormat="1" ht="15.95" customHeight="1">
      <c r="A58" s="30">
        <f>B58</f>
        <v>45221</v>
      </c>
      <c r="B58" s="35">
        <f>$C$6+21</f>
        <v>45221</v>
      </c>
      <c r="C58" s="86">
        <v>0.75</v>
      </c>
      <c r="D58" s="93"/>
      <c r="E58" s="90"/>
      <c r="F58" s="87">
        <v>0.79861111111111116</v>
      </c>
      <c r="G58" s="31">
        <f t="shared" ref="G58:G68" si="27">SUM(D58-C58+IF(C58&gt;D58,1)+(F58-E58+IF(E58&gt;F58,1)))</f>
        <v>1.0486111111111112</v>
      </c>
      <c r="H58" s="32" t="str">
        <f>IF(SUM(C58:D58)&lt;=0,0,IF(OR(C58="",D58=""),"",(MOD(D58-C58,1)-IF(D58&gt;C58,MAX(0,MIN(D58,21/24)-MAX(C58,6/24)),MAX(0,21/24-MAX(C58,6/24))+MAX(0,MIN(D58,21/24)-6/24)))))</f>
        <v/>
      </c>
      <c r="I58" s="32" t="str">
        <f>IF(SUM(E58:F58)&lt;=0,0,IF(OR(E58="",F58=""),"",(MOD(F58-E58,1)-IF(F58&gt;E58,MAX(0,MIN(F58,21/24)-MAX(E58,6/24)),MAX(0,21/24-MAX(E58,6/24))+MAX(0,MIN(F58,21/24)-6/24)))))</f>
        <v/>
      </c>
      <c r="J58" s="58" t="str">
        <f>IF(AND(C58&gt;=$J$12,D58&lt;=$J$13),1,"")</f>
        <v/>
      </c>
      <c r="K58" s="58" t="str">
        <f>IF(AND(E58&gt;=$J$12,F58&lt;=$J$13),1,"")</f>
        <v/>
      </c>
      <c r="L58" s="57">
        <f t="shared" ref="L58:L68" si="28">WEEKDAY(A58,2)</f>
        <v>7</v>
      </c>
      <c r="M58" s="33">
        <f t="shared" ref="M58:M68" si="29">IF(L58=7,G58,"")</f>
        <v>1.0486111111111112</v>
      </c>
    </row>
    <row r="59" spans="1:13" s="34" customFormat="1" ht="15.95" customHeight="1">
      <c r="A59" s="30">
        <f>B59</f>
        <v>45222</v>
      </c>
      <c r="B59" s="35">
        <f>$C$6+22</f>
        <v>45222</v>
      </c>
      <c r="C59" s="88">
        <v>0.34722222222222221</v>
      </c>
      <c r="D59" s="94"/>
      <c r="E59" s="91"/>
      <c r="F59" s="89">
        <v>0.60416666666666663</v>
      </c>
      <c r="G59" s="31">
        <f t="shared" si="27"/>
        <v>1.2569444444444444</v>
      </c>
      <c r="H59" s="32" t="str">
        <f t="shared" ref="H59:H68" si="30">IF(SUM(C59:D59)&lt;=0,0,IF(OR(C59="",D59=""),"",(MOD(D59-C59,1)-IF(D59&gt;C59,MAX(0,MIN(D59,21/24)-MAX(C59,6/24)),MAX(0,21/24-MAX(C59,6/24))+MAX(0,MIN(D59,21/24)-6/24)))))</f>
        <v/>
      </c>
      <c r="I59" s="32" t="str">
        <f t="shared" ref="I59:I68" si="31">IF(SUM(E59:F59)&lt;=0,0,IF(OR(E59="",F59=""),"",(MOD(F59-E59,1)-IF(F59&gt;E59,MAX(0,MIN(F59,21/24)-MAX(E59,6/24)),MAX(0,21/24-MAX(E59,6/24))+MAX(0,MIN(F59,21/24)-6/24)))))</f>
        <v/>
      </c>
      <c r="J59" s="58" t="str">
        <f t="shared" ref="J59:J68" si="32">IF(AND(C59&gt;=$J$12,D59&lt;=$J$13),1,"")</f>
        <v/>
      </c>
      <c r="K59" s="58" t="str">
        <f t="shared" ref="K59:K68" si="33">IF(AND(E59&gt;=$J$12,F59&lt;=$J$13),1,"")</f>
        <v/>
      </c>
      <c r="L59" s="57">
        <f t="shared" si="28"/>
        <v>1</v>
      </c>
      <c r="M59" s="33" t="str">
        <f t="shared" si="29"/>
        <v/>
      </c>
    </row>
    <row r="60" spans="1:13" s="34" customFormat="1" ht="15.95" customHeight="1">
      <c r="A60" s="30">
        <f t="shared" ref="A60:A68" si="34">B60</f>
        <v>45223</v>
      </c>
      <c r="B60" s="35">
        <f>$C$6+23</f>
        <v>45223</v>
      </c>
      <c r="C60" s="88">
        <v>0.3125</v>
      </c>
      <c r="D60" s="94"/>
      <c r="E60" s="91"/>
      <c r="F60" s="89">
        <v>0.69791666666666663</v>
      </c>
      <c r="G60" s="31">
        <f t="shared" si="27"/>
        <v>1.3854166666666665</v>
      </c>
      <c r="H60" s="32" t="str">
        <f t="shared" si="30"/>
        <v/>
      </c>
      <c r="I60" s="32" t="str">
        <f t="shared" si="31"/>
        <v/>
      </c>
      <c r="J60" s="58" t="str">
        <f t="shared" si="32"/>
        <v/>
      </c>
      <c r="K60" s="58" t="str">
        <f t="shared" si="33"/>
        <v/>
      </c>
      <c r="L60" s="57">
        <f t="shared" si="28"/>
        <v>2</v>
      </c>
      <c r="M60" s="33" t="str">
        <f t="shared" si="29"/>
        <v/>
      </c>
    </row>
    <row r="61" spans="1:13" s="34" customFormat="1" ht="15.95" customHeight="1">
      <c r="A61" s="30">
        <f t="shared" si="34"/>
        <v>45224</v>
      </c>
      <c r="B61" s="35">
        <f>$C$6+24</f>
        <v>45224</v>
      </c>
      <c r="C61" s="88">
        <v>0.29166666666666669</v>
      </c>
      <c r="D61" s="94"/>
      <c r="E61" s="91"/>
      <c r="F61" s="89">
        <v>0.81597222222222221</v>
      </c>
      <c r="G61" s="31">
        <f t="shared" si="27"/>
        <v>1.5243055555555554</v>
      </c>
      <c r="H61" s="32" t="str">
        <f t="shared" si="30"/>
        <v/>
      </c>
      <c r="I61" s="32" t="str">
        <f t="shared" si="31"/>
        <v/>
      </c>
      <c r="J61" s="58" t="str">
        <f t="shared" si="32"/>
        <v/>
      </c>
      <c r="K61" s="58" t="str">
        <f t="shared" si="33"/>
        <v/>
      </c>
      <c r="L61" s="57">
        <f t="shared" si="28"/>
        <v>3</v>
      </c>
      <c r="M61" s="33" t="str">
        <f t="shared" si="29"/>
        <v/>
      </c>
    </row>
    <row r="62" spans="1:13" s="34" customFormat="1" ht="15.95" customHeight="1">
      <c r="A62" s="30">
        <f t="shared" si="34"/>
        <v>45225</v>
      </c>
      <c r="B62" s="35">
        <f>$C$6+25</f>
        <v>45225</v>
      </c>
      <c r="C62" s="88">
        <v>0.29097222222222224</v>
      </c>
      <c r="D62" s="94"/>
      <c r="E62" s="91"/>
      <c r="F62" s="89">
        <v>0.5493055555555556</v>
      </c>
      <c r="G62" s="31">
        <f t="shared" si="27"/>
        <v>1.2583333333333333</v>
      </c>
      <c r="H62" s="32" t="str">
        <f t="shared" si="30"/>
        <v/>
      </c>
      <c r="I62" s="32" t="str">
        <f t="shared" si="31"/>
        <v/>
      </c>
      <c r="J62" s="58" t="str">
        <f t="shared" si="32"/>
        <v/>
      </c>
      <c r="K62" s="58" t="str">
        <f t="shared" si="33"/>
        <v/>
      </c>
      <c r="L62" s="57">
        <f t="shared" si="28"/>
        <v>4</v>
      </c>
      <c r="M62" s="33" t="str">
        <f t="shared" si="29"/>
        <v/>
      </c>
    </row>
    <row r="63" spans="1:13" s="34" customFormat="1" ht="15.95" customHeight="1">
      <c r="A63" s="30">
        <f t="shared" si="34"/>
        <v>45226</v>
      </c>
      <c r="B63" s="35">
        <f>$C$6+26</f>
        <v>45226</v>
      </c>
      <c r="C63" s="88">
        <v>0.375</v>
      </c>
      <c r="D63" s="94"/>
      <c r="E63" s="91"/>
      <c r="F63" s="89">
        <v>0.66666666666666663</v>
      </c>
      <c r="G63" s="31">
        <f t="shared" si="27"/>
        <v>1.2916666666666665</v>
      </c>
      <c r="H63" s="32" t="str">
        <f t="shared" si="30"/>
        <v/>
      </c>
      <c r="I63" s="32" t="str">
        <f t="shared" si="31"/>
        <v/>
      </c>
      <c r="J63" s="58" t="str">
        <f t="shared" si="32"/>
        <v/>
      </c>
      <c r="K63" s="58" t="str">
        <f t="shared" si="33"/>
        <v/>
      </c>
      <c r="L63" s="57">
        <f t="shared" si="28"/>
        <v>5</v>
      </c>
      <c r="M63" s="33" t="str">
        <f t="shared" si="29"/>
        <v/>
      </c>
    </row>
    <row r="64" spans="1:13" s="34" customFormat="1" ht="15.95" customHeight="1" thickBot="1">
      <c r="A64" s="37">
        <f t="shared" si="34"/>
        <v>45227</v>
      </c>
      <c r="B64" s="38">
        <f>$C$6+27</f>
        <v>45227</v>
      </c>
      <c r="C64" s="85"/>
      <c r="D64" s="95"/>
      <c r="E64" s="92"/>
      <c r="F64" s="84"/>
      <c r="G64" s="65">
        <f>SUM(D64-C64+IF(C64&gt;D64,1)+(F64-E64+IF(E64&gt;F64,1)))</f>
        <v>0</v>
      </c>
      <c r="H64" s="66">
        <f t="shared" si="30"/>
        <v>0</v>
      </c>
      <c r="I64" s="66">
        <f t="shared" si="31"/>
        <v>0</v>
      </c>
      <c r="J64" s="60" t="str">
        <f t="shared" si="32"/>
        <v/>
      </c>
      <c r="K64" s="60" t="str">
        <f t="shared" si="33"/>
        <v/>
      </c>
      <c r="L64" s="67">
        <f t="shared" si="28"/>
        <v>6</v>
      </c>
      <c r="M64" s="68" t="str">
        <f t="shared" si="29"/>
        <v/>
      </c>
    </row>
    <row r="65" spans="1:13" s="34" customFormat="1" ht="15.95" customHeight="1" thickBot="1">
      <c r="A65" s="62"/>
      <c r="B65" s="155" t="s">
        <v>44</v>
      </c>
      <c r="C65" s="155"/>
      <c r="D65" s="155"/>
      <c r="E65" s="155"/>
      <c r="F65" s="63"/>
      <c r="G65" s="64"/>
      <c r="H65" s="73"/>
      <c r="I65" s="73"/>
      <c r="J65" s="74"/>
      <c r="K65" s="74"/>
      <c r="L65" s="75"/>
      <c r="M65" s="76"/>
    </row>
    <row r="66" spans="1:13" s="34" customFormat="1" ht="15.95" customHeight="1">
      <c r="A66" s="37">
        <f t="shared" si="34"/>
        <v>45228</v>
      </c>
      <c r="B66" s="38">
        <f>$C$6+28</f>
        <v>45228</v>
      </c>
      <c r="C66" s="86"/>
      <c r="D66" s="93"/>
      <c r="E66" s="90"/>
      <c r="F66" s="87"/>
      <c r="G66" s="61">
        <f t="shared" si="27"/>
        <v>0</v>
      </c>
      <c r="H66" s="69">
        <f t="shared" si="30"/>
        <v>0</v>
      </c>
      <c r="I66" s="69">
        <f t="shared" si="31"/>
        <v>0</v>
      </c>
      <c r="J66" s="70" t="str">
        <f t="shared" si="32"/>
        <v/>
      </c>
      <c r="K66" s="70" t="str">
        <f t="shared" si="33"/>
        <v/>
      </c>
      <c r="L66" s="71">
        <f t="shared" si="28"/>
        <v>7</v>
      </c>
      <c r="M66" s="72">
        <f t="shared" si="29"/>
        <v>0</v>
      </c>
    </row>
    <row r="67" spans="1:13" s="34" customFormat="1" ht="15.95" customHeight="1">
      <c r="A67" s="30">
        <f t="shared" si="34"/>
        <v>45229</v>
      </c>
      <c r="B67" s="35">
        <f>$C$6+29</f>
        <v>45229</v>
      </c>
      <c r="C67" s="88">
        <v>0.21527777777777779</v>
      </c>
      <c r="D67" s="94"/>
      <c r="E67" s="91"/>
      <c r="F67" s="89">
        <v>0.51736111111111116</v>
      </c>
      <c r="G67" s="31">
        <f t="shared" si="27"/>
        <v>1.3020833333333335</v>
      </c>
      <c r="H67" s="32" t="str">
        <f t="shared" si="30"/>
        <v/>
      </c>
      <c r="I67" s="32" t="str">
        <f t="shared" si="31"/>
        <v/>
      </c>
      <c r="J67" s="58" t="str">
        <f t="shared" si="32"/>
        <v/>
      </c>
      <c r="K67" s="58" t="str">
        <f t="shared" si="33"/>
        <v/>
      </c>
      <c r="L67" s="57">
        <f t="shared" si="28"/>
        <v>1</v>
      </c>
      <c r="M67" s="33" t="str">
        <f t="shared" si="29"/>
        <v/>
      </c>
    </row>
    <row r="68" spans="1:13" s="34" customFormat="1" ht="15.95" customHeight="1" thickBot="1">
      <c r="A68" s="37">
        <f t="shared" si="34"/>
        <v>45230</v>
      </c>
      <c r="B68" s="35">
        <f>$C$6+30</f>
        <v>45230</v>
      </c>
      <c r="C68" s="85">
        <v>0.34722222222222221</v>
      </c>
      <c r="D68" s="95"/>
      <c r="E68" s="92"/>
      <c r="F68" s="84">
        <v>0.7319444444444444</v>
      </c>
      <c r="G68" s="31">
        <f t="shared" si="27"/>
        <v>1.3847222222222222</v>
      </c>
      <c r="H68" s="32" t="str">
        <f t="shared" si="30"/>
        <v/>
      </c>
      <c r="I68" s="32" t="str">
        <f t="shared" si="31"/>
        <v/>
      </c>
      <c r="J68" s="58" t="str">
        <f t="shared" si="32"/>
        <v/>
      </c>
      <c r="K68" s="58" t="str">
        <f t="shared" si="33"/>
        <v/>
      </c>
      <c r="L68" s="57">
        <f t="shared" si="28"/>
        <v>2</v>
      </c>
      <c r="M68" s="33" t="str">
        <f t="shared" si="29"/>
        <v/>
      </c>
    </row>
    <row r="69" spans="1:13" s="34" customFormat="1" ht="16.5" customHeight="1" thickBot="1">
      <c r="A69" s="156"/>
      <c r="B69" s="156"/>
      <c r="C69" s="156"/>
      <c r="D69" s="156"/>
      <c r="E69" s="156"/>
      <c r="F69" s="39" t="s">
        <v>12</v>
      </c>
      <c r="G69" s="40">
        <f>SUM(G58:G64)</f>
        <v>7.7652777777777757</v>
      </c>
      <c r="J69" s="157" t="s">
        <v>43</v>
      </c>
      <c r="K69" s="158"/>
    </row>
    <row r="70" spans="1:13" s="34" customFormat="1" ht="14.25" customHeight="1" thickBot="1">
      <c r="B70" s="41"/>
      <c r="C70" s="41"/>
      <c r="D70" s="41"/>
      <c r="E70" s="42"/>
      <c r="F70" s="39" t="s">
        <v>11</v>
      </c>
      <c r="G70" s="40">
        <f>IF(SUM(G69-G52)&lt;=0,0,(SUM(G69-G52)))</f>
        <v>7.4854166666666648</v>
      </c>
      <c r="J70" s="151">
        <f>SUM(J58:K68)</f>
        <v>0</v>
      </c>
      <c r="K70" s="152"/>
    </row>
    <row r="71" spans="1:13" s="34" customFormat="1" ht="14.25" customHeight="1">
      <c r="B71" s="41"/>
      <c r="C71" s="41"/>
      <c r="D71" s="41"/>
      <c r="E71" s="42"/>
      <c r="F71" s="39" t="s">
        <v>24</v>
      </c>
      <c r="G71" s="43">
        <f>(SUM(H58:H64))+(SUM(I58:I64))</f>
        <v>0</v>
      </c>
    </row>
    <row r="72" spans="1:13" s="34" customFormat="1" ht="14.25" customHeight="1">
      <c r="B72" s="41"/>
      <c r="C72" s="41"/>
      <c r="D72" s="41"/>
      <c r="E72" s="42"/>
      <c r="F72" s="39" t="s">
        <v>30</v>
      </c>
      <c r="G72" s="44">
        <f>SUM(M58:M64)</f>
        <v>1.0486111111111112</v>
      </c>
      <c r="J72" s="45"/>
    </row>
    <row r="73" spans="1:13">
      <c r="B73" s="9" t="s">
        <v>2</v>
      </c>
    </row>
    <row r="74" spans="1:13" ht="23.1" customHeight="1">
      <c r="B74" s="52" t="s">
        <v>3</v>
      </c>
    </row>
    <row r="75" spans="1:13" ht="23.1" customHeight="1">
      <c r="B75" s="52" t="s">
        <v>4</v>
      </c>
    </row>
    <row r="76" spans="1:13" ht="16.5" thickBot="1"/>
    <row r="77" spans="1:13" ht="16.5" thickBot="1">
      <c r="B77" s="146" t="s">
        <v>34</v>
      </c>
      <c r="C77" s="147"/>
      <c r="D77" s="147"/>
      <c r="E77" s="147"/>
      <c r="F77" s="147"/>
      <c r="G77" s="148"/>
    </row>
    <row r="78" spans="1:13" ht="16.5" thickBot="1">
      <c r="B78" s="17"/>
      <c r="G78" s="18"/>
    </row>
    <row r="79" spans="1:13">
      <c r="B79" s="137" t="s">
        <v>13</v>
      </c>
      <c r="C79" s="138"/>
      <c r="D79" s="137" t="s">
        <v>33</v>
      </c>
      <c r="E79" s="138"/>
      <c r="F79" s="137" t="s">
        <v>14</v>
      </c>
      <c r="G79" s="138"/>
    </row>
    <row r="80" spans="1:13" ht="16.5" thickBot="1">
      <c r="B80" s="141">
        <f>SUM(G23)</f>
        <v>7.0791666666666675</v>
      </c>
      <c r="C80" s="142"/>
      <c r="D80" s="141">
        <f>G24+G38+G52+G70</f>
        <v>18.375</v>
      </c>
      <c r="E80" s="142"/>
      <c r="F80" s="149">
        <f>J24+J38+J52+J70</f>
        <v>2</v>
      </c>
      <c r="G80" s="150"/>
    </row>
    <row r="81" spans="2:7">
      <c r="B81" s="137" t="s">
        <v>41</v>
      </c>
      <c r="C81" s="138"/>
      <c r="D81" s="139" t="s">
        <v>23</v>
      </c>
      <c r="E81" s="140"/>
      <c r="G81" s="18"/>
    </row>
    <row r="82" spans="2:7" ht="16.5" thickBot="1">
      <c r="B82" s="141">
        <f>G26+G40+G54+G72</f>
        <v>1.0486111111111112</v>
      </c>
      <c r="C82" s="142"/>
      <c r="D82" s="141">
        <f>G25+G39+G53+G71</f>
        <v>0</v>
      </c>
      <c r="E82" s="142"/>
      <c r="G82" s="18"/>
    </row>
    <row r="83" spans="2:7">
      <c r="B83" s="17"/>
      <c r="G83" s="18"/>
    </row>
    <row r="84" spans="2:7" ht="16.5" thickBot="1">
      <c r="B84" s="17"/>
      <c r="G84" s="18"/>
    </row>
    <row r="85" spans="2:7">
      <c r="B85" s="143" t="s">
        <v>20</v>
      </c>
      <c r="C85" s="144"/>
      <c r="D85" s="144"/>
      <c r="E85" s="144"/>
      <c r="F85" s="49" t="s">
        <v>40</v>
      </c>
      <c r="G85" s="18"/>
    </row>
    <row r="86" spans="2:7" ht="16.5" thickBot="1">
      <c r="B86" s="50" t="s">
        <v>15</v>
      </c>
      <c r="C86" s="50" t="s">
        <v>16</v>
      </c>
      <c r="D86" s="50" t="s">
        <v>17</v>
      </c>
      <c r="E86" s="51" t="s">
        <v>18</v>
      </c>
      <c r="F86" s="54">
        <f>SUM(B87:E87)</f>
        <v>1.2798611111111109</v>
      </c>
      <c r="G86" s="18"/>
    </row>
    <row r="87" spans="2:7">
      <c r="B87" s="56">
        <f>IF(G24&lt;=J6,G24,J6)</f>
        <v>0.33333333333333331</v>
      </c>
      <c r="C87" s="56">
        <f>IF(G38&lt;=J6,G38,J6)</f>
        <v>0.33333333333333331</v>
      </c>
      <c r="D87" s="56">
        <f>IF(G52&lt;=J6,G52,J6)</f>
        <v>0.27986111111111089</v>
      </c>
      <c r="E87" s="56">
        <f>IF(G70&lt;=J6,G70,J6)</f>
        <v>0.33333333333333331</v>
      </c>
      <c r="G87" s="18"/>
    </row>
    <row r="88" spans="2:7" ht="16.5" thickBot="1">
      <c r="B88" s="12"/>
      <c r="C88" s="12"/>
      <c r="D88" s="12"/>
      <c r="G88" s="18"/>
    </row>
    <row r="89" spans="2:7">
      <c r="B89" s="143" t="s">
        <v>19</v>
      </c>
      <c r="C89" s="144"/>
      <c r="D89" s="144"/>
      <c r="E89" s="145"/>
      <c r="F89" s="49" t="s">
        <v>40</v>
      </c>
      <c r="G89" s="18"/>
    </row>
    <row r="90" spans="2:7" ht="16.5" thickBot="1">
      <c r="B90" s="50" t="s">
        <v>15</v>
      </c>
      <c r="C90" s="50" t="s">
        <v>16</v>
      </c>
      <c r="D90" s="50" t="s">
        <v>17</v>
      </c>
      <c r="E90" s="50" t="s">
        <v>18</v>
      </c>
      <c r="F90" s="54">
        <f>SUM(B91:E91)</f>
        <v>17.09513888888889</v>
      </c>
      <c r="G90" s="18"/>
    </row>
    <row r="91" spans="2:7">
      <c r="B91" s="55">
        <f>G24-B87</f>
        <v>5.2875000000000014</v>
      </c>
      <c r="C91" s="55">
        <f>G38-C87</f>
        <v>4.6555555555555559</v>
      </c>
      <c r="D91" s="55">
        <f>G52-D87</f>
        <v>0</v>
      </c>
      <c r="E91" s="55">
        <f>G70-E87</f>
        <v>7.1520833333333318</v>
      </c>
      <c r="G91" s="18"/>
    </row>
    <row r="92" spans="2:7" ht="16.5" thickBot="1">
      <c r="B92" s="19"/>
      <c r="C92" s="20"/>
      <c r="D92" s="20"/>
      <c r="E92" s="20"/>
      <c r="F92" s="20"/>
      <c r="G92" s="21"/>
    </row>
    <row r="93" spans="2:7" ht="20.25" customHeight="1">
      <c r="B93" s="16"/>
    </row>
    <row r="94" spans="2:7">
      <c r="B94" s="16"/>
    </row>
    <row r="101" spans="2:5">
      <c r="C101" s="16"/>
      <c r="D101" s="16"/>
      <c r="E101" s="16"/>
    </row>
    <row r="102" spans="2:5" ht="23.1" customHeight="1"/>
    <row r="103" spans="2:5" ht="23.1" customHeight="1"/>
    <row r="104" spans="2:5" ht="23.1" hidden="1" customHeight="1"/>
    <row r="105" spans="2:5" hidden="1">
      <c r="B105" s="13"/>
      <c r="C105" s="13" t="s">
        <v>21</v>
      </c>
      <c r="D105" s="13"/>
    </row>
    <row r="106" spans="2:5" hidden="1">
      <c r="B106" s="13" t="s">
        <v>22</v>
      </c>
      <c r="C106" s="14">
        <v>0.875</v>
      </c>
      <c r="D106" s="14">
        <v>0.25</v>
      </c>
    </row>
    <row r="107" spans="2:5" hidden="1"/>
    <row r="108" spans="2:5" hidden="1"/>
    <row r="109" spans="2:5" hidden="1"/>
  </sheetData>
  <protectedRanges>
    <protectedRange sqref="C16:F18 F19:F22 C30:F32 F33:F36 C44:F46 F47:F50 C58:F60 F61:F64 F67:F68 C66:F66" name="Plage1_1"/>
    <protectedRange sqref="C19:E22 C33:E36 C47:E50 C61:E64 C67:E68" name="Plage2_1"/>
    <protectedRange sqref="C65:F65" name="Plage4_1"/>
  </protectedRanges>
  <mergeCells count="38">
    <mergeCell ref="J24:K24"/>
    <mergeCell ref="D1:G1"/>
    <mergeCell ref="D2:G3"/>
    <mergeCell ref="C6:D6"/>
    <mergeCell ref="H6:I6"/>
    <mergeCell ref="C8:D8"/>
    <mergeCell ref="H8:I8"/>
    <mergeCell ref="C10:D10"/>
    <mergeCell ref="C12:D12"/>
    <mergeCell ref="B14:G14"/>
    <mergeCell ref="A23:E23"/>
    <mergeCell ref="J23:K23"/>
    <mergeCell ref="J70:K70"/>
    <mergeCell ref="B28:G28"/>
    <mergeCell ref="A37:E37"/>
    <mergeCell ref="J37:K37"/>
    <mergeCell ref="J38:K38"/>
    <mergeCell ref="B42:G42"/>
    <mergeCell ref="A51:E51"/>
    <mergeCell ref="J51:K51"/>
    <mergeCell ref="J52:K52"/>
    <mergeCell ref="B56:G56"/>
    <mergeCell ref="B65:E65"/>
    <mergeCell ref="A69:E69"/>
    <mergeCell ref="J69:K69"/>
    <mergeCell ref="B89:E89"/>
    <mergeCell ref="B77:G77"/>
    <mergeCell ref="B79:C79"/>
    <mergeCell ref="D79:E79"/>
    <mergeCell ref="F79:G79"/>
    <mergeCell ref="B80:C80"/>
    <mergeCell ref="D80:E80"/>
    <mergeCell ref="F80:G80"/>
    <mergeCell ref="B81:C81"/>
    <mergeCell ref="D81:E81"/>
    <mergeCell ref="B82:C82"/>
    <mergeCell ref="D82:E82"/>
    <mergeCell ref="B85:E85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1867A2-A903-471C-9F48-3A39FA860AE1}">
  <dimension ref="A1:P109"/>
  <sheetViews>
    <sheetView zoomScale="107" zoomScaleNormal="107" zoomScalePageLayoutView="107" workbookViewId="0">
      <selection activeCell="D2" sqref="D2:G3"/>
    </sheetView>
  </sheetViews>
  <sheetFormatPr baseColWidth="10" defaultColWidth="10.875" defaultRowHeight="15.75"/>
  <cols>
    <col min="1" max="1" width="4" style="2" bestFit="1" customWidth="1"/>
    <col min="2" max="2" width="15.625" style="2" customWidth="1"/>
    <col min="3" max="3" width="10.625" style="2" customWidth="1"/>
    <col min="4" max="4" width="9.375" style="2" customWidth="1"/>
    <col min="5" max="5" width="13" style="2" customWidth="1"/>
    <col min="6" max="6" width="12.375" style="2" customWidth="1"/>
    <col min="7" max="7" width="12.625" style="2" customWidth="1"/>
    <col min="8" max="8" width="17.75" style="2" hidden="1" customWidth="1"/>
    <col min="9" max="9" width="15.25" style="2" hidden="1" customWidth="1"/>
    <col min="10" max="10" width="13.125" style="2" hidden="1" customWidth="1"/>
    <col min="11" max="13" width="10.875" style="2" hidden="1" customWidth="1"/>
    <col min="14" max="14" width="10.875" style="2" customWidth="1"/>
    <col min="15" max="16384" width="10.875" style="2"/>
  </cols>
  <sheetData>
    <row r="1" spans="1:13" ht="16.5" thickBot="1">
      <c r="D1" s="161" t="s">
        <v>45</v>
      </c>
      <c r="E1" s="162"/>
      <c r="F1" s="162"/>
      <c r="G1" s="163"/>
      <c r="H1" s="53"/>
    </row>
    <row r="2" spans="1:13">
      <c r="D2" s="164"/>
      <c r="E2" s="164"/>
      <c r="F2" s="164"/>
      <c r="G2" s="164"/>
    </row>
    <row r="3" spans="1:13">
      <c r="D3" s="165"/>
      <c r="E3" s="165"/>
      <c r="F3" s="165"/>
      <c r="G3" s="165"/>
    </row>
    <row r="5" spans="1:13" ht="10.5" customHeight="1">
      <c r="J5" s="15" t="s">
        <v>32</v>
      </c>
    </row>
    <row r="6" spans="1:13" ht="17.25" customHeight="1">
      <c r="B6" s="46" t="s">
        <v>35</v>
      </c>
      <c r="C6" s="166">
        <v>45231</v>
      </c>
      <c r="D6" s="166"/>
      <c r="H6" s="167" t="s">
        <v>37</v>
      </c>
      <c r="I6" s="167"/>
      <c r="J6" s="1">
        <v>0.33333333333333331</v>
      </c>
    </row>
    <row r="7" spans="1:13" ht="3.95" customHeight="1">
      <c r="B7" s="47"/>
      <c r="C7" s="3"/>
      <c r="H7" s="48"/>
      <c r="I7" s="4"/>
      <c r="J7" s="5"/>
    </row>
    <row r="8" spans="1:13" ht="15" customHeight="1">
      <c r="B8" s="46"/>
      <c r="C8" s="159"/>
      <c r="D8" s="159"/>
      <c r="H8" s="167" t="s">
        <v>36</v>
      </c>
      <c r="I8" s="167"/>
      <c r="J8" s="6">
        <v>1.4583333333333333</v>
      </c>
    </row>
    <row r="9" spans="1:13" ht="3.95" customHeight="1">
      <c r="B9" s="47"/>
      <c r="C9" s="7"/>
      <c r="E9" s="4"/>
      <c r="F9" s="4"/>
      <c r="G9" s="8"/>
    </row>
    <row r="10" spans="1:13" ht="15" customHeight="1">
      <c r="B10" s="46"/>
      <c r="C10" s="159"/>
      <c r="D10" s="159"/>
    </row>
    <row r="11" spans="1:13" ht="3.95" customHeight="1">
      <c r="B11" s="47"/>
      <c r="C11" s="7"/>
    </row>
    <row r="12" spans="1:13" ht="15" customHeight="1">
      <c r="B12" s="46"/>
      <c r="C12" s="160"/>
      <c r="D12" s="160"/>
      <c r="I12" s="2" t="s">
        <v>42</v>
      </c>
      <c r="J12" s="36">
        <v>0.90625</v>
      </c>
    </row>
    <row r="13" spans="1:13" ht="12.75" customHeight="1">
      <c r="J13" s="36">
        <v>0.25</v>
      </c>
    </row>
    <row r="14" spans="1:13" ht="21.75" customHeight="1">
      <c r="B14" s="153" t="s">
        <v>39</v>
      </c>
      <c r="C14" s="154"/>
      <c r="D14" s="154"/>
      <c r="E14" s="154"/>
      <c r="F14" s="154"/>
      <c r="G14" s="154"/>
    </row>
    <row r="15" spans="1:13" s="22" customFormat="1" ht="24.75" customHeight="1" thickBot="1">
      <c r="B15" s="23" t="s">
        <v>10</v>
      </c>
      <c r="C15" s="80" t="s">
        <v>38</v>
      </c>
      <c r="D15" s="81" t="s">
        <v>7</v>
      </c>
      <c r="E15" s="82" t="s">
        <v>8</v>
      </c>
      <c r="F15" s="80" t="s">
        <v>9</v>
      </c>
      <c r="G15" s="24" t="s">
        <v>0</v>
      </c>
      <c r="H15" s="26" t="s">
        <v>25</v>
      </c>
      <c r="I15" s="26" t="s">
        <v>26</v>
      </c>
      <c r="J15" s="27" t="s">
        <v>27</v>
      </c>
      <c r="K15" s="27" t="s">
        <v>28</v>
      </c>
      <c r="L15" s="28" t="s">
        <v>29</v>
      </c>
      <c r="M15" s="28" t="s">
        <v>31</v>
      </c>
    </row>
    <row r="16" spans="1:13" s="34" customFormat="1" ht="15.95" customHeight="1">
      <c r="A16" s="30">
        <f>B16</f>
        <v>45231</v>
      </c>
      <c r="B16" s="77">
        <f>$C$6</f>
        <v>45231</v>
      </c>
      <c r="C16" s="86">
        <v>0</v>
      </c>
      <c r="D16" s="93"/>
      <c r="E16" s="90"/>
      <c r="F16" s="87">
        <v>0</v>
      </c>
      <c r="G16" s="79">
        <f t="shared" ref="G16:G19" si="0">SUM(D16-C16+IF(C16&gt;D16,1)+(F16-E16+IF(E16&gt;F16,1)))</f>
        <v>0</v>
      </c>
      <c r="H16" s="32">
        <f>IF(SUM(C16:D16)&lt;=0,0,IF(OR(C16="",D16=""),"",(MOD(D16-C16,1)-IF(D16&gt;C16,MAX(0,MIN(D16,21/24)-MAX(C16,6/24)),MAX(0,21/24-MAX(C16,6/24))+MAX(0,MIN(D16,21/24)-6/24)))))</f>
        <v>0</v>
      </c>
      <c r="I16" s="32">
        <f>IF(SUM(E16:F16)&lt;=0,0,IF(OR(E16="",F16=""),"",(MOD(F16-E16,1)-IF(F16&gt;E16,MAX(0,MIN(F16,21/24)-MAX(E16,6/24)),MAX(0,21/24-MAX(E16,6/24))+MAX(0,MIN(F16,21/24)-6/24)))))</f>
        <v>0</v>
      </c>
      <c r="J16" s="58" t="str">
        <f>IF(AND(C16&gt;=$J$12,D16&lt;=$J$13),1,"")</f>
        <v/>
      </c>
      <c r="K16" s="58" t="str">
        <f>IF(AND(E16&gt;=$J$12,F16&lt;=$J$13),1,"")</f>
        <v/>
      </c>
      <c r="L16" s="58">
        <f t="shared" ref="L16:L22" si="1">WEEKDAY(A16,2)</f>
        <v>3</v>
      </c>
      <c r="M16" s="59" t="str">
        <f t="shared" ref="M16:M22" si="2">IF(L16=7,G16,"")</f>
        <v/>
      </c>
    </row>
    <row r="17" spans="1:16" s="34" customFormat="1" ht="15.95" customHeight="1">
      <c r="A17" s="30">
        <f>B17</f>
        <v>45232</v>
      </c>
      <c r="B17" s="78">
        <f>$C$6+1</f>
        <v>45232</v>
      </c>
      <c r="C17" s="88">
        <v>0.22013888888888888</v>
      </c>
      <c r="D17" s="94"/>
      <c r="E17" s="91"/>
      <c r="F17" s="89">
        <v>0.5</v>
      </c>
      <c r="G17" s="79">
        <f t="shared" si="0"/>
        <v>1.2798611111111111</v>
      </c>
      <c r="H17" s="32" t="str">
        <f t="shared" ref="H17:H22" si="3">IF(SUM(C17:D17)&lt;=0,0,IF(OR(C17="",D17=""),"",(MOD(D17-C17,1)-IF(D17&gt;C17,MAX(0,MIN(D17,21/24)-MAX(C17,6/24)),MAX(0,21/24-MAX(C17,6/24))+MAX(0,MIN(D17,21/24)-6/24)))))</f>
        <v/>
      </c>
      <c r="I17" s="32" t="str">
        <f t="shared" ref="I17:I22" si="4">IF(SUM(E17:F17)&lt;=0,0,IF(OR(E17="",F17=""),"",(MOD(F17-E17,1)-IF(F17&gt;E17,MAX(0,MIN(F17,21/24)-MAX(E17,6/24)),MAX(0,21/24-MAX(E17,6/24))+MAX(0,MIN(F17,21/24)-6/24)))))</f>
        <v/>
      </c>
      <c r="J17" s="58" t="str">
        <f t="shared" ref="J17:J22" si="5">IF(AND($C17&gt;=J13,$D17&lt;=$J14),1,"")</f>
        <v/>
      </c>
      <c r="K17" s="58" t="str">
        <f t="shared" ref="K17:K22" si="6">IF(AND(E17&gt;=$J$12,F17&lt;=$J$13),1,"")</f>
        <v/>
      </c>
      <c r="L17" s="58">
        <f t="shared" si="1"/>
        <v>4</v>
      </c>
      <c r="M17" s="59" t="str">
        <f t="shared" si="2"/>
        <v/>
      </c>
      <c r="O17" s="45"/>
    </row>
    <row r="18" spans="1:16" s="34" customFormat="1" ht="15.95" customHeight="1">
      <c r="A18" s="30">
        <f t="shared" ref="A18:A22" si="7">B18</f>
        <v>45233</v>
      </c>
      <c r="B18" s="78">
        <f>$C$6+2</f>
        <v>45233</v>
      </c>
      <c r="C18" s="88">
        <v>0.30555555555555558</v>
      </c>
      <c r="D18" s="94"/>
      <c r="E18" s="91"/>
      <c r="F18" s="89">
        <v>0.72222222222222221</v>
      </c>
      <c r="G18" s="79">
        <f t="shared" si="0"/>
        <v>1.4166666666666665</v>
      </c>
      <c r="H18" s="32" t="str">
        <f t="shared" si="3"/>
        <v/>
      </c>
      <c r="I18" s="32" t="str">
        <f t="shared" si="4"/>
        <v/>
      </c>
      <c r="J18" s="58">
        <f t="shared" si="5"/>
        <v>1</v>
      </c>
      <c r="K18" s="58" t="str">
        <f t="shared" si="6"/>
        <v/>
      </c>
      <c r="L18" s="58">
        <f t="shared" si="1"/>
        <v>5</v>
      </c>
      <c r="M18" s="59" t="str">
        <f t="shared" si="2"/>
        <v/>
      </c>
    </row>
    <row r="19" spans="1:16" s="34" customFormat="1" ht="15.95" customHeight="1">
      <c r="A19" s="30">
        <f t="shared" si="7"/>
        <v>45234</v>
      </c>
      <c r="B19" s="78">
        <f>$C$6+3</f>
        <v>45234</v>
      </c>
      <c r="C19" s="88">
        <v>0</v>
      </c>
      <c r="D19" s="94"/>
      <c r="E19" s="91"/>
      <c r="F19" s="89">
        <v>0</v>
      </c>
      <c r="G19" s="79">
        <f t="shared" si="0"/>
        <v>0</v>
      </c>
      <c r="H19" s="32">
        <f t="shared" si="3"/>
        <v>0</v>
      </c>
      <c r="I19" s="32">
        <f t="shared" si="4"/>
        <v>0</v>
      </c>
      <c r="J19" s="58" t="str">
        <f t="shared" si="5"/>
        <v/>
      </c>
      <c r="K19" s="58" t="str">
        <f t="shared" si="6"/>
        <v/>
      </c>
      <c r="L19" s="58">
        <f t="shared" si="1"/>
        <v>6</v>
      </c>
      <c r="M19" s="59" t="str">
        <f t="shared" si="2"/>
        <v/>
      </c>
      <c r="P19" s="45"/>
    </row>
    <row r="20" spans="1:16" s="34" customFormat="1" ht="15.95" customHeight="1">
      <c r="A20" s="30">
        <f t="shared" si="7"/>
        <v>45235</v>
      </c>
      <c r="B20" s="78">
        <f>$C$6+4</f>
        <v>45235</v>
      </c>
      <c r="C20" s="88">
        <v>0</v>
      </c>
      <c r="D20" s="94"/>
      <c r="E20" s="91"/>
      <c r="F20" s="89">
        <v>0</v>
      </c>
      <c r="G20" s="79">
        <f>SUM(D20-C20+IF(C20&gt;D20,1)+(F20-E20+IF(E20&gt;F20,1)))</f>
        <v>0</v>
      </c>
      <c r="H20" s="32">
        <f t="shared" si="3"/>
        <v>0</v>
      </c>
      <c r="I20" s="32">
        <f t="shared" si="4"/>
        <v>0</v>
      </c>
      <c r="J20" s="58" t="str">
        <f t="shared" si="5"/>
        <v/>
      </c>
      <c r="K20" s="58" t="str">
        <f t="shared" si="6"/>
        <v/>
      </c>
      <c r="L20" s="58">
        <f t="shared" si="1"/>
        <v>7</v>
      </c>
      <c r="M20" s="59">
        <f t="shared" si="2"/>
        <v>0</v>
      </c>
    </row>
    <row r="21" spans="1:16" s="34" customFormat="1" ht="15.95" customHeight="1">
      <c r="A21" s="30">
        <f t="shared" si="7"/>
        <v>45236</v>
      </c>
      <c r="B21" s="96">
        <f>$C$6+5</f>
        <v>45236</v>
      </c>
      <c r="C21" s="112">
        <v>0</v>
      </c>
      <c r="D21" s="113"/>
      <c r="E21" s="114"/>
      <c r="F21" s="115">
        <v>0</v>
      </c>
      <c r="G21" s="116">
        <f>SUM(D21-C21+IF(C21&gt;D21,1)+(F21-E21+IF(E21&gt;F21,1)))</f>
        <v>0</v>
      </c>
      <c r="H21" s="117">
        <f>IF(SUM(C21:D21)&lt;=0,0,IF(OR(C21="",D21=""),"",(MOD(D21-C21,1)-IF(D21&gt;C21,MAX(0,MIN(D21,21/24)-MAX(C21,6/24)),MAX(0,21/24-MAX(C21,6/24))+MAX(0,MIN(D21,21/24)-6/24)))))</f>
        <v>0</v>
      </c>
      <c r="I21" s="117">
        <f>IF(SUM(E21:F21)&lt;=0,0,IF(OR(E21="",F21=""),"",(MOD(F21-E21,1)-IF(F21&gt;E21,MAX(0,MIN(F21,21/24)-MAX(E21,6/24)),MAX(0,21/24-MAX(E21,6/24))+MAX(0,MIN(F21,21/24)-6/24)))))</f>
        <v>0</v>
      </c>
      <c r="J21" s="110" t="str">
        <f t="shared" si="5"/>
        <v/>
      </c>
      <c r="K21" s="110" t="str">
        <f t="shared" si="6"/>
        <v/>
      </c>
      <c r="L21" s="110">
        <f t="shared" si="1"/>
        <v>1</v>
      </c>
      <c r="M21" s="111" t="str">
        <f t="shared" si="2"/>
        <v/>
      </c>
      <c r="N21" s="105" t="s">
        <v>53</v>
      </c>
    </row>
    <row r="22" spans="1:16" s="34" customFormat="1" ht="15.95" customHeight="1" thickBot="1">
      <c r="A22" s="37">
        <f t="shared" si="7"/>
        <v>45237</v>
      </c>
      <c r="B22" s="78">
        <f>$C$6+6</f>
        <v>45237</v>
      </c>
      <c r="C22" s="85">
        <v>0.33958333333333335</v>
      </c>
      <c r="D22" s="95"/>
      <c r="E22" s="92"/>
      <c r="F22" s="84">
        <v>0.74791666666666667</v>
      </c>
      <c r="G22" s="79">
        <f t="shared" ref="G22" si="8">SUM(D22-C22)+(F22-E22)</f>
        <v>0.40833333333333333</v>
      </c>
      <c r="H22" s="32" t="str">
        <f t="shared" si="3"/>
        <v/>
      </c>
      <c r="I22" s="32" t="str">
        <f t="shared" si="4"/>
        <v/>
      </c>
      <c r="J22" s="60" t="str">
        <f t="shared" si="5"/>
        <v/>
      </c>
      <c r="K22" s="60" t="str">
        <f t="shared" si="6"/>
        <v/>
      </c>
      <c r="L22" s="58">
        <f t="shared" si="1"/>
        <v>2</v>
      </c>
      <c r="M22" s="59" t="str">
        <f t="shared" si="2"/>
        <v/>
      </c>
    </row>
    <row r="23" spans="1:16" s="34" customFormat="1" ht="16.5" customHeight="1" thickBot="1">
      <c r="A23" s="156"/>
      <c r="B23" s="156"/>
      <c r="C23" s="156"/>
      <c r="D23" s="156"/>
      <c r="E23" s="156"/>
      <c r="F23" s="83" t="s">
        <v>12</v>
      </c>
      <c r="G23" s="40">
        <f>SUM(G16:G22)</f>
        <v>3.1048611111111111</v>
      </c>
      <c r="J23" s="157" t="s">
        <v>43</v>
      </c>
      <c r="K23" s="158"/>
    </row>
    <row r="24" spans="1:16" s="34" customFormat="1" ht="14.25" customHeight="1" thickBot="1">
      <c r="B24" s="41"/>
      <c r="C24" s="41"/>
      <c r="D24" s="41"/>
      <c r="E24" s="42"/>
      <c r="F24" s="39" t="s">
        <v>11</v>
      </c>
      <c r="G24" s="40">
        <f>IF(SUM(G23-J8)&lt;=0,0,(SUM(G23-J8)))</f>
        <v>1.6465277777777778</v>
      </c>
      <c r="J24" s="151">
        <f>SUM(J16:K22)</f>
        <v>1</v>
      </c>
      <c r="K24" s="152"/>
    </row>
    <row r="25" spans="1:16" s="34" customFormat="1" ht="14.25" customHeight="1">
      <c r="B25" s="41"/>
      <c r="C25" s="41"/>
      <c r="D25" s="41"/>
      <c r="E25" s="42"/>
      <c r="F25" s="39" t="s">
        <v>24</v>
      </c>
      <c r="G25" s="43">
        <f>(SUM(H16:H22))+(SUM(I16:I22))</f>
        <v>0</v>
      </c>
    </row>
    <row r="26" spans="1:16" s="34" customFormat="1" ht="14.25" customHeight="1">
      <c r="B26" s="41"/>
      <c r="C26" s="41"/>
      <c r="D26" s="41"/>
      <c r="E26" s="42"/>
      <c r="F26" s="39" t="s">
        <v>30</v>
      </c>
      <c r="G26" s="44">
        <f>SUM(M16:M22)</f>
        <v>0</v>
      </c>
      <c r="J26" s="45"/>
    </row>
    <row r="27" spans="1:16" ht="12" customHeight="1">
      <c r="B27" s="10"/>
      <c r="C27" s="11"/>
      <c r="D27" s="11"/>
      <c r="E27" s="11"/>
      <c r="F27" s="11"/>
      <c r="G27" s="11"/>
    </row>
    <row r="28" spans="1:16" ht="21" customHeight="1">
      <c r="B28" s="153" t="s">
        <v>1</v>
      </c>
      <c r="C28" s="154"/>
      <c r="D28" s="154"/>
      <c r="E28" s="154"/>
      <c r="F28" s="154"/>
      <c r="G28" s="154"/>
    </row>
    <row r="29" spans="1:16" s="22" customFormat="1" ht="26.25" thickBot="1">
      <c r="B29" s="23" t="s">
        <v>10</v>
      </c>
      <c r="C29" s="24" t="s">
        <v>38</v>
      </c>
      <c r="D29" s="25" t="s">
        <v>7</v>
      </c>
      <c r="E29" s="23" t="s">
        <v>8</v>
      </c>
      <c r="F29" s="29" t="s">
        <v>9</v>
      </c>
      <c r="G29" s="29" t="s">
        <v>0</v>
      </c>
      <c r="H29" s="26" t="s">
        <v>25</v>
      </c>
      <c r="I29" s="26" t="s">
        <v>26</v>
      </c>
      <c r="J29" s="27" t="s">
        <v>27</v>
      </c>
      <c r="K29" s="27" t="s">
        <v>28</v>
      </c>
      <c r="L29" s="28" t="s">
        <v>29</v>
      </c>
      <c r="M29" s="28" t="s">
        <v>31</v>
      </c>
    </row>
    <row r="30" spans="1:16" s="34" customFormat="1" ht="15.95" customHeight="1">
      <c r="A30" s="30">
        <f>B30</f>
        <v>45238</v>
      </c>
      <c r="B30" s="118">
        <f>$C$6+7</f>
        <v>45238</v>
      </c>
      <c r="C30" s="119">
        <v>0</v>
      </c>
      <c r="D30" s="120"/>
      <c r="E30" s="121"/>
      <c r="F30" s="122">
        <v>0</v>
      </c>
      <c r="G30" s="123">
        <f t="shared" ref="G30:G33" si="9">SUM(D30-C30+IF(C30&gt;D30,1)+(F30-E30+IF(E30&gt;F30,1)))</f>
        <v>0</v>
      </c>
      <c r="H30" s="32">
        <f>IF(SUM(C30:D30)&lt;=0,0,IF(OR(C30="",D30=""),"",(MOD(D30-C30,1)-IF(D30&gt;C30,MAX(0,MIN(D30,21/24)-MAX(C30,6/24)),MAX(0,21/24-MAX(C30,6/24))+MAX(0,MIN(D30,21/24)-6/24)))))</f>
        <v>0</v>
      </c>
      <c r="I30" s="32">
        <f>IF(SUM(E30:F30)&lt;=0,0,IF(OR(E30="",F30=""),"",(MOD(F30-E30,1)-IF(F30&gt;E30,MAX(0,MIN(F30,21/24)-MAX(E30,6/24)),MAX(0,21/24-MAX(E30,6/24))+MAX(0,MIN(F30,21/24)-6/24)))))</f>
        <v>0</v>
      </c>
      <c r="J30" s="58" t="str">
        <f>IF(AND(C30&gt;=$J$12,D30&lt;=$J$13),1,"")</f>
        <v/>
      </c>
      <c r="K30" s="58" t="str">
        <f>IF(AND(E30&gt;=$J$12,F30&lt;=$J$13),1,"")</f>
        <v/>
      </c>
      <c r="L30" s="57">
        <f t="shared" ref="L30:L36" si="10">WEEKDAY(A30,2)</f>
        <v>3</v>
      </c>
      <c r="M30" s="33" t="str">
        <f t="shared" ref="M30:M36" si="11">IF(L30=7,G30,"")</f>
        <v/>
      </c>
      <c r="N30" s="105" t="s">
        <v>53</v>
      </c>
    </row>
    <row r="31" spans="1:16" s="34" customFormat="1" ht="15.95" customHeight="1">
      <c r="A31" s="30">
        <f>B31</f>
        <v>45239</v>
      </c>
      <c r="B31" s="118">
        <f>$C$6+8</f>
        <v>45239</v>
      </c>
      <c r="C31" s="106">
        <v>0</v>
      </c>
      <c r="D31" s="107"/>
      <c r="E31" s="108"/>
      <c r="F31" s="109">
        <v>0</v>
      </c>
      <c r="G31" s="123">
        <f t="shared" si="9"/>
        <v>0</v>
      </c>
      <c r="H31" s="32">
        <f t="shared" ref="H31:H36" si="12">IF(SUM(C31:D31)&lt;=0,0,IF(OR(C31="",D31=""),"",(MOD(D31-C31,1)-IF(D31&gt;C31,MAX(0,MIN(D31,21/24)-MAX(C31,6/24)),MAX(0,21/24-MAX(C31,6/24))+MAX(0,MIN(D31,21/24)-6/24)))))</f>
        <v>0</v>
      </c>
      <c r="I31" s="32">
        <f t="shared" ref="I31:I36" si="13">IF(SUM(E31:F31)&lt;=0,0,IF(OR(E31="",F31=""),"",(MOD(F31-E31,1)-IF(F31&gt;E31,MAX(0,MIN(F31,21/24)-MAX(E31,6/24)),MAX(0,21/24-MAX(E31,6/24))+MAX(0,MIN(F31,21/24)-6/24)))))</f>
        <v>0</v>
      </c>
      <c r="J31" s="58" t="str">
        <f t="shared" ref="J31:J36" si="14">IF(AND(C31&gt;=$J$12,D31&lt;=$J$13),1,"")</f>
        <v/>
      </c>
      <c r="K31" s="58" t="str">
        <f t="shared" ref="K31:K36" si="15">IF(AND(E31&gt;=$J$12,F31&lt;=$J$13),1,"")</f>
        <v/>
      </c>
      <c r="L31" s="57">
        <f t="shared" si="10"/>
        <v>4</v>
      </c>
      <c r="M31" s="33" t="str">
        <f t="shared" si="11"/>
        <v/>
      </c>
      <c r="N31" s="105" t="s">
        <v>53</v>
      </c>
    </row>
    <row r="32" spans="1:16" s="34" customFormat="1" ht="15.95" customHeight="1">
      <c r="A32" s="30">
        <f t="shared" ref="A32:A36" si="16">B32</f>
        <v>45240</v>
      </c>
      <c r="B32" s="118">
        <f>$C$6+9</f>
        <v>45240</v>
      </c>
      <c r="C32" s="106">
        <v>0</v>
      </c>
      <c r="D32" s="107"/>
      <c r="E32" s="108"/>
      <c r="F32" s="109">
        <v>0</v>
      </c>
      <c r="G32" s="123">
        <f t="shared" si="9"/>
        <v>0</v>
      </c>
      <c r="H32" s="32">
        <f t="shared" si="12"/>
        <v>0</v>
      </c>
      <c r="I32" s="32">
        <f t="shared" si="13"/>
        <v>0</v>
      </c>
      <c r="J32" s="58" t="str">
        <f t="shared" si="14"/>
        <v/>
      </c>
      <c r="K32" s="58" t="str">
        <f t="shared" si="15"/>
        <v/>
      </c>
      <c r="L32" s="57">
        <f t="shared" si="10"/>
        <v>5</v>
      </c>
      <c r="M32" s="33" t="str">
        <f t="shared" si="11"/>
        <v/>
      </c>
      <c r="N32" s="105" t="s">
        <v>53</v>
      </c>
    </row>
    <row r="33" spans="1:13" s="34" customFormat="1" ht="15.95" customHeight="1">
      <c r="A33" s="30">
        <f t="shared" si="16"/>
        <v>45241</v>
      </c>
      <c r="B33" s="35">
        <f>$C$6+10</f>
        <v>45241</v>
      </c>
      <c r="C33" s="88">
        <v>0</v>
      </c>
      <c r="D33" s="94"/>
      <c r="E33" s="91"/>
      <c r="F33" s="89">
        <v>0</v>
      </c>
      <c r="G33" s="31">
        <f t="shared" si="9"/>
        <v>0</v>
      </c>
      <c r="H33" s="32">
        <f t="shared" si="12"/>
        <v>0</v>
      </c>
      <c r="I33" s="32">
        <f t="shared" si="13"/>
        <v>0</v>
      </c>
      <c r="J33" s="58" t="str">
        <f t="shared" si="14"/>
        <v/>
      </c>
      <c r="K33" s="58" t="str">
        <f t="shared" si="15"/>
        <v/>
      </c>
      <c r="L33" s="57">
        <f t="shared" si="10"/>
        <v>6</v>
      </c>
      <c r="M33" s="33" t="str">
        <f t="shared" si="11"/>
        <v/>
      </c>
    </row>
    <row r="34" spans="1:13" s="34" customFormat="1" ht="15.95" customHeight="1">
      <c r="A34" s="30">
        <f t="shared" si="16"/>
        <v>45242</v>
      </c>
      <c r="B34" s="35">
        <f>$C$6+11</f>
        <v>45242</v>
      </c>
      <c r="C34" s="88">
        <v>0</v>
      </c>
      <c r="D34" s="94"/>
      <c r="E34" s="91"/>
      <c r="F34" s="89">
        <v>0</v>
      </c>
      <c r="G34" s="31">
        <f>SUM(D34-C34+IF(C34&gt;D34,1)+(F34-E34+IF(E34&gt;F34,1)))</f>
        <v>0</v>
      </c>
      <c r="H34" s="32">
        <f t="shared" si="12"/>
        <v>0</v>
      </c>
      <c r="I34" s="32">
        <f t="shared" si="13"/>
        <v>0</v>
      </c>
      <c r="J34" s="58" t="str">
        <f t="shared" si="14"/>
        <v/>
      </c>
      <c r="K34" s="58" t="str">
        <f t="shared" si="15"/>
        <v/>
      </c>
      <c r="L34" s="57">
        <f t="shared" si="10"/>
        <v>7</v>
      </c>
      <c r="M34" s="33">
        <f t="shared" si="11"/>
        <v>0</v>
      </c>
    </row>
    <row r="35" spans="1:13" s="34" customFormat="1" ht="15.95" customHeight="1">
      <c r="A35" s="30">
        <f t="shared" si="16"/>
        <v>45243</v>
      </c>
      <c r="B35" s="35">
        <f>$C$6+12</f>
        <v>45243</v>
      </c>
      <c r="C35" s="88">
        <v>0.27083333333333331</v>
      </c>
      <c r="D35" s="94"/>
      <c r="E35" s="91"/>
      <c r="F35" s="89">
        <v>0.54861111111111116</v>
      </c>
      <c r="G35" s="31">
        <f>SUM(D35-C35+IF(C35&gt;D35,1)+(F35-E35+IF(E35&gt;F35,1)))</f>
        <v>1.2777777777777779</v>
      </c>
      <c r="H35" s="32" t="str">
        <f t="shared" si="12"/>
        <v/>
      </c>
      <c r="I35" s="32" t="str">
        <f t="shared" si="13"/>
        <v/>
      </c>
      <c r="J35" s="58" t="str">
        <f t="shared" si="14"/>
        <v/>
      </c>
      <c r="K35" s="58" t="str">
        <f t="shared" si="15"/>
        <v/>
      </c>
      <c r="L35" s="57">
        <f t="shared" si="10"/>
        <v>1</v>
      </c>
      <c r="M35" s="33" t="str">
        <f t="shared" si="11"/>
        <v/>
      </c>
    </row>
    <row r="36" spans="1:13" s="34" customFormat="1" ht="15.95" customHeight="1" thickBot="1">
      <c r="A36" s="37">
        <f t="shared" si="16"/>
        <v>45244</v>
      </c>
      <c r="B36" s="35">
        <f>$C$6+13</f>
        <v>45244</v>
      </c>
      <c r="C36" s="85">
        <v>0.3125</v>
      </c>
      <c r="D36" s="95"/>
      <c r="E36" s="92"/>
      <c r="F36" s="84">
        <v>0.70416666666666672</v>
      </c>
      <c r="G36" s="31">
        <f t="shared" ref="G36" si="17">SUM(D36-C36)+(F36-E36)</f>
        <v>0.39166666666666672</v>
      </c>
      <c r="H36" s="32" t="str">
        <f t="shared" si="12"/>
        <v/>
      </c>
      <c r="I36" s="32" t="str">
        <f t="shared" si="13"/>
        <v/>
      </c>
      <c r="J36" s="58" t="str">
        <f t="shared" si="14"/>
        <v/>
      </c>
      <c r="K36" s="58" t="str">
        <f t="shared" si="15"/>
        <v/>
      </c>
      <c r="L36" s="57">
        <f t="shared" si="10"/>
        <v>2</v>
      </c>
      <c r="M36" s="33" t="str">
        <f t="shared" si="11"/>
        <v/>
      </c>
    </row>
    <row r="37" spans="1:13" s="34" customFormat="1" ht="16.5" customHeight="1" thickBot="1">
      <c r="A37" s="156"/>
      <c r="B37" s="156"/>
      <c r="C37" s="156"/>
      <c r="D37" s="156"/>
      <c r="E37" s="156"/>
      <c r="F37" s="39" t="s">
        <v>12</v>
      </c>
      <c r="G37" s="40">
        <f>SUM(G30:G36)</f>
        <v>1.6694444444444447</v>
      </c>
      <c r="J37" s="157" t="s">
        <v>43</v>
      </c>
      <c r="K37" s="158"/>
    </row>
    <row r="38" spans="1:13" s="34" customFormat="1" ht="14.25" customHeight="1" thickBot="1">
      <c r="B38" s="41"/>
      <c r="C38" s="41"/>
      <c r="D38" s="41"/>
      <c r="E38" s="42"/>
      <c r="F38" s="39" t="s">
        <v>11</v>
      </c>
      <c r="G38" s="40">
        <f>IF(SUM(G37-G21)&lt;=0,0,(SUM(G37-G21)))</f>
        <v>1.6694444444444447</v>
      </c>
      <c r="J38" s="151">
        <f>SUM(J30:K36)</f>
        <v>0</v>
      </c>
      <c r="K38" s="152"/>
    </row>
    <row r="39" spans="1:13" s="34" customFormat="1" ht="14.25" customHeight="1">
      <c r="B39" s="41"/>
      <c r="C39" s="41"/>
      <c r="D39" s="41"/>
      <c r="E39" s="42"/>
      <c r="F39" s="39" t="s">
        <v>24</v>
      </c>
      <c r="G39" s="43">
        <f>(SUM(H30:H36))+(SUM(I30:I36))</f>
        <v>0</v>
      </c>
    </row>
    <row r="40" spans="1:13" s="34" customFormat="1" ht="14.25" customHeight="1">
      <c r="B40" s="41"/>
      <c r="C40" s="41"/>
      <c r="D40" s="41"/>
      <c r="E40" s="42"/>
      <c r="F40" s="39" t="s">
        <v>30</v>
      </c>
      <c r="G40" s="44">
        <f>SUM(M30:M36)</f>
        <v>0</v>
      </c>
      <c r="J40" s="45"/>
    </row>
    <row r="41" spans="1:13" ht="12" customHeight="1">
      <c r="B41" s="10"/>
      <c r="C41" s="11"/>
      <c r="D41" s="11"/>
      <c r="E41" s="11"/>
      <c r="F41" s="11"/>
      <c r="G41" s="11"/>
    </row>
    <row r="42" spans="1:13" ht="21" customHeight="1">
      <c r="B42" s="153" t="s">
        <v>5</v>
      </c>
      <c r="C42" s="154"/>
      <c r="D42" s="154"/>
      <c r="E42" s="154"/>
      <c r="F42" s="154"/>
      <c r="G42" s="154"/>
    </row>
    <row r="43" spans="1:13" s="22" customFormat="1" ht="26.25" thickBot="1">
      <c r="B43" s="23" t="s">
        <v>10</v>
      </c>
      <c r="C43" s="24" t="s">
        <v>38</v>
      </c>
      <c r="D43" s="25" t="s">
        <v>7</v>
      </c>
      <c r="E43" s="23" t="s">
        <v>8</v>
      </c>
      <c r="F43" s="29" t="s">
        <v>9</v>
      </c>
      <c r="G43" s="29" t="s">
        <v>0</v>
      </c>
      <c r="H43" s="26" t="s">
        <v>25</v>
      </c>
      <c r="I43" s="26" t="s">
        <v>26</v>
      </c>
      <c r="J43" s="27" t="s">
        <v>27</v>
      </c>
      <c r="K43" s="27" t="s">
        <v>28</v>
      </c>
      <c r="L43" s="28" t="s">
        <v>29</v>
      </c>
      <c r="M43" s="28" t="s">
        <v>31</v>
      </c>
    </row>
    <row r="44" spans="1:13" s="34" customFormat="1" ht="15.95" customHeight="1">
      <c r="A44" s="30">
        <f>B44</f>
        <v>45245</v>
      </c>
      <c r="B44" s="35">
        <f>$C$6+14</f>
        <v>45245</v>
      </c>
      <c r="C44" s="86">
        <v>0.2902777777777778</v>
      </c>
      <c r="D44" s="93"/>
      <c r="E44" s="90"/>
      <c r="F44" s="87">
        <v>0.69236111111111109</v>
      </c>
      <c r="G44" s="31">
        <f t="shared" ref="G44:G47" si="18">SUM(D44-C44+IF(C44&gt;D44,1)+(F44-E44+IF(E44&gt;F44,1)))</f>
        <v>1.4020833333333331</v>
      </c>
      <c r="H44" s="32" t="str">
        <f>IF(SUM(C44:D44)&lt;=0,0,IF(OR(C44="",D44=""),"",(MOD(D44-C44,1)-IF(D44&gt;C44,MAX(0,MIN(D44,21/24)-MAX(C44,6/24)),MAX(0,21/24-MAX(C44,6/24))+MAX(0,MIN(D44,21/24)-6/24)))))</f>
        <v/>
      </c>
      <c r="I44" s="32" t="str">
        <f>IF(SUM(E44:F44)&lt;=0,0,IF(OR(E44="",F44=""),"",(MOD(F44-E44,1)-IF(F44&gt;E44,MAX(0,MIN(F44,21/24)-MAX(E44,6/24)),MAX(0,21/24-MAX(E44,6/24))+MAX(0,MIN(F44,21/24)-6/24)))))</f>
        <v/>
      </c>
      <c r="J44" s="58" t="str">
        <f>IF(AND(C44&gt;=$J$12,D44&lt;=$J$13),1,"")</f>
        <v/>
      </c>
      <c r="K44" s="58" t="str">
        <f>IF(AND(E44&gt;=$J$12,F44&lt;=$J$13),1,"")</f>
        <v/>
      </c>
      <c r="L44" s="57">
        <f t="shared" ref="L44:L50" si="19">WEEKDAY(A44,2)</f>
        <v>3</v>
      </c>
      <c r="M44" s="33" t="str">
        <f t="shared" ref="M44:M50" si="20">IF(L44=7,G44,"")</f>
        <v/>
      </c>
    </row>
    <row r="45" spans="1:13" s="34" customFormat="1" ht="15.95" customHeight="1">
      <c r="A45" s="30">
        <f>B45</f>
        <v>45246</v>
      </c>
      <c r="B45" s="35">
        <f>$C$6+15</f>
        <v>45246</v>
      </c>
      <c r="C45" s="88">
        <v>0.29930555555555555</v>
      </c>
      <c r="D45" s="94"/>
      <c r="E45" s="91"/>
      <c r="F45" s="89">
        <v>0.79166666666666663</v>
      </c>
      <c r="G45" s="31">
        <f t="shared" si="18"/>
        <v>1.4923611111111112</v>
      </c>
      <c r="H45" s="32" t="str">
        <f t="shared" ref="H45:H50" si="21">IF(SUM(C45:D45)&lt;=0,0,IF(OR(C45="",D45=""),"",(MOD(D45-C45,1)-IF(D45&gt;C45,MAX(0,MIN(D45,21/24)-MAX(C45,6/24)),MAX(0,21/24-MAX(C45,6/24))+MAX(0,MIN(D45,21/24)-6/24)))))</f>
        <v/>
      </c>
      <c r="I45" s="32" t="str">
        <f t="shared" ref="I45:I50" si="22">IF(SUM(E45:F45)&lt;=0,0,IF(OR(E45="",F45=""),"",(MOD(F45-E45,1)-IF(F45&gt;E45,MAX(0,MIN(F45,21/24)-MAX(E45,6/24)),MAX(0,21/24-MAX(E45,6/24))+MAX(0,MIN(F45,21/24)-6/24)))))</f>
        <v/>
      </c>
      <c r="J45" s="58" t="str">
        <f t="shared" ref="J45:J50" si="23">IF(AND(C45&gt;=$J$12,D45&lt;=$J$13),1,"")</f>
        <v/>
      </c>
      <c r="K45" s="58" t="str">
        <f t="shared" ref="K45:K50" si="24">IF(AND(E45&gt;=$J$12,F45&lt;=$J$13),1,"")</f>
        <v/>
      </c>
      <c r="L45" s="57">
        <f t="shared" si="19"/>
        <v>4</v>
      </c>
      <c r="M45" s="33" t="str">
        <f t="shared" si="20"/>
        <v/>
      </c>
    </row>
    <row r="46" spans="1:13" s="34" customFormat="1" ht="15.95" customHeight="1">
      <c r="A46" s="30">
        <f t="shared" ref="A46:A50" si="25">B46</f>
        <v>45247</v>
      </c>
      <c r="B46" s="35">
        <f>$C$6+16</f>
        <v>45247</v>
      </c>
      <c r="C46" s="88">
        <v>0.3125</v>
      </c>
      <c r="D46" s="94"/>
      <c r="E46" s="91"/>
      <c r="F46" s="89">
        <v>0.72916666666666663</v>
      </c>
      <c r="G46" s="31">
        <f t="shared" si="18"/>
        <v>1.4166666666666665</v>
      </c>
      <c r="H46" s="32" t="str">
        <f t="shared" si="21"/>
        <v/>
      </c>
      <c r="I46" s="32" t="str">
        <f t="shared" si="22"/>
        <v/>
      </c>
      <c r="J46" s="58" t="str">
        <f t="shared" si="23"/>
        <v/>
      </c>
      <c r="K46" s="58" t="str">
        <f t="shared" si="24"/>
        <v/>
      </c>
      <c r="L46" s="57">
        <f t="shared" si="19"/>
        <v>5</v>
      </c>
      <c r="M46" s="33" t="str">
        <f t="shared" si="20"/>
        <v/>
      </c>
    </row>
    <row r="47" spans="1:13" s="34" customFormat="1" ht="15.95" customHeight="1">
      <c r="A47" s="30">
        <f t="shared" si="25"/>
        <v>45248</v>
      </c>
      <c r="B47" s="35">
        <f>$C$6+17</f>
        <v>45248</v>
      </c>
      <c r="C47" s="88">
        <v>0.65277777777777779</v>
      </c>
      <c r="D47" s="94"/>
      <c r="E47" s="91"/>
      <c r="F47" s="89">
        <v>0.91319444444444442</v>
      </c>
      <c r="G47" s="31">
        <f t="shared" si="18"/>
        <v>1.2604166666666665</v>
      </c>
      <c r="H47" s="32" t="str">
        <f t="shared" si="21"/>
        <v/>
      </c>
      <c r="I47" s="32" t="str">
        <f t="shared" si="22"/>
        <v/>
      </c>
      <c r="J47" s="58" t="str">
        <f t="shared" si="23"/>
        <v/>
      </c>
      <c r="K47" s="58" t="str">
        <f t="shared" si="24"/>
        <v/>
      </c>
      <c r="L47" s="57">
        <f t="shared" si="19"/>
        <v>6</v>
      </c>
      <c r="M47" s="33" t="str">
        <f t="shared" si="20"/>
        <v/>
      </c>
    </row>
    <row r="48" spans="1:13" s="34" customFormat="1" ht="15.95" customHeight="1">
      <c r="A48" s="30">
        <f t="shared" si="25"/>
        <v>45249</v>
      </c>
      <c r="B48" s="35">
        <f>$C$6+18</f>
        <v>45249</v>
      </c>
      <c r="C48" s="88">
        <v>0</v>
      </c>
      <c r="D48" s="94"/>
      <c r="E48" s="91"/>
      <c r="F48" s="89">
        <v>0</v>
      </c>
      <c r="G48" s="31">
        <f>SUM(D48-C48+IF(C48&gt;D48,1)+(F48-E48+IF(E48&gt;F48,1)))</f>
        <v>0</v>
      </c>
      <c r="H48" s="32">
        <f t="shared" si="21"/>
        <v>0</v>
      </c>
      <c r="I48" s="32">
        <f t="shared" si="22"/>
        <v>0</v>
      </c>
      <c r="J48" s="58" t="str">
        <f t="shared" si="23"/>
        <v/>
      </c>
      <c r="K48" s="58" t="str">
        <f t="shared" si="24"/>
        <v/>
      </c>
      <c r="L48" s="57">
        <f t="shared" si="19"/>
        <v>7</v>
      </c>
      <c r="M48" s="33">
        <f t="shared" si="20"/>
        <v>0</v>
      </c>
    </row>
    <row r="49" spans="1:14" s="34" customFormat="1" ht="15.95" customHeight="1">
      <c r="A49" s="30">
        <f t="shared" si="25"/>
        <v>45250</v>
      </c>
      <c r="B49" s="35">
        <f>$C$6+19</f>
        <v>45250</v>
      </c>
      <c r="C49" s="88">
        <v>0.33333333333333331</v>
      </c>
      <c r="D49" s="94"/>
      <c r="E49" s="91"/>
      <c r="F49" s="89">
        <v>0.69791666666666663</v>
      </c>
      <c r="G49" s="31">
        <f>SUM(D49-C49+IF(C49&gt;D49,1)+(F49-E49+IF(E49&gt;F49,1)))</f>
        <v>1.3645833333333335</v>
      </c>
      <c r="H49" s="32" t="str">
        <f t="shared" si="21"/>
        <v/>
      </c>
      <c r="I49" s="32" t="str">
        <f t="shared" si="22"/>
        <v/>
      </c>
      <c r="J49" s="58" t="str">
        <f t="shared" si="23"/>
        <v/>
      </c>
      <c r="K49" s="58" t="str">
        <f t="shared" si="24"/>
        <v/>
      </c>
      <c r="L49" s="57">
        <f t="shared" si="19"/>
        <v>1</v>
      </c>
      <c r="M49" s="33" t="str">
        <f t="shared" si="20"/>
        <v/>
      </c>
    </row>
    <row r="50" spans="1:14" s="34" customFormat="1" ht="15.95" customHeight="1" thickBot="1">
      <c r="A50" s="37">
        <f t="shared" si="25"/>
        <v>45251</v>
      </c>
      <c r="B50" s="35">
        <f>$C$6+20</f>
        <v>45251</v>
      </c>
      <c r="C50" s="85">
        <v>0.29166666666666669</v>
      </c>
      <c r="D50" s="95"/>
      <c r="E50" s="92"/>
      <c r="F50" s="84">
        <v>0.61111111111111116</v>
      </c>
      <c r="G50" s="31">
        <f t="shared" ref="G50" si="26">SUM(D50-C50)+(F50-E50)</f>
        <v>0.31944444444444448</v>
      </c>
      <c r="H50" s="32" t="str">
        <f t="shared" si="21"/>
        <v/>
      </c>
      <c r="I50" s="32" t="str">
        <f t="shared" si="22"/>
        <v/>
      </c>
      <c r="J50" s="58" t="str">
        <f t="shared" si="23"/>
        <v/>
      </c>
      <c r="K50" s="58" t="str">
        <f t="shared" si="24"/>
        <v/>
      </c>
      <c r="L50" s="57">
        <f t="shared" si="19"/>
        <v>2</v>
      </c>
      <c r="M50" s="33" t="str">
        <f t="shared" si="20"/>
        <v/>
      </c>
    </row>
    <row r="51" spans="1:14" s="34" customFormat="1" ht="16.5" customHeight="1" thickBot="1">
      <c r="A51" s="156"/>
      <c r="B51" s="156"/>
      <c r="C51" s="156"/>
      <c r="D51" s="156"/>
      <c r="E51" s="156"/>
      <c r="F51" s="39" t="s">
        <v>12</v>
      </c>
      <c r="G51" s="40">
        <f>SUM(G44:G50)</f>
        <v>7.2555555555555564</v>
      </c>
      <c r="J51" s="157" t="s">
        <v>43</v>
      </c>
      <c r="K51" s="158"/>
    </row>
    <row r="52" spans="1:14" s="34" customFormat="1" ht="14.25" customHeight="1" thickBot="1">
      <c r="B52" s="41"/>
      <c r="C52" s="41"/>
      <c r="D52" s="41"/>
      <c r="E52" s="42"/>
      <c r="F52" s="39" t="s">
        <v>11</v>
      </c>
      <c r="G52" s="40">
        <f>IF(SUM(G51-G37)&lt;=0,0,(SUM(G51-G37)))</f>
        <v>5.5861111111111121</v>
      </c>
      <c r="J52" s="151">
        <f>SUM(J44:K50)</f>
        <v>0</v>
      </c>
      <c r="K52" s="152"/>
    </row>
    <row r="53" spans="1:14" s="34" customFormat="1" ht="14.25" customHeight="1">
      <c r="B53" s="41"/>
      <c r="C53" s="41"/>
      <c r="D53" s="41"/>
      <c r="E53" s="42"/>
      <c r="F53" s="39" t="s">
        <v>24</v>
      </c>
      <c r="G53" s="43">
        <f>(SUM(H44:H50))+(SUM(I44:I50))</f>
        <v>0</v>
      </c>
    </row>
    <row r="54" spans="1:14" s="34" customFormat="1" ht="14.25" customHeight="1">
      <c r="B54" s="41"/>
      <c r="C54" s="41"/>
      <c r="D54" s="41"/>
      <c r="E54" s="42"/>
      <c r="F54" s="39" t="s">
        <v>30</v>
      </c>
      <c r="G54" s="44">
        <f>SUM(M44:M50)</f>
        <v>0</v>
      </c>
      <c r="J54" s="45"/>
    </row>
    <row r="55" spans="1:14" ht="11.25" customHeight="1">
      <c r="B55" s="10"/>
      <c r="C55" s="11"/>
      <c r="D55" s="11"/>
      <c r="E55" s="11"/>
      <c r="F55" s="11"/>
      <c r="G55" s="11"/>
    </row>
    <row r="56" spans="1:14" ht="18.75" customHeight="1">
      <c r="B56" s="153" t="s">
        <v>6</v>
      </c>
      <c r="C56" s="154"/>
      <c r="D56" s="154"/>
      <c r="E56" s="154"/>
      <c r="F56" s="154"/>
      <c r="G56" s="154"/>
    </row>
    <row r="57" spans="1:14" s="22" customFormat="1" ht="26.25" thickBot="1">
      <c r="B57" s="23" t="s">
        <v>10</v>
      </c>
      <c r="C57" s="24" t="s">
        <v>38</v>
      </c>
      <c r="D57" s="25" t="s">
        <v>7</v>
      </c>
      <c r="E57" s="23" t="s">
        <v>8</v>
      </c>
      <c r="F57" s="29" t="s">
        <v>9</v>
      </c>
      <c r="G57" s="29" t="s">
        <v>0</v>
      </c>
      <c r="H57" s="26" t="s">
        <v>25</v>
      </c>
      <c r="I57" s="26" t="s">
        <v>26</v>
      </c>
      <c r="J57" s="27" t="s">
        <v>27</v>
      </c>
      <c r="K57" s="27" t="s">
        <v>28</v>
      </c>
      <c r="L57" s="28" t="s">
        <v>29</v>
      </c>
      <c r="M57" s="28" t="s">
        <v>31</v>
      </c>
    </row>
    <row r="58" spans="1:14" s="34" customFormat="1" ht="15.95" customHeight="1">
      <c r="A58" s="124">
        <f>B58</f>
        <v>45252</v>
      </c>
      <c r="B58" s="125">
        <f>$C$6+21</f>
        <v>45252</v>
      </c>
      <c r="C58" s="126">
        <v>0</v>
      </c>
      <c r="D58" s="127"/>
      <c r="E58" s="128"/>
      <c r="F58" s="129">
        <v>0</v>
      </c>
      <c r="G58" s="130">
        <f t="shared" ref="G58:G68" si="27">SUM(D58-C58+IF(C58&gt;D58,1)+(F58-E58+IF(E58&gt;F58,1)))</f>
        <v>0</v>
      </c>
      <c r="H58" s="117">
        <f>IF(SUM(C58:D58)&lt;=0,0,IF(OR(C58="",D58=""),"",(MOD(D58-C58,1)-IF(D58&gt;C58,MAX(0,MIN(D58,21/24)-MAX(C58,6/24)),MAX(0,21/24-MAX(C58,6/24))+MAX(0,MIN(D58,21/24)-6/24)))))</f>
        <v>0</v>
      </c>
      <c r="I58" s="117">
        <f>IF(SUM(E58:F58)&lt;=0,0,IF(OR(E58="",F58=""),"",(MOD(F58-E58,1)-IF(F58&gt;E58,MAX(0,MIN(F58,21/24)-MAX(E58,6/24)),MAX(0,21/24-MAX(E58,6/24))+MAX(0,MIN(F58,21/24)-6/24)))))</f>
        <v>0</v>
      </c>
      <c r="J58" s="110" t="str">
        <f>IF(AND(C58&gt;=$J$12,D58&lt;=$J$13),1,"")</f>
        <v/>
      </c>
      <c r="K58" s="110" t="str">
        <f>IF(AND(E58&gt;=$J$12,F58&lt;=$J$13),1,"")</f>
        <v/>
      </c>
      <c r="L58" s="110">
        <f t="shared" ref="L58:L68" si="28">WEEKDAY(A58,2)</f>
        <v>3</v>
      </c>
      <c r="M58" s="111" t="str">
        <f t="shared" ref="M58:M68" si="29">IF(L58=7,G58,"")</f>
        <v/>
      </c>
      <c r="N58" s="105" t="s">
        <v>50</v>
      </c>
    </row>
    <row r="59" spans="1:14" s="34" customFormat="1" ht="15.95" customHeight="1">
      <c r="A59" s="124">
        <f>B59</f>
        <v>45253</v>
      </c>
      <c r="B59" s="125">
        <f>$C$6+22</f>
        <v>45253</v>
      </c>
      <c r="C59" s="112">
        <v>0</v>
      </c>
      <c r="D59" s="113"/>
      <c r="E59" s="114"/>
      <c r="F59" s="115">
        <v>0</v>
      </c>
      <c r="G59" s="130">
        <f t="shared" si="27"/>
        <v>0</v>
      </c>
      <c r="H59" s="117">
        <f t="shared" ref="H59:H68" si="30">IF(SUM(C59:D59)&lt;=0,0,IF(OR(C59="",D59=""),"",(MOD(D59-C59,1)-IF(D59&gt;C59,MAX(0,MIN(D59,21/24)-MAX(C59,6/24)),MAX(0,21/24-MAX(C59,6/24))+MAX(0,MIN(D59,21/24)-6/24)))))</f>
        <v>0</v>
      </c>
      <c r="I59" s="117">
        <f t="shared" ref="I59:I68" si="31">IF(SUM(E59:F59)&lt;=0,0,IF(OR(E59="",F59=""),"",(MOD(F59-E59,1)-IF(F59&gt;E59,MAX(0,MIN(F59,21/24)-MAX(E59,6/24)),MAX(0,21/24-MAX(E59,6/24))+MAX(0,MIN(F59,21/24)-6/24)))))</f>
        <v>0</v>
      </c>
      <c r="J59" s="110" t="str">
        <f t="shared" ref="J59:J68" si="32">IF(AND(C59&gt;=$J$12,D59&lt;=$J$13),1,"")</f>
        <v/>
      </c>
      <c r="K59" s="110" t="str">
        <f t="shared" ref="K59:K68" si="33">IF(AND(E59&gt;=$J$12,F59&lt;=$J$13),1,"")</f>
        <v/>
      </c>
      <c r="L59" s="110">
        <f t="shared" si="28"/>
        <v>4</v>
      </c>
      <c r="M59" s="111" t="str">
        <f t="shared" si="29"/>
        <v/>
      </c>
      <c r="N59" s="105" t="s">
        <v>50</v>
      </c>
    </row>
    <row r="60" spans="1:14" s="34" customFormat="1" ht="15.95" customHeight="1">
      <c r="A60" s="124">
        <f t="shared" ref="A60:A68" si="34">B60</f>
        <v>45254</v>
      </c>
      <c r="B60" s="125">
        <f>$C$6+23</f>
        <v>45254</v>
      </c>
      <c r="C60" s="112">
        <v>0</v>
      </c>
      <c r="D60" s="113"/>
      <c r="E60" s="114"/>
      <c r="F60" s="115">
        <v>0</v>
      </c>
      <c r="G60" s="130">
        <f t="shared" si="27"/>
        <v>0</v>
      </c>
      <c r="H60" s="117">
        <f t="shared" si="30"/>
        <v>0</v>
      </c>
      <c r="I60" s="117">
        <f t="shared" si="31"/>
        <v>0</v>
      </c>
      <c r="J60" s="110" t="str">
        <f t="shared" si="32"/>
        <v/>
      </c>
      <c r="K60" s="110" t="str">
        <f t="shared" si="33"/>
        <v/>
      </c>
      <c r="L60" s="110">
        <f t="shared" si="28"/>
        <v>5</v>
      </c>
      <c r="M60" s="111" t="str">
        <f t="shared" si="29"/>
        <v/>
      </c>
      <c r="N60" s="105" t="s">
        <v>50</v>
      </c>
    </row>
    <row r="61" spans="1:14" s="34" customFormat="1" ht="15.95" customHeight="1">
      <c r="A61" s="124">
        <f t="shared" si="34"/>
        <v>45255</v>
      </c>
      <c r="B61" s="125">
        <f>$C$6+24</f>
        <v>45255</v>
      </c>
      <c r="C61" s="112">
        <v>0</v>
      </c>
      <c r="D61" s="113"/>
      <c r="E61" s="114"/>
      <c r="F61" s="115">
        <v>0</v>
      </c>
      <c r="G61" s="130">
        <f t="shared" si="27"/>
        <v>0</v>
      </c>
      <c r="H61" s="117">
        <f t="shared" si="30"/>
        <v>0</v>
      </c>
      <c r="I61" s="117">
        <f t="shared" si="31"/>
        <v>0</v>
      </c>
      <c r="J61" s="110" t="str">
        <f t="shared" si="32"/>
        <v/>
      </c>
      <c r="K61" s="110" t="str">
        <f t="shared" si="33"/>
        <v/>
      </c>
      <c r="L61" s="110">
        <f t="shared" si="28"/>
        <v>6</v>
      </c>
      <c r="M61" s="111" t="str">
        <f t="shared" si="29"/>
        <v/>
      </c>
      <c r="N61" s="105" t="s">
        <v>50</v>
      </c>
    </row>
    <row r="62" spans="1:14" s="34" customFormat="1" ht="15.95" customHeight="1">
      <c r="A62" s="30">
        <f t="shared" si="34"/>
        <v>45256</v>
      </c>
      <c r="B62" s="35">
        <f>$C$6+25</f>
        <v>45256</v>
      </c>
      <c r="C62" s="88">
        <v>0</v>
      </c>
      <c r="D62" s="94"/>
      <c r="E62" s="91"/>
      <c r="F62" s="89">
        <v>0</v>
      </c>
      <c r="G62" s="31">
        <f t="shared" si="27"/>
        <v>0</v>
      </c>
      <c r="H62" s="32">
        <f t="shared" si="30"/>
        <v>0</v>
      </c>
      <c r="I62" s="32">
        <f t="shared" si="31"/>
        <v>0</v>
      </c>
      <c r="J62" s="58" t="str">
        <f t="shared" si="32"/>
        <v/>
      </c>
      <c r="K62" s="58" t="str">
        <f t="shared" si="33"/>
        <v/>
      </c>
      <c r="L62" s="57">
        <f t="shared" si="28"/>
        <v>7</v>
      </c>
      <c r="M62" s="33">
        <f t="shared" si="29"/>
        <v>0</v>
      </c>
    </row>
    <row r="63" spans="1:14" s="34" customFormat="1" ht="15.95" customHeight="1">
      <c r="A63" s="30">
        <f t="shared" si="34"/>
        <v>45257</v>
      </c>
      <c r="B63" s="35">
        <f>$C$6+26</f>
        <v>45257</v>
      </c>
      <c r="C63" s="88">
        <v>0.34027777777777779</v>
      </c>
      <c r="D63" s="94"/>
      <c r="E63" s="91"/>
      <c r="F63" s="89">
        <v>0.72152777777777777</v>
      </c>
      <c r="G63" s="31">
        <f t="shared" si="27"/>
        <v>1.3812500000000001</v>
      </c>
      <c r="H63" s="32" t="str">
        <f t="shared" si="30"/>
        <v/>
      </c>
      <c r="I63" s="32" t="str">
        <f t="shared" si="31"/>
        <v/>
      </c>
      <c r="J63" s="58" t="str">
        <f t="shared" si="32"/>
        <v/>
      </c>
      <c r="K63" s="58" t="str">
        <f t="shared" si="33"/>
        <v/>
      </c>
      <c r="L63" s="57">
        <f t="shared" si="28"/>
        <v>1</v>
      </c>
      <c r="M63" s="33" t="str">
        <f t="shared" si="29"/>
        <v/>
      </c>
    </row>
    <row r="64" spans="1:14" s="34" customFormat="1" ht="15.95" customHeight="1" thickBot="1">
      <c r="A64" s="37">
        <f t="shared" si="34"/>
        <v>45258</v>
      </c>
      <c r="B64" s="38">
        <f>$C$6+27</f>
        <v>45258</v>
      </c>
      <c r="C64" s="85">
        <v>0.29166666666666669</v>
      </c>
      <c r="D64" s="95"/>
      <c r="E64" s="92"/>
      <c r="F64" s="84">
        <v>0.75763888888888886</v>
      </c>
      <c r="G64" s="65">
        <f>SUM(D64-C64+IF(C64&gt;D64,1)+(F64-E64+IF(E64&gt;F64,1)))</f>
        <v>1.4659722222222222</v>
      </c>
      <c r="H64" s="66" t="str">
        <f t="shared" si="30"/>
        <v/>
      </c>
      <c r="I64" s="66" t="str">
        <f t="shared" si="31"/>
        <v/>
      </c>
      <c r="J64" s="60" t="str">
        <f t="shared" si="32"/>
        <v/>
      </c>
      <c r="K64" s="60" t="str">
        <f t="shared" si="33"/>
        <v/>
      </c>
      <c r="L64" s="67">
        <f t="shared" si="28"/>
        <v>2</v>
      </c>
      <c r="M64" s="68" t="str">
        <f t="shared" si="29"/>
        <v/>
      </c>
    </row>
    <row r="65" spans="1:13" s="34" customFormat="1" ht="15.95" customHeight="1" thickBot="1">
      <c r="A65" s="62"/>
      <c r="B65" s="155" t="s">
        <v>44</v>
      </c>
      <c r="C65" s="155"/>
      <c r="D65" s="155"/>
      <c r="E65" s="155"/>
      <c r="F65" s="63"/>
      <c r="G65" s="64"/>
      <c r="H65" s="73"/>
      <c r="I65" s="73"/>
      <c r="J65" s="74"/>
      <c r="K65" s="74"/>
      <c r="L65" s="75"/>
      <c r="M65" s="76"/>
    </row>
    <row r="66" spans="1:13" s="34" customFormat="1" ht="15.95" customHeight="1">
      <c r="A66" s="37">
        <f t="shared" si="34"/>
        <v>45259</v>
      </c>
      <c r="B66" s="38">
        <f>$C$6+28</f>
        <v>45259</v>
      </c>
      <c r="C66" s="86">
        <v>0.28541666666666665</v>
      </c>
      <c r="D66" s="93"/>
      <c r="E66" s="90"/>
      <c r="F66" s="87">
        <v>0.58333333333333337</v>
      </c>
      <c r="G66" s="61">
        <f t="shared" si="27"/>
        <v>1.2979166666666666</v>
      </c>
      <c r="H66" s="69" t="str">
        <f t="shared" si="30"/>
        <v/>
      </c>
      <c r="I66" s="69" t="str">
        <f t="shared" si="31"/>
        <v/>
      </c>
      <c r="J66" s="70" t="str">
        <f t="shared" si="32"/>
        <v/>
      </c>
      <c r="K66" s="70" t="str">
        <f t="shared" si="33"/>
        <v/>
      </c>
      <c r="L66" s="71">
        <f t="shared" si="28"/>
        <v>3</v>
      </c>
      <c r="M66" s="72" t="str">
        <f t="shared" si="29"/>
        <v/>
      </c>
    </row>
    <row r="67" spans="1:13" s="34" customFormat="1" ht="15.95" customHeight="1">
      <c r="A67" s="30">
        <f t="shared" si="34"/>
        <v>45260</v>
      </c>
      <c r="B67" s="35">
        <f>$C$6+29</f>
        <v>45260</v>
      </c>
      <c r="C67" s="88">
        <v>0.28819444444444442</v>
      </c>
      <c r="D67" s="94"/>
      <c r="E67" s="91"/>
      <c r="F67" s="89">
        <v>0.71527777777777779</v>
      </c>
      <c r="G67" s="31">
        <f t="shared" si="27"/>
        <v>1.4270833333333335</v>
      </c>
      <c r="H67" s="32" t="str">
        <f t="shared" si="30"/>
        <v/>
      </c>
      <c r="I67" s="32" t="str">
        <f t="shared" si="31"/>
        <v/>
      </c>
      <c r="J67" s="58" t="str">
        <f t="shared" si="32"/>
        <v/>
      </c>
      <c r="K67" s="58" t="str">
        <f t="shared" si="33"/>
        <v/>
      </c>
      <c r="L67" s="57">
        <f t="shared" si="28"/>
        <v>4</v>
      </c>
      <c r="M67" s="33" t="str">
        <f t="shared" si="29"/>
        <v/>
      </c>
    </row>
    <row r="68" spans="1:13" s="34" customFormat="1" ht="15.95" customHeight="1" thickBot="1">
      <c r="A68" s="37">
        <f t="shared" si="34"/>
        <v>45261</v>
      </c>
      <c r="B68" s="35">
        <f>$C$6+30</f>
        <v>45261</v>
      </c>
      <c r="C68" s="85">
        <v>0</v>
      </c>
      <c r="D68" s="95">
        <v>0</v>
      </c>
      <c r="E68" s="92">
        <v>0</v>
      </c>
      <c r="F68" s="84">
        <v>0</v>
      </c>
      <c r="G68" s="31">
        <f t="shared" si="27"/>
        <v>0</v>
      </c>
      <c r="H68" s="32">
        <f t="shared" si="30"/>
        <v>0</v>
      </c>
      <c r="I68" s="32">
        <f t="shared" si="31"/>
        <v>0</v>
      </c>
      <c r="J68" s="58" t="str">
        <f t="shared" si="32"/>
        <v/>
      </c>
      <c r="K68" s="58" t="str">
        <f t="shared" si="33"/>
        <v/>
      </c>
      <c r="L68" s="57">
        <f t="shared" si="28"/>
        <v>5</v>
      </c>
      <c r="M68" s="33" t="str">
        <f t="shared" si="29"/>
        <v/>
      </c>
    </row>
    <row r="69" spans="1:13" s="34" customFormat="1" ht="16.5" customHeight="1" thickBot="1">
      <c r="A69" s="156"/>
      <c r="B69" s="156"/>
      <c r="C69" s="156"/>
      <c r="D69" s="156"/>
      <c r="E69" s="156"/>
      <c r="F69" s="39" t="s">
        <v>12</v>
      </c>
      <c r="G69" s="40">
        <f>SUM(G58:G64)</f>
        <v>2.8472222222222223</v>
      </c>
      <c r="J69" s="157" t="s">
        <v>43</v>
      </c>
      <c r="K69" s="158"/>
    </row>
    <row r="70" spans="1:13" s="34" customFormat="1" ht="14.25" customHeight="1" thickBot="1">
      <c r="B70" s="41"/>
      <c r="C70" s="41"/>
      <c r="D70" s="41"/>
      <c r="E70" s="42"/>
      <c r="F70" s="39" t="s">
        <v>11</v>
      </c>
      <c r="G70" s="40">
        <f>IF(SUM(G69-G52)&lt;=0,0,(SUM(G69-G52)))</f>
        <v>0</v>
      </c>
      <c r="J70" s="151">
        <f>SUM(J58:K68)</f>
        <v>0</v>
      </c>
      <c r="K70" s="152"/>
    </row>
    <row r="71" spans="1:13" s="34" customFormat="1" ht="14.25" customHeight="1">
      <c r="B71" s="41"/>
      <c r="C71" s="41"/>
      <c r="D71" s="41"/>
      <c r="E71" s="42"/>
      <c r="F71" s="39" t="s">
        <v>24</v>
      </c>
      <c r="G71" s="43">
        <f>(SUM(H58:H64))+(SUM(I58:I64))</f>
        <v>0</v>
      </c>
    </row>
    <row r="72" spans="1:13" s="34" customFormat="1" ht="14.25" customHeight="1">
      <c r="B72" s="41"/>
      <c r="C72" s="41"/>
      <c r="D72" s="41"/>
      <c r="E72" s="42"/>
      <c r="F72" s="39" t="s">
        <v>30</v>
      </c>
      <c r="G72" s="44">
        <f>SUM(M58:M64)</f>
        <v>0</v>
      </c>
      <c r="J72" s="45"/>
    </row>
    <row r="73" spans="1:13">
      <c r="B73" s="9" t="s">
        <v>2</v>
      </c>
    </row>
    <row r="74" spans="1:13" ht="23.1" customHeight="1">
      <c r="B74" s="52" t="s">
        <v>3</v>
      </c>
    </row>
    <row r="75" spans="1:13" ht="23.1" customHeight="1">
      <c r="B75" s="52" t="s">
        <v>4</v>
      </c>
    </row>
    <row r="76" spans="1:13" ht="16.5" thickBot="1"/>
    <row r="77" spans="1:13" ht="16.5" thickBot="1">
      <c r="B77" s="146" t="s">
        <v>34</v>
      </c>
      <c r="C77" s="147"/>
      <c r="D77" s="147"/>
      <c r="E77" s="147"/>
      <c r="F77" s="147"/>
      <c r="G77" s="148"/>
    </row>
    <row r="78" spans="1:13" ht="16.5" thickBot="1">
      <c r="B78" s="17"/>
      <c r="G78" s="18"/>
    </row>
    <row r="79" spans="1:13">
      <c r="B79" s="137" t="s">
        <v>13</v>
      </c>
      <c r="C79" s="138"/>
      <c r="D79" s="137" t="s">
        <v>33</v>
      </c>
      <c r="E79" s="138"/>
      <c r="F79" s="137" t="s">
        <v>14</v>
      </c>
      <c r="G79" s="138"/>
    </row>
    <row r="80" spans="1:13" ht="16.5" thickBot="1">
      <c r="B80" s="141">
        <f>SUM(G23)</f>
        <v>3.1048611111111111</v>
      </c>
      <c r="C80" s="142"/>
      <c r="D80" s="141">
        <f>G24+G38+G52+G70</f>
        <v>8.9020833333333336</v>
      </c>
      <c r="E80" s="142"/>
      <c r="F80" s="149">
        <f>J24+J38+J52+J70</f>
        <v>1</v>
      </c>
      <c r="G80" s="150"/>
    </row>
    <row r="81" spans="2:7">
      <c r="B81" s="137" t="s">
        <v>41</v>
      </c>
      <c r="C81" s="138"/>
      <c r="D81" s="139" t="s">
        <v>23</v>
      </c>
      <c r="E81" s="140"/>
      <c r="G81" s="18"/>
    </row>
    <row r="82" spans="2:7" ht="16.5" thickBot="1">
      <c r="B82" s="141">
        <f>G26+G40+G54+G72</f>
        <v>0</v>
      </c>
      <c r="C82" s="142"/>
      <c r="D82" s="141">
        <f>G25+G39+G53+G71</f>
        <v>0</v>
      </c>
      <c r="E82" s="142"/>
      <c r="G82" s="18"/>
    </row>
    <row r="83" spans="2:7">
      <c r="B83" s="17"/>
      <c r="G83" s="18"/>
    </row>
    <row r="84" spans="2:7" ht="16.5" thickBot="1">
      <c r="B84" s="17"/>
      <c r="G84" s="18"/>
    </row>
    <row r="85" spans="2:7">
      <c r="B85" s="143" t="s">
        <v>20</v>
      </c>
      <c r="C85" s="144"/>
      <c r="D85" s="144"/>
      <c r="E85" s="144"/>
      <c r="F85" s="49" t="s">
        <v>40</v>
      </c>
      <c r="G85" s="18"/>
    </row>
    <row r="86" spans="2:7" ht="16.5" thickBot="1">
      <c r="B86" s="50" t="s">
        <v>15</v>
      </c>
      <c r="C86" s="50" t="s">
        <v>16</v>
      </c>
      <c r="D86" s="50" t="s">
        <v>17</v>
      </c>
      <c r="E86" s="51" t="s">
        <v>18</v>
      </c>
      <c r="F86" s="54">
        <f>SUM(B87:E87)</f>
        <v>1</v>
      </c>
      <c r="G86" s="18"/>
    </row>
    <row r="87" spans="2:7">
      <c r="B87" s="56">
        <f>IF(G24&lt;=J6,G24,J6)</f>
        <v>0.33333333333333331</v>
      </c>
      <c r="C87" s="56">
        <f>IF(G38&lt;=J6,G38,J6)</f>
        <v>0.33333333333333331</v>
      </c>
      <c r="D87" s="56">
        <f>IF(G52&lt;=J6,G52,J6)</f>
        <v>0.33333333333333331</v>
      </c>
      <c r="E87" s="56">
        <f>IF(G70&lt;=J6,G70,J6)</f>
        <v>0</v>
      </c>
      <c r="G87" s="18"/>
    </row>
    <row r="88" spans="2:7" ht="16.5" thickBot="1">
      <c r="B88" s="12"/>
      <c r="C88" s="12"/>
      <c r="D88" s="12"/>
      <c r="G88" s="18"/>
    </row>
    <row r="89" spans="2:7">
      <c r="B89" s="143" t="s">
        <v>19</v>
      </c>
      <c r="C89" s="144"/>
      <c r="D89" s="144"/>
      <c r="E89" s="145"/>
      <c r="F89" s="49" t="s">
        <v>40</v>
      </c>
      <c r="G89" s="18"/>
    </row>
    <row r="90" spans="2:7" ht="16.5" thickBot="1">
      <c r="B90" s="50" t="s">
        <v>15</v>
      </c>
      <c r="C90" s="50" t="s">
        <v>16</v>
      </c>
      <c r="D90" s="50" t="s">
        <v>17</v>
      </c>
      <c r="E90" s="50" t="s">
        <v>18</v>
      </c>
      <c r="F90" s="54">
        <f>SUM(B91:E91)</f>
        <v>7.9020833333333353</v>
      </c>
      <c r="G90" s="18"/>
    </row>
    <row r="91" spans="2:7">
      <c r="B91" s="55">
        <f>G24-B87</f>
        <v>1.3131944444444446</v>
      </c>
      <c r="C91" s="55">
        <f>G38-C87</f>
        <v>1.3361111111111115</v>
      </c>
      <c r="D91" s="55">
        <f>G52-D87</f>
        <v>5.2527777777777791</v>
      </c>
      <c r="E91" s="55">
        <f>G70-E87</f>
        <v>0</v>
      </c>
      <c r="G91" s="18"/>
    </row>
    <row r="92" spans="2:7" ht="16.5" thickBot="1">
      <c r="B92" s="19"/>
      <c r="C92" s="20"/>
      <c r="D92" s="20"/>
      <c r="E92" s="20"/>
      <c r="F92" s="20"/>
      <c r="G92" s="21"/>
    </row>
    <row r="93" spans="2:7" ht="20.25" customHeight="1">
      <c r="B93" s="16"/>
    </row>
    <row r="94" spans="2:7">
      <c r="B94" s="16"/>
    </row>
    <row r="101" spans="2:5">
      <c r="C101" s="16"/>
      <c r="D101" s="16"/>
      <c r="E101" s="16"/>
    </row>
    <row r="102" spans="2:5" ht="23.1" customHeight="1"/>
    <row r="103" spans="2:5" ht="23.1" customHeight="1"/>
    <row r="104" spans="2:5" ht="23.1" hidden="1" customHeight="1"/>
    <row r="105" spans="2:5" hidden="1">
      <c r="B105" s="13"/>
      <c r="C105" s="13" t="s">
        <v>21</v>
      </c>
      <c r="D105" s="13"/>
    </row>
    <row r="106" spans="2:5" hidden="1">
      <c r="B106" s="13" t="s">
        <v>22</v>
      </c>
      <c r="C106" s="14">
        <v>0.875</v>
      </c>
      <c r="D106" s="14">
        <v>0.25</v>
      </c>
    </row>
    <row r="107" spans="2:5" hidden="1"/>
    <row r="108" spans="2:5" hidden="1"/>
    <row r="109" spans="2:5" hidden="1"/>
  </sheetData>
  <protectedRanges>
    <protectedRange sqref="C16:F18 F19:F22 C30:F32 F33:F36 C44:F46 F47:F50 C58:F60 F61:F64 F67:F68 C66:F66" name="Plage1_1"/>
    <protectedRange sqref="C19:E22 C33:E36 C47:E50 C61:E64 C67:E68" name="Plage2_1"/>
    <protectedRange sqref="C65:F65" name="Plage4_1"/>
  </protectedRanges>
  <mergeCells count="38">
    <mergeCell ref="J24:K24"/>
    <mergeCell ref="D1:G1"/>
    <mergeCell ref="D2:G3"/>
    <mergeCell ref="C6:D6"/>
    <mergeCell ref="H6:I6"/>
    <mergeCell ref="C8:D8"/>
    <mergeCell ref="H8:I8"/>
    <mergeCell ref="C10:D10"/>
    <mergeCell ref="C12:D12"/>
    <mergeCell ref="B14:G14"/>
    <mergeCell ref="A23:E23"/>
    <mergeCell ref="J23:K23"/>
    <mergeCell ref="J70:K70"/>
    <mergeCell ref="B28:G28"/>
    <mergeCell ref="A37:E37"/>
    <mergeCell ref="J37:K37"/>
    <mergeCell ref="J38:K38"/>
    <mergeCell ref="B42:G42"/>
    <mergeCell ref="A51:E51"/>
    <mergeCell ref="J51:K51"/>
    <mergeCell ref="J52:K52"/>
    <mergeCell ref="B56:G56"/>
    <mergeCell ref="B65:E65"/>
    <mergeCell ref="A69:E69"/>
    <mergeCell ref="J69:K69"/>
    <mergeCell ref="B89:E89"/>
    <mergeCell ref="B77:G77"/>
    <mergeCell ref="B79:C79"/>
    <mergeCell ref="D79:E79"/>
    <mergeCell ref="F79:G79"/>
    <mergeCell ref="B80:C80"/>
    <mergeCell ref="D80:E80"/>
    <mergeCell ref="F80:G80"/>
    <mergeCell ref="B81:C81"/>
    <mergeCell ref="D81:E81"/>
    <mergeCell ref="B82:C82"/>
    <mergeCell ref="D82:E82"/>
    <mergeCell ref="B85:E85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61B977-4E2E-43C8-B7D3-B0C687DA0F8C}">
  <dimension ref="A1:P109"/>
  <sheetViews>
    <sheetView zoomScale="107" zoomScaleNormal="107" zoomScalePageLayoutView="107" workbookViewId="0">
      <selection activeCell="D2" sqref="D2:G3"/>
    </sheetView>
  </sheetViews>
  <sheetFormatPr baseColWidth="10" defaultColWidth="10.875" defaultRowHeight="15.75"/>
  <cols>
    <col min="1" max="1" width="4" style="2" bestFit="1" customWidth="1"/>
    <col min="2" max="2" width="15.625" style="2" customWidth="1"/>
    <col min="3" max="3" width="10.625" style="2" customWidth="1"/>
    <col min="4" max="4" width="9.375" style="2" customWidth="1"/>
    <col min="5" max="5" width="13" style="2" customWidth="1"/>
    <col min="6" max="6" width="12.375" style="2" customWidth="1"/>
    <col min="7" max="7" width="12.625" style="2" customWidth="1"/>
    <col min="8" max="8" width="17.75" style="2" hidden="1" customWidth="1"/>
    <col min="9" max="9" width="15.25" style="2" hidden="1" customWidth="1"/>
    <col min="10" max="10" width="13.125" style="2" hidden="1" customWidth="1"/>
    <col min="11" max="13" width="10.875" style="2" hidden="1" customWidth="1"/>
    <col min="14" max="14" width="10.875" style="2" customWidth="1"/>
    <col min="15" max="16384" width="10.875" style="2"/>
  </cols>
  <sheetData>
    <row r="1" spans="1:13" ht="16.5" thickBot="1">
      <c r="D1" s="161" t="s">
        <v>45</v>
      </c>
      <c r="E1" s="162"/>
      <c r="F1" s="162"/>
      <c r="G1" s="163"/>
      <c r="H1" s="53"/>
    </row>
    <row r="2" spans="1:13">
      <c r="D2" s="164"/>
      <c r="E2" s="164"/>
      <c r="F2" s="164"/>
      <c r="G2" s="164"/>
    </row>
    <row r="3" spans="1:13">
      <c r="D3" s="165"/>
      <c r="E3" s="165"/>
      <c r="F3" s="165"/>
      <c r="G3" s="165"/>
    </row>
    <row r="5" spans="1:13" ht="10.5" customHeight="1">
      <c r="J5" s="15" t="s">
        <v>32</v>
      </c>
    </row>
    <row r="6" spans="1:13" ht="17.25" customHeight="1">
      <c r="B6" s="46" t="s">
        <v>35</v>
      </c>
      <c r="C6" s="166">
        <v>45261</v>
      </c>
      <c r="D6" s="166"/>
      <c r="H6" s="167" t="s">
        <v>37</v>
      </c>
      <c r="I6" s="167"/>
      <c r="J6" s="1">
        <v>0.33333333333333331</v>
      </c>
    </row>
    <row r="7" spans="1:13" ht="3.95" customHeight="1">
      <c r="B7" s="47"/>
      <c r="C7" s="3"/>
      <c r="H7" s="48"/>
      <c r="I7" s="4"/>
      <c r="J7" s="5"/>
    </row>
    <row r="8" spans="1:13" ht="15" customHeight="1">
      <c r="B8" s="46"/>
      <c r="C8" s="159"/>
      <c r="D8" s="159"/>
      <c r="H8" s="167" t="s">
        <v>36</v>
      </c>
      <c r="I8" s="167"/>
      <c r="J8" s="6">
        <v>1.4583333333333333</v>
      </c>
    </row>
    <row r="9" spans="1:13" ht="3.95" customHeight="1">
      <c r="B9" s="47"/>
      <c r="C9" s="7"/>
      <c r="E9" s="4"/>
      <c r="F9" s="4"/>
      <c r="G9" s="8"/>
    </row>
    <row r="10" spans="1:13" ht="15" customHeight="1">
      <c r="B10" s="46"/>
      <c r="C10" s="159"/>
      <c r="D10" s="159"/>
    </row>
    <row r="11" spans="1:13" ht="3.95" customHeight="1">
      <c r="B11" s="47"/>
      <c r="C11" s="7"/>
    </row>
    <row r="12" spans="1:13" ht="15" customHeight="1">
      <c r="B12" s="46"/>
      <c r="C12" s="160"/>
      <c r="D12" s="160"/>
      <c r="I12" s="2" t="s">
        <v>42</v>
      </c>
      <c r="J12" s="36">
        <v>0.90625</v>
      </c>
    </row>
    <row r="13" spans="1:13" ht="12.75" customHeight="1">
      <c r="J13" s="36">
        <v>0.25</v>
      </c>
    </row>
    <row r="14" spans="1:13" ht="21.75" customHeight="1">
      <c r="B14" s="153" t="s">
        <v>39</v>
      </c>
      <c r="C14" s="154"/>
      <c r="D14" s="154"/>
      <c r="E14" s="154"/>
      <c r="F14" s="154"/>
      <c r="G14" s="154"/>
    </row>
    <row r="15" spans="1:13" s="22" customFormat="1" ht="24.75" customHeight="1" thickBot="1">
      <c r="B15" s="23" t="s">
        <v>10</v>
      </c>
      <c r="C15" s="80" t="s">
        <v>38</v>
      </c>
      <c r="D15" s="81" t="s">
        <v>7</v>
      </c>
      <c r="E15" s="82" t="s">
        <v>8</v>
      </c>
      <c r="F15" s="80" t="s">
        <v>9</v>
      </c>
      <c r="G15" s="24" t="s">
        <v>0</v>
      </c>
      <c r="H15" s="26" t="s">
        <v>25</v>
      </c>
      <c r="I15" s="26" t="s">
        <v>26</v>
      </c>
      <c r="J15" s="27" t="s">
        <v>27</v>
      </c>
      <c r="K15" s="27" t="s">
        <v>28</v>
      </c>
      <c r="L15" s="28" t="s">
        <v>29</v>
      </c>
      <c r="M15" s="28" t="s">
        <v>31</v>
      </c>
    </row>
    <row r="16" spans="1:13" s="34" customFormat="1" ht="15.95" customHeight="1">
      <c r="A16" s="30">
        <f>B16</f>
        <v>45261</v>
      </c>
      <c r="B16" s="77">
        <f>$C$6</f>
        <v>45261</v>
      </c>
      <c r="C16" s="86">
        <v>0.29166666666666669</v>
      </c>
      <c r="D16" s="93"/>
      <c r="E16" s="90"/>
      <c r="F16" s="87">
        <v>0.69722222222222219</v>
      </c>
      <c r="G16" s="79">
        <f t="shared" ref="G16:G19" si="0">SUM(D16-C16+IF(C16&gt;D16,1)+(F16-E16+IF(E16&gt;F16,1)))</f>
        <v>1.4055555555555554</v>
      </c>
      <c r="H16" s="32" t="str">
        <f>IF(SUM(C16:D16)&lt;=0,0,IF(OR(C16="",D16=""),"",(MOD(D16-C16,1)-IF(D16&gt;C16,MAX(0,MIN(D16,21/24)-MAX(C16,6/24)),MAX(0,21/24-MAX(C16,6/24))+MAX(0,MIN(D16,21/24)-6/24)))))</f>
        <v/>
      </c>
      <c r="I16" s="32" t="str">
        <f>IF(SUM(E16:F16)&lt;=0,0,IF(OR(E16="",F16=""),"",(MOD(F16-E16,1)-IF(F16&gt;E16,MAX(0,MIN(F16,21/24)-MAX(E16,6/24)),MAX(0,21/24-MAX(E16,6/24))+MAX(0,MIN(F16,21/24)-6/24)))))</f>
        <v/>
      </c>
      <c r="J16" s="58" t="str">
        <f>IF(AND(C16&gt;=$J$12,D16&lt;=$J$13),1,"")</f>
        <v/>
      </c>
      <c r="K16" s="58" t="str">
        <f>IF(AND(E16&gt;=$J$12,F16&lt;=$J$13),1,"")</f>
        <v/>
      </c>
      <c r="L16" s="58">
        <f t="shared" ref="L16:L22" si="1">WEEKDAY(A16,2)</f>
        <v>5</v>
      </c>
      <c r="M16" s="59" t="str">
        <f t="shared" ref="M16:M22" si="2">IF(L16=7,G16,"")</f>
        <v/>
      </c>
    </row>
    <row r="17" spans="1:16" s="34" customFormat="1" ht="15.95" customHeight="1">
      <c r="A17" s="30">
        <f>B17</f>
        <v>45262</v>
      </c>
      <c r="B17" s="78">
        <f>$C$6+1</f>
        <v>45262</v>
      </c>
      <c r="C17" s="88"/>
      <c r="D17" s="94"/>
      <c r="E17" s="91"/>
      <c r="F17" s="89"/>
      <c r="G17" s="79">
        <f t="shared" si="0"/>
        <v>0</v>
      </c>
      <c r="H17" s="32">
        <f t="shared" ref="H17:H22" si="3">IF(SUM(C17:D17)&lt;=0,0,IF(OR(C17="",D17=""),"",(MOD(D17-C17,1)-IF(D17&gt;C17,MAX(0,MIN(D17,21/24)-MAX(C17,6/24)),MAX(0,21/24-MAX(C17,6/24))+MAX(0,MIN(D17,21/24)-6/24)))))</f>
        <v>0</v>
      </c>
      <c r="I17" s="32">
        <f t="shared" ref="I17:I22" si="4">IF(SUM(E17:F17)&lt;=0,0,IF(OR(E17="",F17=""),"",(MOD(F17-E17,1)-IF(F17&gt;E17,MAX(0,MIN(F17,21/24)-MAX(E17,6/24)),MAX(0,21/24-MAX(E17,6/24))+MAX(0,MIN(F17,21/24)-6/24)))))</f>
        <v>0</v>
      </c>
      <c r="J17" s="58" t="str">
        <f t="shared" ref="J17:J22" si="5">IF(AND($C17&gt;=J13,$D17&lt;=$J14),1,"")</f>
        <v/>
      </c>
      <c r="K17" s="58" t="str">
        <f t="shared" ref="K17:K22" si="6">IF(AND(E17&gt;=$J$12,F17&lt;=$J$13),1,"")</f>
        <v/>
      </c>
      <c r="L17" s="58">
        <f t="shared" si="1"/>
        <v>6</v>
      </c>
      <c r="M17" s="59" t="str">
        <f t="shared" si="2"/>
        <v/>
      </c>
      <c r="O17" s="45"/>
    </row>
    <row r="18" spans="1:16" s="34" customFormat="1" ht="15.95" customHeight="1">
      <c r="A18" s="30">
        <f t="shared" ref="A18:A22" si="7">B18</f>
        <v>45263</v>
      </c>
      <c r="B18" s="78">
        <f>$C$6+2</f>
        <v>45263</v>
      </c>
      <c r="C18" s="88"/>
      <c r="D18" s="94"/>
      <c r="E18" s="91"/>
      <c r="F18" s="89"/>
      <c r="G18" s="79">
        <f t="shared" si="0"/>
        <v>0</v>
      </c>
      <c r="H18" s="32">
        <f t="shared" si="3"/>
        <v>0</v>
      </c>
      <c r="I18" s="32">
        <f t="shared" si="4"/>
        <v>0</v>
      </c>
      <c r="J18" s="58">
        <f t="shared" si="5"/>
        <v>1</v>
      </c>
      <c r="K18" s="58" t="str">
        <f t="shared" si="6"/>
        <v/>
      </c>
      <c r="L18" s="58">
        <f t="shared" si="1"/>
        <v>7</v>
      </c>
      <c r="M18" s="59">
        <f t="shared" si="2"/>
        <v>0</v>
      </c>
    </row>
    <row r="19" spans="1:16" s="34" customFormat="1" ht="15.95" customHeight="1">
      <c r="A19" s="30">
        <f t="shared" si="7"/>
        <v>45264</v>
      </c>
      <c r="B19" s="78">
        <f>$C$6+3</f>
        <v>45264</v>
      </c>
      <c r="C19" s="88">
        <v>0.23055555555555557</v>
      </c>
      <c r="D19" s="94"/>
      <c r="E19" s="91"/>
      <c r="F19" s="89">
        <v>0.75</v>
      </c>
      <c r="G19" s="79">
        <f t="shared" si="0"/>
        <v>1.5194444444444444</v>
      </c>
      <c r="H19" s="32" t="str">
        <f t="shared" si="3"/>
        <v/>
      </c>
      <c r="I19" s="32" t="str">
        <f t="shared" si="4"/>
        <v/>
      </c>
      <c r="J19" s="58" t="str">
        <f t="shared" si="5"/>
        <v/>
      </c>
      <c r="K19" s="58" t="str">
        <f t="shared" si="6"/>
        <v/>
      </c>
      <c r="L19" s="58">
        <f t="shared" si="1"/>
        <v>1</v>
      </c>
      <c r="M19" s="59" t="str">
        <f t="shared" si="2"/>
        <v/>
      </c>
      <c r="P19" s="45"/>
    </row>
    <row r="20" spans="1:16" s="34" customFormat="1" ht="15.95" customHeight="1">
      <c r="A20" s="30">
        <f t="shared" si="7"/>
        <v>45265</v>
      </c>
      <c r="B20" s="78">
        <f>$C$6+4</f>
        <v>45265</v>
      </c>
      <c r="C20" s="88">
        <v>0.2986111111111111</v>
      </c>
      <c r="D20" s="94"/>
      <c r="E20" s="91"/>
      <c r="F20" s="89">
        <v>0.68402777777777779</v>
      </c>
      <c r="G20" s="79">
        <f>SUM(D20-C20+IF(C20&gt;D20,1)+(F20-E20+IF(E20&gt;F20,1)))</f>
        <v>1.3854166666666665</v>
      </c>
      <c r="H20" s="32" t="str">
        <f t="shared" si="3"/>
        <v/>
      </c>
      <c r="I20" s="32" t="str">
        <f t="shared" si="4"/>
        <v/>
      </c>
      <c r="J20" s="58" t="str">
        <f t="shared" si="5"/>
        <v/>
      </c>
      <c r="K20" s="58" t="str">
        <f t="shared" si="6"/>
        <v/>
      </c>
      <c r="L20" s="58">
        <f t="shared" si="1"/>
        <v>2</v>
      </c>
      <c r="M20" s="59" t="str">
        <f t="shared" si="2"/>
        <v/>
      </c>
    </row>
    <row r="21" spans="1:16" s="34" customFormat="1" ht="15.95" customHeight="1">
      <c r="A21" s="30">
        <f t="shared" si="7"/>
        <v>45266</v>
      </c>
      <c r="B21" s="78">
        <f>$C$6+5</f>
        <v>45266</v>
      </c>
      <c r="C21" s="88">
        <v>0.30902777777777779</v>
      </c>
      <c r="D21" s="94"/>
      <c r="E21" s="91"/>
      <c r="F21" s="89">
        <v>0.66319444444444442</v>
      </c>
      <c r="G21" s="79">
        <f>SUM(D21-C21+IF(C21&gt;D21,1)+(F21-E21+IF(E21&gt;F21,1)))</f>
        <v>1.3541666666666665</v>
      </c>
      <c r="H21" s="32" t="str">
        <f>IF(SUM(C21:D21)&lt;=0,0,IF(OR(C21="",D21=""),"",(MOD(D21-C21,1)-IF(D21&gt;C21,MAX(0,MIN(D21,21/24)-MAX(C21,6/24)),MAX(0,21/24-MAX(C21,6/24))+MAX(0,MIN(D21,21/24)-6/24)))))</f>
        <v/>
      </c>
      <c r="I21" s="32" t="str">
        <f>IF(SUM(E21:F21)&lt;=0,0,IF(OR(E21="",F21=""),"",(MOD(F21-E21,1)-IF(F21&gt;E21,MAX(0,MIN(F21,21/24)-MAX(E21,6/24)),MAX(0,21/24-MAX(E21,6/24))+MAX(0,MIN(F21,21/24)-6/24)))))</f>
        <v/>
      </c>
      <c r="J21" s="58" t="str">
        <f t="shared" si="5"/>
        <v/>
      </c>
      <c r="K21" s="58" t="str">
        <f t="shared" si="6"/>
        <v/>
      </c>
      <c r="L21" s="58">
        <f t="shared" si="1"/>
        <v>3</v>
      </c>
      <c r="M21" s="59" t="str">
        <f t="shared" si="2"/>
        <v/>
      </c>
    </row>
    <row r="22" spans="1:16" s="34" customFormat="1" ht="15.95" customHeight="1" thickBot="1">
      <c r="A22" s="37">
        <f t="shared" si="7"/>
        <v>45267</v>
      </c>
      <c r="B22" s="78">
        <f>$C$6+6</f>
        <v>45267</v>
      </c>
      <c r="C22" s="85">
        <v>0.2951388888888889</v>
      </c>
      <c r="D22" s="95"/>
      <c r="E22" s="92"/>
      <c r="F22" s="84">
        <v>0.80555555555555558</v>
      </c>
      <c r="G22" s="79">
        <f t="shared" ref="G22" si="8">SUM(D22-C22)+(F22-E22)</f>
        <v>0.51041666666666674</v>
      </c>
      <c r="H22" s="32" t="str">
        <f t="shared" si="3"/>
        <v/>
      </c>
      <c r="I22" s="32" t="str">
        <f t="shared" si="4"/>
        <v/>
      </c>
      <c r="J22" s="60" t="str">
        <f t="shared" si="5"/>
        <v/>
      </c>
      <c r="K22" s="60" t="str">
        <f t="shared" si="6"/>
        <v/>
      </c>
      <c r="L22" s="58">
        <f t="shared" si="1"/>
        <v>4</v>
      </c>
      <c r="M22" s="59" t="str">
        <f t="shared" si="2"/>
        <v/>
      </c>
    </row>
    <row r="23" spans="1:16" s="34" customFormat="1" ht="16.5" customHeight="1" thickBot="1">
      <c r="A23" s="156"/>
      <c r="B23" s="156"/>
      <c r="C23" s="156"/>
      <c r="D23" s="156"/>
      <c r="E23" s="156"/>
      <c r="F23" s="83" t="s">
        <v>12</v>
      </c>
      <c r="G23" s="40">
        <f>SUM(G16:G22)</f>
        <v>6.1749999999999998</v>
      </c>
      <c r="J23" s="157" t="s">
        <v>43</v>
      </c>
      <c r="K23" s="158"/>
    </row>
    <row r="24" spans="1:16" s="34" customFormat="1" ht="14.25" customHeight="1" thickBot="1">
      <c r="B24" s="41"/>
      <c r="C24" s="41"/>
      <c r="D24" s="41"/>
      <c r="E24" s="42"/>
      <c r="F24" s="39" t="s">
        <v>11</v>
      </c>
      <c r="G24" s="40">
        <f>IF(SUM(G23-J8)&lt;=0,0,(SUM(G23-J8)))</f>
        <v>4.7166666666666668</v>
      </c>
      <c r="J24" s="151">
        <f>SUM(J16:K22)</f>
        <v>1</v>
      </c>
      <c r="K24" s="152"/>
    </row>
    <row r="25" spans="1:16" s="34" customFormat="1" ht="14.25" customHeight="1">
      <c r="B25" s="41"/>
      <c r="C25" s="41"/>
      <c r="D25" s="41"/>
      <c r="E25" s="42"/>
      <c r="F25" s="39" t="s">
        <v>24</v>
      </c>
      <c r="G25" s="43">
        <f>(SUM(H16:H22))+(SUM(I16:I22))</f>
        <v>0</v>
      </c>
    </row>
    <row r="26" spans="1:16" s="34" customFormat="1" ht="14.25" customHeight="1">
      <c r="B26" s="41"/>
      <c r="C26" s="41"/>
      <c r="D26" s="41"/>
      <c r="E26" s="42"/>
      <c r="F26" s="39" t="s">
        <v>30</v>
      </c>
      <c r="G26" s="44">
        <f>SUM(M16:M22)</f>
        <v>0</v>
      </c>
      <c r="J26" s="45"/>
    </row>
    <row r="27" spans="1:16" ht="12" customHeight="1">
      <c r="B27" s="10"/>
      <c r="C27" s="11"/>
      <c r="D27" s="11"/>
      <c r="E27" s="11"/>
      <c r="F27" s="11"/>
      <c r="G27" s="11"/>
    </row>
    <row r="28" spans="1:16" ht="21" customHeight="1">
      <c r="B28" s="153" t="s">
        <v>1</v>
      </c>
      <c r="C28" s="154"/>
      <c r="D28" s="154"/>
      <c r="E28" s="154"/>
      <c r="F28" s="154"/>
      <c r="G28" s="154"/>
    </row>
    <row r="29" spans="1:16" s="22" customFormat="1" ht="26.25" thickBot="1">
      <c r="B29" s="23" t="s">
        <v>10</v>
      </c>
      <c r="C29" s="24" t="s">
        <v>38</v>
      </c>
      <c r="D29" s="25" t="s">
        <v>7</v>
      </c>
      <c r="E29" s="23" t="s">
        <v>8</v>
      </c>
      <c r="F29" s="29" t="s">
        <v>9</v>
      </c>
      <c r="G29" s="29" t="s">
        <v>0</v>
      </c>
      <c r="H29" s="26" t="s">
        <v>25</v>
      </c>
      <c r="I29" s="26" t="s">
        <v>26</v>
      </c>
      <c r="J29" s="27" t="s">
        <v>27</v>
      </c>
      <c r="K29" s="27" t="s">
        <v>28</v>
      </c>
      <c r="L29" s="28" t="s">
        <v>29</v>
      </c>
      <c r="M29" s="28" t="s">
        <v>31</v>
      </c>
    </row>
    <row r="30" spans="1:16" s="34" customFormat="1" ht="15.95" customHeight="1">
      <c r="A30" s="30">
        <f>B30</f>
        <v>45268</v>
      </c>
      <c r="B30" s="35">
        <f>$C$6+7</f>
        <v>45268</v>
      </c>
      <c r="C30" s="86">
        <v>0.29930555555555555</v>
      </c>
      <c r="D30" s="93"/>
      <c r="E30" s="90"/>
      <c r="F30" s="87">
        <v>0.59027777777777779</v>
      </c>
      <c r="G30" s="31">
        <f t="shared" ref="G30:G33" si="9">SUM(D30-C30+IF(C30&gt;D30,1)+(F30-E30+IF(E30&gt;F30,1)))</f>
        <v>1.2909722222222224</v>
      </c>
      <c r="H30" s="32" t="str">
        <f>IF(SUM(C30:D30)&lt;=0,0,IF(OR(C30="",D30=""),"",(MOD(D30-C30,1)-IF(D30&gt;C30,MAX(0,MIN(D30,21/24)-MAX(C30,6/24)),MAX(0,21/24-MAX(C30,6/24))+MAX(0,MIN(D30,21/24)-6/24)))))</f>
        <v/>
      </c>
      <c r="I30" s="32" t="str">
        <f>IF(SUM(E30:F30)&lt;=0,0,IF(OR(E30="",F30=""),"",(MOD(F30-E30,1)-IF(F30&gt;E30,MAX(0,MIN(F30,21/24)-MAX(E30,6/24)),MAX(0,21/24-MAX(E30,6/24))+MAX(0,MIN(F30,21/24)-6/24)))))</f>
        <v/>
      </c>
      <c r="J30" s="58" t="str">
        <f>IF(AND(C30&gt;=$J$12,D30&lt;=$J$13),1,"")</f>
        <v/>
      </c>
      <c r="K30" s="58" t="str">
        <f>IF(AND(E30&gt;=$J$12,F30&lt;=$J$13),1,"")</f>
        <v/>
      </c>
      <c r="L30" s="57">
        <f t="shared" ref="L30:L36" si="10">WEEKDAY(A30,2)</f>
        <v>5</v>
      </c>
      <c r="M30" s="33" t="str">
        <f t="shared" ref="M30:M36" si="11">IF(L30=7,G30,"")</f>
        <v/>
      </c>
    </row>
    <row r="31" spans="1:16" s="34" customFormat="1" ht="15.95" customHeight="1">
      <c r="A31" s="30">
        <f>B31</f>
        <v>45269</v>
      </c>
      <c r="B31" s="35">
        <f>$C$6+8</f>
        <v>45269</v>
      </c>
      <c r="C31" s="88"/>
      <c r="D31" s="94"/>
      <c r="E31" s="91"/>
      <c r="F31" s="89"/>
      <c r="G31" s="31">
        <f t="shared" si="9"/>
        <v>0</v>
      </c>
      <c r="H31" s="32">
        <f t="shared" ref="H31:H36" si="12">IF(SUM(C31:D31)&lt;=0,0,IF(OR(C31="",D31=""),"",(MOD(D31-C31,1)-IF(D31&gt;C31,MAX(0,MIN(D31,21/24)-MAX(C31,6/24)),MAX(0,21/24-MAX(C31,6/24))+MAX(0,MIN(D31,21/24)-6/24)))))</f>
        <v>0</v>
      </c>
      <c r="I31" s="32">
        <f t="shared" ref="I31:I36" si="13">IF(SUM(E31:F31)&lt;=0,0,IF(OR(E31="",F31=""),"",(MOD(F31-E31,1)-IF(F31&gt;E31,MAX(0,MIN(F31,21/24)-MAX(E31,6/24)),MAX(0,21/24-MAX(E31,6/24))+MAX(0,MIN(F31,21/24)-6/24)))))</f>
        <v>0</v>
      </c>
      <c r="J31" s="58" t="str">
        <f t="shared" ref="J31:J36" si="14">IF(AND(C31&gt;=$J$12,D31&lt;=$J$13),1,"")</f>
        <v/>
      </c>
      <c r="K31" s="58" t="str">
        <f t="shared" ref="K31:K36" si="15">IF(AND(E31&gt;=$J$12,F31&lt;=$J$13),1,"")</f>
        <v/>
      </c>
      <c r="L31" s="57">
        <f t="shared" si="10"/>
        <v>6</v>
      </c>
      <c r="M31" s="33" t="str">
        <f t="shared" si="11"/>
        <v/>
      </c>
    </row>
    <row r="32" spans="1:16" s="34" customFormat="1" ht="15.95" customHeight="1">
      <c r="A32" s="30">
        <f t="shared" ref="A32:A36" si="16">B32</f>
        <v>45270</v>
      </c>
      <c r="B32" s="35">
        <f>$C$6+9</f>
        <v>45270</v>
      </c>
      <c r="C32" s="88"/>
      <c r="D32" s="94"/>
      <c r="E32" s="91"/>
      <c r="F32" s="89"/>
      <c r="G32" s="31">
        <f t="shared" si="9"/>
        <v>0</v>
      </c>
      <c r="H32" s="32">
        <f t="shared" si="12"/>
        <v>0</v>
      </c>
      <c r="I32" s="32">
        <f t="shared" si="13"/>
        <v>0</v>
      </c>
      <c r="J32" s="58" t="str">
        <f t="shared" si="14"/>
        <v/>
      </c>
      <c r="K32" s="58" t="str">
        <f t="shared" si="15"/>
        <v/>
      </c>
      <c r="L32" s="57">
        <f t="shared" si="10"/>
        <v>7</v>
      </c>
      <c r="M32" s="33">
        <f t="shared" si="11"/>
        <v>0</v>
      </c>
    </row>
    <row r="33" spans="1:13" s="34" customFormat="1" ht="15.95" customHeight="1">
      <c r="A33" s="30">
        <f t="shared" si="16"/>
        <v>45271</v>
      </c>
      <c r="B33" s="35">
        <f>$C$6+10</f>
        <v>45271</v>
      </c>
      <c r="C33" s="88">
        <v>0.28194444444444444</v>
      </c>
      <c r="D33" s="94"/>
      <c r="E33" s="91"/>
      <c r="F33" s="89">
        <v>0.69236111111111109</v>
      </c>
      <c r="G33" s="31">
        <f t="shared" si="9"/>
        <v>1.4104166666666667</v>
      </c>
      <c r="H33" s="32" t="str">
        <f t="shared" si="12"/>
        <v/>
      </c>
      <c r="I33" s="32" t="str">
        <f t="shared" si="13"/>
        <v/>
      </c>
      <c r="J33" s="58" t="str">
        <f t="shared" si="14"/>
        <v/>
      </c>
      <c r="K33" s="58" t="str">
        <f t="shared" si="15"/>
        <v/>
      </c>
      <c r="L33" s="57">
        <f t="shared" si="10"/>
        <v>1</v>
      </c>
      <c r="M33" s="33" t="str">
        <f t="shared" si="11"/>
        <v/>
      </c>
    </row>
    <row r="34" spans="1:13" s="34" customFormat="1" ht="15.95" customHeight="1">
      <c r="A34" s="30">
        <f t="shared" si="16"/>
        <v>45272</v>
      </c>
      <c r="B34" s="35">
        <f>$C$6+11</f>
        <v>45272</v>
      </c>
      <c r="C34" s="88">
        <v>0.27777777777777779</v>
      </c>
      <c r="D34" s="94"/>
      <c r="E34" s="91"/>
      <c r="F34" s="89">
        <v>0.72569444444444442</v>
      </c>
      <c r="G34" s="31">
        <f>SUM(D34-C34+IF(C34&gt;D34,1)+(F34-E34+IF(E34&gt;F34,1)))</f>
        <v>1.4479166666666665</v>
      </c>
      <c r="H34" s="32" t="str">
        <f t="shared" si="12"/>
        <v/>
      </c>
      <c r="I34" s="32" t="str">
        <f t="shared" si="13"/>
        <v/>
      </c>
      <c r="J34" s="58" t="str">
        <f t="shared" si="14"/>
        <v/>
      </c>
      <c r="K34" s="58" t="str">
        <f t="shared" si="15"/>
        <v/>
      </c>
      <c r="L34" s="57">
        <f t="shared" si="10"/>
        <v>2</v>
      </c>
      <c r="M34" s="33" t="str">
        <f t="shared" si="11"/>
        <v/>
      </c>
    </row>
    <row r="35" spans="1:13" s="34" customFormat="1" ht="15.95" customHeight="1">
      <c r="A35" s="30">
        <f t="shared" si="16"/>
        <v>45273</v>
      </c>
      <c r="B35" s="35">
        <f>$C$6+12</f>
        <v>45273</v>
      </c>
      <c r="C35" s="88">
        <v>0.36805555555555558</v>
      </c>
      <c r="D35" s="94"/>
      <c r="E35" s="91"/>
      <c r="F35" s="89">
        <v>0.65</v>
      </c>
      <c r="G35" s="31">
        <f>SUM(D35-C35+IF(C35&gt;D35,1)+(F35-E35+IF(E35&gt;F35,1)))</f>
        <v>1.2819444444444446</v>
      </c>
      <c r="H35" s="32" t="str">
        <f t="shared" si="12"/>
        <v/>
      </c>
      <c r="I35" s="32" t="str">
        <f t="shared" si="13"/>
        <v/>
      </c>
      <c r="J35" s="58" t="str">
        <f t="shared" si="14"/>
        <v/>
      </c>
      <c r="K35" s="58" t="str">
        <f t="shared" si="15"/>
        <v/>
      </c>
      <c r="L35" s="57">
        <f t="shared" si="10"/>
        <v>3</v>
      </c>
      <c r="M35" s="33" t="str">
        <f t="shared" si="11"/>
        <v/>
      </c>
    </row>
    <row r="36" spans="1:13" s="34" customFormat="1" ht="15.95" customHeight="1" thickBot="1">
      <c r="A36" s="37">
        <f t="shared" si="16"/>
        <v>45274</v>
      </c>
      <c r="B36" s="35">
        <f>$C$6+13</f>
        <v>45274</v>
      </c>
      <c r="C36" s="85">
        <v>0.35416666666666669</v>
      </c>
      <c r="D36" s="95"/>
      <c r="E36" s="92"/>
      <c r="F36" s="84">
        <v>0.66666666666666663</v>
      </c>
      <c r="G36" s="31">
        <f t="shared" ref="G36" si="17">SUM(D36-C36)+(F36-E36)</f>
        <v>0.31249999999999994</v>
      </c>
      <c r="H36" s="32" t="str">
        <f t="shared" si="12"/>
        <v/>
      </c>
      <c r="I36" s="32" t="str">
        <f t="shared" si="13"/>
        <v/>
      </c>
      <c r="J36" s="58" t="str">
        <f t="shared" si="14"/>
        <v/>
      </c>
      <c r="K36" s="58" t="str">
        <f t="shared" si="15"/>
        <v/>
      </c>
      <c r="L36" s="57">
        <f t="shared" si="10"/>
        <v>4</v>
      </c>
      <c r="M36" s="33" t="str">
        <f t="shared" si="11"/>
        <v/>
      </c>
    </row>
    <row r="37" spans="1:13" s="34" customFormat="1" ht="16.5" customHeight="1" thickBot="1">
      <c r="A37" s="156"/>
      <c r="B37" s="156"/>
      <c r="C37" s="156"/>
      <c r="D37" s="156"/>
      <c r="E37" s="156"/>
      <c r="F37" s="39" t="s">
        <v>12</v>
      </c>
      <c r="G37" s="40">
        <f>SUM(G30:G36)</f>
        <v>5.7437500000000004</v>
      </c>
      <c r="J37" s="157" t="s">
        <v>43</v>
      </c>
      <c r="K37" s="158"/>
    </row>
    <row r="38" spans="1:13" s="34" customFormat="1" ht="14.25" customHeight="1" thickBot="1">
      <c r="B38" s="41"/>
      <c r="C38" s="41"/>
      <c r="D38" s="41"/>
      <c r="E38" s="42"/>
      <c r="F38" s="39" t="s">
        <v>11</v>
      </c>
      <c r="G38" s="40">
        <f>IF(SUM(G37-G21)&lt;=0,0,(SUM(G37-G21)))</f>
        <v>4.3895833333333343</v>
      </c>
      <c r="J38" s="151">
        <f>SUM(J30:K36)</f>
        <v>0</v>
      </c>
      <c r="K38" s="152"/>
    </row>
    <row r="39" spans="1:13" s="34" customFormat="1" ht="14.25" customHeight="1">
      <c r="B39" s="41"/>
      <c r="C39" s="41"/>
      <c r="D39" s="41"/>
      <c r="E39" s="42"/>
      <c r="F39" s="39" t="s">
        <v>24</v>
      </c>
      <c r="G39" s="43">
        <f>(SUM(H30:H36))+(SUM(I30:I36))</f>
        <v>0</v>
      </c>
    </row>
    <row r="40" spans="1:13" s="34" customFormat="1" ht="14.25" customHeight="1">
      <c r="B40" s="41"/>
      <c r="C40" s="41"/>
      <c r="D40" s="41"/>
      <c r="E40" s="42"/>
      <c r="F40" s="39" t="s">
        <v>30</v>
      </c>
      <c r="G40" s="44">
        <f>SUM(M30:M36)</f>
        <v>0</v>
      </c>
      <c r="J40" s="45"/>
    </row>
    <row r="41" spans="1:13" ht="12" customHeight="1">
      <c r="B41" s="10"/>
      <c r="C41" s="11"/>
      <c r="D41" s="11"/>
      <c r="E41" s="11"/>
      <c r="F41" s="11"/>
      <c r="G41" s="11"/>
    </row>
    <row r="42" spans="1:13" ht="21" customHeight="1">
      <c r="B42" s="153" t="s">
        <v>5</v>
      </c>
      <c r="C42" s="154"/>
      <c r="D42" s="154"/>
      <c r="E42" s="154"/>
      <c r="F42" s="154"/>
      <c r="G42" s="154"/>
    </row>
    <row r="43" spans="1:13" s="22" customFormat="1" ht="26.25" thickBot="1">
      <c r="B43" s="23" t="s">
        <v>10</v>
      </c>
      <c r="C43" s="24" t="s">
        <v>38</v>
      </c>
      <c r="D43" s="25" t="s">
        <v>7</v>
      </c>
      <c r="E43" s="23" t="s">
        <v>8</v>
      </c>
      <c r="F43" s="29" t="s">
        <v>9</v>
      </c>
      <c r="G43" s="29" t="s">
        <v>0</v>
      </c>
      <c r="H43" s="26" t="s">
        <v>25</v>
      </c>
      <c r="I43" s="26" t="s">
        <v>26</v>
      </c>
      <c r="J43" s="27" t="s">
        <v>27</v>
      </c>
      <c r="K43" s="27" t="s">
        <v>28</v>
      </c>
      <c r="L43" s="28" t="s">
        <v>29</v>
      </c>
      <c r="M43" s="28" t="s">
        <v>31</v>
      </c>
    </row>
    <row r="44" spans="1:13" s="34" customFormat="1" ht="15.95" customHeight="1">
      <c r="A44" s="30">
        <f>B44</f>
        <v>45275</v>
      </c>
      <c r="B44" s="35">
        <f>$C$6+14</f>
        <v>45275</v>
      </c>
      <c r="C44" s="86">
        <v>0.30069444444444443</v>
      </c>
      <c r="D44" s="93"/>
      <c r="E44" s="90"/>
      <c r="F44" s="87">
        <v>0.60416666666666663</v>
      </c>
      <c r="G44" s="31">
        <f t="shared" ref="G44:G47" si="18">SUM(D44-C44+IF(C44&gt;D44,1)+(F44-E44+IF(E44&gt;F44,1)))</f>
        <v>1.3034722222222221</v>
      </c>
      <c r="H44" s="32" t="str">
        <f>IF(SUM(C44:D44)&lt;=0,0,IF(OR(C44="",D44=""),"",(MOD(D44-C44,1)-IF(D44&gt;C44,MAX(0,MIN(D44,21/24)-MAX(C44,6/24)),MAX(0,21/24-MAX(C44,6/24))+MAX(0,MIN(D44,21/24)-6/24)))))</f>
        <v/>
      </c>
      <c r="I44" s="32" t="str">
        <f>IF(SUM(E44:F44)&lt;=0,0,IF(OR(E44="",F44=""),"",(MOD(F44-E44,1)-IF(F44&gt;E44,MAX(0,MIN(F44,21/24)-MAX(E44,6/24)),MAX(0,21/24-MAX(E44,6/24))+MAX(0,MIN(F44,21/24)-6/24)))))</f>
        <v/>
      </c>
      <c r="J44" s="58" t="str">
        <f>IF(AND(C44&gt;=$J$12,D44&lt;=$J$13),1,"")</f>
        <v/>
      </c>
      <c r="K44" s="58" t="str">
        <f>IF(AND(E44&gt;=$J$12,F44&lt;=$J$13),1,"")</f>
        <v/>
      </c>
      <c r="L44" s="57">
        <f t="shared" ref="L44:L50" si="19">WEEKDAY(A44,2)</f>
        <v>5</v>
      </c>
      <c r="M44" s="33" t="str">
        <f t="shared" ref="M44:M50" si="20">IF(L44=7,G44,"")</f>
        <v/>
      </c>
    </row>
    <row r="45" spans="1:13" s="34" customFormat="1" ht="15.95" customHeight="1">
      <c r="A45" s="30">
        <f>B45</f>
        <v>45276</v>
      </c>
      <c r="B45" s="35">
        <f>$C$6+15</f>
        <v>45276</v>
      </c>
      <c r="C45" s="88">
        <v>0.65625</v>
      </c>
      <c r="D45" s="94"/>
      <c r="E45" s="91"/>
      <c r="F45" s="89">
        <v>0.93055555555555558</v>
      </c>
      <c r="G45" s="31">
        <f t="shared" si="18"/>
        <v>1.2743055555555556</v>
      </c>
      <c r="H45" s="32" t="str">
        <f t="shared" ref="H45:H50" si="21">IF(SUM(C45:D45)&lt;=0,0,IF(OR(C45="",D45=""),"",(MOD(D45-C45,1)-IF(D45&gt;C45,MAX(0,MIN(D45,21/24)-MAX(C45,6/24)),MAX(0,21/24-MAX(C45,6/24))+MAX(0,MIN(D45,21/24)-6/24)))))</f>
        <v/>
      </c>
      <c r="I45" s="32" t="str">
        <f t="shared" ref="I45:I50" si="22">IF(SUM(E45:F45)&lt;=0,0,IF(OR(E45="",F45=""),"",(MOD(F45-E45,1)-IF(F45&gt;E45,MAX(0,MIN(F45,21/24)-MAX(E45,6/24)),MAX(0,21/24-MAX(E45,6/24))+MAX(0,MIN(F45,21/24)-6/24)))))</f>
        <v/>
      </c>
      <c r="J45" s="58" t="str">
        <f t="shared" ref="J45:J50" si="23">IF(AND(C45&gt;=$J$12,D45&lt;=$J$13),1,"")</f>
        <v/>
      </c>
      <c r="K45" s="58" t="str">
        <f t="shared" ref="K45:K50" si="24">IF(AND(E45&gt;=$J$12,F45&lt;=$J$13),1,"")</f>
        <v/>
      </c>
      <c r="L45" s="57">
        <f t="shared" si="19"/>
        <v>6</v>
      </c>
      <c r="M45" s="33" t="str">
        <f t="shared" si="20"/>
        <v/>
      </c>
    </row>
    <row r="46" spans="1:13" s="34" customFormat="1" ht="15.95" customHeight="1">
      <c r="A46" s="30">
        <f t="shared" ref="A46:A50" si="25">B46</f>
        <v>45277</v>
      </c>
      <c r="B46" s="35">
        <f>$C$6+16</f>
        <v>45277</v>
      </c>
      <c r="C46" s="88"/>
      <c r="D46" s="94"/>
      <c r="E46" s="91"/>
      <c r="F46" s="89"/>
      <c r="G46" s="31">
        <f t="shared" si="18"/>
        <v>0</v>
      </c>
      <c r="H46" s="32">
        <f t="shared" si="21"/>
        <v>0</v>
      </c>
      <c r="I46" s="32">
        <f t="shared" si="22"/>
        <v>0</v>
      </c>
      <c r="J46" s="58" t="str">
        <f t="shared" si="23"/>
        <v/>
      </c>
      <c r="K46" s="58" t="str">
        <f t="shared" si="24"/>
        <v/>
      </c>
      <c r="L46" s="57">
        <f t="shared" si="19"/>
        <v>7</v>
      </c>
      <c r="M46" s="33">
        <f t="shared" si="20"/>
        <v>0</v>
      </c>
    </row>
    <row r="47" spans="1:13" s="34" customFormat="1" ht="15.95" customHeight="1">
      <c r="A47" s="30">
        <f t="shared" si="25"/>
        <v>45278</v>
      </c>
      <c r="B47" s="35">
        <f>$C$6+17</f>
        <v>45278</v>
      </c>
      <c r="C47" s="88">
        <v>0.30208333333333331</v>
      </c>
      <c r="D47" s="94"/>
      <c r="E47" s="91"/>
      <c r="F47" s="89">
        <v>0.60486111111111107</v>
      </c>
      <c r="G47" s="31">
        <f t="shared" si="18"/>
        <v>1.3027777777777778</v>
      </c>
      <c r="H47" s="32" t="str">
        <f t="shared" si="21"/>
        <v/>
      </c>
      <c r="I47" s="32" t="str">
        <f t="shared" si="22"/>
        <v/>
      </c>
      <c r="J47" s="58" t="str">
        <f t="shared" si="23"/>
        <v/>
      </c>
      <c r="K47" s="58" t="str">
        <f t="shared" si="24"/>
        <v/>
      </c>
      <c r="L47" s="57">
        <f t="shared" si="19"/>
        <v>1</v>
      </c>
      <c r="M47" s="33" t="str">
        <f t="shared" si="20"/>
        <v/>
      </c>
    </row>
    <row r="48" spans="1:13" s="34" customFormat="1" ht="15.95" customHeight="1">
      <c r="A48" s="30">
        <f t="shared" si="25"/>
        <v>45279</v>
      </c>
      <c r="B48" s="35">
        <f>$C$6+18</f>
        <v>45279</v>
      </c>
      <c r="C48" s="88">
        <v>0.28819444444444442</v>
      </c>
      <c r="D48" s="94"/>
      <c r="E48" s="91"/>
      <c r="F48" s="89">
        <v>0.67708333333333337</v>
      </c>
      <c r="G48" s="31">
        <f>SUM(D48-C48+IF(C48&gt;D48,1)+(F48-E48+IF(E48&gt;F48,1)))</f>
        <v>1.3888888888888888</v>
      </c>
      <c r="H48" s="32" t="str">
        <f t="shared" si="21"/>
        <v/>
      </c>
      <c r="I48" s="32" t="str">
        <f t="shared" si="22"/>
        <v/>
      </c>
      <c r="J48" s="58" t="str">
        <f t="shared" si="23"/>
        <v/>
      </c>
      <c r="K48" s="58" t="str">
        <f t="shared" si="24"/>
        <v/>
      </c>
      <c r="L48" s="57">
        <f t="shared" si="19"/>
        <v>2</v>
      </c>
      <c r="M48" s="33" t="str">
        <f t="shared" si="20"/>
        <v/>
      </c>
    </row>
    <row r="49" spans="1:14" s="34" customFormat="1" ht="15.95" customHeight="1">
      <c r="A49" s="30">
        <f t="shared" si="25"/>
        <v>45280</v>
      </c>
      <c r="B49" s="35">
        <f>$C$6+19</f>
        <v>45280</v>
      </c>
      <c r="C49" s="88">
        <v>0.34722222222222221</v>
      </c>
      <c r="D49" s="94"/>
      <c r="E49" s="91"/>
      <c r="F49" s="89">
        <v>0.57638888888888884</v>
      </c>
      <c r="G49" s="31">
        <f>SUM(D49-C49+IF(C49&gt;D49,1)+(F49-E49+IF(E49&gt;F49,1)))</f>
        <v>1.2291666666666665</v>
      </c>
      <c r="H49" s="32" t="str">
        <f t="shared" si="21"/>
        <v/>
      </c>
      <c r="I49" s="32" t="str">
        <f t="shared" si="22"/>
        <v/>
      </c>
      <c r="J49" s="58" t="str">
        <f t="shared" si="23"/>
        <v/>
      </c>
      <c r="K49" s="58" t="str">
        <f t="shared" si="24"/>
        <v/>
      </c>
      <c r="L49" s="57">
        <f t="shared" si="19"/>
        <v>3</v>
      </c>
      <c r="M49" s="33" t="str">
        <f t="shared" si="20"/>
        <v/>
      </c>
    </row>
    <row r="50" spans="1:14" s="34" customFormat="1" ht="15.95" customHeight="1" thickBot="1">
      <c r="A50" s="37">
        <f t="shared" si="25"/>
        <v>45281</v>
      </c>
      <c r="B50" s="35">
        <f>$C$6+20</f>
        <v>45281</v>
      </c>
      <c r="C50" s="85">
        <v>0.35069444444444442</v>
      </c>
      <c r="D50" s="95"/>
      <c r="E50" s="92"/>
      <c r="F50" s="84">
        <v>0.66666666666666663</v>
      </c>
      <c r="G50" s="31">
        <f t="shared" ref="G50" si="26">SUM(D50-C50)+(F50-E50)</f>
        <v>0.31597222222222221</v>
      </c>
      <c r="H50" s="32" t="str">
        <f t="shared" si="21"/>
        <v/>
      </c>
      <c r="I50" s="32" t="str">
        <f t="shared" si="22"/>
        <v/>
      </c>
      <c r="J50" s="58" t="str">
        <f t="shared" si="23"/>
        <v/>
      </c>
      <c r="K50" s="58" t="str">
        <f t="shared" si="24"/>
        <v/>
      </c>
      <c r="L50" s="57">
        <f t="shared" si="19"/>
        <v>4</v>
      </c>
      <c r="M50" s="33" t="str">
        <f t="shared" si="20"/>
        <v/>
      </c>
    </row>
    <row r="51" spans="1:14" s="34" customFormat="1" ht="16.5" customHeight="1" thickBot="1">
      <c r="A51" s="156"/>
      <c r="B51" s="156"/>
      <c r="C51" s="156"/>
      <c r="D51" s="156"/>
      <c r="E51" s="156"/>
      <c r="F51" s="39" t="s">
        <v>12</v>
      </c>
      <c r="G51" s="40">
        <f>SUM(G44:G50)</f>
        <v>6.8145833333333323</v>
      </c>
      <c r="J51" s="157" t="s">
        <v>43</v>
      </c>
      <c r="K51" s="158"/>
    </row>
    <row r="52" spans="1:14" s="34" customFormat="1" ht="14.25" customHeight="1" thickBot="1">
      <c r="B52" s="41"/>
      <c r="C52" s="41"/>
      <c r="D52" s="41"/>
      <c r="E52" s="42"/>
      <c r="F52" s="39" t="s">
        <v>11</v>
      </c>
      <c r="G52" s="40">
        <f>IF(SUM(G51-G37)&lt;=0,0,(SUM(G51-G37)))</f>
        <v>1.070833333333332</v>
      </c>
      <c r="J52" s="151">
        <f>SUM(J44:K50)</f>
        <v>0</v>
      </c>
      <c r="K52" s="152"/>
    </row>
    <row r="53" spans="1:14" s="34" customFormat="1" ht="14.25" customHeight="1">
      <c r="B53" s="41"/>
      <c r="C53" s="41"/>
      <c r="D53" s="41"/>
      <c r="E53" s="42"/>
      <c r="F53" s="39" t="s">
        <v>24</v>
      </c>
      <c r="G53" s="43">
        <f>(SUM(H44:H50))+(SUM(I44:I50))</f>
        <v>0</v>
      </c>
    </row>
    <row r="54" spans="1:14" s="34" customFormat="1" ht="14.25" customHeight="1">
      <c r="B54" s="41"/>
      <c r="C54" s="41"/>
      <c r="D54" s="41"/>
      <c r="E54" s="42"/>
      <c r="F54" s="39" t="s">
        <v>30</v>
      </c>
      <c r="G54" s="44">
        <f>SUM(M44:M50)</f>
        <v>0</v>
      </c>
      <c r="J54" s="45"/>
    </row>
    <row r="55" spans="1:14" ht="11.25" customHeight="1">
      <c r="B55" s="10"/>
      <c r="C55" s="11"/>
      <c r="D55" s="11"/>
      <c r="E55" s="11"/>
      <c r="F55" s="11"/>
      <c r="G55" s="11"/>
    </row>
    <row r="56" spans="1:14" ht="18.75" customHeight="1">
      <c r="B56" s="153" t="s">
        <v>6</v>
      </c>
      <c r="C56" s="154"/>
      <c r="D56" s="154"/>
      <c r="E56" s="154"/>
      <c r="F56" s="154"/>
      <c r="G56" s="154"/>
    </row>
    <row r="57" spans="1:14" s="22" customFormat="1" ht="26.25" thickBot="1">
      <c r="B57" s="23" t="s">
        <v>10</v>
      </c>
      <c r="C57" s="24" t="s">
        <v>38</v>
      </c>
      <c r="D57" s="25" t="s">
        <v>7</v>
      </c>
      <c r="E57" s="23" t="s">
        <v>8</v>
      </c>
      <c r="F57" s="29" t="s">
        <v>9</v>
      </c>
      <c r="G57" s="29" t="s">
        <v>0</v>
      </c>
      <c r="H57" s="26" t="s">
        <v>25</v>
      </c>
      <c r="I57" s="26" t="s">
        <v>26</v>
      </c>
      <c r="J57" s="27" t="s">
        <v>27</v>
      </c>
      <c r="K57" s="27" t="s">
        <v>28</v>
      </c>
      <c r="L57" s="28" t="s">
        <v>29</v>
      </c>
      <c r="M57" s="28" t="s">
        <v>31</v>
      </c>
    </row>
    <row r="58" spans="1:14" s="34" customFormat="1" ht="15.95" customHeight="1">
      <c r="A58" s="30">
        <f>B58</f>
        <v>45282</v>
      </c>
      <c r="B58" s="35">
        <f>$C$6+21</f>
        <v>45282</v>
      </c>
      <c r="C58" s="86">
        <v>0.31597222222222221</v>
      </c>
      <c r="D58" s="93"/>
      <c r="E58" s="90"/>
      <c r="F58" s="87">
        <v>0.68402777777777779</v>
      </c>
      <c r="G58" s="31">
        <f t="shared" ref="G58:G68" si="27">SUM(D58-C58+IF(C58&gt;D58,1)+(F58-E58+IF(E58&gt;F58,1)))</f>
        <v>1.3680555555555556</v>
      </c>
      <c r="H58" s="32" t="str">
        <f>IF(SUM(C58:D58)&lt;=0,0,IF(OR(C58="",D58=""),"",(MOD(D58-C58,1)-IF(D58&gt;C58,MAX(0,MIN(D58,21/24)-MAX(C58,6/24)),MAX(0,21/24-MAX(C58,6/24))+MAX(0,MIN(D58,21/24)-6/24)))))</f>
        <v/>
      </c>
      <c r="I58" s="32" t="str">
        <f>IF(SUM(E58:F58)&lt;=0,0,IF(OR(E58="",F58=""),"",(MOD(F58-E58,1)-IF(F58&gt;E58,MAX(0,MIN(F58,21/24)-MAX(E58,6/24)),MAX(0,21/24-MAX(E58,6/24))+MAX(0,MIN(F58,21/24)-6/24)))))</f>
        <v/>
      </c>
      <c r="J58" s="58" t="str">
        <f>IF(AND(C58&gt;=$J$12,D58&lt;=$J$13),1,"")</f>
        <v/>
      </c>
      <c r="K58" s="58" t="str">
        <f>IF(AND(E58&gt;=$J$12,F58&lt;=$J$13),1,"")</f>
        <v/>
      </c>
      <c r="L58" s="57">
        <f t="shared" ref="L58:L68" si="28">WEEKDAY(A58,2)</f>
        <v>5</v>
      </c>
      <c r="M58" s="33" t="str">
        <f t="shared" ref="M58:M68" si="29">IF(L58=7,G58,"")</f>
        <v/>
      </c>
    </row>
    <row r="59" spans="1:14" s="34" customFormat="1" ht="15.95" customHeight="1">
      <c r="A59" s="30">
        <f>B59</f>
        <v>45283</v>
      </c>
      <c r="B59" s="35">
        <f>$C$6+22</f>
        <v>45283</v>
      </c>
      <c r="C59" s="88"/>
      <c r="D59" s="94"/>
      <c r="E59" s="91"/>
      <c r="F59" s="89"/>
      <c r="G59" s="31">
        <f t="shared" si="27"/>
        <v>0</v>
      </c>
      <c r="H59" s="32">
        <f t="shared" ref="H59:H68" si="30">IF(SUM(C59:D59)&lt;=0,0,IF(OR(C59="",D59=""),"",(MOD(D59-C59,1)-IF(D59&gt;C59,MAX(0,MIN(D59,21/24)-MAX(C59,6/24)),MAX(0,21/24-MAX(C59,6/24))+MAX(0,MIN(D59,21/24)-6/24)))))</f>
        <v>0</v>
      </c>
      <c r="I59" s="32">
        <f t="shared" ref="I59:I68" si="31">IF(SUM(E59:F59)&lt;=0,0,IF(OR(E59="",F59=""),"",(MOD(F59-E59,1)-IF(F59&gt;E59,MAX(0,MIN(F59,21/24)-MAX(E59,6/24)),MAX(0,21/24-MAX(E59,6/24))+MAX(0,MIN(F59,21/24)-6/24)))))</f>
        <v>0</v>
      </c>
      <c r="J59" s="58" t="str">
        <f t="shared" ref="J59:J68" si="32">IF(AND(C59&gt;=$J$12,D59&lt;=$J$13),1,"")</f>
        <v/>
      </c>
      <c r="K59" s="58" t="str">
        <f t="shared" ref="K59:K68" si="33">IF(AND(E59&gt;=$J$12,F59&lt;=$J$13),1,"")</f>
        <v/>
      </c>
      <c r="L59" s="57">
        <f t="shared" si="28"/>
        <v>6</v>
      </c>
      <c r="M59" s="33" t="str">
        <f t="shared" si="29"/>
        <v/>
      </c>
    </row>
    <row r="60" spans="1:14" s="34" customFormat="1" ht="15.95" customHeight="1">
      <c r="A60" s="30">
        <f t="shared" ref="A60:A68" si="34">B60</f>
        <v>45284</v>
      </c>
      <c r="B60" s="35">
        <f>$C$6+23</f>
        <v>45284</v>
      </c>
      <c r="C60" s="88"/>
      <c r="D60" s="94"/>
      <c r="E60" s="91"/>
      <c r="F60" s="89"/>
      <c r="G60" s="31">
        <f t="shared" si="27"/>
        <v>0</v>
      </c>
      <c r="H60" s="32">
        <f t="shared" si="30"/>
        <v>0</v>
      </c>
      <c r="I60" s="32">
        <f t="shared" si="31"/>
        <v>0</v>
      </c>
      <c r="J60" s="58" t="str">
        <f t="shared" si="32"/>
        <v/>
      </c>
      <c r="K60" s="58" t="str">
        <f t="shared" si="33"/>
        <v/>
      </c>
      <c r="L60" s="57">
        <f t="shared" si="28"/>
        <v>7</v>
      </c>
      <c r="M60" s="33">
        <f t="shared" si="29"/>
        <v>0</v>
      </c>
    </row>
    <row r="61" spans="1:14" s="34" customFormat="1" ht="15.95" customHeight="1">
      <c r="A61" s="30">
        <f t="shared" si="34"/>
        <v>45285</v>
      </c>
      <c r="B61" s="35">
        <f>$C$6+24</f>
        <v>45285</v>
      </c>
      <c r="C61" s="88"/>
      <c r="D61" s="94"/>
      <c r="E61" s="91"/>
      <c r="F61" s="89"/>
      <c r="G61" s="31">
        <f t="shared" si="27"/>
        <v>0</v>
      </c>
      <c r="H61" s="32">
        <f t="shared" si="30"/>
        <v>0</v>
      </c>
      <c r="I61" s="32">
        <f t="shared" si="31"/>
        <v>0</v>
      </c>
      <c r="J61" s="58" t="str">
        <f t="shared" si="32"/>
        <v/>
      </c>
      <c r="K61" s="58" t="str">
        <f t="shared" si="33"/>
        <v/>
      </c>
      <c r="L61" s="57">
        <f t="shared" si="28"/>
        <v>1</v>
      </c>
      <c r="M61" s="33" t="str">
        <f t="shared" si="29"/>
        <v/>
      </c>
    </row>
    <row r="62" spans="1:14" s="34" customFormat="1" ht="15.95" customHeight="1">
      <c r="A62" s="30">
        <f t="shared" si="34"/>
        <v>45286</v>
      </c>
      <c r="B62" s="35">
        <f>$C$6+25</f>
        <v>45286</v>
      </c>
      <c r="C62" s="88">
        <v>0.22569444444444445</v>
      </c>
      <c r="D62" s="94"/>
      <c r="E62" s="91"/>
      <c r="F62" s="89">
        <v>0.54166666666666663</v>
      </c>
      <c r="G62" s="31">
        <f t="shared" si="27"/>
        <v>1.3159722222222223</v>
      </c>
      <c r="H62" s="32" t="str">
        <f t="shared" si="30"/>
        <v/>
      </c>
      <c r="I62" s="32" t="str">
        <f t="shared" si="31"/>
        <v/>
      </c>
      <c r="J62" s="58" t="str">
        <f t="shared" si="32"/>
        <v/>
      </c>
      <c r="K62" s="58" t="str">
        <f t="shared" si="33"/>
        <v/>
      </c>
      <c r="L62" s="57">
        <f t="shared" si="28"/>
        <v>2</v>
      </c>
      <c r="M62" s="33" t="str">
        <f t="shared" si="29"/>
        <v/>
      </c>
    </row>
    <row r="63" spans="1:14" s="34" customFormat="1" ht="15.95" customHeight="1">
      <c r="A63" s="124">
        <f t="shared" si="34"/>
        <v>45287</v>
      </c>
      <c r="B63" s="125">
        <f>$C$6+26</f>
        <v>45287</v>
      </c>
      <c r="C63" s="112">
        <v>0</v>
      </c>
      <c r="D63" s="113"/>
      <c r="E63" s="114"/>
      <c r="F63" s="115">
        <v>0</v>
      </c>
      <c r="G63" s="130">
        <f t="shared" si="27"/>
        <v>0</v>
      </c>
      <c r="H63" s="117">
        <f t="shared" si="30"/>
        <v>0</v>
      </c>
      <c r="I63" s="117">
        <f t="shared" si="31"/>
        <v>0</v>
      </c>
      <c r="J63" s="110" t="str">
        <f t="shared" si="32"/>
        <v/>
      </c>
      <c r="K63" s="110" t="str">
        <f t="shared" si="33"/>
        <v/>
      </c>
      <c r="L63" s="110">
        <f t="shared" si="28"/>
        <v>3</v>
      </c>
      <c r="M63" s="111" t="str">
        <f t="shared" si="29"/>
        <v/>
      </c>
      <c r="N63" s="105" t="s">
        <v>51</v>
      </c>
    </row>
    <row r="64" spans="1:14" s="34" customFormat="1" ht="15.95" customHeight="1" thickBot="1">
      <c r="A64" s="37">
        <f t="shared" si="34"/>
        <v>45288</v>
      </c>
      <c r="B64" s="38">
        <f>$C$6+27</f>
        <v>45288</v>
      </c>
      <c r="C64" s="85">
        <v>0.27083333333333331</v>
      </c>
      <c r="D64" s="95"/>
      <c r="E64" s="92"/>
      <c r="F64" s="84">
        <v>0.60555555555555551</v>
      </c>
      <c r="G64" s="65">
        <f>SUM(D64-C64+IF(C64&gt;D64,1)+(F64-E64+IF(E64&gt;F64,1)))</f>
        <v>1.3347222222222221</v>
      </c>
      <c r="H64" s="66" t="str">
        <f t="shared" si="30"/>
        <v/>
      </c>
      <c r="I64" s="66" t="str">
        <f t="shared" si="31"/>
        <v/>
      </c>
      <c r="J64" s="60" t="str">
        <f t="shared" si="32"/>
        <v/>
      </c>
      <c r="K64" s="60" t="str">
        <f t="shared" si="33"/>
        <v/>
      </c>
      <c r="L64" s="67">
        <f t="shared" si="28"/>
        <v>4</v>
      </c>
      <c r="M64" s="68" t="str">
        <f t="shared" si="29"/>
        <v/>
      </c>
    </row>
    <row r="65" spans="1:13" s="34" customFormat="1" ht="15.95" customHeight="1" thickBot="1">
      <c r="A65" s="62"/>
      <c r="B65" s="155" t="s">
        <v>44</v>
      </c>
      <c r="C65" s="155"/>
      <c r="D65" s="155"/>
      <c r="E65" s="155"/>
      <c r="F65" s="63"/>
      <c r="G65" s="64"/>
      <c r="H65" s="73"/>
      <c r="I65" s="73"/>
      <c r="J65" s="74"/>
      <c r="K65" s="74"/>
      <c r="L65" s="75"/>
      <c r="M65" s="76"/>
    </row>
    <row r="66" spans="1:13" s="34" customFormat="1" ht="15.95" customHeight="1">
      <c r="A66" s="37">
        <f t="shared" si="34"/>
        <v>45289</v>
      </c>
      <c r="B66" s="38">
        <f>$C$6+28</f>
        <v>45289</v>
      </c>
      <c r="C66" s="86">
        <v>0.3298611111111111</v>
      </c>
      <c r="D66" s="93"/>
      <c r="E66" s="90"/>
      <c r="F66" s="87">
        <v>0.53125</v>
      </c>
      <c r="G66" s="61">
        <f t="shared" si="27"/>
        <v>1.2013888888888888</v>
      </c>
      <c r="H66" s="69" t="str">
        <f t="shared" si="30"/>
        <v/>
      </c>
      <c r="I66" s="69" t="str">
        <f t="shared" si="31"/>
        <v/>
      </c>
      <c r="J66" s="70" t="str">
        <f t="shared" si="32"/>
        <v/>
      </c>
      <c r="K66" s="70" t="str">
        <f t="shared" si="33"/>
        <v/>
      </c>
      <c r="L66" s="71">
        <f t="shared" si="28"/>
        <v>5</v>
      </c>
      <c r="M66" s="72" t="str">
        <f t="shared" si="29"/>
        <v/>
      </c>
    </row>
    <row r="67" spans="1:13" s="34" customFormat="1" ht="15.95" customHeight="1">
      <c r="A67" s="30">
        <f t="shared" si="34"/>
        <v>45290</v>
      </c>
      <c r="B67" s="35">
        <f>$C$6+29</f>
        <v>45290</v>
      </c>
      <c r="C67" s="88">
        <v>0.22222222222222221</v>
      </c>
      <c r="D67" s="94"/>
      <c r="E67" s="91"/>
      <c r="F67" s="89">
        <v>0.50694444444444442</v>
      </c>
      <c r="G67" s="31">
        <f t="shared" si="27"/>
        <v>1.2847222222222223</v>
      </c>
      <c r="H67" s="32" t="str">
        <f t="shared" si="30"/>
        <v/>
      </c>
      <c r="I67" s="32" t="str">
        <f t="shared" si="31"/>
        <v/>
      </c>
      <c r="J67" s="58" t="str">
        <f t="shared" si="32"/>
        <v/>
      </c>
      <c r="K67" s="58" t="str">
        <f t="shared" si="33"/>
        <v/>
      </c>
      <c r="L67" s="57">
        <f t="shared" si="28"/>
        <v>6</v>
      </c>
      <c r="M67" s="33" t="str">
        <f t="shared" si="29"/>
        <v/>
      </c>
    </row>
    <row r="68" spans="1:13" s="34" customFormat="1" ht="15.95" customHeight="1" thickBot="1">
      <c r="A68" s="37">
        <f t="shared" si="34"/>
        <v>45291</v>
      </c>
      <c r="B68" s="35">
        <f>$C$6+30</f>
        <v>45291</v>
      </c>
      <c r="C68" s="85">
        <v>0</v>
      </c>
      <c r="D68" s="95"/>
      <c r="E68" s="92"/>
      <c r="F68" s="84">
        <v>0</v>
      </c>
      <c r="G68" s="31">
        <f t="shared" si="27"/>
        <v>0</v>
      </c>
      <c r="H68" s="32">
        <f t="shared" si="30"/>
        <v>0</v>
      </c>
      <c r="I68" s="32">
        <f t="shared" si="31"/>
        <v>0</v>
      </c>
      <c r="J68" s="58" t="str">
        <f t="shared" si="32"/>
        <v/>
      </c>
      <c r="K68" s="58" t="str">
        <f t="shared" si="33"/>
        <v/>
      </c>
      <c r="L68" s="57">
        <f t="shared" si="28"/>
        <v>7</v>
      </c>
      <c r="M68" s="33">
        <f t="shared" si="29"/>
        <v>0</v>
      </c>
    </row>
    <row r="69" spans="1:13" s="34" customFormat="1" ht="16.5" customHeight="1" thickBot="1">
      <c r="A69" s="156"/>
      <c r="B69" s="156"/>
      <c r="C69" s="156"/>
      <c r="D69" s="156"/>
      <c r="E69" s="156"/>
      <c r="F69" s="39" t="s">
        <v>12</v>
      </c>
      <c r="G69" s="40">
        <f>SUM(G58:G64)</f>
        <v>4.0187499999999998</v>
      </c>
      <c r="J69" s="157" t="s">
        <v>43</v>
      </c>
      <c r="K69" s="158"/>
    </row>
    <row r="70" spans="1:13" s="34" customFormat="1" ht="14.25" customHeight="1" thickBot="1">
      <c r="B70" s="41"/>
      <c r="C70" s="41"/>
      <c r="D70" s="41"/>
      <c r="E70" s="42"/>
      <c r="F70" s="39" t="s">
        <v>11</v>
      </c>
      <c r="G70" s="40">
        <f>IF(SUM(G69-G52)&lt;=0,0,(SUM(G69-G52)))</f>
        <v>2.9479166666666679</v>
      </c>
      <c r="J70" s="151">
        <f>SUM(J58:K68)</f>
        <v>0</v>
      </c>
      <c r="K70" s="152"/>
    </row>
    <row r="71" spans="1:13" s="34" customFormat="1" ht="14.25" customHeight="1">
      <c r="B71" s="41"/>
      <c r="C71" s="41"/>
      <c r="D71" s="41"/>
      <c r="E71" s="42"/>
      <c r="F71" s="39" t="s">
        <v>24</v>
      </c>
      <c r="G71" s="43">
        <f>(SUM(H58:H64))+(SUM(I58:I64))</f>
        <v>0</v>
      </c>
    </row>
    <row r="72" spans="1:13" s="34" customFormat="1" ht="14.25" customHeight="1">
      <c r="B72" s="41"/>
      <c r="C72" s="41"/>
      <c r="D72" s="41"/>
      <c r="E72" s="42"/>
      <c r="F72" s="39" t="s">
        <v>30</v>
      </c>
      <c r="G72" s="44">
        <f>SUM(M58:M64)</f>
        <v>0</v>
      </c>
      <c r="J72" s="45"/>
    </row>
    <row r="73" spans="1:13">
      <c r="B73" s="9" t="s">
        <v>2</v>
      </c>
    </row>
    <row r="74" spans="1:13" ht="23.1" customHeight="1">
      <c r="B74" s="52" t="s">
        <v>3</v>
      </c>
    </row>
    <row r="75" spans="1:13" ht="23.1" customHeight="1">
      <c r="B75" s="52" t="s">
        <v>4</v>
      </c>
    </row>
    <row r="76" spans="1:13" ht="16.5" thickBot="1"/>
    <row r="77" spans="1:13" ht="16.5" thickBot="1">
      <c r="B77" s="146" t="s">
        <v>34</v>
      </c>
      <c r="C77" s="147"/>
      <c r="D77" s="147"/>
      <c r="E77" s="147"/>
      <c r="F77" s="147"/>
      <c r="G77" s="148"/>
    </row>
    <row r="78" spans="1:13" ht="16.5" thickBot="1">
      <c r="B78" s="17"/>
      <c r="G78" s="18"/>
    </row>
    <row r="79" spans="1:13">
      <c r="B79" s="137" t="s">
        <v>13</v>
      </c>
      <c r="C79" s="138"/>
      <c r="D79" s="137" t="s">
        <v>33</v>
      </c>
      <c r="E79" s="138"/>
      <c r="F79" s="137" t="s">
        <v>14</v>
      </c>
      <c r="G79" s="138"/>
    </row>
    <row r="80" spans="1:13" ht="16.5" thickBot="1">
      <c r="B80" s="141">
        <f>SUM(G23)</f>
        <v>6.1749999999999998</v>
      </c>
      <c r="C80" s="142"/>
      <c r="D80" s="141">
        <f>G24+G38+G52+G70</f>
        <v>13.125</v>
      </c>
      <c r="E80" s="142"/>
      <c r="F80" s="149">
        <f>J24+J38+J52+J70</f>
        <v>1</v>
      </c>
      <c r="G80" s="150"/>
    </row>
    <row r="81" spans="2:7">
      <c r="B81" s="137" t="s">
        <v>41</v>
      </c>
      <c r="C81" s="138"/>
      <c r="D81" s="139" t="s">
        <v>23</v>
      </c>
      <c r="E81" s="140"/>
      <c r="G81" s="18"/>
    </row>
    <row r="82" spans="2:7" ht="16.5" thickBot="1">
      <c r="B82" s="141">
        <f>G26+G40+G54+G72</f>
        <v>0</v>
      </c>
      <c r="C82" s="142"/>
      <c r="D82" s="141">
        <f>G25+G39+G53+G71</f>
        <v>0</v>
      </c>
      <c r="E82" s="142"/>
      <c r="G82" s="18"/>
    </row>
    <row r="83" spans="2:7">
      <c r="B83" s="17"/>
      <c r="G83" s="18"/>
    </row>
    <row r="84" spans="2:7" ht="16.5" thickBot="1">
      <c r="B84" s="17"/>
      <c r="G84" s="18"/>
    </row>
    <row r="85" spans="2:7">
      <c r="B85" s="143" t="s">
        <v>20</v>
      </c>
      <c r="C85" s="144"/>
      <c r="D85" s="144"/>
      <c r="E85" s="144"/>
      <c r="F85" s="49" t="s">
        <v>40</v>
      </c>
      <c r="G85" s="18"/>
    </row>
    <row r="86" spans="2:7" ht="16.5" thickBot="1">
      <c r="B86" s="50" t="s">
        <v>15</v>
      </c>
      <c r="C86" s="50" t="s">
        <v>16</v>
      </c>
      <c r="D86" s="50" t="s">
        <v>17</v>
      </c>
      <c r="E86" s="51" t="s">
        <v>18</v>
      </c>
      <c r="F86" s="54">
        <f>SUM(B87:E87)</f>
        <v>1.3333333333333333</v>
      </c>
      <c r="G86" s="18"/>
    </row>
    <row r="87" spans="2:7">
      <c r="B87" s="56">
        <f>IF(G24&lt;=J6,G24,J6)</f>
        <v>0.33333333333333331</v>
      </c>
      <c r="C87" s="56">
        <f>IF(G38&lt;=J6,G38,J6)</f>
        <v>0.33333333333333331</v>
      </c>
      <c r="D87" s="56">
        <f>IF(G52&lt;=J6,G52,J6)</f>
        <v>0.33333333333333331</v>
      </c>
      <c r="E87" s="56">
        <f>IF(G70&lt;=J6,G70,J6)</f>
        <v>0.33333333333333331</v>
      </c>
      <c r="G87" s="18"/>
    </row>
    <row r="88" spans="2:7" ht="16.5" thickBot="1">
      <c r="B88" s="12"/>
      <c r="C88" s="12"/>
      <c r="D88" s="12"/>
      <c r="G88" s="18"/>
    </row>
    <row r="89" spans="2:7">
      <c r="B89" s="143" t="s">
        <v>19</v>
      </c>
      <c r="C89" s="144"/>
      <c r="D89" s="144"/>
      <c r="E89" s="145"/>
      <c r="F89" s="49" t="s">
        <v>40</v>
      </c>
      <c r="G89" s="18"/>
    </row>
    <row r="90" spans="2:7" ht="16.5" thickBot="1">
      <c r="B90" s="50" t="s">
        <v>15</v>
      </c>
      <c r="C90" s="50" t="s">
        <v>16</v>
      </c>
      <c r="D90" s="50" t="s">
        <v>17</v>
      </c>
      <c r="E90" s="50" t="s">
        <v>18</v>
      </c>
      <c r="F90" s="54">
        <f>SUM(B91:E91)</f>
        <v>11.791666666666668</v>
      </c>
      <c r="G90" s="18"/>
    </row>
    <row r="91" spans="2:7">
      <c r="B91" s="55">
        <f>G24-B87</f>
        <v>4.3833333333333337</v>
      </c>
      <c r="C91" s="55">
        <f>G38-C87</f>
        <v>4.0562500000000012</v>
      </c>
      <c r="D91" s="55">
        <f>G52-D87</f>
        <v>0.73749999999999871</v>
      </c>
      <c r="E91" s="55">
        <f>G70-E87</f>
        <v>2.6145833333333344</v>
      </c>
      <c r="G91" s="18"/>
    </row>
    <row r="92" spans="2:7" ht="16.5" thickBot="1">
      <c r="B92" s="19"/>
      <c r="C92" s="20"/>
      <c r="D92" s="20"/>
      <c r="E92" s="20"/>
      <c r="F92" s="20"/>
      <c r="G92" s="21"/>
    </row>
    <row r="93" spans="2:7" ht="20.25" customHeight="1">
      <c r="B93" s="16"/>
    </row>
    <row r="94" spans="2:7">
      <c r="B94" s="16"/>
    </row>
    <row r="101" spans="2:5">
      <c r="C101" s="16"/>
      <c r="D101" s="16"/>
      <c r="E101" s="16"/>
    </row>
    <row r="102" spans="2:5" ht="23.1" customHeight="1"/>
    <row r="103" spans="2:5" ht="23.1" customHeight="1"/>
    <row r="104" spans="2:5" ht="23.1" hidden="1" customHeight="1"/>
    <row r="105" spans="2:5" hidden="1">
      <c r="B105" s="13"/>
      <c r="C105" s="13" t="s">
        <v>21</v>
      </c>
      <c r="D105" s="13"/>
    </row>
    <row r="106" spans="2:5" hidden="1">
      <c r="B106" s="13" t="s">
        <v>22</v>
      </c>
      <c r="C106" s="14">
        <v>0.875</v>
      </c>
      <c r="D106" s="14">
        <v>0.25</v>
      </c>
    </row>
    <row r="107" spans="2:5" hidden="1"/>
    <row r="108" spans="2:5" hidden="1"/>
    <row r="109" spans="2:5" hidden="1"/>
  </sheetData>
  <protectedRanges>
    <protectedRange sqref="C16:F18 F19:F22 C30:F32 F33:F36 C44:F46 F47:F50 C58:F60 F61:F64 F67:F68 C66:F66" name="Plage1_1"/>
    <protectedRange sqref="C19:E22 C33:E36 C47:E50 C61:E64 C67:E68" name="Plage2_1"/>
    <protectedRange sqref="C65:F65" name="Plage4_1"/>
  </protectedRanges>
  <mergeCells count="38">
    <mergeCell ref="J24:K24"/>
    <mergeCell ref="D1:G1"/>
    <mergeCell ref="D2:G3"/>
    <mergeCell ref="C6:D6"/>
    <mergeCell ref="H6:I6"/>
    <mergeCell ref="C8:D8"/>
    <mergeCell ref="H8:I8"/>
    <mergeCell ref="C10:D10"/>
    <mergeCell ref="C12:D12"/>
    <mergeCell ref="B14:G14"/>
    <mergeCell ref="A23:E23"/>
    <mergeCell ref="J23:K23"/>
    <mergeCell ref="J70:K70"/>
    <mergeCell ref="B28:G28"/>
    <mergeCell ref="A37:E37"/>
    <mergeCell ref="J37:K37"/>
    <mergeCell ref="J38:K38"/>
    <mergeCell ref="B42:G42"/>
    <mergeCell ref="A51:E51"/>
    <mergeCell ref="J51:K51"/>
    <mergeCell ref="J52:K52"/>
    <mergeCell ref="B56:G56"/>
    <mergeCell ref="B65:E65"/>
    <mergeCell ref="A69:E69"/>
    <mergeCell ref="J69:K69"/>
    <mergeCell ref="B89:E89"/>
    <mergeCell ref="B77:G77"/>
    <mergeCell ref="B79:C79"/>
    <mergeCell ref="D79:E79"/>
    <mergeCell ref="F79:G79"/>
    <mergeCell ref="B80:C80"/>
    <mergeCell ref="D80:E80"/>
    <mergeCell ref="F80:G80"/>
    <mergeCell ref="B81:C81"/>
    <mergeCell ref="D81:E81"/>
    <mergeCell ref="B82:C82"/>
    <mergeCell ref="D82:E82"/>
    <mergeCell ref="B85:E85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109"/>
  <sheetViews>
    <sheetView zoomScale="107" zoomScaleNormal="107" zoomScalePageLayoutView="107" workbookViewId="0">
      <selection activeCell="D2" sqref="D2:G3"/>
    </sheetView>
  </sheetViews>
  <sheetFormatPr baseColWidth="10" defaultColWidth="10.875" defaultRowHeight="15.75"/>
  <cols>
    <col min="1" max="1" width="4" style="2" bestFit="1" customWidth="1"/>
    <col min="2" max="2" width="15.625" style="2" customWidth="1"/>
    <col min="3" max="3" width="10.625" style="2" customWidth="1"/>
    <col min="4" max="4" width="9.375" style="2" customWidth="1"/>
    <col min="5" max="5" width="13" style="2" customWidth="1"/>
    <col min="6" max="6" width="12.375" style="2" customWidth="1"/>
    <col min="7" max="7" width="12.625" style="2" customWidth="1"/>
    <col min="8" max="8" width="17.75" style="2" hidden="1" customWidth="1"/>
    <col min="9" max="9" width="15.25" style="2" hidden="1" customWidth="1"/>
    <col min="10" max="10" width="13.125" style="2" hidden="1" customWidth="1"/>
    <col min="11" max="13" width="10.875" style="2" hidden="1" customWidth="1"/>
    <col min="14" max="14" width="10.875" style="2" customWidth="1"/>
    <col min="15" max="16384" width="10.875" style="2"/>
  </cols>
  <sheetData>
    <row r="1" spans="1:13" ht="16.5" thickBot="1">
      <c r="D1" s="161" t="s">
        <v>45</v>
      </c>
      <c r="E1" s="162"/>
      <c r="F1" s="162"/>
      <c r="G1" s="163"/>
      <c r="H1" s="53"/>
    </row>
    <row r="2" spans="1:13">
      <c r="D2" s="164"/>
      <c r="E2" s="164"/>
      <c r="F2" s="164"/>
      <c r="G2" s="164"/>
    </row>
    <row r="3" spans="1:13">
      <c r="D3" s="165"/>
      <c r="E3" s="165"/>
      <c r="F3" s="165"/>
      <c r="G3" s="165"/>
    </row>
    <row r="5" spans="1:13" ht="10.5" customHeight="1">
      <c r="J5" s="15" t="s">
        <v>32</v>
      </c>
    </row>
    <row r="6" spans="1:13" ht="17.25" customHeight="1">
      <c r="B6" s="46" t="s">
        <v>35</v>
      </c>
      <c r="C6" s="166">
        <v>45292</v>
      </c>
      <c r="D6" s="166"/>
      <c r="H6" s="167" t="s">
        <v>37</v>
      </c>
      <c r="I6" s="167"/>
      <c r="J6" s="1">
        <v>0.33333333333333331</v>
      </c>
    </row>
    <row r="7" spans="1:13" ht="3.95" customHeight="1">
      <c r="B7" s="47"/>
      <c r="C7" s="3"/>
      <c r="H7" s="48"/>
      <c r="I7" s="4"/>
      <c r="J7" s="5"/>
    </row>
    <row r="8" spans="1:13" ht="15" customHeight="1">
      <c r="B8" s="46"/>
      <c r="C8" s="159"/>
      <c r="D8" s="159"/>
      <c r="H8" s="167" t="s">
        <v>36</v>
      </c>
      <c r="I8" s="167"/>
      <c r="J8" s="6">
        <v>1.4583333333333333</v>
      </c>
    </row>
    <row r="9" spans="1:13" ht="3.95" customHeight="1">
      <c r="B9" s="47"/>
      <c r="C9" s="7"/>
      <c r="E9" s="4"/>
      <c r="F9" s="4"/>
      <c r="G9" s="8"/>
    </row>
    <row r="10" spans="1:13" ht="15" customHeight="1">
      <c r="B10" s="46"/>
      <c r="C10" s="159"/>
      <c r="D10" s="159"/>
    </row>
    <row r="11" spans="1:13" ht="3.95" customHeight="1">
      <c r="B11" s="47"/>
      <c r="C11" s="7"/>
    </row>
    <row r="12" spans="1:13" ht="15" customHeight="1">
      <c r="B12" s="46"/>
      <c r="C12" s="160"/>
      <c r="D12" s="160"/>
      <c r="I12" s="2" t="s">
        <v>42</v>
      </c>
      <c r="J12" s="36">
        <v>0.90625</v>
      </c>
    </row>
    <row r="13" spans="1:13" ht="12.75" customHeight="1">
      <c r="J13" s="36">
        <v>0.25</v>
      </c>
    </row>
    <row r="14" spans="1:13" ht="21.75" customHeight="1">
      <c r="B14" s="153" t="s">
        <v>39</v>
      </c>
      <c r="C14" s="154"/>
      <c r="D14" s="154"/>
      <c r="E14" s="154"/>
      <c r="F14" s="154"/>
      <c r="G14" s="154"/>
    </row>
    <row r="15" spans="1:13" s="22" customFormat="1" ht="24.75" customHeight="1" thickBot="1">
      <c r="B15" s="23" t="s">
        <v>10</v>
      </c>
      <c r="C15" s="80" t="s">
        <v>38</v>
      </c>
      <c r="D15" s="81" t="s">
        <v>7</v>
      </c>
      <c r="E15" s="82" t="s">
        <v>8</v>
      </c>
      <c r="F15" s="80" t="s">
        <v>9</v>
      </c>
      <c r="G15" s="24" t="s">
        <v>0</v>
      </c>
      <c r="H15" s="26" t="s">
        <v>25</v>
      </c>
      <c r="I15" s="26" t="s">
        <v>26</v>
      </c>
      <c r="J15" s="27" t="s">
        <v>27</v>
      </c>
      <c r="K15" s="27" t="s">
        <v>28</v>
      </c>
      <c r="L15" s="28" t="s">
        <v>29</v>
      </c>
      <c r="M15" s="28" t="s">
        <v>31</v>
      </c>
    </row>
    <row r="16" spans="1:13" s="34" customFormat="1" ht="15.95" customHeight="1">
      <c r="A16" s="30">
        <f>B16</f>
        <v>45292</v>
      </c>
      <c r="B16" s="77">
        <f>$C$6</f>
        <v>45292</v>
      </c>
      <c r="C16" s="86">
        <v>0.22222222222222221</v>
      </c>
      <c r="D16" s="93"/>
      <c r="E16" s="90"/>
      <c r="F16" s="87">
        <v>0.56944444444444442</v>
      </c>
      <c r="G16" s="79">
        <f t="shared" ref="G16:G19" si="0">SUM(D16-C16+IF(C16&gt;D16,1)+(F16-E16+IF(E16&gt;F16,1)))</f>
        <v>1.3472222222222223</v>
      </c>
      <c r="H16" s="32" t="str">
        <f>IF(SUM(C16:D16)&lt;=0,0,IF(OR(C16="",D16=""),"",(MOD(D16-C16,1)-IF(D16&gt;C16,MAX(0,MIN(D16,21/24)-MAX(C16,6/24)),MAX(0,21/24-MAX(C16,6/24))+MAX(0,MIN(D16,21/24)-6/24)))))</f>
        <v/>
      </c>
      <c r="I16" s="32" t="str">
        <f>IF(SUM(E16:F16)&lt;=0,0,IF(OR(E16="",F16=""),"",(MOD(F16-E16,1)-IF(F16&gt;E16,MAX(0,MIN(F16,21/24)-MAX(E16,6/24)),MAX(0,21/24-MAX(E16,6/24))+MAX(0,MIN(F16,21/24)-6/24)))))</f>
        <v/>
      </c>
      <c r="J16" s="58" t="str">
        <f>IF(AND(C16&gt;=$J$12,D16&lt;=$J$13),1,"")</f>
        <v/>
      </c>
      <c r="K16" s="58" t="str">
        <f>IF(AND(E16&gt;=$J$12,F16&lt;=$J$13),1,"")</f>
        <v/>
      </c>
      <c r="L16" s="58">
        <f t="shared" ref="L16:L22" si="1">WEEKDAY(A16,2)</f>
        <v>1</v>
      </c>
      <c r="M16" s="59" t="str">
        <f t="shared" ref="M16:M22" si="2">IF(L16=7,G16,"")</f>
        <v/>
      </c>
    </row>
    <row r="17" spans="1:16" s="34" customFormat="1" ht="15.95" customHeight="1">
      <c r="A17" s="30">
        <f>B17</f>
        <v>45293</v>
      </c>
      <c r="B17" s="78">
        <f>$C$6+1</f>
        <v>45293</v>
      </c>
      <c r="C17" s="88">
        <v>0.22222222222222221</v>
      </c>
      <c r="D17" s="94"/>
      <c r="E17" s="91"/>
      <c r="F17" s="89">
        <v>0.56944444444444442</v>
      </c>
      <c r="G17" s="79">
        <f t="shared" si="0"/>
        <v>1.3472222222222223</v>
      </c>
      <c r="H17" s="32" t="str">
        <f t="shared" ref="H17:H22" si="3">IF(SUM(C17:D17)&lt;=0,0,IF(OR(C17="",D17=""),"",(MOD(D17-C17,1)-IF(D17&gt;C17,MAX(0,MIN(D17,21/24)-MAX(C17,6/24)),MAX(0,21/24-MAX(C17,6/24))+MAX(0,MIN(D17,21/24)-6/24)))))</f>
        <v/>
      </c>
      <c r="I17" s="32" t="str">
        <f t="shared" ref="I17:I22" si="4">IF(SUM(E17:F17)&lt;=0,0,IF(OR(E17="",F17=""),"",(MOD(F17-E17,1)-IF(F17&gt;E17,MAX(0,MIN(F17,21/24)-MAX(E17,6/24)),MAX(0,21/24-MAX(E17,6/24))+MAX(0,MIN(F17,21/24)-6/24)))))</f>
        <v/>
      </c>
      <c r="J17" s="58" t="str">
        <f t="shared" ref="J17:J22" si="5">IF(AND($C17&gt;=J13,$D17&lt;=$J14),1,"")</f>
        <v/>
      </c>
      <c r="K17" s="58" t="str">
        <f t="shared" ref="K17:K22" si="6">IF(AND(E17&gt;=$J$12,F17&lt;=$J$13),1,"")</f>
        <v/>
      </c>
      <c r="L17" s="58">
        <f t="shared" si="1"/>
        <v>2</v>
      </c>
      <c r="M17" s="59" t="str">
        <f t="shared" si="2"/>
        <v/>
      </c>
      <c r="O17" s="45"/>
    </row>
    <row r="18" spans="1:16" s="34" customFormat="1" ht="15.95" customHeight="1">
      <c r="A18" s="30">
        <f t="shared" ref="A18:A22" si="7">B18</f>
        <v>45294</v>
      </c>
      <c r="B18" s="78">
        <f>$C$6+2</f>
        <v>45294</v>
      </c>
      <c r="C18" s="88">
        <v>0.31944444444444442</v>
      </c>
      <c r="D18" s="94"/>
      <c r="E18" s="91"/>
      <c r="F18" s="89">
        <v>0.57638888888888884</v>
      </c>
      <c r="G18" s="79">
        <f t="shared" si="0"/>
        <v>1.2569444444444444</v>
      </c>
      <c r="H18" s="32" t="str">
        <f t="shared" si="3"/>
        <v/>
      </c>
      <c r="I18" s="32" t="str">
        <f t="shared" si="4"/>
        <v/>
      </c>
      <c r="J18" s="58">
        <f t="shared" si="5"/>
        <v>1</v>
      </c>
      <c r="K18" s="58" t="str">
        <f t="shared" si="6"/>
        <v/>
      </c>
      <c r="L18" s="58">
        <f t="shared" si="1"/>
        <v>3</v>
      </c>
      <c r="M18" s="59" t="str">
        <f t="shared" si="2"/>
        <v/>
      </c>
    </row>
    <row r="19" spans="1:16" s="34" customFormat="1" ht="15.95" customHeight="1">
      <c r="A19" s="30">
        <f t="shared" si="7"/>
        <v>45295</v>
      </c>
      <c r="B19" s="78">
        <f>$C$6+3</f>
        <v>45295</v>
      </c>
      <c r="C19" s="88">
        <v>0.20833333333333334</v>
      </c>
      <c r="D19" s="94"/>
      <c r="E19" s="91"/>
      <c r="F19" s="89">
        <v>0.27430555555555558</v>
      </c>
      <c r="G19" s="79">
        <f t="shared" si="0"/>
        <v>1.0659722222222223</v>
      </c>
      <c r="H19" s="32" t="str">
        <f t="shared" si="3"/>
        <v/>
      </c>
      <c r="I19" s="32" t="str">
        <f t="shared" si="4"/>
        <v/>
      </c>
      <c r="J19" s="58" t="str">
        <f t="shared" si="5"/>
        <v/>
      </c>
      <c r="K19" s="58" t="str">
        <f t="shared" si="6"/>
        <v/>
      </c>
      <c r="L19" s="58">
        <f t="shared" si="1"/>
        <v>4</v>
      </c>
      <c r="M19" s="59" t="str">
        <f t="shared" si="2"/>
        <v/>
      </c>
      <c r="P19" s="45"/>
    </row>
    <row r="20" spans="1:16" s="34" customFormat="1" ht="15.95" customHeight="1">
      <c r="A20" s="30">
        <f t="shared" si="7"/>
        <v>45296</v>
      </c>
      <c r="B20" s="78">
        <f>$C$6+4</f>
        <v>45296</v>
      </c>
      <c r="C20" s="88">
        <v>0.375</v>
      </c>
      <c r="D20" s="94"/>
      <c r="E20" s="91"/>
      <c r="F20" s="89">
        <v>0.61805555555555558</v>
      </c>
      <c r="G20" s="79">
        <f>SUM(D20-C20+IF(C20&gt;D20,1)+(F20-E20+IF(E20&gt;F20,1)))</f>
        <v>1.2430555555555556</v>
      </c>
      <c r="H20" s="32" t="str">
        <f t="shared" si="3"/>
        <v/>
      </c>
      <c r="I20" s="32" t="str">
        <f t="shared" si="4"/>
        <v/>
      </c>
      <c r="J20" s="58" t="str">
        <f t="shared" si="5"/>
        <v/>
      </c>
      <c r="K20" s="58" t="str">
        <f t="shared" si="6"/>
        <v/>
      </c>
      <c r="L20" s="58">
        <f t="shared" si="1"/>
        <v>5</v>
      </c>
      <c r="M20" s="59" t="str">
        <f t="shared" si="2"/>
        <v/>
      </c>
    </row>
    <row r="21" spans="1:16" s="34" customFormat="1" ht="15.95" customHeight="1">
      <c r="A21" s="30">
        <f t="shared" si="7"/>
        <v>45297</v>
      </c>
      <c r="B21" s="78">
        <f>$C$6+5</f>
        <v>45297</v>
      </c>
      <c r="C21" s="88">
        <v>0</v>
      </c>
      <c r="D21" s="94"/>
      <c r="E21" s="91"/>
      <c r="F21" s="89">
        <v>0</v>
      </c>
      <c r="G21" s="79">
        <f>SUM(D21-C21+IF(C21&gt;D21,1)+(F21-E21+IF(E21&gt;F21,1)))</f>
        <v>0</v>
      </c>
      <c r="H21" s="32">
        <f>IF(SUM(C21:D21)&lt;=0,0,IF(OR(C21="",D21=""),"",(MOD(D21-C21,1)-IF(D21&gt;C21,MAX(0,MIN(D21,21/24)-MAX(C21,6/24)),MAX(0,21/24-MAX(C21,6/24))+MAX(0,MIN(D21,21/24)-6/24)))))</f>
        <v>0</v>
      </c>
      <c r="I21" s="32">
        <f>IF(SUM(E21:F21)&lt;=0,0,IF(OR(E21="",F21=""),"",(MOD(F21-E21,1)-IF(F21&gt;E21,MAX(0,MIN(F21,21/24)-MAX(E21,6/24)),MAX(0,21/24-MAX(E21,6/24))+MAX(0,MIN(F21,21/24)-6/24)))))</f>
        <v>0</v>
      </c>
      <c r="J21" s="58" t="str">
        <f t="shared" si="5"/>
        <v/>
      </c>
      <c r="K21" s="58" t="str">
        <f t="shared" si="6"/>
        <v/>
      </c>
      <c r="L21" s="58">
        <f t="shared" si="1"/>
        <v>6</v>
      </c>
      <c r="M21" s="59" t="str">
        <f t="shared" si="2"/>
        <v/>
      </c>
    </row>
    <row r="22" spans="1:16" s="34" customFormat="1" ht="15.95" customHeight="1" thickBot="1">
      <c r="A22" s="37">
        <f t="shared" si="7"/>
        <v>45298</v>
      </c>
      <c r="B22" s="78">
        <f>$C$6+6</f>
        <v>45298</v>
      </c>
      <c r="C22" s="85">
        <v>0</v>
      </c>
      <c r="D22" s="95"/>
      <c r="E22" s="92"/>
      <c r="F22" s="84">
        <v>0</v>
      </c>
      <c r="G22" s="79">
        <f t="shared" ref="G22" si="8">SUM(D22-C22)+(F22-E22)</f>
        <v>0</v>
      </c>
      <c r="H22" s="32">
        <f t="shared" si="3"/>
        <v>0</v>
      </c>
      <c r="I22" s="32">
        <f t="shared" si="4"/>
        <v>0</v>
      </c>
      <c r="J22" s="60" t="str">
        <f t="shared" si="5"/>
        <v/>
      </c>
      <c r="K22" s="60" t="str">
        <f t="shared" si="6"/>
        <v/>
      </c>
      <c r="L22" s="58">
        <f t="shared" si="1"/>
        <v>7</v>
      </c>
      <c r="M22" s="59">
        <f t="shared" si="2"/>
        <v>0</v>
      </c>
    </row>
    <row r="23" spans="1:16" s="34" customFormat="1" ht="16.5" customHeight="1" thickBot="1">
      <c r="A23" s="156"/>
      <c r="B23" s="156"/>
      <c r="C23" s="156"/>
      <c r="D23" s="156"/>
      <c r="E23" s="156"/>
      <c r="F23" s="83" t="s">
        <v>12</v>
      </c>
      <c r="G23" s="40">
        <f>SUM(G16:G22)</f>
        <v>6.260416666666667</v>
      </c>
      <c r="J23" s="157" t="s">
        <v>43</v>
      </c>
      <c r="K23" s="158"/>
    </row>
    <row r="24" spans="1:16" s="34" customFormat="1" ht="14.25" customHeight="1" thickBot="1">
      <c r="B24" s="41"/>
      <c r="C24" s="41"/>
      <c r="D24" s="41"/>
      <c r="E24" s="42"/>
      <c r="F24" s="39" t="s">
        <v>11</v>
      </c>
      <c r="G24" s="40">
        <f>IF(SUM(G23-J8)&lt;=0,0,(SUM(G23-J8)))</f>
        <v>4.8020833333333339</v>
      </c>
      <c r="J24" s="151">
        <f>SUM(J16:K22)</f>
        <v>1</v>
      </c>
      <c r="K24" s="152"/>
    </row>
    <row r="25" spans="1:16" s="34" customFormat="1" ht="14.25" customHeight="1">
      <c r="B25" s="41"/>
      <c r="C25" s="41"/>
      <c r="D25" s="41"/>
      <c r="E25" s="42"/>
      <c r="F25" s="39" t="s">
        <v>24</v>
      </c>
      <c r="G25" s="43">
        <f>(SUM(H16:H22))+(SUM(I16:I22))</f>
        <v>0</v>
      </c>
    </row>
    <row r="26" spans="1:16" s="34" customFormat="1" ht="14.25" customHeight="1">
      <c r="B26" s="41"/>
      <c r="C26" s="41"/>
      <c r="D26" s="41"/>
      <c r="E26" s="42"/>
      <c r="F26" s="39" t="s">
        <v>30</v>
      </c>
      <c r="G26" s="44">
        <f>SUM(M16:M22)</f>
        <v>0</v>
      </c>
      <c r="J26" s="45"/>
    </row>
    <row r="27" spans="1:16" ht="12" customHeight="1">
      <c r="B27" s="10"/>
      <c r="C27" s="11"/>
      <c r="D27" s="11"/>
      <c r="E27" s="11"/>
      <c r="F27" s="11"/>
      <c r="G27" s="11"/>
    </row>
    <row r="28" spans="1:16" ht="21" customHeight="1">
      <c r="B28" s="153" t="s">
        <v>1</v>
      </c>
      <c r="C28" s="154"/>
      <c r="D28" s="154"/>
      <c r="E28" s="154"/>
      <c r="F28" s="154"/>
      <c r="G28" s="154"/>
    </row>
    <row r="29" spans="1:16" s="22" customFormat="1" ht="26.25" thickBot="1">
      <c r="B29" s="23" t="s">
        <v>10</v>
      </c>
      <c r="C29" s="24" t="s">
        <v>38</v>
      </c>
      <c r="D29" s="25" t="s">
        <v>7</v>
      </c>
      <c r="E29" s="23" t="s">
        <v>8</v>
      </c>
      <c r="F29" s="29" t="s">
        <v>9</v>
      </c>
      <c r="G29" s="29" t="s">
        <v>0</v>
      </c>
      <c r="H29" s="26" t="s">
        <v>25</v>
      </c>
      <c r="I29" s="26" t="s">
        <v>26</v>
      </c>
      <c r="J29" s="27" t="s">
        <v>27</v>
      </c>
      <c r="K29" s="27" t="s">
        <v>28</v>
      </c>
      <c r="L29" s="28" t="s">
        <v>29</v>
      </c>
      <c r="M29" s="28" t="s">
        <v>31</v>
      </c>
    </row>
    <row r="30" spans="1:16" s="34" customFormat="1" ht="15.95" customHeight="1">
      <c r="A30" s="30">
        <f>B30</f>
        <v>45299</v>
      </c>
      <c r="B30" s="35">
        <f>$C$6+7</f>
        <v>45299</v>
      </c>
      <c r="C30" s="86">
        <v>0.29166666666666669</v>
      </c>
      <c r="D30" s="93"/>
      <c r="E30" s="90"/>
      <c r="F30" s="87">
        <v>0.43888888888888888</v>
      </c>
      <c r="G30" s="31">
        <f t="shared" ref="G30:G33" si="9">SUM(D30-C30+IF(C30&gt;D30,1)+(F30-E30+IF(E30&gt;F30,1)))</f>
        <v>1.1472222222222221</v>
      </c>
      <c r="H30" s="32" t="str">
        <f>IF(SUM(C30:D30)&lt;=0,0,IF(OR(C30="",D30=""),"",(MOD(D30-C30,1)-IF(D30&gt;C30,MAX(0,MIN(D30,21/24)-MAX(C30,6/24)),MAX(0,21/24-MAX(C30,6/24))+MAX(0,MIN(D30,21/24)-6/24)))))</f>
        <v/>
      </c>
      <c r="I30" s="32" t="str">
        <f>IF(SUM(E30:F30)&lt;=0,0,IF(OR(E30="",F30=""),"",(MOD(F30-E30,1)-IF(F30&gt;E30,MAX(0,MIN(F30,21/24)-MAX(E30,6/24)),MAX(0,21/24-MAX(E30,6/24))+MAX(0,MIN(F30,21/24)-6/24)))))</f>
        <v/>
      </c>
      <c r="J30" s="58" t="str">
        <f>IF(AND(C30&gt;=$J$12,D30&lt;=$J$13),1,"")</f>
        <v/>
      </c>
      <c r="K30" s="58" t="str">
        <f>IF(AND(E30&gt;=$J$12,F30&lt;=$J$13),1,"")</f>
        <v/>
      </c>
      <c r="L30" s="57">
        <f t="shared" ref="L30:L36" si="10">WEEKDAY(A30,2)</f>
        <v>1</v>
      </c>
      <c r="M30" s="33" t="str">
        <f t="shared" ref="M30:M36" si="11">IF(L30=7,G30,"")</f>
        <v/>
      </c>
    </row>
    <row r="31" spans="1:16" s="34" customFormat="1" ht="15.95" customHeight="1">
      <c r="A31" s="30">
        <f>B31</f>
        <v>45300</v>
      </c>
      <c r="B31" s="35">
        <f>$C$6+8</f>
        <v>45300</v>
      </c>
      <c r="C31" s="88">
        <v>0.29166666666666669</v>
      </c>
      <c r="D31" s="94"/>
      <c r="E31" s="91"/>
      <c r="F31" s="89">
        <v>0.68541666666666667</v>
      </c>
      <c r="G31" s="31">
        <f t="shared" si="9"/>
        <v>1.3937499999999998</v>
      </c>
      <c r="H31" s="32" t="str">
        <f t="shared" ref="H31:H36" si="12">IF(SUM(C31:D31)&lt;=0,0,IF(OR(C31="",D31=""),"",(MOD(D31-C31,1)-IF(D31&gt;C31,MAX(0,MIN(D31,21/24)-MAX(C31,6/24)),MAX(0,21/24-MAX(C31,6/24))+MAX(0,MIN(D31,21/24)-6/24)))))</f>
        <v/>
      </c>
      <c r="I31" s="32" t="str">
        <f t="shared" ref="I31:I36" si="13">IF(SUM(E31:F31)&lt;=0,0,IF(OR(E31="",F31=""),"",(MOD(F31-E31,1)-IF(F31&gt;E31,MAX(0,MIN(F31,21/24)-MAX(E31,6/24)),MAX(0,21/24-MAX(E31,6/24))+MAX(0,MIN(F31,21/24)-6/24)))))</f>
        <v/>
      </c>
      <c r="J31" s="58" t="str">
        <f t="shared" ref="J31:J36" si="14">IF(AND(C31&gt;=$J$12,D31&lt;=$J$13),1,"")</f>
        <v/>
      </c>
      <c r="K31" s="58" t="str">
        <f t="shared" ref="K31:K36" si="15">IF(AND(E31&gt;=$J$12,F31&lt;=$J$13),1,"")</f>
        <v/>
      </c>
      <c r="L31" s="57">
        <f t="shared" si="10"/>
        <v>2</v>
      </c>
      <c r="M31" s="33" t="str">
        <f t="shared" si="11"/>
        <v/>
      </c>
    </row>
    <row r="32" spans="1:16" s="34" customFormat="1" ht="15.95" customHeight="1">
      <c r="A32" s="30">
        <f t="shared" ref="A32:A36" si="16">B32</f>
        <v>45301</v>
      </c>
      <c r="B32" s="35">
        <f>$C$6+9</f>
        <v>45301</v>
      </c>
      <c r="C32" s="88">
        <v>0.3125</v>
      </c>
      <c r="D32" s="94"/>
      <c r="E32" s="91"/>
      <c r="F32" s="89">
        <v>0.69444444444444442</v>
      </c>
      <c r="G32" s="31">
        <f t="shared" si="9"/>
        <v>1.3819444444444444</v>
      </c>
      <c r="H32" s="32" t="str">
        <f t="shared" si="12"/>
        <v/>
      </c>
      <c r="I32" s="32" t="str">
        <f t="shared" si="13"/>
        <v/>
      </c>
      <c r="J32" s="58" t="str">
        <f t="shared" si="14"/>
        <v/>
      </c>
      <c r="K32" s="58" t="str">
        <f t="shared" si="15"/>
        <v/>
      </c>
      <c r="L32" s="57">
        <f t="shared" si="10"/>
        <v>3</v>
      </c>
      <c r="M32" s="33" t="str">
        <f t="shared" si="11"/>
        <v/>
      </c>
    </row>
    <row r="33" spans="1:13" s="34" customFormat="1" ht="15.95" customHeight="1">
      <c r="A33" s="30">
        <f t="shared" si="16"/>
        <v>45302</v>
      </c>
      <c r="B33" s="35">
        <f>$C$6+10</f>
        <v>45302</v>
      </c>
      <c r="C33" s="88">
        <v>0.3923611111111111</v>
      </c>
      <c r="D33" s="94"/>
      <c r="E33" s="91"/>
      <c r="F33" s="89">
        <v>0.75347222222222221</v>
      </c>
      <c r="G33" s="31">
        <f t="shared" si="9"/>
        <v>1.3611111111111112</v>
      </c>
      <c r="H33" s="32" t="str">
        <f t="shared" si="12"/>
        <v/>
      </c>
      <c r="I33" s="32" t="str">
        <f t="shared" si="13"/>
        <v/>
      </c>
      <c r="J33" s="58" t="str">
        <f t="shared" si="14"/>
        <v/>
      </c>
      <c r="K33" s="58" t="str">
        <f t="shared" si="15"/>
        <v/>
      </c>
      <c r="L33" s="57">
        <f t="shared" si="10"/>
        <v>4</v>
      </c>
      <c r="M33" s="33" t="str">
        <f t="shared" si="11"/>
        <v/>
      </c>
    </row>
    <row r="34" spans="1:13" s="34" customFormat="1" ht="15.95" customHeight="1">
      <c r="A34" s="30">
        <f t="shared" si="16"/>
        <v>45303</v>
      </c>
      <c r="B34" s="35">
        <f>$C$6+11</f>
        <v>45303</v>
      </c>
      <c r="C34" s="88">
        <v>0.28819444444444442</v>
      </c>
      <c r="D34" s="94"/>
      <c r="E34" s="91"/>
      <c r="F34" s="89">
        <v>0.67013888888888884</v>
      </c>
      <c r="G34" s="31">
        <f>SUM(D34-C34+IF(C34&gt;D34,1)+(F34-E34+IF(E34&gt;F34,1)))</f>
        <v>1.3819444444444444</v>
      </c>
      <c r="H34" s="32" t="str">
        <f t="shared" si="12"/>
        <v/>
      </c>
      <c r="I34" s="32" t="str">
        <f t="shared" si="13"/>
        <v/>
      </c>
      <c r="J34" s="58" t="str">
        <f t="shared" si="14"/>
        <v/>
      </c>
      <c r="K34" s="58" t="str">
        <f t="shared" si="15"/>
        <v/>
      </c>
      <c r="L34" s="57">
        <f t="shared" si="10"/>
        <v>5</v>
      </c>
      <c r="M34" s="33" t="str">
        <f t="shared" si="11"/>
        <v/>
      </c>
    </row>
    <row r="35" spans="1:13" s="34" customFormat="1" ht="15.95" customHeight="1">
      <c r="A35" s="30">
        <f t="shared" si="16"/>
        <v>45304</v>
      </c>
      <c r="B35" s="35">
        <f>$C$6+12</f>
        <v>45304</v>
      </c>
      <c r="C35" s="88">
        <v>0.21527777777777779</v>
      </c>
      <c r="D35" s="94"/>
      <c r="E35" s="91"/>
      <c r="F35" s="89">
        <v>0.52083333333333337</v>
      </c>
      <c r="G35" s="31">
        <f>SUM(D35-C35+IF(C35&gt;D35,1)+(F35-E35+IF(E35&gt;F35,1)))</f>
        <v>1.3055555555555556</v>
      </c>
      <c r="H35" s="32" t="str">
        <f t="shared" si="12"/>
        <v/>
      </c>
      <c r="I35" s="32" t="str">
        <f t="shared" si="13"/>
        <v/>
      </c>
      <c r="J35" s="58" t="str">
        <f t="shared" si="14"/>
        <v/>
      </c>
      <c r="K35" s="58" t="str">
        <f t="shared" si="15"/>
        <v/>
      </c>
      <c r="L35" s="57">
        <f t="shared" si="10"/>
        <v>6</v>
      </c>
      <c r="M35" s="33" t="str">
        <f t="shared" si="11"/>
        <v/>
      </c>
    </row>
    <row r="36" spans="1:13" s="34" customFormat="1" ht="15.95" customHeight="1" thickBot="1">
      <c r="A36" s="37">
        <f t="shared" si="16"/>
        <v>45305</v>
      </c>
      <c r="B36" s="35">
        <f>$C$6+13</f>
        <v>45305</v>
      </c>
      <c r="C36" s="85"/>
      <c r="D36" s="95"/>
      <c r="E36" s="92"/>
      <c r="F36" s="84"/>
      <c r="G36" s="31">
        <f t="shared" ref="G36" si="17">SUM(D36-C36)+(F36-E36)</f>
        <v>0</v>
      </c>
      <c r="H36" s="32">
        <f t="shared" si="12"/>
        <v>0</v>
      </c>
      <c r="I36" s="32">
        <f t="shared" si="13"/>
        <v>0</v>
      </c>
      <c r="J36" s="58" t="str">
        <f t="shared" si="14"/>
        <v/>
      </c>
      <c r="K36" s="58" t="str">
        <f t="shared" si="15"/>
        <v/>
      </c>
      <c r="L36" s="57">
        <f t="shared" si="10"/>
        <v>7</v>
      </c>
      <c r="M36" s="33">
        <f t="shared" si="11"/>
        <v>0</v>
      </c>
    </row>
    <row r="37" spans="1:13" s="34" customFormat="1" ht="16.5" customHeight="1" thickBot="1">
      <c r="A37" s="156"/>
      <c r="B37" s="156"/>
      <c r="C37" s="156"/>
      <c r="D37" s="156"/>
      <c r="E37" s="156"/>
      <c r="F37" s="39" t="s">
        <v>12</v>
      </c>
      <c r="G37" s="40">
        <f>SUM(G30:G36)</f>
        <v>7.9715277777777782</v>
      </c>
      <c r="J37" s="157" t="s">
        <v>43</v>
      </c>
      <c r="K37" s="158"/>
    </row>
    <row r="38" spans="1:13" s="34" customFormat="1" ht="14.25" customHeight="1" thickBot="1">
      <c r="B38" s="41"/>
      <c r="C38" s="41"/>
      <c r="D38" s="41"/>
      <c r="E38" s="42"/>
      <c r="F38" s="39" t="s">
        <v>11</v>
      </c>
      <c r="G38" s="40">
        <f>IF(SUM(G37-G21)&lt;=0,0,(SUM(G37-G21)))</f>
        <v>7.9715277777777782</v>
      </c>
      <c r="J38" s="151">
        <f>SUM(J30:K36)</f>
        <v>0</v>
      </c>
      <c r="K38" s="152"/>
    </row>
    <row r="39" spans="1:13" s="34" customFormat="1" ht="14.25" customHeight="1">
      <c r="B39" s="41"/>
      <c r="C39" s="41"/>
      <c r="D39" s="41"/>
      <c r="E39" s="42"/>
      <c r="F39" s="39" t="s">
        <v>24</v>
      </c>
      <c r="G39" s="43">
        <f>(SUM(H30:H36))+(SUM(I30:I36))</f>
        <v>0</v>
      </c>
    </row>
    <row r="40" spans="1:13" s="34" customFormat="1" ht="14.25" customHeight="1">
      <c r="B40" s="41"/>
      <c r="C40" s="41"/>
      <c r="D40" s="41"/>
      <c r="E40" s="42"/>
      <c r="F40" s="39" t="s">
        <v>30</v>
      </c>
      <c r="G40" s="44">
        <f>SUM(M30:M36)</f>
        <v>0</v>
      </c>
      <c r="J40" s="45"/>
    </row>
    <row r="41" spans="1:13" ht="12" customHeight="1">
      <c r="B41" s="10"/>
      <c r="C41" s="11"/>
      <c r="D41" s="11"/>
      <c r="E41" s="11"/>
      <c r="F41" s="11"/>
      <c r="G41" s="11"/>
    </row>
    <row r="42" spans="1:13" ht="21" customHeight="1">
      <c r="B42" s="153" t="s">
        <v>5</v>
      </c>
      <c r="C42" s="154"/>
      <c r="D42" s="154"/>
      <c r="E42" s="154"/>
      <c r="F42" s="154"/>
      <c r="G42" s="154"/>
    </row>
    <row r="43" spans="1:13" s="22" customFormat="1" ht="26.25" thickBot="1">
      <c r="B43" s="23" t="s">
        <v>10</v>
      </c>
      <c r="C43" s="24" t="s">
        <v>38</v>
      </c>
      <c r="D43" s="25" t="s">
        <v>7</v>
      </c>
      <c r="E43" s="23" t="s">
        <v>8</v>
      </c>
      <c r="F43" s="29" t="s">
        <v>9</v>
      </c>
      <c r="G43" s="29" t="s">
        <v>0</v>
      </c>
      <c r="H43" s="26" t="s">
        <v>25</v>
      </c>
      <c r="I43" s="26" t="s">
        <v>26</v>
      </c>
      <c r="J43" s="27" t="s">
        <v>27</v>
      </c>
      <c r="K43" s="27" t="s">
        <v>28</v>
      </c>
      <c r="L43" s="28" t="s">
        <v>29</v>
      </c>
      <c r="M43" s="28" t="s">
        <v>31</v>
      </c>
    </row>
    <row r="44" spans="1:13" s="34" customFormat="1" ht="15.95" customHeight="1">
      <c r="A44" s="30">
        <f>B44</f>
        <v>45306</v>
      </c>
      <c r="B44" s="35">
        <f>$C$6+14</f>
        <v>45306</v>
      </c>
      <c r="C44" s="86">
        <v>0.35069444444444442</v>
      </c>
      <c r="D44" s="93"/>
      <c r="E44" s="90"/>
      <c r="F44" s="87">
        <v>0.66666666666666663</v>
      </c>
      <c r="G44" s="31">
        <f t="shared" ref="G44:G47" si="18">SUM(D44-C44+IF(C44&gt;D44,1)+(F44-E44+IF(E44&gt;F44,1)))</f>
        <v>1.3159722222222223</v>
      </c>
      <c r="H44" s="32" t="str">
        <f>IF(SUM(C44:D44)&lt;=0,0,IF(OR(C44="",D44=""),"",(MOD(D44-C44,1)-IF(D44&gt;C44,MAX(0,MIN(D44,21/24)-MAX(C44,6/24)),MAX(0,21/24-MAX(C44,6/24))+MAX(0,MIN(D44,21/24)-6/24)))))</f>
        <v/>
      </c>
      <c r="I44" s="32" t="str">
        <f>IF(SUM(E44:F44)&lt;=0,0,IF(OR(E44="",F44=""),"",(MOD(F44-E44,1)-IF(F44&gt;E44,MAX(0,MIN(F44,21/24)-MAX(E44,6/24)),MAX(0,21/24-MAX(E44,6/24))+MAX(0,MIN(F44,21/24)-6/24)))))</f>
        <v/>
      </c>
      <c r="J44" s="58" t="str">
        <f>IF(AND(C44&gt;=$J$12,D44&lt;=$J$13),1,"")</f>
        <v/>
      </c>
      <c r="K44" s="58" t="str">
        <f>IF(AND(E44&gt;=$J$12,F44&lt;=$J$13),1,"")</f>
        <v/>
      </c>
      <c r="L44" s="57">
        <f t="shared" ref="L44:L50" si="19">WEEKDAY(A44,2)</f>
        <v>1</v>
      </c>
      <c r="M44" s="33" t="str">
        <f t="shared" ref="M44:M50" si="20">IF(L44=7,G44,"")</f>
        <v/>
      </c>
    </row>
    <row r="45" spans="1:13" s="34" customFormat="1" ht="15.95" customHeight="1">
      <c r="A45" s="30">
        <f>B45</f>
        <v>45307</v>
      </c>
      <c r="B45" s="35">
        <f>$C$6+15</f>
        <v>45307</v>
      </c>
      <c r="C45" s="88">
        <v>0.34375</v>
      </c>
      <c r="D45" s="94"/>
      <c r="E45" s="91"/>
      <c r="F45" s="89">
        <v>0.54861111111111116</v>
      </c>
      <c r="G45" s="31">
        <f t="shared" si="18"/>
        <v>1.2048611111111112</v>
      </c>
      <c r="H45" s="32" t="str">
        <f t="shared" ref="H45:H50" si="21">IF(SUM(C45:D45)&lt;=0,0,IF(OR(C45="",D45=""),"",(MOD(D45-C45,1)-IF(D45&gt;C45,MAX(0,MIN(D45,21/24)-MAX(C45,6/24)),MAX(0,21/24-MAX(C45,6/24))+MAX(0,MIN(D45,21/24)-6/24)))))</f>
        <v/>
      </c>
      <c r="I45" s="32" t="str">
        <f t="shared" ref="I45:I50" si="22">IF(SUM(E45:F45)&lt;=0,0,IF(OR(E45="",F45=""),"",(MOD(F45-E45,1)-IF(F45&gt;E45,MAX(0,MIN(F45,21/24)-MAX(E45,6/24)),MAX(0,21/24-MAX(E45,6/24))+MAX(0,MIN(F45,21/24)-6/24)))))</f>
        <v/>
      </c>
      <c r="J45" s="58" t="str">
        <f t="shared" ref="J45:J50" si="23">IF(AND(C45&gt;=$J$12,D45&lt;=$J$13),1,"")</f>
        <v/>
      </c>
      <c r="K45" s="58" t="str">
        <f t="shared" ref="K45:K50" si="24">IF(AND(E45&gt;=$J$12,F45&lt;=$J$13),1,"")</f>
        <v/>
      </c>
      <c r="L45" s="57">
        <f t="shared" si="19"/>
        <v>2</v>
      </c>
      <c r="M45" s="33" t="str">
        <f t="shared" si="20"/>
        <v/>
      </c>
    </row>
    <row r="46" spans="1:13" s="34" customFormat="1" ht="15.95" customHeight="1">
      <c r="A46" s="30">
        <f t="shared" ref="A46:A50" si="25">B46</f>
        <v>45308</v>
      </c>
      <c r="B46" s="35">
        <f>$C$6+16</f>
        <v>45308</v>
      </c>
      <c r="C46" s="88">
        <v>0.31944444444444442</v>
      </c>
      <c r="D46" s="94"/>
      <c r="E46" s="91"/>
      <c r="F46" s="89">
        <v>0.67708333333333337</v>
      </c>
      <c r="G46" s="31">
        <f t="shared" si="18"/>
        <v>1.3576388888888888</v>
      </c>
      <c r="H46" s="32" t="str">
        <f t="shared" si="21"/>
        <v/>
      </c>
      <c r="I46" s="32" t="str">
        <f t="shared" si="22"/>
        <v/>
      </c>
      <c r="J46" s="58" t="str">
        <f t="shared" si="23"/>
        <v/>
      </c>
      <c r="K46" s="58" t="str">
        <f t="shared" si="24"/>
        <v/>
      </c>
      <c r="L46" s="57">
        <f t="shared" si="19"/>
        <v>3</v>
      </c>
      <c r="M46" s="33" t="str">
        <f t="shared" si="20"/>
        <v/>
      </c>
    </row>
    <row r="47" spans="1:13" s="34" customFormat="1" ht="15.95" customHeight="1">
      <c r="A47" s="30">
        <f t="shared" si="25"/>
        <v>45309</v>
      </c>
      <c r="B47" s="35">
        <f>$C$6+17</f>
        <v>45309</v>
      </c>
      <c r="C47" s="88">
        <v>0.39652777777777776</v>
      </c>
      <c r="D47" s="94"/>
      <c r="E47" s="91"/>
      <c r="F47" s="89">
        <v>0.64583333333333337</v>
      </c>
      <c r="G47" s="31">
        <f t="shared" si="18"/>
        <v>1.2493055555555554</v>
      </c>
      <c r="H47" s="32" t="str">
        <f t="shared" si="21"/>
        <v/>
      </c>
      <c r="I47" s="32" t="str">
        <f t="shared" si="22"/>
        <v/>
      </c>
      <c r="J47" s="58" t="str">
        <f t="shared" si="23"/>
        <v/>
      </c>
      <c r="K47" s="58" t="str">
        <f t="shared" si="24"/>
        <v/>
      </c>
      <c r="L47" s="57">
        <f t="shared" si="19"/>
        <v>4</v>
      </c>
      <c r="M47" s="33" t="str">
        <f t="shared" si="20"/>
        <v/>
      </c>
    </row>
    <row r="48" spans="1:13" s="34" customFormat="1" ht="15.95" customHeight="1">
      <c r="A48" s="30">
        <f t="shared" si="25"/>
        <v>45310</v>
      </c>
      <c r="B48" s="35">
        <f>$C$6+18</f>
        <v>45310</v>
      </c>
      <c r="C48" s="88">
        <v>0.3125</v>
      </c>
      <c r="D48" s="94"/>
      <c r="E48" s="91"/>
      <c r="F48" s="89">
        <v>0.93055555555555558</v>
      </c>
      <c r="G48" s="31">
        <f>SUM(D48-C48+IF(C48&gt;D48,1)+(F48-E48+IF(E48&gt;F48,1)))</f>
        <v>1.6180555555555556</v>
      </c>
      <c r="H48" s="32" t="str">
        <f t="shared" si="21"/>
        <v/>
      </c>
      <c r="I48" s="32" t="str">
        <f t="shared" si="22"/>
        <v/>
      </c>
      <c r="J48" s="58" t="str">
        <f t="shared" si="23"/>
        <v/>
      </c>
      <c r="K48" s="58" t="str">
        <f t="shared" si="24"/>
        <v/>
      </c>
      <c r="L48" s="57">
        <f t="shared" si="19"/>
        <v>5</v>
      </c>
      <c r="M48" s="33" t="str">
        <f t="shared" si="20"/>
        <v/>
      </c>
    </row>
    <row r="49" spans="1:13" s="34" customFormat="1" ht="15.95" customHeight="1">
      <c r="A49" s="30">
        <f t="shared" si="25"/>
        <v>45311</v>
      </c>
      <c r="B49" s="35">
        <f>$C$6+19</f>
        <v>45311</v>
      </c>
      <c r="C49" s="88"/>
      <c r="D49" s="94"/>
      <c r="E49" s="91"/>
      <c r="F49" s="89"/>
      <c r="G49" s="31">
        <f>SUM(D49-C49+IF(C49&gt;D49,1)+(F49-E49+IF(E49&gt;F49,1)))</f>
        <v>0</v>
      </c>
      <c r="H49" s="32">
        <f t="shared" si="21"/>
        <v>0</v>
      </c>
      <c r="I49" s="32">
        <f t="shared" si="22"/>
        <v>0</v>
      </c>
      <c r="J49" s="58" t="str">
        <f t="shared" si="23"/>
        <v/>
      </c>
      <c r="K49" s="58" t="str">
        <f t="shared" si="24"/>
        <v/>
      </c>
      <c r="L49" s="57">
        <f t="shared" si="19"/>
        <v>6</v>
      </c>
      <c r="M49" s="33" t="str">
        <f t="shared" si="20"/>
        <v/>
      </c>
    </row>
    <row r="50" spans="1:13" s="34" customFormat="1" ht="15.95" customHeight="1" thickBot="1">
      <c r="A50" s="37">
        <f t="shared" si="25"/>
        <v>45312</v>
      </c>
      <c r="B50" s="35">
        <f>$C$6+20</f>
        <v>45312</v>
      </c>
      <c r="C50" s="85"/>
      <c r="D50" s="95"/>
      <c r="E50" s="92"/>
      <c r="F50" s="84"/>
      <c r="G50" s="31">
        <f t="shared" ref="G50" si="26">SUM(D50-C50)+(F50-E50)</f>
        <v>0</v>
      </c>
      <c r="H50" s="32">
        <f t="shared" si="21"/>
        <v>0</v>
      </c>
      <c r="I50" s="32">
        <f t="shared" si="22"/>
        <v>0</v>
      </c>
      <c r="J50" s="58" t="str">
        <f t="shared" si="23"/>
        <v/>
      </c>
      <c r="K50" s="58" t="str">
        <f t="shared" si="24"/>
        <v/>
      </c>
      <c r="L50" s="57">
        <f t="shared" si="19"/>
        <v>7</v>
      </c>
      <c r="M50" s="33">
        <f t="shared" si="20"/>
        <v>0</v>
      </c>
    </row>
    <row r="51" spans="1:13" s="34" customFormat="1" ht="16.5" customHeight="1" thickBot="1">
      <c r="A51" s="156"/>
      <c r="B51" s="156"/>
      <c r="C51" s="156"/>
      <c r="D51" s="156"/>
      <c r="E51" s="156"/>
      <c r="F51" s="39" t="s">
        <v>12</v>
      </c>
      <c r="G51" s="40">
        <f>SUM(G44:G50)</f>
        <v>6.7458333333333336</v>
      </c>
      <c r="J51" s="157" t="s">
        <v>43</v>
      </c>
      <c r="K51" s="158"/>
    </row>
    <row r="52" spans="1:13" s="34" customFormat="1" ht="14.25" customHeight="1" thickBot="1">
      <c r="B52" s="41"/>
      <c r="C52" s="41"/>
      <c r="D52" s="41"/>
      <c r="E52" s="42"/>
      <c r="F52" s="39" t="s">
        <v>11</v>
      </c>
      <c r="G52" s="40">
        <f>IF(SUM(G51-G37)&lt;=0,0,(SUM(G51-G37)))</f>
        <v>0</v>
      </c>
      <c r="J52" s="151">
        <f>SUM(J44:K50)</f>
        <v>0</v>
      </c>
      <c r="K52" s="152"/>
    </row>
    <row r="53" spans="1:13" s="34" customFormat="1" ht="14.25" customHeight="1">
      <c r="B53" s="41"/>
      <c r="C53" s="41"/>
      <c r="D53" s="41"/>
      <c r="E53" s="42"/>
      <c r="F53" s="39" t="s">
        <v>24</v>
      </c>
      <c r="G53" s="43">
        <f>(SUM(H44:H50))+(SUM(I44:I50))</f>
        <v>0</v>
      </c>
    </row>
    <row r="54" spans="1:13" s="34" customFormat="1" ht="14.25" customHeight="1">
      <c r="B54" s="41"/>
      <c r="C54" s="41"/>
      <c r="D54" s="41"/>
      <c r="E54" s="42"/>
      <c r="F54" s="39" t="s">
        <v>30</v>
      </c>
      <c r="G54" s="44">
        <f>SUM(M44:M50)</f>
        <v>0</v>
      </c>
      <c r="J54" s="45"/>
    </row>
    <row r="55" spans="1:13" ht="11.25" customHeight="1">
      <c r="B55" s="10"/>
      <c r="C55" s="11"/>
      <c r="D55" s="11"/>
      <c r="E55" s="11"/>
      <c r="F55" s="11"/>
      <c r="G55" s="11"/>
    </row>
    <row r="56" spans="1:13" ht="18.75" customHeight="1">
      <c r="B56" s="153" t="s">
        <v>6</v>
      </c>
      <c r="C56" s="154"/>
      <c r="D56" s="154"/>
      <c r="E56" s="154"/>
      <c r="F56" s="154"/>
      <c r="G56" s="154"/>
    </row>
    <row r="57" spans="1:13" s="22" customFormat="1" ht="26.25" thickBot="1">
      <c r="B57" s="23" t="s">
        <v>10</v>
      </c>
      <c r="C57" s="24" t="s">
        <v>38</v>
      </c>
      <c r="D57" s="25" t="s">
        <v>7</v>
      </c>
      <c r="E57" s="23" t="s">
        <v>8</v>
      </c>
      <c r="F57" s="29" t="s">
        <v>9</v>
      </c>
      <c r="G57" s="29" t="s">
        <v>0</v>
      </c>
      <c r="H57" s="26" t="s">
        <v>25</v>
      </c>
      <c r="I57" s="26" t="s">
        <v>26</v>
      </c>
      <c r="J57" s="27" t="s">
        <v>27</v>
      </c>
      <c r="K57" s="27" t="s">
        <v>28</v>
      </c>
      <c r="L57" s="28" t="s">
        <v>29</v>
      </c>
      <c r="M57" s="28" t="s">
        <v>31</v>
      </c>
    </row>
    <row r="58" spans="1:13" s="34" customFormat="1" ht="15.95" customHeight="1">
      <c r="A58" s="30">
        <f>B58</f>
        <v>45313</v>
      </c>
      <c r="B58" s="35">
        <f>$C$6+21</f>
        <v>45313</v>
      </c>
      <c r="C58" s="86">
        <v>0.3125</v>
      </c>
      <c r="D58" s="93"/>
      <c r="E58" s="90"/>
      <c r="F58" s="87">
        <v>0.67708333333333337</v>
      </c>
      <c r="G58" s="31">
        <f t="shared" ref="G58:G68" si="27">SUM(D58-C58+IF(C58&gt;D58,1)+(F58-E58+IF(E58&gt;F58,1)))</f>
        <v>1.3645833333333335</v>
      </c>
      <c r="H58" s="32" t="str">
        <f>IF(SUM(C58:D58)&lt;=0,0,IF(OR(C58="",D58=""),"",(MOD(D58-C58,1)-IF(D58&gt;C58,MAX(0,MIN(D58,21/24)-MAX(C58,6/24)),MAX(0,21/24-MAX(C58,6/24))+MAX(0,MIN(D58,21/24)-6/24)))))</f>
        <v/>
      </c>
      <c r="I58" s="32" t="str">
        <f>IF(SUM(E58:F58)&lt;=0,0,IF(OR(E58="",F58=""),"",(MOD(F58-E58,1)-IF(F58&gt;E58,MAX(0,MIN(F58,21/24)-MAX(E58,6/24)),MAX(0,21/24-MAX(E58,6/24))+MAX(0,MIN(F58,21/24)-6/24)))))</f>
        <v/>
      </c>
      <c r="J58" s="58" t="str">
        <f>IF(AND(C58&gt;=$J$12,D58&lt;=$J$13),1,"")</f>
        <v/>
      </c>
      <c r="K58" s="58" t="str">
        <f>IF(AND(E58&gt;=$J$12,F58&lt;=$J$13),1,"")</f>
        <v/>
      </c>
      <c r="L58" s="57">
        <f t="shared" ref="L58:L68" si="28">WEEKDAY(A58,2)</f>
        <v>1</v>
      </c>
      <c r="M58" s="33" t="str">
        <f t="shared" ref="M58:M68" si="29">IF(L58=7,G58,"")</f>
        <v/>
      </c>
    </row>
    <row r="59" spans="1:13" s="34" customFormat="1" ht="15.95" customHeight="1">
      <c r="A59" s="30">
        <f>B59</f>
        <v>45314</v>
      </c>
      <c r="B59" s="35">
        <f>$C$6+22</f>
        <v>45314</v>
      </c>
      <c r="C59" s="88">
        <v>0.35416666666666669</v>
      </c>
      <c r="D59" s="94"/>
      <c r="E59" s="91"/>
      <c r="F59" s="89">
        <v>0.7368055555555556</v>
      </c>
      <c r="G59" s="31">
        <f t="shared" si="27"/>
        <v>1.3826388888888888</v>
      </c>
      <c r="H59" s="32" t="str">
        <f t="shared" ref="H59:H68" si="30">IF(SUM(C59:D59)&lt;=0,0,IF(OR(C59="",D59=""),"",(MOD(D59-C59,1)-IF(D59&gt;C59,MAX(0,MIN(D59,21/24)-MAX(C59,6/24)),MAX(0,21/24-MAX(C59,6/24))+MAX(0,MIN(D59,21/24)-6/24)))))</f>
        <v/>
      </c>
      <c r="I59" s="32" t="str">
        <f t="shared" ref="I59:I68" si="31">IF(SUM(E59:F59)&lt;=0,0,IF(OR(E59="",F59=""),"",(MOD(F59-E59,1)-IF(F59&gt;E59,MAX(0,MIN(F59,21/24)-MAX(E59,6/24)),MAX(0,21/24-MAX(E59,6/24))+MAX(0,MIN(F59,21/24)-6/24)))))</f>
        <v/>
      </c>
      <c r="J59" s="58" t="str">
        <f t="shared" ref="J59:J68" si="32">IF(AND(C59&gt;=$J$12,D59&lt;=$J$13),1,"")</f>
        <v/>
      </c>
      <c r="K59" s="58" t="str">
        <f t="shared" ref="K59:K68" si="33">IF(AND(E59&gt;=$J$12,F59&lt;=$J$13),1,"")</f>
        <v/>
      </c>
      <c r="L59" s="57">
        <f t="shared" si="28"/>
        <v>2</v>
      </c>
      <c r="M59" s="33" t="str">
        <f t="shared" si="29"/>
        <v/>
      </c>
    </row>
    <row r="60" spans="1:13" s="34" customFormat="1" ht="15.95" customHeight="1">
      <c r="A60" s="30">
        <f t="shared" ref="A60:A68" si="34">B60</f>
        <v>45315</v>
      </c>
      <c r="B60" s="35">
        <f>$C$6+23</f>
        <v>45315</v>
      </c>
      <c r="C60" s="88">
        <v>0.32013888888888886</v>
      </c>
      <c r="D60" s="94"/>
      <c r="E60" s="91"/>
      <c r="F60" s="89">
        <v>0.79166666666666663</v>
      </c>
      <c r="G60" s="31">
        <f t="shared" si="27"/>
        <v>1.4715277777777778</v>
      </c>
      <c r="H60" s="32" t="str">
        <f t="shared" si="30"/>
        <v/>
      </c>
      <c r="I60" s="32" t="str">
        <f t="shared" si="31"/>
        <v/>
      </c>
      <c r="J60" s="58" t="str">
        <f t="shared" si="32"/>
        <v/>
      </c>
      <c r="K60" s="58" t="str">
        <f t="shared" si="33"/>
        <v/>
      </c>
      <c r="L60" s="57">
        <f t="shared" si="28"/>
        <v>3</v>
      </c>
      <c r="M60" s="33" t="str">
        <f t="shared" si="29"/>
        <v/>
      </c>
    </row>
    <row r="61" spans="1:13" s="34" customFormat="1" ht="15.95" customHeight="1">
      <c r="A61" s="30">
        <f t="shared" si="34"/>
        <v>45316</v>
      </c>
      <c r="B61" s="35">
        <f>$C$6+24</f>
        <v>45316</v>
      </c>
      <c r="C61" s="88">
        <v>0.35416666666666669</v>
      </c>
      <c r="D61" s="94"/>
      <c r="E61" s="91"/>
      <c r="F61" s="89">
        <v>0.67013888888888884</v>
      </c>
      <c r="G61" s="31">
        <f t="shared" si="27"/>
        <v>1.3159722222222221</v>
      </c>
      <c r="H61" s="32" t="str">
        <f t="shared" si="30"/>
        <v/>
      </c>
      <c r="I61" s="32" t="str">
        <f t="shared" si="31"/>
        <v/>
      </c>
      <c r="J61" s="58" t="str">
        <f t="shared" si="32"/>
        <v/>
      </c>
      <c r="K61" s="58" t="str">
        <f t="shared" si="33"/>
        <v/>
      </c>
      <c r="L61" s="57">
        <f t="shared" si="28"/>
        <v>4</v>
      </c>
      <c r="M61" s="33" t="str">
        <f t="shared" si="29"/>
        <v/>
      </c>
    </row>
    <row r="62" spans="1:13" s="34" customFormat="1" ht="15.95" customHeight="1">
      <c r="A62" s="30">
        <f t="shared" si="34"/>
        <v>45317</v>
      </c>
      <c r="B62" s="35">
        <f>$C$6+25</f>
        <v>45317</v>
      </c>
      <c r="C62" s="88">
        <v>0.30208333333333331</v>
      </c>
      <c r="D62" s="94"/>
      <c r="E62" s="91"/>
      <c r="F62" s="89">
        <v>0.47916666666666669</v>
      </c>
      <c r="G62" s="31">
        <f t="shared" si="27"/>
        <v>1.1770833333333335</v>
      </c>
      <c r="H62" s="32" t="str">
        <f t="shared" si="30"/>
        <v/>
      </c>
      <c r="I62" s="32" t="str">
        <f t="shared" si="31"/>
        <v/>
      </c>
      <c r="J62" s="58" t="str">
        <f t="shared" si="32"/>
        <v/>
      </c>
      <c r="K62" s="58" t="str">
        <f t="shared" si="33"/>
        <v/>
      </c>
      <c r="L62" s="57">
        <f t="shared" si="28"/>
        <v>5</v>
      </c>
      <c r="M62" s="33" t="str">
        <f t="shared" si="29"/>
        <v/>
      </c>
    </row>
    <row r="63" spans="1:13" s="34" customFormat="1" ht="15.95" customHeight="1">
      <c r="A63" s="30">
        <f t="shared" si="34"/>
        <v>45318</v>
      </c>
      <c r="B63" s="35">
        <f>$C$6+26</f>
        <v>45318</v>
      </c>
      <c r="C63" s="88"/>
      <c r="D63" s="94"/>
      <c r="E63" s="91"/>
      <c r="F63" s="89"/>
      <c r="G63" s="31">
        <f t="shared" si="27"/>
        <v>0</v>
      </c>
      <c r="H63" s="32">
        <f t="shared" si="30"/>
        <v>0</v>
      </c>
      <c r="I63" s="32">
        <f t="shared" si="31"/>
        <v>0</v>
      </c>
      <c r="J63" s="58" t="str">
        <f t="shared" si="32"/>
        <v/>
      </c>
      <c r="K63" s="58" t="str">
        <f t="shared" si="33"/>
        <v/>
      </c>
      <c r="L63" s="57">
        <f t="shared" si="28"/>
        <v>6</v>
      </c>
      <c r="M63" s="33" t="str">
        <f t="shared" si="29"/>
        <v/>
      </c>
    </row>
    <row r="64" spans="1:13" s="34" customFormat="1" ht="15.95" customHeight="1" thickBot="1">
      <c r="A64" s="37">
        <f t="shared" si="34"/>
        <v>45319</v>
      </c>
      <c r="B64" s="38">
        <f>$C$6+27</f>
        <v>45319</v>
      </c>
      <c r="C64" s="85"/>
      <c r="D64" s="95"/>
      <c r="E64" s="92"/>
      <c r="F64" s="84"/>
      <c r="G64" s="65">
        <f>SUM(D64-C64+IF(C64&gt;D64,1)+(F64-E64+IF(E64&gt;F64,1)))</f>
        <v>0</v>
      </c>
      <c r="H64" s="66">
        <f t="shared" si="30"/>
        <v>0</v>
      </c>
      <c r="I64" s="66">
        <f t="shared" si="31"/>
        <v>0</v>
      </c>
      <c r="J64" s="60" t="str">
        <f t="shared" si="32"/>
        <v/>
      </c>
      <c r="K64" s="60" t="str">
        <f t="shared" si="33"/>
        <v/>
      </c>
      <c r="L64" s="67">
        <f t="shared" si="28"/>
        <v>7</v>
      </c>
      <c r="M64" s="68">
        <f t="shared" si="29"/>
        <v>0</v>
      </c>
    </row>
    <row r="65" spans="1:13" s="34" customFormat="1" ht="15.95" customHeight="1" thickBot="1">
      <c r="A65" s="62"/>
      <c r="B65" s="155" t="s">
        <v>44</v>
      </c>
      <c r="C65" s="155"/>
      <c r="D65" s="155"/>
      <c r="E65" s="155"/>
      <c r="F65" s="63"/>
      <c r="G65" s="64"/>
      <c r="H65" s="73"/>
      <c r="I65" s="73"/>
      <c r="J65" s="74"/>
      <c r="K65" s="74"/>
      <c r="L65" s="75"/>
      <c r="M65" s="76"/>
    </row>
    <row r="66" spans="1:13" s="34" customFormat="1" ht="15.95" customHeight="1">
      <c r="A66" s="37">
        <f t="shared" si="34"/>
        <v>45320</v>
      </c>
      <c r="B66" s="38">
        <f>$C$6+28</f>
        <v>45320</v>
      </c>
      <c r="C66" s="86">
        <v>0.3298611111111111</v>
      </c>
      <c r="D66" s="93"/>
      <c r="E66" s="90"/>
      <c r="F66" s="87">
        <v>0.71597222222222223</v>
      </c>
      <c r="G66" s="61">
        <f t="shared" si="27"/>
        <v>1.3861111111111111</v>
      </c>
      <c r="H66" s="69" t="str">
        <f t="shared" si="30"/>
        <v/>
      </c>
      <c r="I66" s="69" t="str">
        <f t="shared" si="31"/>
        <v/>
      </c>
      <c r="J66" s="70" t="str">
        <f t="shared" si="32"/>
        <v/>
      </c>
      <c r="K66" s="70" t="str">
        <f t="shared" si="33"/>
        <v/>
      </c>
      <c r="L66" s="71">
        <f t="shared" si="28"/>
        <v>1</v>
      </c>
      <c r="M66" s="72" t="str">
        <f t="shared" si="29"/>
        <v/>
      </c>
    </row>
    <row r="67" spans="1:13" s="34" customFormat="1" ht="15.95" customHeight="1">
      <c r="A67" s="30">
        <f t="shared" si="34"/>
        <v>45321</v>
      </c>
      <c r="B67" s="35">
        <f>$C$6+29</f>
        <v>45321</v>
      </c>
      <c r="C67" s="88">
        <v>0.28819444444444442</v>
      </c>
      <c r="D67" s="94"/>
      <c r="E67" s="91"/>
      <c r="F67" s="89">
        <v>0.71527777777777779</v>
      </c>
      <c r="G67" s="31">
        <f t="shared" si="27"/>
        <v>1.4270833333333335</v>
      </c>
      <c r="H67" s="32" t="str">
        <f t="shared" si="30"/>
        <v/>
      </c>
      <c r="I67" s="32" t="str">
        <f t="shared" si="31"/>
        <v/>
      </c>
      <c r="J67" s="58" t="str">
        <f t="shared" si="32"/>
        <v/>
      </c>
      <c r="K67" s="58" t="str">
        <f t="shared" si="33"/>
        <v/>
      </c>
      <c r="L67" s="57">
        <f t="shared" si="28"/>
        <v>2</v>
      </c>
      <c r="M67" s="33" t="str">
        <f t="shared" si="29"/>
        <v/>
      </c>
    </row>
    <row r="68" spans="1:13" s="34" customFormat="1" ht="15.95" customHeight="1" thickBot="1">
      <c r="A68" s="37">
        <f t="shared" si="34"/>
        <v>45322</v>
      </c>
      <c r="B68" s="35">
        <f>$C$6+30</f>
        <v>45322</v>
      </c>
      <c r="C68" s="85">
        <v>0.35416666666666669</v>
      </c>
      <c r="D68" s="95"/>
      <c r="E68" s="92"/>
      <c r="F68" s="84">
        <v>0.60763888888888884</v>
      </c>
      <c r="G68" s="31">
        <f t="shared" si="27"/>
        <v>1.2534722222222221</v>
      </c>
      <c r="H68" s="32" t="str">
        <f t="shared" si="30"/>
        <v/>
      </c>
      <c r="I68" s="32" t="str">
        <f t="shared" si="31"/>
        <v/>
      </c>
      <c r="J68" s="58" t="str">
        <f t="shared" si="32"/>
        <v/>
      </c>
      <c r="K68" s="58" t="str">
        <f t="shared" si="33"/>
        <v/>
      </c>
      <c r="L68" s="57">
        <f t="shared" si="28"/>
        <v>3</v>
      </c>
      <c r="M68" s="33" t="str">
        <f t="shared" si="29"/>
        <v/>
      </c>
    </row>
    <row r="69" spans="1:13" s="34" customFormat="1" ht="16.5" customHeight="1" thickBot="1">
      <c r="A69" s="156"/>
      <c r="B69" s="156"/>
      <c r="C69" s="156"/>
      <c r="D69" s="156"/>
      <c r="E69" s="156"/>
      <c r="F69" s="39" t="s">
        <v>12</v>
      </c>
      <c r="G69" s="40">
        <f>SUM(G58:G64)</f>
        <v>6.7118055555555554</v>
      </c>
      <c r="J69" s="157" t="s">
        <v>43</v>
      </c>
      <c r="K69" s="158"/>
    </row>
    <row r="70" spans="1:13" s="34" customFormat="1" ht="14.25" customHeight="1" thickBot="1">
      <c r="B70" s="41"/>
      <c r="C70" s="41"/>
      <c r="D70" s="41"/>
      <c r="E70" s="42"/>
      <c r="F70" s="39" t="s">
        <v>11</v>
      </c>
      <c r="G70" s="40">
        <f>IF(SUM(G69-G52)&lt;=0,0,(SUM(G69-G52)))</f>
        <v>6.7118055555555554</v>
      </c>
      <c r="J70" s="151">
        <f>SUM(J58:K68)</f>
        <v>0</v>
      </c>
      <c r="K70" s="152"/>
    </row>
    <row r="71" spans="1:13" s="34" customFormat="1" ht="14.25" customHeight="1">
      <c r="B71" s="41"/>
      <c r="C71" s="41"/>
      <c r="D71" s="41"/>
      <c r="E71" s="42"/>
      <c r="F71" s="39" t="s">
        <v>24</v>
      </c>
      <c r="G71" s="43">
        <f>(SUM(H58:H64))+(SUM(I58:I64))</f>
        <v>0</v>
      </c>
    </row>
    <row r="72" spans="1:13" s="34" customFormat="1" ht="14.25" customHeight="1">
      <c r="B72" s="41"/>
      <c r="C72" s="41"/>
      <c r="D72" s="41"/>
      <c r="E72" s="42"/>
      <c r="F72" s="39" t="s">
        <v>30</v>
      </c>
      <c r="G72" s="44">
        <f>SUM(M58:M64)</f>
        <v>0</v>
      </c>
      <c r="J72" s="45"/>
    </row>
    <row r="73" spans="1:13">
      <c r="B73" s="9" t="s">
        <v>2</v>
      </c>
    </row>
    <row r="74" spans="1:13" ht="23.1" customHeight="1">
      <c r="B74" s="52" t="s">
        <v>3</v>
      </c>
    </row>
    <row r="75" spans="1:13" ht="23.1" customHeight="1">
      <c r="B75" s="52" t="s">
        <v>4</v>
      </c>
    </row>
    <row r="76" spans="1:13" ht="16.5" thickBot="1"/>
    <row r="77" spans="1:13" ht="16.5" thickBot="1">
      <c r="B77" s="146" t="s">
        <v>34</v>
      </c>
      <c r="C77" s="147"/>
      <c r="D77" s="147"/>
      <c r="E77" s="147"/>
      <c r="F77" s="147"/>
      <c r="G77" s="148"/>
    </row>
    <row r="78" spans="1:13" ht="16.5" thickBot="1">
      <c r="B78" s="17"/>
      <c r="G78" s="18"/>
    </row>
    <row r="79" spans="1:13">
      <c r="B79" s="137" t="s">
        <v>13</v>
      </c>
      <c r="C79" s="138"/>
      <c r="D79" s="137" t="s">
        <v>33</v>
      </c>
      <c r="E79" s="138"/>
      <c r="F79" s="137" t="s">
        <v>14</v>
      </c>
      <c r="G79" s="138"/>
    </row>
    <row r="80" spans="1:13" ht="16.5" thickBot="1">
      <c r="B80" s="141">
        <f>SUM(G23)</f>
        <v>6.260416666666667</v>
      </c>
      <c r="C80" s="142"/>
      <c r="D80" s="141">
        <f>G24+G38+G52+G70</f>
        <v>19.485416666666666</v>
      </c>
      <c r="E80" s="142"/>
      <c r="F80" s="149">
        <f>J24+J38+J52+J70</f>
        <v>1</v>
      </c>
      <c r="G80" s="150"/>
    </row>
    <row r="81" spans="2:7">
      <c r="B81" s="137" t="s">
        <v>41</v>
      </c>
      <c r="C81" s="138"/>
      <c r="D81" s="139" t="s">
        <v>23</v>
      </c>
      <c r="E81" s="140"/>
      <c r="G81" s="18"/>
    </row>
    <row r="82" spans="2:7" ht="16.5" thickBot="1">
      <c r="B82" s="141">
        <f>G26+G40+G54+G72</f>
        <v>0</v>
      </c>
      <c r="C82" s="142"/>
      <c r="D82" s="141">
        <f>G25+G39+G53+G71</f>
        <v>0</v>
      </c>
      <c r="E82" s="142"/>
      <c r="G82" s="18"/>
    </row>
    <row r="83" spans="2:7">
      <c r="B83" s="17"/>
      <c r="G83" s="18"/>
    </row>
    <row r="84" spans="2:7" ht="16.5" thickBot="1">
      <c r="B84" s="17"/>
      <c r="G84" s="18"/>
    </row>
    <row r="85" spans="2:7">
      <c r="B85" s="143" t="s">
        <v>20</v>
      </c>
      <c r="C85" s="144"/>
      <c r="D85" s="144"/>
      <c r="E85" s="144"/>
      <c r="F85" s="49" t="s">
        <v>40</v>
      </c>
      <c r="G85" s="18"/>
    </row>
    <row r="86" spans="2:7" ht="16.5" thickBot="1">
      <c r="B86" s="50" t="s">
        <v>15</v>
      </c>
      <c r="C86" s="50" t="s">
        <v>16</v>
      </c>
      <c r="D86" s="50" t="s">
        <v>17</v>
      </c>
      <c r="E86" s="51" t="s">
        <v>18</v>
      </c>
      <c r="F86" s="54">
        <f>SUM(B87:E87)</f>
        <v>1</v>
      </c>
      <c r="G86" s="18"/>
    </row>
    <row r="87" spans="2:7">
      <c r="B87" s="56">
        <f>IF(G24&lt;=J6,G24,J6)</f>
        <v>0.33333333333333331</v>
      </c>
      <c r="C87" s="56">
        <f>IF(G38&lt;=J6,G38,J6)</f>
        <v>0.33333333333333331</v>
      </c>
      <c r="D87" s="56">
        <f>IF(G52&lt;=J6,G52,J6)</f>
        <v>0</v>
      </c>
      <c r="E87" s="56">
        <f>IF(G70&lt;=J6,G70,J6)</f>
        <v>0.33333333333333331</v>
      </c>
      <c r="G87" s="18"/>
    </row>
    <row r="88" spans="2:7" ht="16.5" thickBot="1">
      <c r="B88" s="12"/>
      <c r="C88" s="12"/>
      <c r="D88" s="12"/>
      <c r="G88" s="18"/>
    </row>
    <row r="89" spans="2:7">
      <c r="B89" s="143" t="s">
        <v>19</v>
      </c>
      <c r="C89" s="144"/>
      <c r="D89" s="144"/>
      <c r="E89" s="145"/>
      <c r="F89" s="49" t="s">
        <v>40</v>
      </c>
      <c r="G89" s="18"/>
    </row>
    <row r="90" spans="2:7" ht="16.5" thickBot="1">
      <c r="B90" s="50" t="s">
        <v>15</v>
      </c>
      <c r="C90" s="50" t="s">
        <v>16</v>
      </c>
      <c r="D90" s="50" t="s">
        <v>17</v>
      </c>
      <c r="E90" s="50" t="s">
        <v>18</v>
      </c>
      <c r="F90" s="54">
        <f>SUM(B91:E91)</f>
        <v>18.485416666666669</v>
      </c>
      <c r="G90" s="18"/>
    </row>
    <row r="91" spans="2:7">
      <c r="B91" s="55">
        <f>G24-B87</f>
        <v>4.4687500000000009</v>
      </c>
      <c r="C91" s="55">
        <f>G38-C87</f>
        <v>7.6381944444444452</v>
      </c>
      <c r="D91" s="55">
        <f>G52-D87</f>
        <v>0</v>
      </c>
      <c r="E91" s="55">
        <f>G70-E87</f>
        <v>6.3784722222222223</v>
      </c>
      <c r="G91" s="18"/>
    </row>
    <row r="92" spans="2:7" ht="16.5" thickBot="1">
      <c r="B92" s="19"/>
      <c r="C92" s="20"/>
      <c r="D92" s="20"/>
      <c r="E92" s="20"/>
      <c r="F92" s="20"/>
      <c r="G92" s="21"/>
    </row>
    <row r="93" spans="2:7" ht="20.25" customHeight="1">
      <c r="B93" s="16"/>
    </row>
    <row r="94" spans="2:7">
      <c r="B94" s="16"/>
    </row>
    <row r="101" spans="2:5">
      <c r="C101" s="16"/>
      <c r="D101" s="16"/>
      <c r="E101" s="16"/>
    </row>
    <row r="102" spans="2:5" ht="23.1" customHeight="1"/>
    <row r="103" spans="2:5" ht="23.1" customHeight="1"/>
    <row r="104" spans="2:5" ht="23.1" hidden="1" customHeight="1"/>
    <row r="105" spans="2:5" hidden="1">
      <c r="B105" s="13"/>
      <c r="C105" s="13" t="s">
        <v>21</v>
      </c>
      <c r="D105" s="13"/>
    </row>
    <row r="106" spans="2:5" hidden="1">
      <c r="B106" s="13" t="s">
        <v>22</v>
      </c>
      <c r="C106" s="14">
        <v>0.875</v>
      </c>
      <c r="D106" s="14">
        <v>0.25</v>
      </c>
    </row>
    <row r="107" spans="2:5" hidden="1"/>
    <row r="108" spans="2:5" hidden="1"/>
    <row r="109" spans="2:5" hidden="1"/>
  </sheetData>
  <protectedRanges>
    <protectedRange sqref="C16:F18 F19:F22 C30:F32 F33:F36 C44:F46 F47:F50 C58:F60 F61:F64 F67:F68 C66:F66" name="Plage1_1"/>
    <protectedRange sqref="C19:E22 C33:E36 C47:E50 C61:E64 C67:E68" name="Plage2_1"/>
    <protectedRange sqref="C65:F65" name="Plage4_1"/>
  </protectedRanges>
  <mergeCells count="38">
    <mergeCell ref="D2:G3"/>
    <mergeCell ref="J69:K69"/>
    <mergeCell ref="J70:K70"/>
    <mergeCell ref="D1:G1"/>
    <mergeCell ref="J24:K24"/>
    <mergeCell ref="J23:K23"/>
    <mergeCell ref="J37:K37"/>
    <mergeCell ref="H6:I6"/>
    <mergeCell ref="H8:I8"/>
    <mergeCell ref="J38:K38"/>
    <mergeCell ref="J51:K51"/>
    <mergeCell ref="J52:K52"/>
    <mergeCell ref="C6:D6"/>
    <mergeCell ref="C8:D8"/>
    <mergeCell ref="C10:D10"/>
    <mergeCell ref="C12:D12"/>
    <mergeCell ref="B14:G14"/>
    <mergeCell ref="B79:C79"/>
    <mergeCell ref="B80:C80"/>
    <mergeCell ref="D79:E79"/>
    <mergeCell ref="D80:E80"/>
    <mergeCell ref="F80:G80"/>
    <mergeCell ref="B81:C81"/>
    <mergeCell ref="B77:G77"/>
    <mergeCell ref="B85:E85"/>
    <mergeCell ref="B89:E89"/>
    <mergeCell ref="A23:E23"/>
    <mergeCell ref="A37:E37"/>
    <mergeCell ref="A51:E51"/>
    <mergeCell ref="A69:E69"/>
    <mergeCell ref="B56:G56"/>
    <mergeCell ref="B28:G28"/>
    <mergeCell ref="B42:G42"/>
    <mergeCell ref="B65:E65"/>
    <mergeCell ref="B82:C82"/>
    <mergeCell ref="D81:E81"/>
    <mergeCell ref="D82:E82"/>
    <mergeCell ref="F79:G79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4E85B1-F757-4F35-BCE7-32C74077E376}">
  <dimension ref="A1:P109"/>
  <sheetViews>
    <sheetView zoomScale="107" zoomScaleNormal="107" zoomScalePageLayoutView="107" workbookViewId="0">
      <selection activeCell="D2" sqref="D2:G3"/>
    </sheetView>
  </sheetViews>
  <sheetFormatPr baseColWidth="10" defaultColWidth="10.875" defaultRowHeight="15.75"/>
  <cols>
    <col min="1" max="1" width="4" style="2" bestFit="1" customWidth="1"/>
    <col min="2" max="2" width="15.625" style="2" customWidth="1"/>
    <col min="3" max="3" width="10.625" style="2" customWidth="1"/>
    <col min="4" max="4" width="9.375" style="2" customWidth="1"/>
    <col min="5" max="5" width="13" style="2" customWidth="1"/>
    <col min="6" max="6" width="12.375" style="2" customWidth="1"/>
    <col min="7" max="7" width="12.625" style="2" customWidth="1"/>
    <col min="8" max="8" width="17.75" style="2" hidden="1" customWidth="1"/>
    <col min="9" max="9" width="15.25" style="2" hidden="1" customWidth="1"/>
    <col min="10" max="10" width="13.125" style="2" hidden="1" customWidth="1"/>
    <col min="11" max="13" width="10.875" style="2" hidden="1" customWidth="1"/>
    <col min="14" max="14" width="10.875" style="2" customWidth="1"/>
    <col min="15" max="16384" width="10.875" style="2"/>
  </cols>
  <sheetData>
    <row r="1" spans="1:13" ht="16.5" thickBot="1">
      <c r="D1" s="161" t="s">
        <v>45</v>
      </c>
      <c r="E1" s="162"/>
      <c r="F1" s="162"/>
      <c r="G1" s="163"/>
      <c r="H1" s="53"/>
    </row>
    <row r="2" spans="1:13">
      <c r="D2" s="164"/>
      <c r="E2" s="164"/>
      <c r="F2" s="164"/>
      <c r="G2" s="164"/>
    </row>
    <row r="3" spans="1:13">
      <c r="D3" s="165"/>
      <c r="E3" s="165"/>
      <c r="F3" s="165"/>
      <c r="G3" s="165"/>
    </row>
    <row r="5" spans="1:13" ht="10.5" customHeight="1">
      <c r="J5" s="15" t="s">
        <v>32</v>
      </c>
    </row>
    <row r="6" spans="1:13" ht="17.25" customHeight="1">
      <c r="B6" s="46" t="s">
        <v>35</v>
      </c>
      <c r="C6" s="166">
        <v>45323</v>
      </c>
      <c r="D6" s="166"/>
      <c r="H6" s="167" t="s">
        <v>37</v>
      </c>
      <c r="I6" s="167"/>
      <c r="J6" s="1">
        <v>0.33333333333333331</v>
      </c>
    </row>
    <row r="7" spans="1:13" ht="3.95" customHeight="1">
      <c r="B7" s="47"/>
      <c r="C7" s="3"/>
      <c r="H7" s="48"/>
      <c r="I7" s="4"/>
      <c r="J7" s="5"/>
    </row>
    <row r="8" spans="1:13" ht="15" customHeight="1">
      <c r="B8" s="46"/>
      <c r="C8" s="159"/>
      <c r="D8" s="159"/>
      <c r="H8" s="167" t="s">
        <v>36</v>
      </c>
      <c r="I8" s="167"/>
      <c r="J8" s="6">
        <v>1.4583333333333333</v>
      </c>
    </row>
    <row r="9" spans="1:13" ht="3.95" customHeight="1">
      <c r="B9" s="47"/>
      <c r="C9" s="7"/>
      <c r="E9" s="4"/>
      <c r="F9" s="4"/>
      <c r="G9" s="8"/>
    </row>
    <row r="10" spans="1:13" ht="15" customHeight="1">
      <c r="B10" s="46"/>
      <c r="C10" s="159"/>
      <c r="D10" s="159"/>
    </row>
    <row r="11" spans="1:13" ht="3.95" customHeight="1">
      <c r="B11" s="47"/>
      <c r="C11" s="7"/>
    </row>
    <row r="12" spans="1:13" ht="15" customHeight="1">
      <c r="B12" s="46"/>
      <c r="C12" s="160"/>
      <c r="D12" s="160"/>
      <c r="I12" s="2" t="s">
        <v>42</v>
      </c>
      <c r="J12" s="36">
        <v>0.90625</v>
      </c>
    </row>
    <row r="13" spans="1:13" ht="12.75" customHeight="1">
      <c r="J13" s="36">
        <v>0.25</v>
      </c>
    </row>
    <row r="14" spans="1:13" ht="21.75" customHeight="1">
      <c r="B14" s="153" t="s">
        <v>39</v>
      </c>
      <c r="C14" s="154"/>
      <c r="D14" s="154"/>
      <c r="E14" s="154"/>
      <c r="F14" s="154"/>
      <c r="G14" s="154"/>
    </row>
    <row r="15" spans="1:13" s="22" customFormat="1" ht="24.75" customHeight="1" thickBot="1">
      <c r="B15" s="23" t="s">
        <v>10</v>
      </c>
      <c r="C15" s="80" t="s">
        <v>38</v>
      </c>
      <c r="D15" s="81" t="s">
        <v>7</v>
      </c>
      <c r="E15" s="82" t="s">
        <v>8</v>
      </c>
      <c r="F15" s="80" t="s">
        <v>9</v>
      </c>
      <c r="G15" s="24" t="s">
        <v>0</v>
      </c>
      <c r="H15" s="26" t="s">
        <v>25</v>
      </c>
      <c r="I15" s="26" t="s">
        <v>26</v>
      </c>
      <c r="J15" s="27" t="s">
        <v>27</v>
      </c>
      <c r="K15" s="27" t="s">
        <v>28</v>
      </c>
      <c r="L15" s="28" t="s">
        <v>29</v>
      </c>
      <c r="M15" s="28" t="s">
        <v>31</v>
      </c>
    </row>
    <row r="16" spans="1:13" s="34" customFormat="1" ht="15.95" customHeight="1">
      <c r="A16" s="30">
        <f>B16</f>
        <v>45323</v>
      </c>
      <c r="B16" s="77">
        <f>$C$6</f>
        <v>45323</v>
      </c>
      <c r="C16" s="86">
        <v>0.32291666666666669</v>
      </c>
      <c r="D16" s="93"/>
      <c r="E16" s="90"/>
      <c r="F16" s="87">
        <v>0.71597222222222223</v>
      </c>
      <c r="G16" s="79">
        <f t="shared" ref="G16:G19" si="0">SUM(D16-C16+IF(C16&gt;D16,1)+(F16-E16+IF(E16&gt;F16,1)))</f>
        <v>1.3930555555555555</v>
      </c>
      <c r="H16" s="32" t="str">
        <f>IF(SUM(C16:D16)&lt;=0,0,IF(OR(C16="",D16=""),"",(MOD(D16-C16,1)-IF(D16&gt;C16,MAX(0,MIN(D16,21/24)-MAX(C16,6/24)),MAX(0,21/24-MAX(C16,6/24))+MAX(0,MIN(D16,21/24)-6/24)))))</f>
        <v/>
      </c>
      <c r="I16" s="32" t="str">
        <f>IF(SUM(E16:F16)&lt;=0,0,IF(OR(E16="",F16=""),"",(MOD(F16-E16,1)-IF(F16&gt;E16,MAX(0,MIN(F16,21/24)-MAX(E16,6/24)),MAX(0,21/24-MAX(E16,6/24))+MAX(0,MIN(F16,21/24)-6/24)))))</f>
        <v/>
      </c>
      <c r="J16" s="58" t="str">
        <f>IF(AND(C16&gt;=$J$12,D16&lt;=$J$13),1,"")</f>
        <v/>
      </c>
      <c r="K16" s="58" t="str">
        <f>IF(AND(E16&gt;=$J$12,F16&lt;=$J$13),1,"")</f>
        <v/>
      </c>
      <c r="L16" s="58">
        <f t="shared" ref="L16:L22" si="1">WEEKDAY(A16,2)</f>
        <v>4</v>
      </c>
      <c r="M16" s="59" t="str">
        <f t="shared" ref="M16:M22" si="2">IF(L16=7,G16,"")</f>
        <v/>
      </c>
    </row>
    <row r="17" spans="1:16" s="34" customFormat="1" ht="15.95" customHeight="1">
      <c r="A17" s="30">
        <f>B17</f>
        <v>45324</v>
      </c>
      <c r="B17" s="78">
        <f>$C$6+1</f>
        <v>45324</v>
      </c>
      <c r="C17" s="88">
        <v>0.35625000000000001</v>
      </c>
      <c r="D17" s="94"/>
      <c r="E17" s="91"/>
      <c r="F17" s="89">
        <v>0.91666666666666663</v>
      </c>
      <c r="G17" s="79">
        <f t="shared" si="0"/>
        <v>1.5604166666666668</v>
      </c>
      <c r="H17" s="32" t="str">
        <f t="shared" ref="H17:H22" si="3">IF(SUM(C17:D17)&lt;=0,0,IF(OR(C17="",D17=""),"",(MOD(D17-C17,1)-IF(D17&gt;C17,MAX(0,MIN(D17,21/24)-MAX(C17,6/24)),MAX(0,21/24-MAX(C17,6/24))+MAX(0,MIN(D17,21/24)-6/24)))))</f>
        <v/>
      </c>
      <c r="I17" s="32" t="str">
        <f t="shared" ref="I17:I22" si="4">IF(SUM(E17:F17)&lt;=0,0,IF(OR(E17="",F17=""),"",(MOD(F17-E17,1)-IF(F17&gt;E17,MAX(0,MIN(F17,21/24)-MAX(E17,6/24)),MAX(0,21/24-MAX(E17,6/24))+MAX(0,MIN(F17,21/24)-6/24)))))</f>
        <v/>
      </c>
      <c r="J17" s="58">
        <f t="shared" ref="J17:J22" si="5">IF(AND($C17&gt;=J13,$D17&lt;=$J14),1,"")</f>
        <v>1</v>
      </c>
      <c r="K17" s="58" t="str">
        <f t="shared" ref="K17:K22" si="6">IF(AND(E17&gt;=$J$12,F17&lt;=$J$13),1,"")</f>
        <v/>
      </c>
      <c r="L17" s="58">
        <f t="shared" si="1"/>
        <v>5</v>
      </c>
      <c r="M17" s="59" t="str">
        <f t="shared" si="2"/>
        <v/>
      </c>
      <c r="O17" s="45"/>
    </row>
    <row r="18" spans="1:16" s="34" customFormat="1" ht="15.95" customHeight="1">
      <c r="A18" s="30">
        <f t="shared" ref="A18:A22" si="7">B18</f>
        <v>45325</v>
      </c>
      <c r="B18" s="78">
        <f>$C$6+2</f>
        <v>45325</v>
      </c>
      <c r="C18" s="88"/>
      <c r="D18" s="94"/>
      <c r="E18" s="91"/>
      <c r="F18" s="89"/>
      <c r="G18" s="79">
        <f t="shared" si="0"/>
        <v>0</v>
      </c>
      <c r="H18" s="32">
        <f t="shared" si="3"/>
        <v>0</v>
      </c>
      <c r="I18" s="32">
        <f t="shared" si="4"/>
        <v>0</v>
      </c>
      <c r="J18" s="58">
        <f t="shared" si="5"/>
        <v>1</v>
      </c>
      <c r="K18" s="58" t="str">
        <f t="shared" si="6"/>
        <v/>
      </c>
      <c r="L18" s="58">
        <f t="shared" si="1"/>
        <v>6</v>
      </c>
      <c r="M18" s="59" t="str">
        <f t="shared" si="2"/>
        <v/>
      </c>
    </row>
    <row r="19" spans="1:16" s="34" customFormat="1" ht="15.95" customHeight="1">
      <c r="A19" s="30">
        <f t="shared" si="7"/>
        <v>45326</v>
      </c>
      <c r="B19" s="78">
        <f>$C$6+3</f>
        <v>45326</v>
      </c>
      <c r="C19" s="88"/>
      <c r="D19" s="94"/>
      <c r="E19" s="91"/>
      <c r="F19" s="89"/>
      <c r="G19" s="79">
        <f t="shared" si="0"/>
        <v>0</v>
      </c>
      <c r="H19" s="32">
        <f t="shared" si="3"/>
        <v>0</v>
      </c>
      <c r="I19" s="32">
        <f t="shared" si="4"/>
        <v>0</v>
      </c>
      <c r="J19" s="58" t="str">
        <f t="shared" si="5"/>
        <v/>
      </c>
      <c r="K19" s="58" t="str">
        <f t="shared" si="6"/>
        <v/>
      </c>
      <c r="L19" s="58">
        <f t="shared" si="1"/>
        <v>7</v>
      </c>
      <c r="M19" s="59">
        <f t="shared" si="2"/>
        <v>0</v>
      </c>
      <c r="P19" s="45"/>
    </row>
    <row r="20" spans="1:16" s="34" customFormat="1" ht="15.95" customHeight="1">
      <c r="A20" s="30">
        <f t="shared" si="7"/>
        <v>45327</v>
      </c>
      <c r="B20" s="78">
        <f>$C$6+4</f>
        <v>45327</v>
      </c>
      <c r="C20" s="88">
        <v>0.31944444444444442</v>
      </c>
      <c r="D20" s="94"/>
      <c r="E20" s="91"/>
      <c r="F20" s="89">
        <v>0.6875</v>
      </c>
      <c r="G20" s="79">
        <f>SUM(D20-C20+IF(C20&gt;D20,1)+(F20-E20+IF(E20&gt;F20,1)))</f>
        <v>1.3680555555555556</v>
      </c>
      <c r="H20" s="32" t="str">
        <f t="shared" si="3"/>
        <v/>
      </c>
      <c r="I20" s="32" t="str">
        <f t="shared" si="4"/>
        <v/>
      </c>
      <c r="J20" s="58" t="str">
        <f t="shared" si="5"/>
        <v/>
      </c>
      <c r="K20" s="58" t="str">
        <f t="shared" si="6"/>
        <v/>
      </c>
      <c r="L20" s="58">
        <f t="shared" si="1"/>
        <v>1</v>
      </c>
      <c r="M20" s="59" t="str">
        <f t="shared" si="2"/>
        <v/>
      </c>
    </row>
    <row r="21" spans="1:16" s="34" customFormat="1" ht="15.95" customHeight="1">
      <c r="A21" s="30">
        <f t="shared" si="7"/>
        <v>45328</v>
      </c>
      <c r="B21" s="78">
        <f>$C$6+5</f>
        <v>45328</v>
      </c>
      <c r="C21" s="88">
        <v>0.30208333333333331</v>
      </c>
      <c r="D21" s="94"/>
      <c r="E21" s="91"/>
      <c r="F21" s="89">
        <v>0.71875</v>
      </c>
      <c r="G21" s="79">
        <f>SUM(D21-C21+IF(C21&gt;D21,1)+(F21-E21+IF(E21&gt;F21,1)))</f>
        <v>1.4166666666666667</v>
      </c>
      <c r="H21" s="32" t="str">
        <f>IF(SUM(C21:D21)&lt;=0,0,IF(OR(C21="",D21=""),"",(MOD(D21-C21,1)-IF(D21&gt;C21,MAX(0,MIN(D21,21/24)-MAX(C21,6/24)),MAX(0,21/24-MAX(C21,6/24))+MAX(0,MIN(D21,21/24)-6/24)))))</f>
        <v/>
      </c>
      <c r="I21" s="32" t="str">
        <f>IF(SUM(E21:F21)&lt;=0,0,IF(OR(E21="",F21=""),"",(MOD(F21-E21,1)-IF(F21&gt;E21,MAX(0,MIN(F21,21/24)-MAX(E21,6/24)),MAX(0,21/24-MAX(E21,6/24))+MAX(0,MIN(F21,21/24)-6/24)))))</f>
        <v/>
      </c>
      <c r="J21" s="58" t="str">
        <f t="shared" si="5"/>
        <v/>
      </c>
      <c r="K21" s="58" t="str">
        <f t="shared" si="6"/>
        <v/>
      </c>
      <c r="L21" s="58">
        <f t="shared" si="1"/>
        <v>2</v>
      </c>
      <c r="M21" s="59" t="str">
        <f t="shared" si="2"/>
        <v/>
      </c>
    </row>
    <row r="22" spans="1:16" s="34" customFormat="1" ht="15.95" customHeight="1" thickBot="1">
      <c r="A22" s="37">
        <f t="shared" si="7"/>
        <v>45329</v>
      </c>
      <c r="B22" s="78">
        <f>$C$6+6</f>
        <v>45329</v>
      </c>
      <c r="C22" s="85">
        <v>0.31944444444444442</v>
      </c>
      <c r="D22" s="95"/>
      <c r="E22" s="92"/>
      <c r="F22" s="84">
        <v>0.64930555555555558</v>
      </c>
      <c r="G22" s="79">
        <f t="shared" ref="G22" si="8">SUM(D22-C22)+(F22-E22)</f>
        <v>0.32986111111111116</v>
      </c>
      <c r="H22" s="32" t="str">
        <f t="shared" si="3"/>
        <v/>
      </c>
      <c r="I22" s="32" t="str">
        <f t="shared" si="4"/>
        <v/>
      </c>
      <c r="J22" s="60" t="str">
        <f t="shared" si="5"/>
        <v/>
      </c>
      <c r="K22" s="60" t="str">
        <f t="shared" si="6"/>
        <v/>
      </c>
      <c r="L22" s="58">
        <f t="shared" si="1"/>
        <v>3</v>
      </c>
      <c r="M22" s="59" t="str">
        <f t="shared" si="2"/>
        <v/>
      </c>
    </row>
    <row r="23" spans="1:16" s="34" customFormat="1" ht="16.5" customHeight="1" thickBot="1">
      <c r="A23" s="156"/>
      <c r="B23" s="156"/>
      <c r="C23" s="156"/>
      <c r="D23" s="156"/>
      <c r="E23" s="156"/>
      <c r="F23" s="83" t="s">
        <v>12</v>
      </c>
      <c r="G23" s="40">
        <f>SUM(G16:G22)</f>
        <v>6.0680555555555564</v>
      </c>
      <c r="J23" s="157" t="s">
        <v>43</v>
      </c>
      <c r="K23" s="158"/>
    </row>
    <row r="24" spans="1:16" s="34" customFormat="1" ht="14.25" customHeight="1" thickBot="1">
      <c r="B24" s="41"/>
      <c r="C24" s="41"/>
      <c r="D24" s="41"/>
      <c r="E24" s="42"/>
      <c r="F24" s="39" t="s">
        <v>11</v>
      </c>
      <c r="G24" s="40">
        <f>IF(SUM(G23-J8)&lt;=0,0,(SUM(G23-J8)))</f>
        <v>4.6097222222222234</v>
      </c>
      <c r="J24" s="151">
        <f>SUM(J16:K22)</f>
        <v>2</v>
      </c>
      <c r="K24" s="152"/>
    </row>
    <row r="25" spans="1:16" s="34" customFormat="1" ht="14.25" customHeight="1">
      <c r="B25" s="41"/>
      <c r="C25" s="41"/>
      <c r="D25" s="41"/>
      <c r="E25" s="42"/>
      <c r="F25" s="39" t="s">
        <v>24</v>
      </c>
      <c r="G25" s="43">
        <f>(SUM(H16:H22))+(SUM(I16:I22))</f>
        <v>0</v>
      </c>
    </row>
    <row r="26" spans="1:16" s="34" customFormat="1" ht="14.25" customHeight="1">
      <c r="B26" s="41"/>
      <c r="C26" s="41"/>
      <c r="D26" s="41"/>
      <c r="E26" s="42"/>
      <c r="F26" s="39" t="s">
        <v>30</v>
      </c>
      <c r="G26" s="44">
        <f>SUM(M16:M22)</f>
        <v>0</v>
      </c>
      <c r="J26" s="45"/>
    </row>
    <row r="27" spans="1:16" ht="12" customHeight="1">
      <c r="B27" s="10"/>
      <c r="C27" s="11"/>
      <c r="D27" s="11"/>
      <c r="E27" s="11"/>
      <c r="F27" s="11"/>
      <c r="G27" s="11"/>
    </row>
    <row r="28" spans="1:16" ht="21" customHeight="1">
      <c r="B28" s="153" t="s">
        <v>1</v>
      </c>
      <c r="C28" s="154"/>
      <c r="D28" s="154"/>
      <c r="E28" s="154"/>
      <c r="F28" s="154"/>
      <c r="G28" s="154"/>
    </row>
    <row r="29" spans="1:16" s="22" customFormat="1" ht="26.25" thickBot="1">
      <c r="B29" s="23" t="s">
        <v>10</v>
      </c>
      <c r="C29" s="24" t="s">
        <v>38</v>
      </c>
      <c r="D29" s="25" t="s">
        <v>7</v>
      </c>
      <c r="E29" s="23" t="s">
        <v>8</v>
      </c>
      <c r="F29" s="29" t="s">
        <v>9</v>
      </c>
      <c r="G29" s="29" t="s">
        <v>0</v>
      </c>
      <c r="H29" s="26" t="s">
        <v>25</v>
      </c>
      <c r="I29" s="26" t="s">
        <v>26</v>
      </c>
      <c r="J29" s="27" t="s">
        <v>27</v>
      </c>
      <c r="K29" s="27" t="s">
        <v>28</v>
      </c>
      <c r="L29" s="28" t="s">
        <v>29</v>
      </c>
      <c r="M29" s="28" t="s">
        <v>31</v>
      </c>
    </row>
    <row r="30" spans="1:16" s="34" customFormat="1" ht="15.95" customHeight="1">
      <c r="A30" s="30">
        <f>B30</f>
        <v>45330</v>
      </c>
      <c r="B30" s="35">
        <f>$C$6+7</f>
        <v>45330</v>
      </c>
      <c r="C30" s="86">
        <v>0.29166666666666669</v>
      </c>
      <c r="D30" s="93"/>
      <c r="E30" s="90"/>
      <c r="F30" s="87">
        <v>0.63888888888888884</v>
      </c>
      <c r="G30" s="31">
        <f t="shared" ref="G30:G33" si="9">SUM(D30-C30+IF(C30&gt;D30,1)+(F30-E30+IF(E30&gt;F30,1)))</f>
        <v>1.3472222222222221</v>
      </c>
      <c r="H30" s="32" t="str">
        <f>IF(SUM(C30:D30)&lt;=0,0,IF(OR(C30="",D30=""),"",(MOD(D30-C30,1)-IF(D30&gt;C30,MAX(0,MIN(D30,21/24)-MAX(C30,6/24)),MAX(0,21/24-MAX(C30,6/24))+MAX(0,MIN(D30,21/24)-6/24)))))</f>
        <v/>
      </c>
      <c r="I30" s="32" t="str">
        <f>IF(SUM(E30:F30)&lt;=0,0,IF(OR(E30="",F30=""),"",(MOD(F30-E30,1)-IF(F30&gt;E30,MAX(0,MIN(F30,21/24)-MAX(E30,6/24)),MAX(0,21/24-MAX(E30,6/24))+MAX(0,MIN(F30,21/24)-6/24)))))</f>
        <v/>
      </c>
      <c r="J30" s="58" t="str">
        <f>IF(AND(C30&gt;=$J$12,D30&lt;=$J$13),1,"")</f>
        <v/>
      </c>
      <c r="K30" s="58" t="str">
        <f>IF(AND(E30&gt;=$J$12,F30&lt;=$J$13),1,"")</f>
        <v/>
      </c>
      <c r="L30" s="57">
        <f t="shared" ref="L30:L36" si="10">WEEKDAY(A30,2)</f>
        <v>4</v>
      </c>
      <c r="M30" s="33" t="str">
        <f t="shared" ref="M30:M36" si="11">IF(L30=7,G30,"")</f>
        <v/>
      </c>
    </row>
    <row r="31" spans="1:16" s="34" customFormat="1" ht="15.95" customHeight="1">
      <c r="A31" s="30">
        <f>B31</f>
        <v>45331</v>
      </c>
      <c r="B31" s="35">
        <f>$C$6+8</f>
        <v>45331</v>
      </c>
      <c r="C31" s="88">
        <v>0.36458333333333331</v>
      </c>
      <c r="D31" s="94"/>
      <c r="E31" s="91"/>
      <c r="F31" s="89">
        <v>0.9375</v>
      </c>
      <c r="G31" s="31">
        <f t="shared" si="9"/>
        <v>1.5729166666666667</v>
      </c>
      <c r="H31" s="32" t="str">
        <f t="shared" ref="H31:H36" si="12">IF(SUM(C31:D31)&lt;=0,0,IF(OR(C31="",D31=""),"",(MOD(D31-C31,1)-IF(D31&gt;C31,MAX(0,MIN(D31,21/24)-MAX(C31,6/24)),MAX(0,21/24-MAX(C31,6/24))+MAX(0,MIN(D31,21/24)-6/24)))))</f>
        <v/>
      </c>
      <c r="I31" s="32" t="str">
        <f t="shared" ref="I31:I36" si="13">IF(SUM(E31:F31)&lt;=0,0,IF(OR(E31="",F31=""),"",(MOD(F31-E31,1)-IF(F31&gt;E31,MAX(0,MIN(F31,21/24)-MAX(E31,6/24)),MAX(0,21/24-MAX(E31,6/24))+MAX(0,MIN(F31,21/24)-6/24)))))</f>
        <v/>
      </c>
      <c r="J31" s="58" t="str">
        <f t="shared" ref="J31:J36" si="14">IF(AND(C31&gt;=$J$12,D31&lt;=$J$13),1,"")</f>
        <v/>
      </c>
      <c r="K31" s="58" t="str">
        <f t="shared" ref="K31:K36" si="15">IF(AND(E31&gt;=$J$12,F31&lt;=$J$13),1,"")</f>
        <v/>
      </c>
      <c r="L31" s="57">
        <f t="shared" si="10"/>
        <v>5</v>
      </c>
      <c r="M31" s="33" t="str">
        <f t="shared" si="11"/>
        <v/>
      </c>
    </row>
    <row r="32" spans="1:16" s="34" customFormat="1" ht="15.95" customHeight="1">
      <c r="A32" s="30">
        <f t="shared" ref="A32:A36" si="16">B32</f>
        <v>45332</v>
      </c>
      <c r="B32" s="35">
        <f>$C$6+9</f>
        <v>45332</v>
      </c>
      <c r="C32" s="88">
        <v>0.22916666666666666</v>
      </c>
      <c r="D32" s="94"/>
      <c r="E32" s="91"/>
      <c r="F32" s="89">
        <v>0.50694444444444442</v>
      </c>
      <c r="G32" s="31">
        <f t="shared" si="9"/>
        <v>1.2777777777777777</v>
      </c>
      <c r="H32" s="32" t="str">
        <f t="shared" si="12"/>
        <v/>
      </c>
      <c r="I32" s="32" t="str">
        <f t="shared" si="13"/>
        <v/>
      </c>
      <c r="J32" s="58" t="str">
        <f t="shared" si="14"/>
        <v/>
      </c>
      <c r="K32" s="58" t="str">
        <f t="shared" si="15"/>
        <v/>
      </c>
      <c r="L32" s="57">
        <f t="shared" si="10"/>
        <v>6</v>
      </c>
      <c r="M32" s="33" t="str">
        <f t="shared" si="11"/>
        <v/>
      </c>
    </row>
    <row r="33" spans="1:14" s="34" customFormat="1" ht="15.95" customHeight="1">
      <c r="A33" s="30">
        <f t="shared" si="16"/>
        <v>45333</v>
      </c>
      <c r="B33" s="35">
        <f>$C$6+10</f>
        <v>45333</v>
      </c>
      <c r="C33" s="88">
        <v>0</v>
      </c>
      <c r="D33" s="94"/>
      <c r="E33" s="91"/>
      <c r="F33" s="89">
        <v>0</v>
      </c>
      <c r="G33" s="31">
        <f t="shared" si="9"/>
        <v>0</v>
      </c>
      <c r="H33" s="32">
        <f t="shared" si="12"/>
        <v>0</v>
      </c>
      <c r="I33" s="32">
        <f t="shared" si="13"/>
        <v>0</v>
      </c>
      <c r="J33" s="58" t="str">
        <f t="shared" si="14"/>
        <v/>
      </c>
      <c r="K33" s="58" t="str">
        <f t="shared" si="15"/>
        <v/>
      </c>
      <c r="L33" s="57">
        <f t="shared" si="10"/>
        <v>7</v>
      </c>
      <c r="M33" s="33">
        <f t="shared" si="11"/>
        <v>0</v>
      </c>
    </row>
    <row r="34" spans="1:14" s="34" customFormat="1" ht="15.95" customHeight="1">
      <c r="A34" s="124">
        <f t="shared" si="16"/>
        <v>45334</v>
      </c>
      <c r="B34" s="125">
        <f>$C$6+11</f>
        <v>45334</v>
      </c>
      <c r="C34" s="112">
        <v>0</v>
      </c>
      <c r="D34" s="113"/>
      <c r="E34" s="114"/>
      <c r="F34" s="115">
        <v>0</v>
      </c>
      <c r="G34" s="130">
        <f>SUM(D34-C34+IF(C34&gt;D34,1)+(F34-E34+IF(E34&gt;F34,1)))</f>
        <v>0</v>
      </c>
      <c r="H34" s="117">
        <f t="shared" si="12"/>
        <v>0</v>
      </c>
      <c r="I34" s="117">
        <f t="shared" si="13"/>
        <v>0</v>
      </c>
      <c r="J34" s="110" t="str">
        <f t="shared" si="14"/>
        <v/>
      </c>
      <c r="K34" s="110" t="str">
        <f t="shared" si="15"/>
        <v/>
      </c>
      <c r="L34" s="110">
        <f t="shared" si="10"/>
        <v>1</v>
      </c>
      <c r="M34" s="111" t="str">
        <f t="shared" si="11"/>
        <v/>
      </c>
      <c r="N34" s="105" t="s">
        <v>53</v>
      </c>
    </row>
    <row r="35" spans="1:14" s="34" customFormat="1" ht="15.95" customHeight="1">
      <c r="A35" s="124">
        <f t="shared" si="16"/>
        <v>45335</v>
      </c>
      <c r="B35" s="125">
        <f>$C$6+12</f>
        <v>45335</v>
      </c>
      <c r="C35" s="112">
        <v>0</v>
      </c>
      <c r="D35" s="113"/>
      <c r="E35" s="114"/>
      <c r="F35" s="115">
        <v>0</v>
      </c>
      <c r="G35" s="130">
        <f>SUM(D35-C35+IF(C35&gt;D35,1)+(F35-E35+IF(E35&gt;F35,1)))</f>
        <v>0</v>
      </c>
      <c r="H35" s="117">
        <f t="shared" si="12"/>
        <v>0</v>
      </c>
      <c r="I35" s="117">
        <f t="shared" si="13"/>
        <v>0</v>
      </c>
      <c r="J35" s="110" t="str">
        <f t="shared" si="14"/>
        <v/>
      </c>
      <c r="K35" s="110" t="str">
        <f t="shared" si="15"/>
        <v/>
      </c>
      <c r="L35" s="110">
        <f t="shared" si="10"/>
        <v>2</v>
      </c>
      <c r="M35" s="111" t="str">
        <f t="shared" si="11"/>
        <v/>
      </c>
      <c r="N35" s="105" t="s">
        <v>53</v>
      </c>
    </row>
    <row r="36" spans="1:14" s="34" customFormat="1" ht="15.95" customHeight="1" thickBot="1">
      <c r="A36" s="131">
        <f t="shared" si="16"/>
        <v>45336</v>
      </c>
      <c r="B36" s="125">
        <f>$C$6+13</f>
        <v>45336</v>
      </c>
      <c r="C36" s="132">
        <v>0</v>
      </c>
      <c r="D36" s="133"/>
      <c r="E36" s="134"/>
      <c r="F36" s="135">
        <v>0</v>
      </c>
      <c r="G36" s="130">
        <f t="shared" ref="G36" si="17">SUM(D36-C36)+(F36-E36)</f>
        <v>0</v>
      </c>
      <c r="H36" s="117">
        <f t="shared" si="12"/>
        <v>0</v>
      </c>
      <c r="I36" s="117">
        <f t="shared" si="13"/>
        <v>0</v>
      </c>
      <c r="J36" s="110" t="str">
        <f t="shared" si="14"/>
        <v/>
      </c>
      <c r="K36" s="110" t="str">
        <f t="shared" si="15"/>
        <v/>
      </c>
      <c r="L36" s="110">
        <f t="shared" si="10"/>
        <v>3</v>
      </c>
      <c r="M36" s="111" t="str">
        <f t="shared" si="11"/>
        <v/>
      </c>
      <c r="N36" s="105" t="s">
        <v>53</v>
      </c>
    </row>
    <row r="37" spans="1:14" s="34" customFormat="1" ht="16.5" customHeight="1" thickBot="1">
      <c r="A37" s="156"/>
      <c r="B37" s="156"/>
      <c r="C37" s="156"/>
      <c r="D37" s="156"/>
      <c r="E37" s="156"/>
      <c r="F37" s="39" t="s">
        <v>12</v>
      </c>
      <c r="G37" s="40">
        <f>SUM(G30:G36)</f>
        <v>4.1979166666666661</v>
      </c>
      <c r="J37" s="157" t="s">
        <v>43</v>
      </c>
      <c r="K37" s="158"/>
    </row>
    <row r="38" spans="1:14" s="34" customFormat="1" ht="14.25" customHeight="1" thickBot="1">
      <c r="B38" s="41"/>
      <c r="C38" s="41"/>
      <c r="D38" s="41"/>
      <c r="E38" s="42"/>
      <c r="F38" s="39" t="s">
        <v>11</v>
      </c>
      <c r="G38" s="40">
        <f>IF(SUM(G37-G21)&lt;=0,0,(SUM(G37-G21)))</f>
        <v>2.7812499999999991</v>
      </c>
      <c r="J38" s="151">
        <f>SUM(J30:K36)</f>
        <v>0</v>
      </c>
      <c r="K38" s="152"/>
    </row>
    <row r="39" spans="1:14" s="34" customFormat="1" ht="14.25" customHeight="1">
      <c r="B39" s="41"/>
      <c r="C39" s="41"/>
      <c r="D39" s="41"/>
      <c r="E39" s="42"/>
      <c r="F39" s="39" t="s">
        <v>24</v>
      </c>
      <c r="G39" s="43">
        <f>(SUM(H30:H36))+(SUM(I30:I36))</f>
        <v>0</v>
      </c>
    </row>
    <row r="40" spans="1:14" s="34" customFormat="1" ht="14.25" customHeight="1">
      <c r="B40" s="41"/>
      <c r="C40" s="41"/>
      <c r="D40" s="41"/>
      <c r="E40" s="42"/>
      <c r="F40" s="39" t="s">
        <v>30</v>
      </c>
      <c r="G40" s="44">
        <f>SUM(M30:M36)</f>
        <v>0</v>
      </c>
      <c r="J40" s="45"/>
    </row>
    <row r="41" spans="1:14" ht="12" customHeight="1">
      <c r="B41" s="10"/>
      <c r="C41" s="11"/>
      <c r="D41" s="11"/>
      <c r="E41" s="11"/>
      <c r="F41" s="11"/>
      <c r="G41" s="11"/>
    </row>
    <row r="42" spans="1:14" ht="21" customHeight="1">
      <c r="B42" s="153" t="s">
        <v>5</v>
      </c>
      <c r="C42" s="154"/>
      <c r="D42" s="154"/>
      <c r="E42" s="154"/>
      <c r="F42" s="154"/>
      <c r="G42" s="154"/>
    </row>
    <row r="43" spans="1:14" s="22" customFormat="1" ht="26.25" thickBot="1">
      <c r="B43" s="23" t="s">
        <v>10</v>
      </c>
      <c r="C43" s="24" t="s">
        <v>38</v>
      </c>
      <c r="D43" s="25" t="s">
        <v>7</v>
      </c>
      <c r="E43" s="23" t="s">
        <v>8</v>
      </c>
      <c r="F43" s="29" t="s">
        <v>9</v>
      </c>
      <c r="G43" s="29" t="s">
        <v>0</v>
      </c>
      <c r="H43" s="26" t="s">
        <v>25</v>
      </c>
      <c r="I43" s="26" t="s">
        <v>26</v>
      </c>
      <c r="J43" s="27" t="s">
        <v>27</v>
      </c>
      <c r="K43" s="27" t="s">
        <v>28</v>
      </c>
      <c r="L43" s="28" t="s">
        <v>29</v>
      </c>
      <c r="M43" s="28" t="s">
        <v>31</v>
      </c>
    </row>
    <row r="44" spans="1:14" s="34" customFormat="1" ht="15.95" customHeight="1">
      <c r="A44" s="124">
        <f>B44</f>
        <v>45337</v>
      </c>
      <c r="B44" s="125">
        <f>$C$6+14</f>
        <v>45337</v>
      </c>
      <c r="C44" s="126">
        <v>0.29166666666666669</v>
      </c>
      <c r="D44" s="127"/>
      <c r="E44" s="128"/>
      <c r="F44" s="129">
        <v>0.75</v>
      </c>
      <c r="G44" s="130">
        <f t="shared" ref="G44:G47" si="18">SUM(D44-C44+IF(C44&gt;D44,1)+(F44-E44+IF(E44&gt;F44,1)))</f>
        <v>1.4583333333333333</v>
      </c>
      <c r="H44" s="117" t="str">
        <f>IF(SUM(C44:D44)&lt;=0,0,IF(OR(C44="",D44=""),"",(MOD(D44-C44,1)-IF(D44&gt;C44,MAX(0,MIN(D44,21/24)-MAX(C44,6/24)),MAX(0,21/24-MAX(C44,6/24))+MAX(0,MIN(D44,21/24)-6/24)))))</f>
        <v/>
      </c>
      <c r="I44" s="117" t="str">
        <f>IF(SUM(E44:F44)&lt;=0,0,IF(OR(E44="",F44=""),"",(MOD(F44-E44,1)-IF(F44&gt;E44,MAX(0,MIN(F44,21/24)-MAX(E44,6/24)),MAX(0,21/24-MAX(E44,6/24))+MAX(0,MIN(F44,21/24)-6/24)))))</f>
        <v/>
      </c>
      <c r="J44" s="110" t="str">
        <f>IF(AND(C44&gt;=$J$12,D44&lt;=$J$13),1,"")</f>
        <v/>
      </c>
      <c r="K44" s="110" t="str">
        <f>IF(AND(E44&gt;=$J$12,F44&lt;=$J$13),1,"")</f>
        <v/>
      </c>
      <c r="L44" s="110">
        <f t="shared" ref="L44:L50" si="19">WEEKDAY(A44,2)</f>
        <v>4</v>
      </c>
      <c r="M44" s="111" t="str">
        <f t="shared" ref="M44:M50" si="20">IF(L44=7,G44,"")</f>
        <v/>
      </c>
      <c r="N44" s="105" t="s">
        <v>53</v>
      </c>
    </row>
    <row r="45" spans="1:14" s="34" customFormat="1" ht="15.95" customHeight="1">
      <c r="A45" s="124">
        <f>B45</f>
        <v>45338</v>
      </c>
      <c r="B45" s="125">
        <f>$C$6+15</f>
        <v>45338</v>
      </c>
      <c r="C45" s="112">
        <v>0.29166666666666669</v>
      </c>
      <c r="D45" s="113"/>
      <c r="E45" s="114"/>
      <c r="F45" s="115">
        <v>0.79166666666666663</v>
      </c>
      <c r="G45" s="130">
        <f t="shared" si="18"/>
        <v>1.5</v>
      </c>
      <c r="H45" s="117" t="str">
        <f t="shared" ref="H45:H50" si="21">IF(SUM(C45:D45)&lt;=0,0,IF(OR(C45="",D45=""),"",(MOD(D45-C45,1)-IF(D45&gt;C45,MAX(0,MIN(D45,21/24)-MAX(C45,6/24)),MAX(0,21/24-MAX(C45,6/24))+MAX(0,MIN(D45,21/24)-6/24)))))</f>
        <v/>
      </c>
      <c r="I45" s="117" t="str">
        <f t="shared" ref="I45:I50" si="22">IF(SUM(E45:F45)&lt;=0,0,IF(OR(E45="",F45=""),"",(MOD(F45-E45,1)-IF(F45&gt;E45,MAX(0,MIN(F45,21/24)-MAX(E45,6/24)),MAX(0,21/24-MAX(E45,6/24))+MAX(0,MIN(F45,21/24)-6/24)))))</f>
        <v/>
      </c>
      <c r="J45" s="110" t="str">
        <f t="shared" ref="J45:J50" si="23">IF(AND(C45&gt;=$J$12,D45&lt;=$J$13),1,"")</f>
        <v/>
      </c>
      <c r="K45" s="110" t="str">
        <f t="shared" ref="K45:K50" si="24">IF(AND(E45&gt;=$J$12,F45&lt;=$J$13),1,"")</f>
        <v/>
      </c>
      <c r="L45" s="110">
        <f t="shared" si="19"/>
        <v>5</v>
      </c>
      <c r="M45" s="111" t="str">
        <f t="shared" si="20"/>
        <v/>
      </c>
      <c r="N45" s="105" t="s">
        <v>54</v>
      </c>
    </row>
    <row r="46" spans="1:14" s="34" customFormat="1" ht="15.95" customHeight="1">
      <c r="A46" s="30">
        <f t="shared" ref="A46:A50" si="25">B46</f>
        <v>45339</v>
      </c>
      <c r="B46" s="35">
        <f>$C$6+16</f>
        <v>45339</v>
      </c>
      <c r="C46" s="88"/>
      <c r="D46" s="94"/>
      <c r="E46" s="91"/>
      <c r="F46" s="89"/>
      <c r="G46" s="31">
        <f t="shared" si="18"/>
        <v>0</v>
      </c>
      <c r="H46" s="32">
        <f t="shared" si="21"/>
        <v>0</v>
      </c>
      <c r="I46" s="32">
        <f t="shared" si="22"/>
        <v>0</v>
      </c>
      <c r="J46" s="58" t="str">
        <f t="shared" si="23"/>
        <v/>
      </c>
      <c r="K46" s="58" t="str">
        <f t="shared" si="24"/>
        <v/>
      </c>
      <c r="L46" s="57">
        <f t="shared" si="19"/>
        <v>6</v>
      </c>
      <c r="M46" s="33" t="str">
        <f t="shared" si="20"/>
        <v/>
      </c>
      <c r="N46" s="105"/>
    </row>
    <row r="47" spans="1:14" s="34" customFormat="1" ht="15.95" customHeight="1">
      <c r="A47" s="30">
        <f t="shared" si="25"/>
        <v>45340</v>
      </c>
      <c r="B47" s="35">
        <f>$C$6+17</f>
        <v>45340</v>
      </c>
      <c r="C47" s="88"/>
      <c r="D47" s="94"/>
      <c r="E47" s="91"/>
      <c r="F47" s="89"/>
      <c r="G47" s="31">
        <f t="shared" si="18"/>
        <v>0</v>
      </c>
      <c r="H47" s="32">
        <f t="shared" si="21"/>
        <v>0</v>
      </c>
      <c r="I47" s="32">
        <f t="shared" si="22"/>
        <v>0</v>
      </c>
      <c r="J47" s="58" t="str">
        <f t="shared" si="23"/>
        <v/>
      </c>
      <c r="K47" s="58" t="str">
        <f t="shared" si="24"/>
        <v/>
      </c>
      <c r="L47" s="57">
        <f t="shared" si="19"/>
        <v>7</v>
      </c>
      <c r="M47" s="33">
        <f t="shared" si="20"/>
        <v>0</v>
      </c>
    </row>
    <row r="48" spans="1:14" s="34" customFormat="1" ht="15.95" customHeight="1">
      <c r="A48" s="30">
        <f t="shared" si="25"/>
        <v>45341</v>
      </c>
      <c r="B48" s="35">
        <f>$C$6+18</f>
        <v>45341</v>
      </c>
      <c r="C48" s="88">
        <v>0.28333333333333333</v>
      </c>
      <c r="D48" s="94"/>
      <c r="E48" s="91"/>
      <c r="F48" s="89">
        <v>0.53541666666666665</v>
      </c>
      <c r="G48" s="31">
        <f>SUM(D48-C48+IF(C48&gt;D48,1)+(F48-E48+IF(E48&gt;F48,1)))</f>
        <v>1.2520833333333332</v>
      </c>
      <c r="H48" s="32" t="str">
        <f t="shared" si="21"/>
        <v/>
      </c>
      <c r="I48" s="32" t="str">
        <f t="shared" si="22"/>
        <v/>
      </c>
      <c r="J48" s="58" t="str">
        <f t="shared" si="23"/>
        <v/>
      </c>
      <c r="K48" s="58" t="str">
        <f t="shared" si="24"/>
        <v/>
      </c>
      <c r="L48" s="57">
        <f t="shared" si="19"/>
        <v>1</v>
      </c>
      <c r="M48" s="33" t="str">
        <f t="shared" si="20"/>
        <v/>
      </c>
    </row>
    <row r="49" spans="1:13" s="34" customFormat="1" ht="15.95" customHeight="1">
      <c r="A49" s="30">
        <f t="shared" si="25"/>
        <v>45342</v>
      </c>
      <c r="B49" s="35">
        <f>$C$6+19</f>
        <v>45342</v>
      </c>
      <c r="C49" s="88">
        <v>0.32013888888888886</v>
      </c>
      <c r="D49" s="94"/>
      <c r="E49" s="91"/>
      <c r="F49" s="89">
        <v>0.56944444444444442</v>
      </c>
      <c r="G49" s="31">
        <f>SUM(D49-C49+IF(C49&gt;D49,1)+(F49-E49+IF(E49&gt;F49,1)))</f>
        <v>1.2493055555555554</v>
      </c>
      <c r="H49" s="32" t="str">
        <f t="shared" si="21"/>
        <v/>
      </c>
      <c r="I49" s="32" t="str">
        <f t="shared" si="22"/>
        <v/>
      </c>
      <c r="J49" s="58" t="str">
        <f t="shared" si="23"/>
        <v/>
      </c>
      <c r="K49" s="58" t="str">
        <f t="shared" si="24"/>
        <v/>
      </c>
      <c r="L49" s="57">
        <f t="shared" si="19"/>
        <v>2</v>
      </c>
      <c r="M49" s="33" t="str">
        <f t="shared" si="20"/>
        <v/>
      </c>
    </row>
    <row r="50" spans="1:13" s="34" customFormat="1" ht="15.95" customHeight="1" thickBot="1">
      <c r="A50" s="37">
        <f t="shared" si="25"/>
        <v>45343</v>
      </c>
      <c r="B50" s="35">
        <f>$C$6+20</f>
        <v>45343</v>
      </c>
      <c r="C50" s="85">
        <v>0.2951388888888889</v>
      </c>
      <c r="D50" s="95"/>
      <c r="E50" s="92"/>
      <c r="F50" s="84">
        <v>0.72013888888888888</v>
      </c>
      <c r="G50" s="31">
        <f t="shared" ref="G50" si="26">SUM(D50-C50)+(F50-E50)</f>
        <v>0.42499999999999999</v>
      </c>
      <c r="H50" s="32" t="str">
        <f t="shared" si="21"/>
        <v/>
      </c>
      <c r="I50" s="32" t="str">
        <f t="shared" si="22"/>
        <v/>
      </c>
      <c r="J50" s="58" t="str">
        <f t="shared" si="23"/>
        <v/>
      </c>
      <c r="K50" s="58" t="str">
        <f t="shared" si="24"/>
        <v/>
      </c>
      <c r="L50" s="57">
        <f t="shared" si="19"/>
        <v>3</v>
      </c>
      <c r="M50" s="33" t="str">
        <f t="shared" si="20"/>
        <v/>
      </c>
    </row>
    <row r="51" spans="1:13" s="34" customFormat="1" ht="16.5" customHeight="1" thickBot="1">
      <c r="A51" s="156"/>
      <c r="B51" s="156"/>
      <c r="C51" s="156"/>
      <c r="D51" s="156"/>
      <c r="E51" s="156"/>
      <c r="F51" s="39" t="s">
        <v>12</v>
      </c>
      <c r="G51" s="40">
        <f>SUM(G44:G50)</f>
        <v>5.884722222222222</v>
      </c>
      <c r="J51" s="157" t="s">
        <v>43</v>
      </c>
      <c r="K51" s="158"/>
    </row>
    <row r="52" spans="1:13" s="34" customFormat="1" ht="14.25" customHeight="1" thickBot="1">
      <c r="B52" s="41"/>
      <c r="C52" s="41"/>
      <c r="D52" s="41"/>
      <c r="E52" s="42"/>
      <c r="F52" s="39" t="s">
        <v>11</v>
      </c>
      <c r="G52" s="40">
        <f>IF(SUM(G51-G37)&lt;=0,0,(SUM(G51-G37)))</f>
        <v>1.6868055555555559</v>
      </c>
      <c r="J52" s="151">
        <f>SUM(J44:K50)</f>
        <v>0</v>
      </c>
      <c r="K52" s="152"/>
    </row>
    <row r="53" spans="1:13" s="34" customFormat="1" ht="14.25" customHeight="1">
      <c r="B53" s="41"/>
      <c r="C53" s="41"/>
      <c r="D53" s="41"/>
      <c r="E53" s="42"/>
      <c r="F53" s="39" t="s">
        <v>24</v>
      </c>
      <c r="G53" s="43">
        <f>(SUM(H44:H50))+(SUM(I44:I50))</f>
        <v>0</v>
      </c>
    </row>
    <row r="54" spans="1:13" s="34" customFormat="1" ht="14.25" customHeight="1">
      <c r="B54" s="41"/>
      <c r="C54" s="41"/>
      <c r="D54" s="41"/>
      <c r="E54" s="42"/>
      <c r="F54" s="39" t="s">
        <v>30</v>
      </c>
      <c r="G54" s="44">
        <f>SUM(M44:M50)</f>
        <v>0</v>
      </c>
      <c r="J54" s="45"/>
    </row>
    <row r="55" spans="1:13" ht="11.25" customHeight="1">
      <c r="B55" s="10"/>
      <c r="C55" s="11"/>
      <c r="D55" s="11"/>
      <c r="E55" s="11"/>
      <c r="F55" s="11"/>
      <c r="G55" s="11"/>
    </row>
    <row r="56" spans="1:13" ht="18.75" customHeight="1">
      <c r="B56" s="153" t="s">
        <v>6</v>
      </c>
      <c r="C56" s="154"/>
      <c r="D56" s="154"/>
      <c r="E56" s="154"/>
      <c r="F56" s="154"/>
      <c r="G56" s="154"/>
    </row>
    <row r="57" spans="1:13" s="22" customFormat="1" ht="26.25" thickBot="1">
      <c r="B57" s="23" t="s">
        <v>10</v>
      </c>
      <c r="C57" s="24" t="s">
        <v>38</v>
      </c>
      <c r="D57" s="25" t="s">
        <v>7</v>
      </c>
      <c r="E57" s="23" t="s">
        <v>8</v>
      </c>
      <c r="F57" s="29" t="s">
        <v>9</v>
      </c>
      <c r="G57" s="29" t="s">
        <v>0</v>
      </c>
      <c r="H57" s="26" t="s">
        <v>25</v>
      </c>
      <c r="I57" s="26" t="s">
        <v>26</v>
      </c>
      <c r="J57" s="27" t="s">
        <v>27</v>
      </c>
      <c r="K57" s="27" t="s">
        <v>28</v>
      </c>
      <c r="L57" s="28" t="s">
        <v>29</v>
      </c>
      <c r="M57" s="28" t="s">
        <v>31</v>
      </c>
    </row>
    <row r="58" spans="1:13" s="34" customFormat="1" ht="15.95" customHeight="1">
      <c r="A58" s="30">
        <f>B58</f>
        <v>45344</v>
      </c>
      <c r="B58" s="35">
        <f>$C$6+21</f>
        <v>45344</v>
      </c>
      <c r="C58" s="86">
        <v>0.30555555555555558</v>
      </c>
      <c r="D58" s="93"/>
      <c r="E58" s="90"/>
      <c r="F58" s="87">
        <v>0.71527777777777779</v>
      </c>
      <c r="G58" s="31">
        <f t="shared" ref="G58:G68" si="27">SUM(D58-C58+IF(C58&gt;D58,1)+(F58-E58+IF(E58&gt;F58,1)))</f>
        <v>1.4097222222222223</v>
      </c>
      <c r="H58" s="32" t="str">
        <f>IF(SUM(C58:D58)&lt;=0,0,IF(OR(C58="",D58=""),"",(MOD(D58-C58,1)-IF(D58&gt;C58,MAX(0,MIN(D58,21/24)-MAX(C58,6/24)),MAX(0,21/24-MAX(C58,6/24))+MAX(0,MIN(D58,21/24)-6/24)))))</f>
        <v/>
      </c>
      <c r="I58" s="32" t="str">
        <f>IF(SUM(E58:F58)&lt;=0,0,IF(OR(E58="",F58=""),"",(MOD(F58-E58,1)-IF(F58&gt;E58,MAX(0,MIN(F58,21/24)-MAX(E58,6/24)),MAX(0,21/24-MAX(E58,6/24))+MAX(0,MIN(F58,21/24)-6/24)))))</f>
        <v/>
      </c>
      <c r="J58" s="58" t="str">
        <f>IF(AND(C58&gt;=$J$12,D58&lt;=$J$13),1,"")</f>
        <v/>
      </c>
      <c r="K58" s="58" t="str">
        <f>IF(AND(E58&gt;=$J$12,F58&lt;=$J$13),1,"")</f>
        <v/>
      </c>
      <c r="L58" s="57">
        <f t="shared" ref="L58:L68" si="28">WEEKDAY(A58,2)</f>
        <v>4</v>
      </c>
      <c r="M58" s="33" t="str">
        <f t="shared" ref="M58:M68" si="29">IF(L58=7,G58,"")</f>
        <v/>
      </c>
    </row>
    <row r="59" spans="1:13" s="34" customFormat="1" ht="15.95" customHeight="1">
      <c r="A59" s="30">
        <f>B59</f>
        <v>45345</v>
      </c>
      <c r="B59" s="35">
        <f>$C$6+22</f>
        <v>45345</v>
      </c>
      <c r="C59" s="88">
        <v>0.29166666666666669</v>
      </c>
      <c r="D59" s="94"/>
      <c r="E59" s="91"/>
      <c r="F59" s="89">
        <v>0.93125000000000002</v>
      </c>
      <c r="G59" s="31">
        <f t="shared" si="27"/>
        <v>1.6395833333333334</v>
      </c>
      <c r="H59" s="32" t="str">
        <f t="shared" ref="H59:H68" si="30">IF(SUM(C59:D59)&lt;=0,0,IF(OR(C59="",D59=""),"",(MOD(D59-C59,1)-IF(D59&gt;C59,MAX(0,MIN(D59,21/24)-MAX(C59,6/24)),MAX(0,21/24-MAX(C59,6/24))+MAX(0,MIN(D59,21/24)-6/24)))))</f>
        <v/>
      </c>
      <c r="I59" s="32" t="str">
        <f t="shared" ref="I59:I68" si="31">IF(SUM(E59:F59)&lt;=0,0,IF(OR(E59="",F59=""),"",(MOD(F59-E59,1)-IF(F59&gt;E59,MAX(0,MIN(F59,21/24)-MAX(E59,6/24)),MAX(0,21/24-MAX(E59,6/24))+MAX(0,MIN(F59,21/24)-6/24)))))</f>
        <v/>
      </c>
      <c r="J59" s="58" t="str">
        <f t="shared" ref="J59:J68" si="32">IF(AND(C59&gt;=$J$12,D59&lt;=$J$13),1,"")</f>
        <v/>
      </c>
      <c r="K59" s="58" t="str">
        <f t="shared" ref="K59:K68" si="33">IF(AND(E59&gt;=$J$12,F59&lt;=$J$13),1,"")</f>
        <v/>
      </c>
      <c r="L59" s="57">
        <f t="shared" si="28"/>
        <v>5</v>
      </c>
      <c r="M59" s="33" t="str">
        <f t="shared" si="29"/>
        <v/>
      </c>
    </row>
    <row r="60" spans="1:13" s="34" customFormat="1" ht="15.95" customHeight="1">
      <c r="A60" s="30">
        <f t="shared" ref="A60:A68" si="34">B60</f>
        <v>45346</v>
      </c>
      <c r="B60" s="35">
        <f>$C$6+23</f>
        <v>45346</v>
      </c>
      <c r="C60" s="88"/>
      <c r="D60" s="94"/>
      <c r="E60" s="91"/>
      <c r="F60" s="89"/>
      <c r="G60" s="31">
        <f t="shared" si="27"/>
        <v>0</v>
      </c>
      <c r="H60" s="32">
        <f t="shared" si="30"/>
        <v>0</v>
      </c>
      <c r="I60" s="32">
        <f t="shared" si="31"/>
        <v>0</v>
      </c>
      <c r="J60" s="58" t="str">
        <f t="shared" si="32"/>
        <v/>
      </c>
      <c r="K60" s="58" t="str">
        <f t="shared" si="33"/>
        <v/>
      </c>
      <c r="L60" s="57">
        <f t="shared" si="28"/>
        <v>6</v>
      </c>
      <c r="M60" s="33" t="str">
        <f t="shared" si="29"/>
        <v/>
      </c>
    </row>
    <row r="61" spans="1:13" s="34" customFormat="1" ht="15.95" customHeight="1">
      <c r="A61" s="30">
        <f t="shared" si="34"/>
        <v>45347</v>
      </c>
      <c r="B61" s="35">
        <f>$C$6+24</f>
        <v>45347</v>
      </c>
      <c r="C61" s="88"/>
      <c r="D61" s="94"/>
      <c r="E61" s="91"/>
      <c r="F61" s="89"/>
      <c r="G61" s="31">
        <f t="shared" si="27"/>
        <v>0</v>
      </c>
      <c r="H61" s="32">
        <f t="shared" si="30"/>
        <v>0</v>
      </c>
      <c r="I61" s="32">
        <f t="shared" si="31"/>
        <v>0</v>
      </c>
      <c r="J61" s="58" t="str">
        <f t="shared" si="32"/>
        <v/>
      </c>
      <c r="K61" s="58" t="str">
        <f t="shared" si="33"/>
        <v/>
      </c>
      <c r="L61" s="57">
        <f t="shared" si="28"/>
        <v>7</v>
      </c>
      <c r="M61" s="33">
        <f t="shared" si="29"/>
        <v>0</v>
      </c>
    </row>
    <row r="62" spans="1:13" s="34" customFormat="1" ht="15.95" customHeight="1">
      <c r="A62" s="30">
        <f t="shared" si="34"/>
        <v>45348</v>
      </c>
      <c r="B62" s="35">
        <f>$C$6+25</f>
        <v>45348</v>
      </c>
      <c r="C62" s="88">
        <v>0.27847222222222223</v>
      </c>
      <c r="D62" s="94"/>
      <c r="E62" s="91"/>
      <c r="F62" s="89">
        <v>0.65625</v>
      </c>
      <c r="G62" s="31">
        <f t="shared" si="27"/>
        <v>1.3777777777777778</v>
      </c>
      <c r="H62" s="32" t="str">
        <f t="shared" si="30"/>
        <v/>
      </c>
      <c r="I62" s="32" t="str">
        <f t="shared" si="31"/>
        <v/>
      </c>
      <c r="J62" s="58" t="str">
        <f t="shared" si="32"/>
        <v/>
      </c>
      <c r="K62" s="58" t="str">
        <f t="shared" si="33"/>
        <v/>
      </c>
      <c r="L62" s="57">
        <f t="shared" si="28"/>
        <v>1</v>
      </c>
      <c r="M62" s="33" t="str">
        <f t="shared" si="29"/>
        <v/>
      </c>
    </row>
    <row r="63" spans="1:13" s="34" customFormat="1" ht="15.95" customHeight="1">
      <c r="A63" s="30">
        <f t="shared" si="34"/>
        <v>45349</v>
      </c>
      <c r="B63" s="35">
        <f>$C$6+26</f>
        <v>45349</v>
      </c>
      <c r="C63" s="88">
        <v>0.3576388888888889</v>
      </c>
      <c r="D63" s="94"/>
      <c r="E63" s="91"/>
      <c r="F63" s="89">
        <v>0.60902777777777772</v>
      </c>
      <c r="G63" s="31">
        <f t="shared" si="27"/>
        <v>1.2513888888888889</v>
      </c>
      <c r="H63" s="32" t="str">
        <f t="shared" si="30"/>
        <v/>
      </c>
      <c r="I63" s="32" t="str">
        <f t="shared" si="31"/>
        <v/>
      </c>
      <c r="J63" s="58" t="str">
        <f t="shared" si="32"/>
        <v/>
      </c>
      <c r="K63" s="58" t="str">
        <f t="shared" si="33"/>
        <v/>
      </c>
      <c r="L63" s="57">
        <f t="shared" si="28"/>
        <v>2</v>
      </c>
      <c r="M63" s="33" t="str">
        <f t="shared" si="29"/>
        <v/>
      </c>
    </row>
    <row r="64" spans="1:13" s="34" customFormat="1" ht="15.95" customHeight="1" thickBot="1">
      <c r="A64" s="37">
        <f t="shared" si="34"/>
        <v>45350</v>
      </c>
      <c r="B64" s="38">
        <f>$C$6+27</f>
        <v>45350</v>
      </c>
      <c r="C64" s="85">
        <v>0.33333333333333331</v>
      </c>
      <c r="D64" s="95"/>
      <c r="E64" s="92"/>
      <c r="F64" s="84">
        <v>0.65277777777777779</v>
      </c>
      <c r="G64" s="65">
        <f>SUM(D64-C64+IF(C64&gt;D64,1)+(F64-E64+IF(E64&gt;F64,1)))</f>
        <v>1.3194444444444446</v>
      </c>
      <c r="H64" s="66" t="str">
        <f t="shared" si="30"/>
        <v/>
      </c>
      <c r="I64" s="66" t="str">
        <f t="shared" si="31"/>
        <v/>
      </c>
      <c r="J64" s="60" t="str">
        <f t="shared" si="32"/>
        <v/>
      </c>
      <c r="K64" s="60" t="str">
        <f t="shared" si="33"/>
        <v/>
      </c>
      <c r="L64" s="67">
        <f t="shared" si="28"/>
        <v>3</v>
      </c>
      <c r="M64" s="68" t="str">
        <f t="shared" si="29"/>
        <v/>
      </c>
    </row>
    <row r="65" spans="1:13" s="34" customFormat="1" ht="15.95" customHeight="1" thickBot="1">
      <c r="A65" s="62"/>
      <c r="B65" s="155" t="s">
        <v>44</v>
      </c>
      <c r="C65" s="155"/>
      <c r="D65" s="155"/>
      <c r="E65" s="155"/>
      <c r="F65" s="63"/>
      <c r="G65" s="64"/>
      <c r="H65" s="73"/>
      <c r="I65" s="73"/>
      <c r="J65" s="74"/>
      <c r="K65" s="74"/>
      <c r="L65" s="75"/>
      <c r="M65" s="76"/>
    </row>
    <row r="66" spans="1:13" s="34" customFormat="1" ht="15.95" customHeight="1">
      <c r="A66" s="37">
        <f t="shared" si="34"/>
        <v>45351</v>
      </c>
      <c r="B66" s="38">
        <f>$C$6+28</f>
        <v>45351</v>
      </c>
      <c r="C66" s="86">
        <v>0.3125</v>
      </c>
      <c r="D66" s="93"/>
      <c r="E66" s="90"/>
      <c r="F66" s="87">
        <v>0.78472222222222221</v>
      </c>
      <c r="G66" s="61">
        <f t="shared" si="27"/>
        <v>1.4722222222222223</v>
      </c>
      <c r="H66" s="69" t="str">
        <f t="shared" si="30"/>
        <v/>
      </c>
      <c r="I66" s="69" t="str">
        <f t="shared" si="31"/>
        <v/>
      </c>
      <c r="J66" s="70" t="str">
        <f t="shared" si="32"/>
        <v/>
      </c>
      <c r="K66" s="70" t="str">
        <f t="shared" si="33"/>
        <v/>
      </c>
      <c r="L66" s="71">
        <f t="shared" si="28"/>
        <v>4</v>
      </c>
      <c r="M66" s="72" t="str">
        <f t="shared" si="29"/>
        <v/>
      </c>
    </row>
    <row r="67" spans="1:13" s="34" customFormat="1" ht="15.95" customHeight="1">
      <c r="A67" s="30">
        <f t="shared" si="34"/>
        <v>45352</v>
      </c>
      <c r="B67" s="35">
        <f>$C$6+29</f>
        <v>45352</v>
      </c>
      <c r="C67" s="88"/>
      <c r="D67" s="94"/>
      <c r="E67" s="91"/>
      <c r="F67" s="89"/>
      <c r="G67" s="31">
        <f t="shared" si="27"/>
        <v>0</v>
      </c>
      <c r="H67" s="32">
        <f t="shared" si="30"/>
        <v>0</v>
      </c>
      <c r="I67" s="32">
        <f t="shared" si="31"/>
        <v>0</v>
      </c>
      <c r="J67" s="58" t="str">
        <f t="shared" si="32"/>
        <v/>
      </c>
      <c r="K67" s="58" t="str">
        <f t="shared" si="33"/>
        <v/>
      </c>
      <c r="L67" s="57">
        <f t="shared" si="28"/>
        <v>5</v>
      </c>
      <c r="M67" s="33" t="str">
        <f t="shared" si="29"/>
        <v/>
      </c>
    </row>
    <row r="68" spans="1:13" s="34" customFormat="1" ht="15.95" customHeight="1" thickBot="1">
      <c r="A68" s="37">
        <f t="shared" si="34"/>
        <v>45353</v>
      </c>
      <c r="B68" s="35">
        <f>$C$6+30</f>
        <v>45353</v>
      </c>
      <c r="C68" s="85"/>
      <c r="D68" s="95"/>
      <c r="E68" s="92"/>
      <c r="F68" s="84"/>
      <c r="G68" s="31">
        <f t="shared" si="27"/>
        <v>0</v>
      </c>
      <c r="H68" s="32">
        <f t="shared" si="30"/>
        <v>0</v>
      </c>
      <c r="I68" s="32">
        <f t="shared" si="31"/>
        <v>0</v>
      </c>
      <c r="J68" s="58" t="str">
        <f t="shared" si="32"/>
        <v/>
      </c>
      <c r="K68" s="58" t="str">
        <f t="shared" si="33"/>
        <v/>
      </c>
      <c r="L68" s="57">
        <f t="shared" si="28"/>
        <v>6</v>
      </c>
      <c r="M68" s="33" t="str">
        <f t="shared" si="29"/>
        <v/>
      </c>
    </row>
    <row r="69" spans="1:13" s="34" customFormat="1" ht="16.5" customHeight="1" thickBot="1">
      <c r="A69" s="156"/>
      <c r="B69" s="156"/>
      <c r="C69" s="156"/>
      <c r="D69" s="156"/>
      <c r="E69" s="156"/>
      <c r="F69" s="39" t="s">
        <v>12</v>
      </c>
      <c r="G69" s="40">
        <f>SUM(G58:G64)</f>
        <v>6.9979166666666677</v>
      </c>
      <c r="J69" s="157" t="s">
        <v>43</v>
      </c>
      <c r="K69" s="158"/>
    </row>
    <row r="70" spans="1:13" s="34" customFormat="1" ht="14.25" customHeight="1" thickBot="1">
      <c r="B70" s="41"/>
      <c r="C70" s="41"/>
      <c r="D70" s="41"/>
      <c r="E70" s="42"/>
      <c r="F70" s="39" t="s">
        <v>11</v>
      </c>
      <c r="G70" s="40">
        <f>IF(SUM(G69-G52)&lt;=0,0,(SUM(G69-G52)))</f>
        <v>5.3111111111111118</v>
      </c>
      <c r="J70" s="151">
        <f>SUM(J58:K68)</f>
        <v>0</v>
      </c>
      <c r="K70" s="152"/>
    </row>
    <row r="71" spans="1:13" s="34" customFormat="1" ht="14.25" customHeight="1">
      <c r="B71" s="41"/>
      <c r="C71" s="41"/>
      <c r="D71" s="41"/>
      <c r="E71" s="42"/>
      <c r="F71" s="39" t="s">
        <v>24</v>
      </c>
      <c r="G71" s="43">
        <f>(SUM(H58:H64))+(SUM(I58:I64))</f>
        <v>0</v>
      </c>
    </row>
    <row r="72" spans="1:13" s="34" customFormat="1" ht="14.25" customHeight="1">
      <c r="B72" s="41"/>
      <c r="C72" s="41"/>
      <c r="D72" s="41"/>
      <c r="E72" s="42"/>
      <c r="F72" s="39" t="s">
        <v>30</v>
      </c>
      <c r="G72" s="44">
        <f>SUM(M58:M64)</f>
        <v>0</v>
      </c>
      <c r="J72" s="45"/>
    </row>
    <row r="73" spans="1:13">
      <c r="B73" s="9" t="s">
        <v>2</v>
      </c>
    </row>
    <row r="74" spans="1:13" ht="23.1" customHeight="1">
      <c r="B74" s="52" t="s">
        <v>3</v>
      </c>
    </row>
    <row r="75" spans="1:13" ht="23.1" customHeight="1">
      <c r="B75" s="52" t="s">
        <v>4</v>
      </c>
    </row>
    <row r="76" spans="1:13" ht="16.5" thickBot="1"/>
    <row r="77" spans="1:13" ht="16.5" thickBot="1">
      <c r="B77" s="146" t="s">
        <v>34</v>
      </c>
      <c r="C77" s="147"/>
      <c r="D77" s="147"/>
      <c r="E77" s="147"/>
      <c r="F77" s="147"/>
      <c r="G77" s="148"/>
    </row>
    <row r="78" spans="1:13" ht="16.5" thickBot="1">
      <c r="B78" s="17"/>
      <c r="G78" s="18"/>
    </row>
    <row r="79" spans="1:13">
      <c r="B79" s="137" t="s">
        <v>13</v>
      </c>
      <c r="C79" s="138"/>
      <c r="D79" s="137" t="s">
        <v>33</v>
      </c>
      <c r="E79" s="138"/>
      <c r="F79" s="137" t="s">
        <v>14</v>
      </c>
      <c r="G79" s="138"/>
    </row>
    <row r="80" spans="1:13" ht="16.5" thickBot="1">
      <c r="B80" s="141">
        <f>SUM(G23)</f>
        <v>6.0680555555555564</v>
      </c>
      <c r="C80" s="142"/>
      <c r="D80" s="141">
        <f>G24+G38+G52+G70</f>
        <v>14.388888888888891</v>
      </c>
      <c r="E80" s="142"/>
      <c r="F80" s="149">
        <f>J24+J38+J52+J70</f>
        <v>2</v>
      </c>
      <c r="G80" s="150"/>
    </row>
    <row r="81" spans="2:7">
      <c r="B81" s="137" t="s">
        <v>41</v>
      </c>
      <c r="C81" s="138"/>
      <c r="D81" s="139" t="s">
        <v>23</v>
      </c>
      <c r="E81" s="140"/>
      <c r="G81" s="18"/>
    </row>
    <row r="82" spans="2:7" ht="16.5" thickBot="1">
      <c r="B82" s="141">
        <f>G26+G40+G54+G72</f>
        <v>0</v>
      </c>
      <c r="C82" s="142"/>
      <c r="D82" s="141">
        <f>G25+G39+G53+G71</f>
        <v>0</v>
      </c>
      <c r="E82" s="142"/>
      <c r="G82" s="18"/>
    </row>
    <row r="83" spans="2:7">
      <c r="B83" s="17"/>
      <c r="G83" s="18"/>
    </row>
    <row r="84" spans="2:7" ht="16.5" thickBot="1">
      <c r="B84" s="17"/>
      <c r="G84" s="18"/>
    </row>
    <row r="85" spans="2:7">
      <c r="B85" s="143" t="s">
        <v>20</v>
      </c>
      <c r="C85" s="144"/>
      <c r="D85" s="144"/>
      <c r="E85" s="144"/>
      <c r="F85" s="49" t="s">
        <v>40</v>
      </c>
      <c r="G85" s="18"/>
    </row>
    <row r="86" spans="2:7" ht="16.5" thickBot="1">
      <c r="B86" s="50" t="s">
        <v>15</v>
      </c>
      <c r="C86" s="50" t="s">
        <v>16</v>
      </c>
      <c r="D86" s="50" t="s">
        <v>17</v>
      </c>
      <c r="E86" s="51" t="s">
        <v>18</v>
      </c>
      <c r="F86" s="54">
        <f>SUM(B87:E87)</f>
        <v>1.3333333333333333</v>
      </c>
      <c r="G86" s="18"/>
    </row>
    <row r="87" spans="2:7">
      <c r="B87" s="56">
        <f>IF(G24&lt;=J6,G24,J6)</f>
        <v>0.33333333333333331</v>
      </c>
      <c r="C87" s="56">
        <f>IF(G38&lt;=J6,G38,J6)</f>
        <v>0.33333333333333331</v>
      </c>
      <c r="D87" s="56">
        <f>IF(G52&lt;=J6,G52,J6)</f>
        <v>0.33333333333333331</v>
      </c>
      <c r="E87" s="56">
        <f>IF(G70&lt;=J6,G70,J6)</f>
        <v>0.33333333333333331</v>
      </c>
      <c r="G87" s="18"/>
    </row>
    <row r="88" spans="2:7" ht="16.5" thickBot="1">
      <c r="B88" s="12"/>
      <c r="C88" s="12"/>
      <c r="D88" s="12"/>
      <c r="G88" s="18"/>
    </row>
    <row r="89" spans="2:7">
      <c r="B89" s="143" t="s">
        <v>19</v>
      </c>
      <c r="C89" s="144"/>
      <c r="D89" s="144"/>
      <c r="E89" s="145"/>
      <c r="F89" s="49" t="s">
        <v>40</v>
      </c>
      <c r="G89" s="18"/>
    </row>
    <row r="90" spans="2:7" ht="16.5" thickBot="1">
      <c r="B90" s="50" t="s">
        <v>15</v>
      </c>
      <c r="C90" s="50" t="s">
        <v>16</v>
      </c>
      <c r="D90" s="50" t="s">
        <v>17</v>
      </c>
      <c r="E90" s="50" t="s">
        <v>18</v>
      </c>
      <c r="F90" s="54">
        <f>SUM(B91:E91)</f>
        <v>13.055555555555557</v>
      </c>
      <c r="G90" s="18"/>
    </row>
    <row r="91" spans="2:7">
      <c r="B91" s="55">
        <f>G24-B87</f>
        <v>4.2763888888888903</v>
      </c>
      <c r="C91" s="55">
        <f>G38-C87</f>
        <v>2.4479166666666656</v>
      </c>
      <c r="D91" s="55">
        <f>G52-D87</f>
        <v>1.3534722222222226</v>
      </c>
      <c r="E91" s="55">
        <f>G70-E87</f>
        <v>4.9777777777777787</v>
      </c>
      <c r="G91" s="18"/>
    </row>
    <row r="92" spans="2:7" ht="16.5" thickBot="1">
      <c r="B92" s="19"/>
      <c r="C92" s="20"/>
      <c r="D92" s="20"/>
      <c r="E92" s="20"/>
      <c r="F92" s="20"/>
      <c r="G92" s="21"/>
    </row>
    <row r="93" spans="2:7" ht="20.25" customHeight="1">
      <c r="B93" s="16"/>
    </row>
    <row r="94" spans="2:7">
      <c r="B94" s="16"/>
    </row>
    <row r="101" spans="2:5">
      <c r="C101" s="16"/>
      <c r="D101" s="16"/>
      <c r="E101" s="16"/>
    </row>
    <row r="102" spans="2:5" ht="23.1" customHeight="1"/>
    <row r="103" spans="2:5" ht="23.1" customHeight="1"/>
    <row r="104" spans="2:5" ht="23.1" hidden="1" customHeight="1"/>
    <row r="105" spans="2:5" hidden="1">
      <c r="B105" s="13"/>
      <c r="C105" s="13" t="s">
        <v>21</v>
      </c>
      <c r="D105" s="13"/>
    </row>
    <row r="106" spans="2:5" hidden="1">
      <c r="B106" s="13" t="s">
        <v>22</v>
      </c>
      <c r="C106" s="14">
        <v>0.875</v>
      </c>
      <c r="D106" s="14">
        <v>0.25</v>
      </c>
    </row>
    <row r="107" spans="2:5" hidden="1"/>
    <row r="108" spans="2:5" hidden="1"/>
    <row r="109" spans="2:5" hidden="1"/>
  </sheetData>
  <protectedRanges>
    <protectedRange sqref="C16:F18 F19:F22 C30:F32 F33:F36 C44:F46 F47:F50 C58:F60 F61:F64 F67:F68 C66:F66" name="Plage1_1"/>
    <protectedRange sqref="C19:E22 C33:E36 C47:E50 C61:E64 C67:E68" name="Plage2_1"/>
    <protectedRange sqref="C65:F65" name="Plage4_1"/>
  </protectedRanges>
  <mergeCells count="38">
    <mergeCell ref="J24:K24"/>
    <mergeCell ref="D1:G1"/>
    <mergeCell ref="D2:G3"/>
    <mergeCell ref="C6:D6"/>
    <mergeCell ref="H6:I6"/>
    <mergeCell ref="C8:D8"/>
    <mergeCell ref="H8:I8"/>
    <mergeCell ref="C10:D10"/>
    <mergeCell ref="C12:D12"/>
    <mergeCell ref="B14:G14"/>
    <mergeCell ref="A23:E23"/>
    <mergeCell ref="J23:K23"/>
    <mergeCell ref="J70:K70"/>
    <mergeCell ref="B28:G28"/>
    <mergeCell ref="A37:E37"/>
    <mergeCell ref="J37:K37"/>
    <mergeCell ref="J38:K38"/>
    <mergeCell ref="B42:G42"/>
    <mergeCell ref="A51:E51"/>
    <mergeCell ref="J51:K51"/>
    <mergeCell ref="J52:K52"/>
    <mergeCell ref="B56:G56"/>
    <mergeCell ref="B65:E65"/>
    <mergeCell ref="A69:E69"/>
    <mergeCell ref="J69:K69"/>
    <mergeCell ref="B89:E89"/>
    <mergeCell ref="B77:G77"/>
    <mergeCell ref="B79:C79"/>
    <mergeCell ref="D79:E79"/>
    <mergeCell ref="F79:G79"/>
    <mergeCell ref="B80:C80"/>
    <mergeCell ref="D80:E80"/>
    <mergeCell ref="F80:G80"/>
    <mergeCell ref="B81:C81"/>
    <mergeCell ref="D81:E81"/>
    <mergeCell ref="B82:C82"/>
    <mergeCell ref="D82:E82"/>
    <mergeCell ref="B85:E85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459D2E-8A12-4BAE-B80F-435BB1A5B1B4}">
  <dimension ref="A1:P109"/>
  <sheetViews>
    <sheetView zoomScale="107" zoomScaleNormal="107" zoomScalePageLayoutView="107" workbookViewId="0">
      <selection activeCell="D2" sqref="D2:G3"/>
    </sheetView>
  </sheetViews>
  <sheetFormatPr baseColWidth="10" defaultColWidth="10.875" defaultRowHeight="15.75"/>
  <cols>
    <col min="1" max="1" width="4" style="2" bestFit="1" customWidth="1"/>
    <col min="2" max="2" width="15.625" style="2" customWidth="1"/>
    <col min="3" max="3" width="10.625" style="2" customWidth="1"/>
    <col min="4" max="4" width="9.375" style="2" customWidth="1"/>
    <col min="5" max="5" width="13" style="2" customWidth="1"/>
    <col min="6" max="6" width="12.375" style="2" customWidth="1"/>
    <col min="7" max="7" width="12.625" style="2" customWidth="1"/>
    <col min="8" max="8" width="17.75" style="2" hidden="1" customWidth="1"/>
    <col min="9" max="9" width="15.25" style="2" hidden="1" customWidth="1"/>
    <col min="10" max="10" width="13.125" style="2" hidden="1" customWidth="1"/>
    <col min="11" max="13" width="10.875" style="2" hidden="1" customWidth="1"/>
    <col min="14" max="14" width="10.875" style="2" customWidth="1"/>
    <col min="15" max="16384" width="10.875" style="2"/>
  </cols>
  <sheetData>
    <row r="1" spans="1:13" ht="16.5" thickBot="1">
      <c r="D1" s="161" t="s">
        <v>45</v>
      </c>
      <c r="E1" s="162"/>
      <c r="F1" s="162"/>
      <c r="G1" s="163"/>
      <c r="H1" s="53"/>
    </row>
    <row r="2" spans="1:13">
      <c r="D2" s="164"/>
      <c r="E2" s="164"/>
      <c r="F2" s="164"/>
      <c r="G2" s="164"/>
    </row>
    <row r="3" spans="1:13">
      <c r="D3" s="165"/>
      <c r="E3" s="165"/>
      <c r="F3" s="165"/>
      <c r="G3" s="165"/>
    </row>
    <row r="5" spans="1:13" ht="10.5" customHeight="1">
      <c r="J5" s="15" t="s">
        <v>32</v>
      </c>
    </row>
    <row r="6" spans="1:13" ht="17.25" customHeight="1">
      <c r="B6" s="46" t="s">
        <v>35</v>
      </c>
      <c r="C6" s="166">
        <v>44986</v>
      </c>
      <c r="D6" s="166"/>
      <c r="H6" s="167" t="s">
        <v>37</v>
      </c>
      <c r="I6" s="167"/>
      <c r="J6" s="1">
        <v>0.33333333333333331</v>
      </c>
    </row>
    <row r="7" spans="1:13" ht="3.95" customHeight="1">
      <c r="B7" s="47"/>
      <c r="C7" s="3"/>
      <c r="H7" s="48"/>
      <c r="I7" s="4"/>
      <c r="J7" s="5"/>
    </row>
    <row r="8" spans="1:13" ht="15" customHeight="1">
      <c r="B8" s="46"/>
      <c r="C8" s="159"/>
      <c r="D8" s="159"/>
      <c r="H8" s="167" t="s">
        <v>36</v>
      </c>
      <c r="I8" s="167"/>
      <c r="J8" s="6">
        <v>1.4583333333333333</v>
      </c>
    </row>
    <row r="9" spans="1:13" ht="3.95" customHeight="1">
      <c r="B9" s="47"/>
      <c r="C9" s="7"/>
      <c r="E9" s="4"/>
      <c r="F9" s="4"/>
      <c r="G9" s="8"/>
    </row>
    <row r="10" spans="1:13" ht="15" customHeight="1">
      <c r="B10" s="46"/>
      <c r="C10" s="159"/>
      <c r="D10" s="159"/>
    </row>
    <row r="11" spans="1:13" ht="3.95" customHeight="1">
      <c r="B11" s="47"/>
      <c r="C11" s="7"/>
    </row>
    <row r="12" spans="1:13" ht="15" customHeight="1">
      <c r="B12" s="46"/>
      <c r="C12" s="160"/>
      <c r="D12" s="160"/>
      <c r="I12" s="2" t="s">
        <v>42</v>
      </c>
      <c r="J12" s="36">
        <v>0.90625</v>
      </c>
    </row>
    <row r="13" spans="1:13" ht="12.75" customHeight="1">
      <c r="J13" s="36">
        <v>0.25</v>
      </c>
    </row>
    <row r="14" spans="1:13" ht="21.75" customHeight="1">
      <c r="B14" s="153" t="s">
        <v>39</v>
      </c>
      <c r="C14" s="154"/>
      <c r="D14" s="154"/>
      <c r="E14" s="154"/>
      <c r="F14" s="154"/>
      <c r="G14" s="154"/>
    </row>
    <row r="15" spans="1:13" s="22" customFormat="1" ht="24.75" customHeight="1" thickBot="1">
      <c r="B15" s="23" t="s">
        <v>10</v>
      </c>
      <c r="C15" s="80" t="s">
        <v>38</v>
      </c>
      <c r="D15" s="81" t="s">
        <v>7</v>
      </c>
      <c r="E15" s="82" t="s">
        <v>8</v>
      </c>
      <c r="F15" s="80" t="s">
        <v>9</v>
      </c>
      <c r="G15" s="24" t="s">
        <v>0</v>
      </c>
      <c r="H15" s="26" t="s">
        <v>25</v>
      </c>
      <c r="I15" s="26" t="s">
        <v>26</v>
      </c>
      <c r="J15" s="27" t="s">
        <v>27</v>
      </c>
      <c r="K15" s="27" t="s">
        <v>28</v>
      </c>
      <c r="L15" s="28" t="s">
        <v>29</v>
      </c>
      <c r="M15" s="28" t="s">
        <v>31</v>
      </c>
    </row>
    <row r="16" spans="1:13" s="34" customFormat="1" ht="15.95" customHeight="1">
      <c r="A16" s="30">
        <f>B16</f>
        <v>44986</v>
      </c>
      <c r="B16" s="77">
        <f>$C$6</f>
        <v>44986</v>
      </c>
      <c r="C16" s="86">
        <v>0.29166666666666669</v>
      </c>
      <c r="D16" s="93"/>
      <c r="E16" s="90"/>
      <c r="F16" s="87">
        <v>0.88402777777777775</v>
      </c>
      <c r="G16" s="79">
        <f t="shared" ref="G16:G19" si="0">SUM(D16-C16+IF(C16&gt;D16,1)+(F16-E16+IF(E16&gt;F16,1)))</f>
        <v>1.5923611111111109</v>
      </c>
      <c r="H16" s="32" t="str">
        <f>IF(SUM(C16:D16)&lt;=0,0,IF(OR(C16="",D16=""),"",(MOD(D16-C16,1)-IF(D16&gt;C16,MAX(0,MIN(D16,21/24)-MAX(C16,6/24)),MAX(0,21/24-MAX(C16,6/24))+MAX(0,MIN(D16,21/24)-6/24)))))</f>
        <v/>
      </c>
      <c r="I16" s="32" t="str">
        <f>IF(SUM(E16:F16)&lt;=0,0,IF(OR(E16="",F16=""),"",(MOD(F16-E16,1)-IF(F16&gt;E16,MAX(0,MIN(F16,21/24)-MAX(E16,6/24)),MAX(0,21/24-MAX(E16,6/24))+MAX(0,MIN(F16,21/24)-6/24)))))</f>
        <v/>
      </c>
      <c r="J16" s="58" t="str">
        <f>IF(AND(C16&gt;=$J$12,D16&lt;=$J$13),1,"")</f>
        <v/>
      </c>
      <c r="K16" s="58" t="str">
        <f>IF(AND(E16&gt;=$J$12,F16&lt;=$J$13),1,"")</f>
        <v/>
      </c>
      <c r="L16" s="58">
        <f t="shared" ref="L16:L22" si="1">WEEKDAY(A16,2)</f>
        <v>3</v>
      </c>
      <c r="M16" s="59" t="str">
        <f t="shared" ref="M16:M22" si="2">IF(L16=7,G16,"")</f>
        <v/>
      </c>
    </row>
    <row r="17" spans="1:16" s="34" customFormat="1" ht="15.95" customHeight="1">
      <c r="A17" s="30">
        <f>B17</f>
        <v>44987</v>
      </c>
      <c r="B17" s="78">
        <f>$C$6+1</f>
        <v>44987</v>
      </c>
      <c r="C17" s="88"/>
      <c r="D17" s="94"/>
      <c r="E17" s="91"/>
      <c r="F17" s="89"/>
      <c r="G17" s="79">
        <f t="shared" si="0"/>
        <v>0</v>
      </c>
      <c r="H17" s="32">
        <f t="shared" ref="H17:H22" si="3">IF(SUM(C17:D17)&lt;=0,0,IF(OR(C17="",D17=""),"",(MOD(D17-C17,1)-IF(D17&gt;C17,MAX(0,MIN(D17,21/24)-MAX(C17,6/24)),MAX(0,21/24-MAX(C17,6/24))+MAX(0,MIN(D17,21/24)-6/24)))))</f>
        <v>0</v>
      </c>
      <c r="I17" s="32">
        <f t="shared" ref="I17:I22" si="4">IF(SUM(E17:F17)&lt;=0,0,IF(OR(E17="",F17=""),"",(MOD(F17-E17,1)-IF(F17&gt;E17,MAX(0,MIN(F17,21/24)-MAX(E17,6/24)),MAX(0,21/24-MAX(E17,6/24))+MAX(0,MIN(F17,21/24)-6/24)))))</f>
        <v>0</v>
      </c>
      <c r="J17" s="58" t="str">
        <f t="shared" ref="J17:J22" si="5">IF(AND($C17&gt;=J13,$D17&lt;=$J14),1,"")</f>
        <v/>
      </c>
      <c r="K17" s="58" t="str">
        <f t="shared" ref="K17:K22" si="6">IF(AND(E17&gt;=$J$12,F17&lt;=$J$13),1,"")</f>
        <v/>
      </c>
      <c r="L17" s="58">
        <f t="shared" si="1"/>
        <v>4</v>
      </c>
      <c r="M17" s="59" t="str">
        <f t="shared" si="2"/>
        <v/>
      </c>
      <c r="O17" s="45"/>
    </row>
    <row r="18" spans="1:16" s="34" customFormat="1" ht="15.95" customHeight="1">
      <c r="A18" s="30">
        <f t="shared" ref="A18:A22" si="7">B18</f>
        <v>44988</v>
      </c>
      <c r="B18" s="78">
        <f>$C$6+2</f>
        <v>44988</v>
      </c>
      <c r="C18" s="88"/>
      <c r="D18" s="94"/>
      <c r="E18" s="91"/>
      <c r="F18" s="89"/>
      <c r="G18" s="79">
        <f t="shared" si="0"/>
        <v>0</v>
      </c>
      <c r="H18" s="32">
        <f t="shared" si="3"/>
        <v>0</v>
      </c>
      <c r="I18" s="32">
        <f t="shared" si="4"/>
        <v>0</v>
      </c>
      <c r="J18" s="58">
        <f t="shared" si="5"/>
        <v>1</v>
      </c>
      <c r="K18" s="58" t="str">
        <f t="shared" si="6"/>
        <v/>
      </c>
      <c r="L18" s="58">
        <f t="shared" si="1"/>
        <v>5</v>
      </c>
      <c r="M18" s="59" t="str">
        <f t="shared" si="2"/>
        <v/>
      </c>
    </row>
    <row r="19" spans="1:16" s="34" customFormat="1" ht="15.95" customHeight="1">
      <c r="A19" s="30">
        <f t="shared" si="7"/>
        <v>44989</v>
      </c>
      <c r="B19" s="78">
        <f>$C$6+3</f>
        <v>44989</v>
      </c>
      <c r="C19" s="88">
        <v>0.3611111111111111</v>
      </c>
      <c r="D19" s="94"/>
      <c r="E19" s="91"/>
      <c r="F19" s="89">
        <v>0.69444444444444442</v>
      </c>
      <c r="G19" s="79">
        <f t="shared" si="0"/>
        <v>1.3333333333333333</v>
      </c>
      <c r="H19" s="32" t="str">
        <f t="shared" si="3"/>
        <v/>
      </c>
      <c r="I19" s="32" t="str">
        <f t="shared" si="4"/>
        <v/>
      </c>
      <c r="J19" s="58" t="str">
        <f t="shared" si="5"/>
        <v/>
      </c>
      <c r="K19" s="58" t="str">
        <f t="shared" si="6"/>
        <v/>
      </c>
      <c r="L19" s="58">
        <f t="shared" si="1"/>
        <v>6</v>
      </c>
      <c r="M19" s="59" t="str">
        <f t="shared" si="2"/>
        <v/>
      </c>
      <c r="P19" s="45"/>
    </row>
    <row r="20" spans="1:16" s="34" customFormat="1" ht="15.95" customHeight="1">
      <c r="A20" s="30">
        <f t="shared" si="7"/>
        <v>44990</v>
      </c>
      <c r="B20" s="78">
        <f>$C$6+4</f>
        <v>44990</v>
      </c>
      <c r="C20" s="88">
        <v>0.30208333333333331</v>
      </c>
      <c r="D20" s="94"/>
      <c r="E20" s="91"/>
      <c r="F20" s="89">
        <v>0.64236111111111116</v>
      </c>
      <c r="G20" s="79">
        <f>SUM(D20-C20+IF(C20&gt;D20,1)+(F20-E20+IF(E20&gt;F20,1)))</f>
        <v>1.3402777777777779</v>
      </c>
      <c r="H20" s="32" t="str">
        <f t="shared" si="3"/>
        <v/>
      </c>
      <c r="I20" s="32" t="str">
        <f t="shared" si="4"/>
        <v/>
      </c>
      <c r="J20" s="58" t="str">
        <f t="shared" si="5"/>
        <v/>
      </c>
      <c r="K20" s="58" t="str">
        <f t="shared" si="6"/>
        <v/>
      </c>
      <c r="L20" s="58">
        <f t="shared" si="1"/>
        <v>7</v>
      </c>
      <c r="M20" s="59">
        <f t="shared" si="2"/>
        <v>1.3402777777777779</v>
      </c>
    </row>
    <row r="21" spans="1:16" s="34" customFormat="1" ht="15.95" customHeight="1">
      <c r="A21" s="30">
        <f t="shared" si="7"/>
        <v>44991</v>
      </c>
      <c r="B21" s="78">
        <f>$C$6+5</f>
        <v>44991</v>
      </c>
      <c r="C21" s="88">
        <v>0.27083333333333331</v>
      </c>
      <c r="D21" s="94"/>
      <c r="E21" s="91"/>
      <c r="F21" s="89">
        <v>0.57986111111111116</v>
      </c>
      <c r="G21" s="79">
        <f>SUM(D21-C21+IF(C21&gt;D21,1)+(F21-E21+IF(E21&gt;F21,1)))</f>
        <v>1.3090277777777779</v>
      </c>
      <c r="H21" s="32" t="str">
        <f>IF(SUM(C21:D21)&lt;=0,0,IF(OR(C21="",D21=""),"",(MOD(D21-C21,1)-IF(D21&gt;C21,MAX(0,MIN(D21,21/24)-MAX(C21,6/24)),MAX(0,21/24-MAX(C21,6/24))+MAX(0,MIN(D21,21/24)-6/24)))))</f>
        <v/>
      </c>
      <c r="I21" s="32" t="str">
        <f>IF(SUM(E21:F21)&lt;=0,0,IF(OR(E21="",F21=""),"",(MOD(F21-E21,1)-IF(F21&gt;E21,MAX(0,MIN(F21,21/24)-MAX(E21,6/24)),MAX(0,21/24-MAX(E21,6/24))+MAX(0,MIN(F21,21/24)-6/24)))))</f>
        <v/>
      </c>
      <c r="J21" s="58" t="str">
        <f t="shared" si="5"/>
        <v/>
      </c>
      <c r="K21" s="58" t="str">
        <f t="shared" si="6"/>
        <v/>
      </c>
      <c r="L21" s="58">
        <f t="shared" si="1"/>
        <v>1</v>
      </c>
      <c r="M21" s="59" t="str">
        <f t="shared" si="2"/>
        <v/>
      </c>
    </row>
    <row r="22" spans="1:16" s="34" customFormat="1" ht="15.95" customHeight="1" thickBot="1">
      <c r="A22" s="131">
        <f t="shared" si="7"/>
        <v>44992</v>
      </c>
      <c r="B22" s="96">
        <f>$C$6+6</f>
        <v>44992</v>
      </c>
      <c r="C22" s="132">
        <v>0</v>
      </c>
      <c r="D22" s="133"/>
      <c r="E22" s="134"/>
      <c r="F22" s="135">
        <v>0</v>
      </c>
      <c r="G22" s="116">
        <f t="shared" ref="G22" si="8">SUM(D22-C22)+(F22-E22)</f>
        <v>0</v>
      </c>
      <c r="H22" s="117">
        <f t="shared" si="3"/>
        <v>0</v>
      </c>
      <c r="I22" s="117">
        <f t="shared" si="4"/>
        <v>0</v>
      </c>
      <c r="J22" s="136" t="str">
        <f t="shared" si="5"/>
        <v/>
      </c>
      <c r="K22" s="136" t="str">
        <f t="shared" si="6"/>
        <v/>
      </c>
      <c r="L22" s="110">
        <f t="shared" si="1"/>
        <v>2</v>
      </c>
      <c r="M22" s="111" t="str">
        <f t="shared" si="2"/>
        <v/>
      </c>
      <c r="N22" s="105" t="s">
        <v>52</v>
      </c>
    </row>
    <row r="23" spans="1:16" s="34" customFormat="1" ht="16.5" customHeight="1" thickBot="1">
      <c r="A23" s="156"/>
      <c r="B23" s="156"/>
      <c r="C23" s="156"/>
      <c r="D23" s="156"/>
      <c r="E23" s="156"/>
      <c r="F23" s="83" t="s">
        <v>12</v>
      </c>
      <c r="G23" s="40">
        <f>SUM(G16:G22)</f>
        <v>5.5749999999999993</v>
      </c>
      <c r="J23" s="157" t="s">
        <v>43</v>
      </c>
      <c r="K23" s="158"/>
    </row>
    <row r="24" spans="1:16" s="34" customFormat="1" ht="14.25" customHeight="1" thickBot="1">
      <c r="B24" s="41"/>
      <c r="C24" s="41"/>
      <c r="D24" s="41"/>
      <c r="E24" s="42"/>
      <c r="F24" s="39" t="s">
        <v>11</v>
      </c>
      <c r="G24" s="40">
        <f>IF(SUM(G23-J8)&lt;=0,0,(SUM(G23-J8)))</f>
        <v>4.1166666666666663</v>
      </c>
      <c r="J24" s="151">
        <f>SUM(J16:K22)</f>
        <v>1</v>
      </c>
      <c r="K24" s="152"/>
    </row>
    <row r="25" spans="1:16" s="34" customFormat="1" ht="14.25" customHeight="1">
      <c r="B25" s="41"/>
      <c r="C25" s="41"/>
      <c r="D25" s="41"/>
      <c r="E25" s="42"/>
      <c r="F25" s="39" t="s">
        <v>24</v>
      </c>
      <c r="G25" s="43">
        <f>(SUM(H16:H22))+(SUM(I16:I22))</f>
        <v>0</v>
      </c>
    </row>
    <row r="26" spans="1:16" s="34" customFormat="1" ht="14.25" customHeight="1">
      <c r="B26" s="41"/>
      <c r="C26" s="41"/>
      <c r="D26" s="41"/>
      <c r="E26" s="42"/>
      <c r="F26" s="39" t="s">
        <v>30</v>
      </c>
      <c r="G26" s="44">
        <f>SUM(M16:M22)</f>
        <v>1.3402777777777779</v>
      </c>
      <c r="J26" s="45"/>
    </row>
    <row r="27" spans="1:16" ht="12" customHeight="1">
      <c r="B27" s="10"/>
      <c r="C27" s="11"/>
      <c r="D27" s="11"/>
      <c r="E27" s="11"/>
      <c r="F27" s="11"/>
      <c r="G27" s="11"/>
    </row>
    <row r="28" spans="1:16" ht="21" customHeight="1">
      <c r="B28" s="153" t="s">
        <v>1</v>
      </c>
      <c r="C28" s="154"/>
      <c r="D28" s="154"/>
      <c r="E28" s="154"/>
      <c r="F28" s="154"/>
      <c r="G28" s="154"/>
    </row>
    <row r="29" spans="1:16" s="22" customFormat="1" ht="26.25" thickBot="1">
      <c r="B29" s="23" t="s">
        <v>10</v>
      </c>
      <c r="C29" s="24" t="s">
        <v>38</v>
      </c>
      <c r="D29" s="25" t="s">
        <v>7</v>
      </c>
      <c r="E29" s="23" t="s">
        <v>8</v>
      </c>
      <c r="F29" s="29" t="s">
        <v>9</v>
      </c>
      <c r="G29" s="29" t="s">
        <v>0</v>
      </c>
      <c r="H29" s="26" t="s">
        <v>25</v>
      </c>
      <c r="I29" s="26" t="s">
        <v>26</v>
      </c>
      <c r="J29" s="27" t="s">
        <v>27</v>
      </c>
      <c r="K29" s="27" t="s">
        <v>28</v>
      </c>
      <c r="L29" s="28" t="s">
        <v>29</v>
      </c>
      <c r="M29" s="28" t="s">
        <v>31</v>
      </c>
    </row>
    <row r="30" spans="1:16" s="34" customFormat="1" ht="15.95" customHeight="1">
      <c r="A30" s="30">
        <f>B30</f>
        <v>44993</v>
      </c>
      <c r="B30" s="35">
        <f>$C$6+7</f>
        <v>44993</v>
      </c>
      <c r="C30" s="86">
        <v>0.28125</v>
      </c>
      <c r="D30" s="93"/>
      <c r="E30" s="90"/>
      <c r="F30" s="87">
        <v>0.60416666666666663</v>
      </c>
      <c r="G30" s="31">
        <f t="shared" ref="G30:G33" si="9">SUM(D30-C30+IF(C30&gt;D30,1)+(F30-E30+IF(E30&gt;F30,1)))</f>
        <v>1.3229166666666665</v>
      </c>
      <c r="H30" s="32" t="str">
        <f>IF(SUM(C30:D30)&lt;=0,0,IF(OR(C30="",D30=""),"",(MOD(D30-C30,1)-IF(D30&gt;C30,MAX(0,MIN(D30,21/24)-MAX(C30,6/24)),MAX(0,21/24-MAX(C30,6/24))+MAX(0,MIN(D30,21/24)-6/24)))))</f>
        <v/>
      </c>
      <c r="I30" s="32" t="str">
        <f>IF(SUM(E30:F30)&lt;=0,0,IF(OR(E30="",F30=""),"",(MOD(F30-E30,1)-IF(F30&gt;E30,MAX(0,MIN(F30,21/24)-MAX(E30,6/24)),MAX(0,21/24-MAX(E30,6/24))+MAX(0,MIN(F30,21/24)-6/24)))))</f>
        <v/>
      </c>
      <c r="J30" s="58" t="str">
        <f>IF(AND(C30&gt;=$J$12,D30&lt;=$J$13),1,"")</f>
        <v/>
      </c>
      <c r="K30" s="58" t="str">
        <f>IF(AND(E30&gt;=$J$12,F30&lt;=$J$13),1,"")</f>
        <v/>
      </c>
      <c r="L30" s="57">
        <f t="shared" ref="L30:L36" si="10">WEEKDAY(A30,2)</f>
        <v>3</v>
      </c>
      <c r="M30" s="33" t="str">
        <f t="shared" ref="M30:M36" si="11">IF(L30=7,G30,"")</f>
        <v/>
      </c>
    </row>
    <row r="31" spans="1:16" s="34" customFormat="1" ht="15.95" customHeight="1">
      <c r="A31" s="30">
        <f>B31</f>
        <v>44994</v>
      </c>
      <c r="B31" s="35">
        <f>$C$6+8</f>
        <v>44994</v>
      </c>
      <c r="C31" s="88">
        <v>0.67013888888888884</v>
      </c>
      <c r="D31" s="94"/>
      <c r="E31" s="91"/>
      <c r="F31" s="89">
        <v>0.92500000000000004</v>
      </c>
      <c r="G31" s="31">
        <f t="shared" si="9"/>
        <v>1.2548611111111112</v>
      </c>
      <c r="H31" s="32" t="str">
        <f t="shared" ref="H31:H36" si="12">IF(SUM(C31:D31)&lt;=0,0,IF(OR(C31="",D31=""),"",(MOD(D31-C31,1)-IF(D31&gt;C31,MAX(0,MIN(D31,21/24)-MAX(C31,6/24)),MAX(0,21/24-MAX(C31,6/24))+MAX(0,MIN(D31,21/24)-6/24)))))</f>
        <v/>
      </c>
      <c r="I31" s="32" t="str">
        <f t="shared" ref="I31:I36" si="13">IF(SUM(E31:F31)&lt;=0,0,IF(OR(E31="",F31=""),"",(MOD(F31-E31,1)-IF(F31&gt;E31,MAX(0,MIN(F31,21/24)-MAX(E31,6/24)),MAX(0,21/24-MAX(E31,6/24))+MAX(0,MIN(F31,21/24)-6/24)))))</f>
        <v/>
      </c>
      <c r="J31" s="58" t="str">
        <f t="shared" ref="J31:J36" si="14">IF(AND(C31&gt;=$J$12,D31&lt;=$J$13),1,"")</f>
        <v/>
      </c>
      <c r="K31" s="58" t="str">
        <f t="shared" ref="K31:K36" si="15">IF(AND(E31&gt;=$J$12,F31&lt;=$J$13),1,"")</f>
        <v/>
      </c>
      <c r="L31" s="57">
        <f t="shared" si="10"/>
        <v>4</v>
      </c>
      <c r="M31" s="33" t="str">
        <f t="shared" si="11"/>
        <v/>
      </c>
    </row>
    <row r="32" spans="1:16" s="34" customFormat="1" ht="15.95" customHeight="1">
      <c r="A32" s="30">
        <f t="shared" ref="A32:A36" si="16">B32</f>
        <v>44995</v>
      </c>
      <c r="B32" s="35">
        <f>$C$6+9</f>
        <v>44995</v>
      </c>
      <c r="C32" s="88"/>
      <c r="D32" s="94"/>
      <c r="E32" s="91"/>
      <c r="F32" s="89"/>
      <c r="G32" s="31">
        <f t="shared" si="9"/>
        <v>0</v>
      </c>
      <c r="H32" s="32">
        <f t="shared" si="12"/>
        <v>0</v>
      </c>
      <c r="I32" s="32">
        <f t="shared" si="13"/>
        <v>0</v>
      </c>
      <c r="J32" s="58" t="str">
        <f t="shared" si="14"/>
        <v/>
      </c>
      <c r="K32" s="58" t="str">
        <f t="shared" si="15"/>
        <v/>
      </c>
      <c r="L32" s="57">
        <f t="shared" si="10"/>
        <v>5</v>
      </c>
      <c r="M32" s="33" t="str">
        <f t="shared" si="11"/>
        <v/>
      </c>
    </row>
    <row r="33" spans="1:14" s="34" customFormat="1" ht="15.95" customHeight="1">
      <c r="A33" s="30">
        <f t="shared" si="16"/>
        <v>44996</v>
      </c>
      <c r="B33" s="35">
        <f>$C$6+10</f>
        <v>44996</v>
      </c>
      <c r="C33" s="88">
        <v>0.28125</v>
      </c>
      <c r="D33" s="94"/>
      <c r="E33" s="91"/>
      <c r="F33" s="89">
        <v>0.71180555555555558</v>
      </c>
      <c r="G33" s="31">
        <f t="shared" si="9"/>
        <v>1.4305555555555556</v>
      </c>
      <c r="H33" s="32" t="str">
        <f t="shared" si="12"/>
        <v/>
      </c>
      <c r="I33" s="32" t="str">
        <f t="shared" si="13"/>
        <v/>
      </c>
      <c r="J33" s="58" t="str">
        <f t="shared" si="14"/>
        <v/>
      </c>
      <c r="K33" s="58" t="str">
        <f t="shared" si="15"/>
        <v/>
      </c>
      <c r="L33" s="57">
        <f t="shared" si="10"/>
        <v>6</v>
      </c>
      <c r="M33" s="33" t="str">
        <f t="shared" si="11"/>
        <v/>
      </c>
    </row>
    <row r="34" spans="1:14" s="34" customFormat="1" ht="15.95" customHeight="1">
      <c r="A34" s="30">
        <f t="shared" si="16"/>
        <v>44997</v>
      </c>
      <c r="B34" s="35">
        <f>$C$6+11</f>
        <v>44997</v>
      </c>
      <c r="C34" s="88">
        <v>0.30555555555555558</v>
      </c>
      <c r="D34" s="94"/>
      <c r="E34" s="91"/>
      <c r="F34" s="89">
        <v>0.60416666666666663</v>
      </c>
      <c r="G34" s="31">
        <f>SUM(D34-C34+IF(C34&gt;D34,1)+(F34-E34+IF(E34&gt;F34,1)))</f>
        <v>1.2986111111111112</v>
      </c>
      <c r="H34" s="32" t="str">
        <f t="shared" si="12"/>
        <v/>
      </c>
      <c r="I34" s="32" t="str">
        <f t="shared" si="13"/>
        <v/>
      </c>
      <c r="J34" s="58" t="str">
        <f t="shared" si="14"/>
        <v/>
      </c>
      <c r="K34" s="58" t="str">
        <f t="shared" si="15"/>
        <v/>
      </c>
      <c r="L34" s="57">
        <f t="shared" si="10"/>
        <v>7</v>
      </c>
      <c r="M34" s="33">
        <f t="shared" si="11"/>
        <v>1.2986111111111112</v>
      </c>
    </row>
    <row r="35" spans="1:14" s="34" customFormat="1" ht="15.95" customHeight="1">
      <c r="A35" s="30">
        <f t="shared" si="16"/>
        <v>44998</v>
      </c>
      <c r="B35" s="35">
        <f>$C$6+12</f>
        <v>44998</v>
      </c>
      <c r="C35" s="88">
        <v>0.27777777777777779</v>
      </c>
      <c r="D35" s="94"/>
      <c r="E35" s="91"/>
      <c r="F35" s="89">
        <v>0.57291666666666663</v>
      </c>
      <c r="G35" s="31">
        <f>SUM(D35-C35+IF(C35&gt;D35,1)+(F35-E35+IF(E35&gt;F35,1)))</f>
        <v>1.2951388888888888</v>
      </c>
      <c r="H35" s="32" t="str">
        <f t="shared" si="12"/>
        <v/>
      </c>
      <c r="I35" s="32" t="str">
        <f t="shared" si="13"/>
        <v/>
      </c>
      <c r="J35" s="58" t="str">
        <f t="shared" si="14"/>
        <v/>
      </c>
      <c r="K35" s="58" t="str">
        <f t="shared" si="15"/>
        <v/>
      </c>
      <c r="L35" s="57">
        <f t="shared" si="10"/>
        <v>1</v>
      </c>
      <c r="M35" s="33" t="str">
        <f t="shared" si="11"/>
        <v/>
      </c>
    </row>
    <row r="36" spans="1:14" s="34" customFormat="1" ht="15.95" customHeight="1" thickBot="1">
      <c r="A36" s="37">
        <f t="shared" si="16"/>
        <v>44999</v>
      </c>
      <c r="B36" s="35">
        <f>$C$6+13</f>
        <v>44999</v>
      </c>
      <c r="C36" s="85">
        <v>0.33333333333333331</v>
      </c>
      <c r="D36" s="95"/>
      <c r="E36" s="92"/>
      <c r="F36" s="84">
        <v>0.92361111111111116</v>
      </c>
      <c r="G36" s="31">
        <f t="shared" ref="G36" si="17">SUM(D36-C36)+(F36-E36)</f>
        <v>0.5902777777777779</v>
      </c>
      <c r="H36" s="32" t="str">
        <f t="shared" si="12"/>
        <v/>
      </c>
      <c r="I36" s="32" t="str">
        <f t="shared" si="13"/>
        <v/>
      </c>
      <c r="J36" s="58" t="str">
        <f t="shared" si="14"/>
        <v/>
      </c>
      <c r="K36" s="58" t="str">
        <f t="shared" si="15"/>
        <v/>
      </c>
      <c r="L36" s="57">
        <f t="shared" si="10"/>
        <v>2</v>
      </c>
      <c r="M36" s="33" t="str">
        <f t="shared" si="11"/>
        <v/>
      </c>
    </row>
    <row r="37" spans="1:14" s="34" customFormat="1" ht="16.5" customHeight="1" thickBot="1">
      <c r="A37" s="156"/>
      <c r="B37" s="156"/>
      <c r="C37" s="156"/>
      <c r="D37" s="156"/>
      <c r="E37" s="156"/>
      <c r="F37" s="39" t="s">
        <v>12</v>
      </c>
      <c r="G37" s="40">
        <f>SUM(G30:G36)</f>
        <v>7.1923611111111105</v>
      </c>
      <c r="J37" s="157" t="s">
        <v>43</v>
      </c>
      <c r="K37" s="158"/>
    </row>
    <row r="38" spans="1:14" s="34" customFormat="1" ht="14.25" customHeight="1" thickBot="1">
      <c r="B38" s="41"/>
      <c r="C38" s="41"/>
      <c r="D38" s="41"/>
      <c r="E38" s="42"/>
      <c r="F38" s="39" t="s">
        <v>11</v>
      </c>
      <c r="G38" s="40">
        <f>IF(SUM(G37-G21)&lt;=0,0,(SUM(G37-G21)))</f>
        <v>5.8833333333333329</v>
      </c>
      <c r="J38" s="151">
        <f>SUM(J30:K36)</f>
        <v>0</v>
      </c>
      <c r="K38" s="152"/>
    </row>
    <row r="39" spans="1:14" s="34" customFormat="1" ht="14.25" customHeight="1">
      <c r="B39" s="41"/>
      <c r="C39" s="41"/>
      <c r="D39" s="41"/>
      <c r="E39" s="42"/>
      <c r="F39" s="39" t="s">
        <v>24</v>
      </c>
      <c r="G39" s="43">
        <f>(SUM(H30:H36))+(SUM(I30:I36))</f>
        <v>0</v>
      </c>
    </row>
    <row r="40" spans="1:14" s="34" customFormat="1" ht="14.25" customHeight="1">
      <c r="B40" s="41"/>
      <c r="C40" s="41"/>
      <c r="D40" s="41"/>
      <c r="E40" s="42"/>
      <c r="F40" s="39" t="s">
        <v>30</v>
      </c>
      <c r="G40" s="44">
        <f>SUM(M30:M36)</f>
        <v>1.2986111111111112</v>
      </c>
      <c r="J40" s="45"/>
    </row>
    <row r="41" spans="1:14" ht="12" customHeight="1">
      <c r="B41" s="10"/>
      <c r="C41" s="11"/>
      <c r="D41" s="11"/>
      <c r="E41" s="11"/>
      <c r="F41" s="11"/>
      <c r="G41" s="11"/>
    </row>
    <row r="42" spans="1:14" ht="21" customHeight="1">
      <c r="B42" s="153" t="s">
        <v>5</v>
      </c>
      <c r="C42" s="154"/>
      <c r="D42" s="154"/>
      <c r="E42" s="154"/>
      <c r="F42" s="154"/>
      <c r="G42" s="154"/>
    </row>
    <row r="43" spans="1:14" s="22" customFormat="1" ht="26.25" thickBot="1">
      <c r="B43" s="23" t="s">
        <v>10</v>
      </c>
      <c r="C43" s="24" t="s">
        <v>38</v>
      </c>
      <c r="D43" s="25" t="s">
        <v>7</v>
      </c>
      <c r="E43" s="23" t="s">
        <v>8</v>
      </c>
      <c r="F43" s="29" t="s">
        <v>9</v>
      </c>
      <c r="G43" s="29" t="s">
        <v>0</v>
      </c>
      <c r="H43" s="26" t="s">
        <v>25</v>
      </c>
      <c r="I43" s="26" t="s">
        <v>26</v>
      </c>
      <c r="J43" s="27" t="s">
        <v>27</v>
      </c>
      <c r="K43" s="27" t="s">
        <v>28</v>
      </c>
      <c r="L43" s="28" t="s">
        <v>29</v>
      </c>
      <c r="M43" s="28" t="s">
        <v>31</v>
      </c>
    </row>
    <row r="44" spans="1:14" s="34" customFormat="1" ht="15.95" customHeight="1">
      <c r="A44" s="124">
        <f>B44</f>
        <v>45000</v>
      </c>
      <c r="B44" s="125">
        <f>$C$6+14</f>
        <v>45000</v>
      </c>
      <c r="C44" s="126">
        <v>0</v>
      </c>
      <c r="D44" s="127"/>
      <c r="E44" s="128"/>
      <c r="F44" s="129">
        <v>0</v>
      </c>
      <c r="G44" s="130">
        <f t="shared" ref="G44:G47" si="18">SUM(D44-C44+IF(C44&gt;D44,1)+(F44-E44+IF(E44&gt;F44,1)))</f>
        <v>0</v>
      </c>
      <c r="H44" s="117">
        <f>IF(SUM(C44:D44)&lt;=0,0,IF(OR(C44="",D44=""),"",(MOD(D44-C44,1)-IF(D44&gt;C44,MAX(0,MIN(D44,21/24)-MAX(C44,6/24)),MAX(0,21/24-MAX(C44,6/24))+MAX(0,MIN(D44,21/24)-6/24)))))</f>
        <v>0</v>
      </c>
      <c r="I44" s="117">
        <f>IF(SUM(E44:F44)&lt;=0,0,IF(OR(E44="",F44=""),"",(MOD(F44-E44,1)-IF(F44&gt;E44,MAX(0,MIN(F44,21/24)-MAX(E44,6/24)),MAX(0,21/24-MAX(E44,6/24))+MAX(0,MIN(F44,21/24)-6/24)))))</f>
        <v>0</v>
      </c>
      <c r="J44" s="110" t="str">
        <f>IF(AND(C44&gt;=$J$12,D44&lt;=$J$13),1,"")</f>
        <v/>
      </c>
      <c r="K44" s="110" t="str">
        <f>IF(AND(E44&gt;=$J$12,F44&lt;=$J$13),1,"")</f>
        <v/>
      </c>
      <c r="L44" s="110">
        <f t="shared" ref="L44:L50" si="19">WEEKDAY(A44,2)</f>
        <v>3</v>
      </c>
      <c r="M44" s="111" t="str">
        <f t="shared" ref="M44:M50" si="20">IF(L44=7,G44,"")</f>
        <v/>
      </c>
      <c r="N44" s="105" t="s">
        <v>53</v>
      </c>
    </row>
    <row r="45" spans="1:14" s="34" customFormat="1" ht="15.95" customHeight="1">
      <c r="A45" s="30">
        <f>B45</f>
        <v>45001</v>
      </c>
      <c r="B45" s="35">
        <f>$C$6+15</f>
        <v>45001</v>
      </c>
      <c r="C45" s="88">
        <v>0</v>
      </c>
      <c r="D45" s="94"/>
      <c r="E45" s="91"/>
      <c r="F45" s="89">
        <v>0</v>
      </c>
      <c r="G45" s="31">
        <f t="shared" si="18"/>
        <v>0</v>
      </c>
      <c r="H45" s="32">
        <f t="shared" ref="H45:H50" si="21">IF(SUM(C45:D45)&lt;=0,0,IF(OR(C45="",D45=""),"",(MOD(D45-C45,1)-IF(D45&gt;C45,MAX(0,MIN(D45,21/24)-MAX(C45,6/24)),MAX(0,21/24-MAX(C45,6/24))+MAX(0,MIN(D45,21/24)-6/24)))))</f>
        <v>0</v>
      </c>
      <c r="I45" s="32">
        <f t="shared" ref="I45:I50" si="22">IF(SUM(E45:F45)&lt;=0,0,IF(OR(E45="",F45=""),"",(MOD(F45-E45,1)-IF(F45&gt;E45,MAX(0,MIN(F45,21/24)-MAX(E45,6/24)),MAX(0,21/24-MAX(E45,6/24))+MAX(0,MIN(F45,21/24)-6/24)))))</f>
        <v>0</v>
      </c>
      <c r="J45" s="58" t="str">
        <f t="shared" ref="J45:J50" si="23">IF(AND(C45&gt;=$J$12,D45&lt;=$J$13),1,"")</f>
        <v/>
      </c>
      <c r="K45" s="58" t="str">
        <f t="shared" ref="K45:K50" si="24">IF(AND(E45&gt;=$J$12,F45&lt;=$J$13),1,"")</f>
        <v/>
      </c>
      <c r="L45" s="57">
        <f t="shared" si="19"/>
        <v>4</v>
      </c>
      <c r="M45" s="33" t="str">
        <f t="shared" si="20"/>
        <v/>
      </c>
    </row>
    <row r="46" spans="1:14" s="34" customFormat="1" ht="15.95" customHeight="1">
      <c r="A46" s="30">
        <f t="shared" ref="A46:A50" si="25">B46</f>
        <v>45002</v>
      </c>
      <c r="B46" s="35">
        <f>$C$6+16</f>
        <v>45002</v>
      </c>
      <c r="C46" s="88">
        <v>0</v>
      </c>
      <c r="D46" s="94"/>
      <c r="E46" s="91"/>
      <c r="F46" s="89">
        <v>0</v>
      </c>
      <c r="G46" s="31">
        <f t="shared" si="18"/>
        <v>0</v>
      </c>
      <c r="H46" s="32">
        <f t="shared" si="21"/>
        <v>0</v>
      </c>
      <c r="I46" s="32">
        <f t="shared" si="22"/>
        <v>0</v>
      </c>
      <c r="J46" s="58" t="str">
        <f t="shared" si="23"/>
        <v/>
      </c>
      <c r="K46" s="58" t="str">
        <f t="shared" si="24"/>
        <v/>
      </c>
      <c r="L46" s="57">
        <f t="shared" si="19"/>
        <v>5</v>
      </c>
      <c r="M46" s="33" t="str">
        <f t="shared" si="20"/>
        <v/>
      </c>
    </row>
    <row r="47" spans="1:14" s="34" customFormat="1" ht="15.95" customHeight="1">
      <c r="A47" s="30">
        <f t="shared" si="25"/>
        <v>45003</v>
      </c>
      <c r="B47" s="35">
        <f>$C$6+17</f>
        <v>45003</v>
      </c>
      <c r="C47" s="88">
        <v>0</v>
      </c>
      <c r="D47" s="94"/>
      <c r="E47" s="91"/>
      <c r="F47" s="89">
        <v>0</v>
      </c>
      <c r="G47" s="31">
        <f t="shared" si="18"/>
        <v>0</v>
      </c>
      <c r="H47" s="32">
        <f t="shared" si="21"/>
        <v>0</v>
      </c>
      <c r="I47" s="32">
        <f t="shared" si="22"/>
        <v>0</v>
      </c>
      <c r="J47" s="58" t="str">
        <f t="shared" si="23"/>
        <v/>
      </c>
      <c r="K47" s="58" t="str">
        <f t="shared" si="24"/>
        <v/>
      </c>
      <c r="L47" s="57">
        <f t="shared" si="19"/>
        <v>6</v>
      </c>
      <c r="M47" s="33" t="str">
        <f t="shared" si="20"/>
        <v/>
      </c>
    </row>
    <row r="48" spans="1:14" s="34" customFormat="1" ht="15.95" customHeight="1">
      <c r="A48" s="30">
        <f t="shared" si="25"/>
        <v>45004</v>
      </c>
      <c r="B48" s="35">
        <f>$C$6+18</f>
        <v>45004</v>
      </c>
      <c r="C48" s="88">
        <v>0</v>
      </c>
      <c r="D48" s="94"/>
      <c r="E48" s="91"/>
      <c r="F48" s="89">
        <v>0</v>
      </c>
      <c r="G48" s="31">
        <f>SUM(D48-C48+IF(C48&gt;D48,1)+(F48-E48+IF(E48&gt;F48,1)))</f>
        <v>0</v>
      </c>
      <c r="H48" s="32">
        <f t="shared" si="21"/>
        <v>0</v>
      </c>
      <c r="I48" s="32">
        <f t="shared" si="22"/>
        <v>0</v>
      </c>
      <c r="J48" s="58" t="str">
        <f t="shared" si="23"/>
        <v/>
      </c>
      <c r="K48" s="58" t="str">
        <f t="shared" si="24"/>
        <v/>
      </c>
      <c r="L48" s="57">
        <f t="shared" si="19"/>
        <v>7</v>
      </c>
      <c r="M48" s="33">
        <f t="shared" si="20"/>
        <v>0</v>
      </c>
    </row>
    <row r="49" spans="1:13" s="34" customFormat="1" ht="15.95" customHeight="1">
      <c r="A49" s="30">
        <f t="shared" si="25"/>
        <v>45005</v>
      </c>
      <c r="B49" s="35">
        <f>$C$6+19</f>
        <v>45005</v>
      </c>
      <c r="C49" s="88">
        <v>0</v>
      </c>
      <c r="D49" s="94"/>
      <c r="E49" s="91"/>
      <c r="F49" s="89">
        <v>0</v>
      </c>
      <c r="G49" s="31">
        <f>SUM(D49-C49+IF(C49&gt;D49,1)+(F49-E49+IF(E49&gt;F49,1)))</f>
        <v>0</v>
      </c>
      <c r="H49" s="32">
        <f t="shared" si="21"/>
        <v>0</v>
      </c>
      <c r="I49" s="32">
        <f t="shared" si="22"/>
        <v>0</v>
      </c>
      <c r="J49" s="58" t="str">
        <f t="shared" si="23"/>
        <v/>
      </c>
      <c r="K49" s="58" t="str">
        <f t="shared" si="24"/>
        <v/>
      </c>
      <c r="L49" s="57">
        <f t="shared" si="19"/>
        <v>1</v>
      </c>
      <c r="M49" s="33" t="str">
        <f t="shared" si="20"/>
        <v/>
      </c>
    </row>
    <row r="50" spans="1:13" s="34" customFormat="1" ht="15.95" customHeight="1" thickBot="1">
      <c r="A50" s="37">
        <f t="shared" si="25"/>
        <v>45006</v>
      </c>
      <c r="B50" s="35">
        <f>$C$6+20</f>
        <v>45006</v>
      </c>
      <c r="C50" s="85">
        <v>0</v>
      </c>
      <c r="D50" s="95"/>
      <c r="E50" s="92"/>
      <c r="F50" s="84">
        <v>0</v>
      </c>
      <c r="G50" s="31">
        <f t="shared" ref="G50" si="26">SUM(D50-C50)+(F50-E50)</f>
        <v>0</v>
      </c>
      <c r="H50" s="32">
        <f t="shared" si="21"/>
        <v>0</v>
      </c>
      <c r="I50" s="32">
        <f t="shared" si="22"/>
        <v>0</v>
      </c>
      <c r="J50" s="58" t="str">
        <f t="shared" si="23"/>
        <v/>
      </c>
      <c r="K50" s="58" t="str">
        <f t="shared" si="24"/>
        <v/>
      </c>
      <c r="L50" s="57">
        <f t="shared" si="19"/>
        <v>2</v>
      </c>
      <c r="M50" s="33" t="str">
        <f t="shared" si="20"/>
        <v/>
      </c>
    </row>
    <row r="51" spans="1:13" s="34" customFormat="1" ht="16.5" customHeight="1" thickBot="1">
      <c r="A51" s="156"/>
      <c r="B51" s="156"/>
      <c r="C51" s="156"/>
      <c r="D51" s="156"/>
      <c r="E51" s="156"/>
      <c r="F51" s="39" t="s">
        <v>12</v>
      </c>
      <c r="G51" s="40">
        <f>SUM(G44:G50)</f>
        <v>0</v>
      </c>
      <c r="J51" s="157" t="s">
        <v>43</v>
      </c>
      <c r="K51" s="158"/>
    </row>
    <row r="52" spans="1:13" s="34" customFormat="1" ht="14.25" customHeight="1" thickBot="1">
      <c r="B52" s="41"/>
      <c r="C52" s="41"/>
      <c r="D52" s="41"/>
      <c r="E52" s="42"/>
      <c r="F52" s="39" t="s">
        <v>11</v>
      </c>
      <c r="G52" s="40">
        <f>IF(SUM(G51-G37)&lt;=0,0,(SUM(G51-G37)))</f>
        <v>0</v>
      </c>
      <c r="J52" s="151">
        <f>SUM(J44:K50)</f>
        <v>0</v>
      </c>
      <c r="K52" s="152"/>
    </row>
    <row r="53" spans="1:13" s="34" customFormat="1" ht="14.25" customHeight="1">
      <c r="B53" s="41"/>
      <c r="C53" s="41"/>
      <c r="D53" s="41"/>
      <c r="E53" s="42"/>
      <c r="F53" s="39" t="s">
        <v>24</v>
      </c>
      <c r="G53" s="43">
        <f>(SUM(H44:H50))+(SUM(I44:I50))</f>
        <v>0</v>
      </c>
    </row>
    <row r="54" spans="1:13" s="34" customFormat="1" ht="14.25" customHeight="1">
      <c r="B54" s="41"/>
      <c r="C54" s="41"/>
      <c r="D54" s="41"/>
      <c r="E54" s="42"/>
      <c r="F54" s="39" t="s">
        <v>30</v>
      </c>
      <c r="G54" s="44">
        <f>SUM(M44:M50)</f>
        <v>0</v>
      </c>
      <c r="J54" s="45"/>
    </row>
    <row r="55" spans="1:13" ht="11.25" customHeight="1">
      <c r="B55" s="10"/>
      <c r="C55" s="11"/>
      <c r="D55" s="11"/>
      <c r="E55" s="11"/>
      <c r="F55" s="11"/>
      <c r="G55" s="11"/>
    </row>
    <row r="56" spans="1:13" ht="18.75" customHeight="1">
      <c r="B56" s="153" t="s">
        <v>6</v>
      </c>
      <c r="C56" s="154"/>
      <c r="D56" s="154"/>
      <c r="E56" s="154"/>
      <c r="F56" s="154"/>
      <c r="G56" s="154"/>
    </row>
    <row r="57" spans="1:13" s="22" customFormat="1" ht="26.25" thickBot="1">
      <c r="B57" s="23" t="s">
        <v>10</v>
      </c>
      <c r="C57" s="24" t="s">
        <v>38</v>
      </c>
      <c r="D57" s="25" t="s">
        <v>7</v>
      </c>
      <c r="E57" s="23" t="s">
        <v>8</v>
      </c>
      <c r="F57" s="29" t="s">
        <v>9</v>
      </c>
      <c r="G57" s="29" t="s">
        <v>0</v>
      </c>
      <c r="H57" s="26" t="s">
        <v>25</v>
      </c>
      <c r="I57" s="26" t="s">
        <v>26</v>
      </c>
      <c r="J57" s="27" t="s">
        <v>27</v>
      </c>
      <c r="K57" s="27" t="s">
        <v>28</v>
      </c>
      <c r="L57" s="28" t="s">
        <v>29</v>
      </c>
      <c r="M57" s="28" t="s">
        <v>31</v>
      </c>
    </row>
    <row r="58" spans="1:13" s="34" customFormat="1" ht="15.95" customHeight="1">
      <c r="A58" s="30">
        <f>B58</f>
        <v>45007</v>
      </c>
      <c r="B58" s="35">
        <f>$C$6+21</f>
        <v>45007</v>
      </c>
      <c r="C58" s="86">
        <v>0</v>
      </c>
      <c r="D58" s="93"/>
      <c r="E58" s="90"/>
      <c r="F58" s="87">
        <v>0</v>
      </c>
      <c r="G58" s="31">
        <f t="shared" ref="G58:G68" si="27">SUM(D58-C58+IF(C58&gt;D58,1)+(F58-E58+IF(E58&gt;F58,1)))</f>
        <v>0</v>
      </c>
      <c r="H58" s="32">
        <f>IF(SUM(C58:D58)&lt;=0,0,IF(OR(C58="",D58=""),"",(MOD(D58-C58,1)-IF(D58&gt;C58,MAX(0,MIN(D58,21/24)-MAX(C58,6/24)),MAX(0,21/24-MAX(C58,6/24))+MAX(0,MIN(D58,21/24)-6/24)))))</f>
        <v>0</v>
      </c>
      <c r="I58" s="32">
        <f>IF(SUM(E58:F58)&lt;=0,0,IF(OR(E58="",F58=""),"",(MOD(F58-E58,1)-IF(F58&gt;E58,MAX(0,MIN(F58,21/24)-MAX(E58,6/24)),MAX(0,21/24-MAX(E58,6/24))+MAX(0,MIN(F58,21/24)-6/24)))))</f>
        <v>0</v>
      </c>
      <c r="J58" s="58" t="str">
        <f>IF(AND(C58&gt;=$J$12,D58&lt;=$J$13),1,"")</f>
        <v/>
      </c>
      <c r="K58" s="58" t="str">
        <f>IF(AND(E58&gt;=$J$12,F58&lt;=$J$13),1,"")</f>
        <v/>
      </c>
      <c r="L58" s="57">
        <f t="shared" ref="L58:L68" si="28">WEEKDAY(A58,2)</f>
        <v>3</v>
      </c>
      <c r="M58" s="33" t="str">
        <f t="shared" ref="M58:M68" si="29">IF(L58=7,G58,"")</f>
        <v/>
      </c>
    </row>
    <row r="59" spans="1:13" s="34" customFormat="1" ht="15.95" customHeight="1">
      <c r="A59" s="30">
        <f>B59</f>
        <v>45008</v>
      </c>
      <c r="B59" s="35">
        <f>$C$6+22</f>
        <v>45008</v>
      </c>
      <c r="C59" s="88">
        <v>0</v>
      </c>
      <c r="D59" s="94"/>
      <c r="E59" s="91"/>
      <c r="F59" s="89">
        <v>0</v>
      </c>
      <c r="G59" s="31">
        <f t="shared" si="27"/>
        <v>0</v>
      </c>
      <c r="H59" s="32">
        <f t="shared" ref="H59:H68" si="30">IF(SUM(C59:D59)&lt;=0,0,IF(OR(C59="",D59=""),"",(MOD(D59-C59,1)-IF(D59&gt;C59,MAX(0,MIN(D59,21/24)-MAX(C59,6/24)),MAX(0,21/24-MAX(C59,6/24))+MAX(0,MIN(D59,21/24)-6/24)))))</f>
        <v>0</v>
      </c>
      <c r="I59" s="32">
        <f t="shared" ref="I59:I68" si="31">IF(SUM(E59:F59)&lt;=0,0,IF(OR(E59="",F59=""),"",(MOD(F59-E59,1)-IF(F59&gt;E59,MAX(0,MIN(F59,21/24)-MAX(E59,6/24)),MAX(0,21/24-MAX(E59,6/24))+MAX(0,MIN(F59,21/24)-6/24)))))</f>
        <v>0</v>
      </c>
      <c r="J59" s="58" t="str">
        <f t="shared" ref="J59:J68" si="32">IF(AND(C59&gt;=$J$12,D59&lt;=$J$13),1,"")</f>
        <v/>
      </c>
      <c r="K59" s="58" t="str">
        <f t="shared" ref="K59:K68" si="33">IF(AND(E59&gt;=$J$12,F59&lt;=$J$13),1,"")</f>
        <v/>
      </c>
      <c r="L59" s="57">
        <f t="shared" si="28"/>
        <v>4</v>
      </c>
      <c r="M59" s="33" t="str">
        <f t="shared" si="29"/>
        <v/>
      </c>
    </row>
    <row r="60" spans="1:13" s="34" customFormat="1" ht="15.95" customHeight="1">
      <c r="A60" s="30">
        <f t="shared" ref="A60:A68" si="34">B60</f>
        <v>45009</v>
      </c>
      <c r="B60" s="35">
        <f>$C$6+23</f>
        <v>45009</v>
      </c>
      <c r="C60" s="88">
        <v>0</v>
      </c>
      <c r="D60" s="94"/>
      <c r="E60" s="91"/>
      <c r="F60" s="89">
        <v>0</v>
      </c>
      <c r="G60" s="31">
        <f t="shared" si="27"/>
        <v>0</v>
      </c>
      <c r="H60" s="32">
        <f t="shared" si="30"/>
        <v>0</v>
      </c>
      <c r="I60" s="32">
        <f t="shared" si="31"/>
        <v>0</v>
      </c>
      <c r="J60" s="58" t="str">
        <f t="shared" si="32"/>
        <v/>
      </c>
      <c r="K60" s="58" t="str">
        <f t="shared" si="33"/>
        <v/>
      </c>
      <c r="L60" s="57">
        <f t="shared" si="28"/>
        <v>5</v>
      </c>
      <c r="M60" s="33" t="str">
        <f t="shared" si="29"/>
        <v/>
      </c>
    </row>
    <row r="61" spans="1:13" s="34" customFormat="1" ht="15.95" customHeight="1">
      <c r="A61" s="30">
        <f t="shared" si="34"/>
        <v>45010</v>
      </c>
      <c r="B61" s="35">
        <f>$C$6+24</f>
        <v>45010</v>
      </c>
      <c r="C61" s="88">
        <v>0</v>
      </c>
      <c r="D61" s="94"/>
      <c r="E61" s="91"/>
      <c r="F61" s="89">
        <v>0</v>
      </c>
      <c r="G61" s="31">
        <f t="shared" si="27"/>
        <v>0</v>
      </c>
      <c r="H61" s="32">
        <f t="shared" si="30"/>
        <v>0</v>
      </c>
      <c r="I61" s="32">
        <f t="shared" si="31"/>
        <v>0</v>
      </c>
      <c r="J61" s="58" t="str">
        <f t="shared" si="32"/>
        <v/>
      </c>
      <c r="K61" s="58" t="str">
        <f t="shared" si="33"/>
        <v/>
      </c>
      <c r="L61" s="57">
        <f t="shared" si="28"/>
        <v>6</v>
      </c>
      <c r="M61" s="33" t="str">
        <f t="shared" si="29"/>
        <v/>
      </c>
    </row>
    <row r="62" spans="1:13" s="34" customFormat="1" ht="15.95" customHeight="1">
      <c r="A62" s="30">
        <f t="shared" si="34"/>
        <v>45011</v>
      </c>
      <c r="B62" s="35">
        <f>$C$6+25</f>
        <v>45011</v>
      </c>
      <c r="C62" s="88">
        <v>0</v>
      </c>
      <c r="D62" s="94"/>
      <c r="E62" s="91"/>
      <c r="F62" s="89">
        <v>0</v>
      </c>
      <c r="G62" s="31">
        <f t="shared" si="27"/>
        <v>0</v>
      </c>
      <c r="H62" s="32">
        <f t="shared" si="30"/>
        <v>0</v>
      </c>
      <c r="I62" s="32">
        <f t="shared" si="31"/>
        <v>0</v>
      </c>
      <c r="J62" s="58" t="str">
        <f t="shared" si="32"/>
        <v/>
      </c>
      <c r="K62" s="58" t="str">
        <f t="shared" si="33"/>
        <v/>
      </c>
      <c r="L62" s="57">
        <f t="shared" si="28"/>
        <v>7</v>
      </c>
      <c r="M62" s="33">
        <f t="shared" si="29"/>
        <v>0</v>
      </c>
    </row>
    <row r="63" spans="1:13" s="34" customFormat="1" ht="15.95" customHeight="1">
      <c r="A63" s="30">
        <f t="shared" si="34"/>
        <v>45012</v>
      </c>
      <c r="B63" s="35">
        <f>$C$6+26</f>
        <v>45012</v>
      </c>
      <c r="C63" s="88">
        <v>0</v>
      </c>
      <c r="D63" s="94"/>
      <c r="E63" s="91"/>
      <c r="F63" s="89">
        <v>0</v>
      </c>
      <c r="G63" s="31">
        <f t="shared" si="27"/>
        <v>0</v>
      </c>
      <c r="H63" s="32">
        <f t="shared" si="30"/>
        <v>0</v>
      </c>
      <c r="I63" s="32">
        <f t="shared" si="31"/>
        <v>0</v>
      </c>
      <c r="J63" s="58" t="str">
        <f t="shared" si="32"/>
        <v/>
      </c>
      <c r="K63" s="58" t="str">
        <f t="shared" si="33"/>
        <v/>
      </c>
      <c r="L63" s="57">
        <f t="shared" si="28"/>
        <v>1</v>
      </c>
      <c r="M63" s="33" t="str">
        <f t="shared" si="29"/>
        <v/>
      </c>
    </row>
    <row r="64" spans="1:13" s="34" customFormat="1" ht="15.95" customHeight="1" thickBot="1">
      <c r="A64" s="37">
        <f t="shared" si="34"/>
        <v>45013</v>
      </c>
      <c r="B64" s="38">
        <f>$C$6+27</f>
        <v>45013</v>
      </c>
      <c r="C64" s="85">
        <v>0</v>
      </c>
      <c r="D64" s="95"/>
      <c r="E64" s="92"/>
      <c r="F64" s="84">
        <v>0</v>
      </c>
      <c r="G64" s="65">
        <f>SUM(D64-C64+IF(C64&gt;D64,1)+(F64-E64+IF(E64&gt;F64,1)))</f>
        <v>0</v>
      </c>
      <c r="H64" s="66">
        <f t="shared" si="30"/>
        <v>0</v>
      </c>
      <c r="I64" s="66">
        <f t="shared" si="31"/>
        <v>0</v>
      </c>
      <c r="J64" s="60" t="str">
        <f t="shared" si="32"/>
        <v/>
      </c>
      <c r="K64" s="60" t="str">
        <f t="shared" si="33"/>
        <v/>
      </c>
      <c r="L64" s="67">
        <f t="shared" si="28"/>
        <v>2</v>
      </c>
      <c r="M64" s="68" t="str">
        <f t="shared" si="29"/>
        <v/>
      </c>
    </row>
    <row r="65" spans="1:13" s="34" customFormat="1" ht="15.95" customHeight="1" thickBot="1">
      <c r="A65" s="62"/>
      <c r="B65" s="155" t="s">
        <v>44</v>
      </c>
      <c r="C65" s="155"/>
      <c r="D65" s="155"/>
      <c r="E65" s="155"/>
      <c r="F65" s="63"/>
      <c r="G65" s="64"/>
      <c r="H65" s="73"/>
      <c r="I65" s="73"/>
      <c r="J65" s="74"/>
      <c r="K65" s="74"/>
      <c r="L65" s="75"/>
      <c r="M65" s="76"/>
    </row>
    <row r="66" spans="1:13" s="34" customFormat="1" ht="15.95" customHeight="1">
      <c r="A66" s="37">
        <f t="shared" si="34"/>
        <v>45014</v>
      </c>
      <c r="B66" s="38">
        <f>$C$6+28</f>
        <v>45014</v>
      </c>
      <c r="C66" s="86">
        <v>0</v>
      </c>
      <c r="D66" s="93"/>
      <c r="E66" s="90"/>
      <c r="F66" s="87">
        <v>0</v>
      </c>
      <c r="G66" s="61">
        <f t="shared" si="27"/>
        <v>0</v>
      </c>
      <c r="H66" s="69">
        <f t="shared" si="30"/>
        <v>0</v>
      </c>
      <c r="I66" s="69">
        <f t="shared" si="31"/>
        <v>0</v>
      </c>
      <c r="J66" s="70" t="str">
        <f t="shared" si="32"/>
        <v/>
      </c>
      <c r="K66" s="70" t="str">
        <f t="shared" si="33"/>
        <v/>
      </c>
      <c r="L66" s="71">
        <f t="shared" si="28"/>
        <v>3</v>
      </c>
      <c r="M66" s="72" t="str">
        <f t="shared" si="29"/>
        <v/>
      </c>
    </row>
    <row r="67" spans="1:13" s="34" customFormat="1" ht="15.95" customHeight="1">
      <c r="A67" s="30">
        <f t="shared" si="34"/>
        <v>45015</v>
      </c>
      <c r="B67" s="35">
        <f>$C$6+29</f>
        <v>45015</v>
      </c>
      <c r="C67" s="88">
        <v>0</v>
      </c>
      <c r="D67" s="94"/>
      <c r="E67" s="91"/>
      <c r="F67" s="89">
        <v>0</v>
      </c>
      <c r="G67" s="31">
        <f t="shared" si="27"/>
        <v>0</v>
      </c>
      <c r="H67" s="32">
        <f t="shared" si="30"/>
        <v>0</v>
      </c>
      <c r="I67" s="32">
        <f t="shared" si="31"/>
        <v>0</v>
      </c>
      <c r="J67" s="58" t="str">
        <f t="shared" si="32"/>
        <v/>
      </c>
      <c r="K67" s="58" t="str">
        <f t="shared" si="33"/>
        <v/>
      </c>
      <c r="L67" s="57">
        <f t="shared" si="28"/>
        <v>4</v>
      </c>
      <c r="M67" s="33" t="str">
        <f t="shared" si="29"/>
        <v/>
      </c>
    </row>
    <row r="68" spans="1:13" s="34" customFormat="1" ht="15.95" customHeight="1" thickBot="1">
      <c r="A68" s="37">
        <f t="shared" si="34"/>
        <v>45016</v>
      </c>
      <c r="B68" s="35">
        <f>$C$6+30</f>
        <v>45016</v>
      </c>
      <c r="C68" s="85">
        <v>0</v>
      </c>
      <c r="D68" s="95"/>
      <c r="E68" s="92"/>
      <c r="F68" s="84">
        <v>0</v>
      </c>
      <c r="G68" s="31">
        <f t="shared" si="27"/>
        <v>0</v>
      </c>
      <c r="H68" s="32">
        <f t="shared" si="30"/>
        <v>0</v>
      </c>
      <c r="I68" s="32">
        <f t="shared" si="31"/>
        <v>0</v>
      </c>
      <c r="J68" s="58" t="str">
        <f t="shared" si="32"/>
        <v/>
      </c>
      <c r="K68" s="58" t="str">
        <f t="shared" si="33"/>
        <v/>
      </c>
      <c r="L68" s="57">
        <f t="shared" si="28"/>
        <v>5</v>
      </c>
      <c r="M68" s="33" t="str">
        <f t="shared" si="29"/>
        <v/>
      </c>
    </row>
    <row r="69" spans="1:13" s="34" customFormat="1" ht="16.5" customHeight="1" thickBot="1">
      <c r="A69" s="156"/>
      <c r="B69" s="156"/>
      <c r="C69" s="156"/>
      <c r="D69" s="156"/>
      <c r="E69" s="156"/>
      <c r="F69" s="39" t="s">
        <v>12</v>
      </c>
      <c r="G69" s="40">
        <f>SUM(G58:G64)</f>
        <v>0</v>
      </c>
      <c r="J69" s="157" t="s">
        <v>43</v>
      </c>
      <c r="K69" s="158"/>
    </row>
    <row r="70" spans="1:13" s="34" customFormat="1" ht="14.25" customHeight="1" thickBot="1">
      <c r="B70" s="41"/>
      <c r="C70" s="41"/>
      <c r="D70" s="41"/>
      <c r="E70" s="42"/>
      <c r="F70" s="39" t="s">
        <v>11</v>
      </c>
      <c r="G70" s="40">
        <f>IF(SUM(G69-G52)&lt;=0,0,(SUM(G69-G52)))</f>
        <v>0</v>
      </c>
      <c r="J70" s="151">
        <f>SUM(J58:K68)</f>
        <v>0</v>
      </c>
      <c r="K70" s="152"/>
    </row>
    <row r="71" spans="1:13" s="34" customFormat="1" ht="14.25" customHeight="1">
      <c r="B71" s="41"/>
      <c r="C71" s="41"/>
      <c r="D71" s="41"/>
      <c r="E71" s="42"/>
      <c r="F71" s="39" t="s">
        <v>24</v>
      </c>
      <c r="G71" s="43">
        <f>(SUM(H58:H64))+(SUM(I58:I64))</f>
        <v>0</v>
      </c>
    </row>
    <row r="72" spans="1:13" s="34" customFormat="1" ht="14.25" customHeight="1">
      <c r="B72" s="41"/>
      <c r="C72" s="41"/>
      <c r="D72" s="41"/>
      <c r="E72" s="42"/>
      <c r="F72" s="39" t="s">
        <v>30</v>
      </c>
      <c r="G72" s="44">
        <f>SUM(M58:M64)</f>
        <v>0</v>
      </c>
      <c r="J72" s="45"/>
    </row>
    <row r="73" spans="1:13">
      <c r="B73" s="9" t="s">
        <v>2</v>
      </c>
    </row>
    <row r="74" spans="1:13" ht="23.1" customHeight="1">
      <c r="B74" s="52" t="s">
        <v>3</v>
      </c>
    </row>
    <row r="75" spans="1:13" ht="23.1" customHeight="1">
      <c r="B75" s="52" t="s">
        <v>4</v>
      </c>
    </row>
    <row r="76" spans="1:13" ht="16.5" thickBot="1"/>
    <row r="77" spans="1:13" ht="16.5" thickBot="1">
      <c r="B77" s="146" t="s">
        <v>34</v>
      </c>
      <c r="C77" s="147"/>
      <c r="D77" s="147"/>
      <c r="E77" s="147"/>
      <c r="F77" s="147"/>
      <c r="G77" s="148"/>
    </row>
    <row r="78" spans="1:13" ht="16.5" thickBot="1">
      <c r="B78" s="17"/>
      <c r="G78" s="18"/>
    </row>
    <row r="79" spans="1:13">
      <c r="B79" s="137" t="s">
        <v>13</v>
      </c>
      <c r="C79" s="138"/>
      <c r="D79" s="137" t="s">
        <v>33</v>
      </c>
      <c r="E79" s="138"/>
      <c r="F79" s="137" t="s">
        <v>14</v>
      </c>
      <c r="G79" s="138"/>
    </row>
    <row r="80" spans="1:13" ht="16.5" thickBot="1">
      <c r="B80" s="141">
        <f>SUM(G23)</f>
        <v>5.5749999999999993</v>
      </c>
      <c r="C80" s="142"/>
      <c r="D80" s="141">
        <f>G24+G38+G52+G70</f>
        <v>10</v>
      </c>
      <c r="E80" s="142"/>
      <c r="F80" s="149">
        <f>J24+J38+J52+J70</f>
        <v>1</v>
      </c>
      <c r="G80" s="150"/>
    </row>
    <row r="81" spans="2:7">
      <c r="B81" s="137" t="s">
        <v>41</v>
      </c>
      <c r="C81" s="138"/>
      <c r="D81" s="139" t="s">
        <v>23</v>
      </c>
      <c r="E81" s="140"/>
      <c r="G81" s="18"/>
    </row>
    <row r="82" spans="2:7" ht="16.5" thickBot="1">
      <c r="B82" s="141">
        <f>G26+G40+G54+G72</f>
        <v>2.6388888888888893</v>
      </c>
      <c r="C82" s="142"/>
      <c r="D82" s="141">
        <f>G25+G39+G53+G71</f>
        <v>0</v>
      </c>
      <c r="E82" s="142"/>
      <c r="G82" s="18"/>
    </row>
    <row r="83" spans="2:7">
      <c r="B83" s="17"/>
      <c r="G83" s="18"/>
    </row>
    <row r="84" spans="2:7" ht="16.5" thickBot="1">
      <c r="B84" s="17"/>
      <c r="G84" s="18"/>
    </row>
    <row r="85" spans="2:7">
      <c r="B85" s="143" t="s">
        <v>20</v>
      </c>
      <c r="C85" s="144"/>
      <c r="D85" s="144"/>
      <c r="E85" s="144"/>
      <c r="F85" s="49" t="s">
        <v>40</v>
      </c>
      <c r="G85" s="18"/>
    </row>
    <row r="86" spans="2:7" ht="16.5" thickBot="1">
      <c r="B86" s="50" t="s">
        <v>15</v>
      </c>
      <c r="C86" s="50" t="s">
        <v>16</v>
      </c>
      <c r="D86" s="50" t="s">
        <v>17</v>
      </c>
      <c r="E86" s="51" t="s">
        <v>18</v>
      </c>
      <c r="F86" s="54">
        <f>SUM(B87:E87)</f>
        <v>0.66666666666666663</v>
      </c>
      <c r="G86" s="18"/>
    </row>
    <row r="87" spans="2:7">
      <c r="B87" s="56">
        <f>IF(G24&lt;=J6,G24,J6)</f>
        <v>0.33333333333333331</v>
      </c>
      <c r="C87" s="56">
        <f>IF(G38&lt;=J6,G38,J6)</f>
        <v>0.33333333333333331</v>
      </c>
      <c r="D87" s="56">
        <f>IF(G52&lt;=J6,G52,J6)</f>
        <v>0</v>
      </c>
      <c r="E87" s="56">
        <f>IF(G70&lt;=J6,G70,J6)</f>
        <v>0</v>
      </c>
      <c r="G87" s="18"/>
    </row>
    <row r="88" spans="2:7" ht="16.5" thickBot="1">
      <c r="B88" s="12"/>
      <c r="C88" s="12"/>
      <c r="D88" s="12"/>
      <c r="G88" s="18"/>
    </row>
    <row r="89" spans="2:7">
      <c r="B89" s="143" t="s">
        <v>19</v>
      </c>
      <c r="C89" s="144"/>
      <c r="D89" s="144"/>
      <c r="E89" s="145"/>
      <c r="F89" s="49" t="s">
        <v>40</v>
      </c>
      <c r="G89" s="18"/>
    </row>
    <row r="90" spans="2:7" ht="16.5" thickBot="1">
      <c r="B90" s="50" t="s">
        <v>15</v>
      </c>
      <c r="C90" s="50" t="s">
        <v>16</v>
      </c>
      <c r="D90" s="50" t="s">
        <v>17</v>
      </c>
      <c r="E90" s="50" t="s">
        <v>18</v>
      </c>
      <c r="F90" s="54">
        <f>SUM(B91:E91)</f>
        <v>9.3333333333333321</v>
      </c>
      <c r="G90" s="18"/>
    </row>
    <row r="91" spans="2:7">
      <c r="B91" s="55">
        <f>G24-B87</f>
        <v>3.7833333333333328</v>
      </c>
      <c r="C91" s="55">
        <f>G38-C87</f>
        <v>5.55</v>
      </c>
      <c r="D91" s="55">
        <f>G52-D87</f>
        <v>0</v>
      </c>
      <c r="E91" s="55">
        <f>G70-E87</f>
        <v>0</v>
      </c>
      <c r="G91" s="18"/>
    </row>
    <row r="92" spans="2:7" ht="16.5" thickBot="1">
      <c r="B92" s="19"/>
      <c r="C92" s="20"/>
      <c r="D92" s="20"/>
      <c r="E92" s="20"/>
      <c r="F92" s="20"/>
      <c r="G92" s="21"/>
    </row>
    <row r="93" spans="2:7" ht="20.25" customHeight="1">
      <c r="B93" s="16"/>
    </row>
    <row r="94" spans="2:7">
      <c r="B94" s="16"/>
    </row>
    <row r="101" spans="2:5">
      <c r="C101" s="16"/>
      <c r="D101" s="16"/>
      <c r="E101" s="16"/>
    </row>
    <row r="102" spans="2:5" ht="23.1" customHeight="1"/>
    <row r="103" spans="2:5" ht="23.1" customHeight="1"/>
    <row r="104" spans="2:5" ht="23.1" hidden="1" customHeight="1"/>
    <row r="105" spans="2:5" hidden="1">
      <c r="B105" s="13"/>
      <c r="C105" s="13" t="s">
        <v>21</v>
      </c>
      <c r="D105" s="13"/>
    </row>
    <row r="106" spans="2:5" hidden="1">
      <c r="B106" s="13" t="s">
        <v>22</v>
      </c>
      <c r="C106" s="14">
        <v>0.875</v>
      </c>
      <c r="D106" s="14">
        <v>0.25</v>
      </c>
    </row>
    <row r="107" spans="2:5" hidden="1"/>
    <row r="108" spans="2:5" hidden="1"/>
    <row r="109" spans="2:5" hidden="1"/>
  </sheetData>
  <protectedRanges>
    <protectedRange sqref="C16:F18 F19:F22 C30:F32 F33:F36 C44:F46 F47:F50 C58:F60 F61:F64 F67:F68 C66:F66" name="Plage1_1"/>
    <protectedRange sqref="C19:E22 C33:E36 C47:E50 C61:E64 C67:E68" name="Plage2_1"/>
    <protectedRange sqref="C65:F65" name="Plage4_1"/>
  </protectedRanges>
  <mergeCells count="38">
    <mergeCell ref="J24:K24"/>
    <mergeCell ref="D1:G1"/>
    <mergeCell ref="D2:G3"/>
    <mergeCell ref="C6:D6"/>
    <mergeCell ref="H6:I6"/>
    <mergeCell ref="C8:D8"/>
    <mergeCell ref="H8:I8"/>
    <mergeCell ref="C10:D10"/>
    <mergeCell ref="C12:D12"/>
    <mergeCell ref="B14:G14"/>
    <mergeCell ref="A23:E23"/>
    <mergeCell ref="J23:K23"/>
    <mergeCell ref="J70:K70"/>
    <mergeCell ref="B28:G28"/>
    <mergeCell ref="A37:E37"/>
    <mergeCell ref="J37:K37"/>
    <mergeCell ref="J38:K38"/>
    <mergeCell ref="B42:G42"/>
    <mergeCell ref="A51:E51"/>
    <mergeCell ref="J51:K51"/>
    <mergeCell ref="J52:K52"/>
    <mergeCell ref="B56:G56"/>
    <mergeCell ref="B65:E65"/>
    <mergeCell ref="A69:E69"/>
    <mergeCell ref="J69:K69"/>
    <mergeCell ref="B89:E89"/>
    <mergeCell ref="B77:G77"/>
    <mergeCell ref="B79:C79"/>
    <mergeCell ref="D79:E79"/>
    <mergeCell ref="F79:G79"/>
    <mergeCell ref="B80:C80"/>
    <mergeCell ref="D80:E80"/>
    <mergeCell ref="F80:G80"/>
    <mergeCell ref="B81:C81"/>
    <mergeCell ref="D81:E81"/>
    <mergeCell ref="B82:C82"/>
    <mergeCell ref="D82:E82"/>
    <mergeCell ref="B85:E85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Détail heure</vt:lpstr>
      <vt:lpstr>Septembre 2023</vt:lpstr>
      <vt:lpstr>Octobre 2023</vt:lpstr>
      <vt:lpstr>Novembre 2023</vt:lpstr>
      <vt:lpstr>Décembre 2023</vt:lpstr>
      <vt:lpstr>Janvier 2024</vt:lpstr>
      <vt:lpstr>Février 2024</vt:lpstr>
      <vt:lpstr>Mars 2024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CARMEL Jean-marie (Canal Plus)</cp:lastModifiedBy>
  <cp:lastPrinted>2020-03-24T19:25:04Z</cp:lastPrinted>
  <dcterms:created xsi:type="dcterms:W3CDTF">2018-10-22T15:47:58Z</dcterms:created>
  <dcterms:modified xsi:type="dcterms:W3CDTF">2024-04-05T18:51:03Z</dcterms:modified>
</cp:coreProperties>
</file>