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164bf996eed02e5/Bureau/"/>
    </mc:Choice>
  </mc:AlternateContent>
  <xr:revisionPtr revIDLastSave="0" documentId="8_{491E4CD7-8346-49BB-89D7-EE7FC0452D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 JUIN" sheetId="1" r:id="rId1"/>
    <sheet name="RÉCAP JUIN" sheetId="2" r:id="rId2"/>
    <sheet name="PAIE JUIN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62" i="1" l="1"/>
  <c r="M62" i="1"/>
  <c r="N61" i="1"/>
  <c r="M61" i="1"/>
  <c r="N60" i="1"/>
  <c r="M60" i="1"/>
  <c r="N59" i="1"/>
  <c r="M59" i="1"/>
  <c r="N58" i="1"/>
  <c r="M58" i="1"/>
  <c r="N57" i="1"/>
  <c r="M57" i="1"/>
  <c r="N56" i="1"/>
  <c r="M56" i="1"/>
  <c r="N49" i="1"/>
  <c r="M49" i="1"/>
  <c r="N48" i="1"/>
  <c r="M48" i="1"/>
  <c r="N47" i="1"/>
  <c r="M47" i="1"/>
  <c r="N46" i="1"/>
  <c r="M46" i="1"/>
  <c r="N45" i="1"/>
  <c r="M45" i="1"/>
  <c r="N44" i="1"/>
  <c r="M44" i="1"/>
  <c r="N43" i="1"/>
  <c r="M43" i="1"/>
  <c r="N36" i="1"/>
  <c r="M36" i="1"/>
  <c r="N35" i="1"/>
  <c r="M35" i="1"/>
  <c r="O35" i="1" s="1"/>
  <c r="N34" i="1"/>
  <c r="M34" i="1"/>
  <c r="N33" i="1"/>
  <c r="M33" i="1"/>
  <c r="O33" i="1" s="1"/>
  <c r="N32" i="1"/>
  <c r="M32" i="1"/>
  <c r="N31" i="1"/>
  <c r="M31" i="1"/>
  <c r="O31" i="1" s="1"/>
  <c r="N30" i="1"/>
  <c r="M30" i="1"/>
  <c r="N23" i="1"/>
  <c r="M23" i="1"/>
  <c r="O23" i="1" s="1"/>
  <c r="N22" i="1"/>
  <c r="M22" i="1"/>
  <c r="N21" i="1"/>
  <c r="M21" i="1"/>
  <c r="O21" i="1" s="1"/>
  <c r="N20" i="1"/>
  <c r="M20" i="1"/>
  <c r="N19" i="1"/>
  <c r="M19" i="1"/>
  <c r="O19" i="1" s="1"/>
  <c r="N18" i="1"/>
  <c r="M18" i="1"/>
  <c r="N17" i="1"/>
  <c r="M17" i="1"/>
  <c r="N5" i="1"/>
  <c r="N6" i="1"/>
  <c r="N7" i="1"/>
  <c r="N8" i="1"/>
  <c r="N9" i="1"/>
  <c r="N10" i="1"/>
  <c r="N4" i="1"/>
  <c r="D8" i="2"/>
  <c r="D7" i="2"/>
  <c r="D6" i="2"/>
  <c r="D5" i="2"/>
  <c r="D4" i="2"/>
  <c r="I25" i="3"/>
  <c r="I24" i="3"/>
  <c r="H26" i="3"/>
  <c r="J26" i="3" s="1"/>
  <c r="J23" i="3"/>
  <c r="O18" i="1" l="1"/>
  <c r="O36" i="1"/>
  <c r="O48" i="1"/>
  <c r="O62" i="1"/>
  <c r="O20" i="1"/>
  <c r="O61" i="1"/>
  <c r="O44" i="1"/>
  <c r="O56" i="1"/>
  <c r="O60" i="1"/>
  <c r="O22" i="1"/>
  <c r="O49" i="1"/>
  <c r="O57" i="1"/>
  <c r="O30" i="1"/>
  <c r="O17" i="1"/>
  <c r="O32" i="1"/>
  <c r="O34" i="1"/>
  <c r="O45" i="1"/>
  <c r="O47" i="1"/>
  <c r="O58" i="1"/>
  <c r="O59" i="1"/>
  <c r="O43" i="1"/>
  <c r="O46" i="1"/>
  <c r="D9" i="2"/>
  <c r="H27" i="3" s="1"/>
  <c r="K27" i="3" s="1"/>
  <c r="J5" i="2" l="1"/>
  <c r="K5" i="2"/>
  <c r="L5" i="2"/>
  <c r="J6" i="2"/>
  <c r="K6" i="2"/>
  <c r="L6" i="2"/>
  <c r="J7" i="2"/>
  <c r="K7" i="2"/>
  <c r="L7" i="2"/>
  <c r="J8" i="2"/>
  <c r="K8" i="2"/>
  <c r="L8" i="2"/>
  <c r="N63" i="1" l="1"/>
  <c r="I7" i="2"/>
  <c r="M24" i="1"/>
  <c r="M63" i="1" l="1"/>
  <c r="I8" i="2"/>
  <c r="N24" i="1"/>
  <c r="M37" i="1"/>
  <c r="I5" i="2"/>
  <c r="N37" i="1"/>
  <c r="M50" i="1"/>
  <c r="I6" i="2"/>
  <c r="N50" i="1"/>
  <c r="M10" i="1"/>
  <c r="O10" i="1" s="1"/>
  <c r="M9" i="1"/>
  <c r="O9" i="1" s="1"/>
  <c r="M8" i="1"/>
  <c r="O8" i="1" s="1"/>
  <c r="M7" i="1"/>
  <c r="O7" i="1" s="1"/>
  <c r="M6" i="1"/>
  <c r="O6" i="1" s="1"/>
  <c r="M5" i="1"/>
  <c r="O5" i="1" s="1"/>
  <c r="M4" i="1"/>
  <c r="O4" i="1" s="1"/>
  <c r="H7" i="2" l="1"/>
  <c r="H8" i="2"/>
  <c r="H5" i="2"/>
  <c r="H6" i="2"/>
  <c r="O63" i="1"/>
  <c r="B8" i="2" s="1"/>
  <c r="C8" i="2" s="1"/>
  <c r="E8" i="2" s="1"/>
  <c r="F8" i="2" s="1"/>
  <c r="G8" i="2" s="1"/>
  <c r="O50" i="1"/>
  <c r="B7" i="2" s="1"/>
  <c r="C7" i="2" s="1"/>
  <c r="E7" i="2" s="1"/>
  <c r="F7" i="2" s="1"/>
  <c r="G7" i="2" s="1"/>
  <c r="O37" i="1"/>
  <c r="B6" i="2" s="1"/>
  <c r="C6" i="2" s="1"/>
  <c r="E6" i="2" s="1"/>
  <c r="F6" i="2" s="1"/>
  <c r="G6" i="2" s="1"/>
  <c r="O24" i="1"/>
  <c r="B5" i="2" s="1"/>
  <c r="C5" i="2" s="1"/>
  <c r="E5" i="2" s="1"/>
  <c r="F5" i="2" s="1"/>
  <c r="G5" i="2" s="1"/>
  <c r="K4" i="2"/>
  <c r="K9" i="2" s="1"/>
  <c r="H59" i="3" s="1"/>
  <c r="J59" i="3" s="1"/>
  <c r="L4" i="2"/>
  <c r="L9" i="2" s="1"/>
  <c r="H60" i="3" s="1"/>
  <c r="J60" i="3" s="1"/>
  <c r="J4" i="2"/>
  <c r="J9" i="2" s="1"/>
  <c r="H58" i="3" s="1"/>
  <c r="J58" i="3" s="1"/>
  <c r="I4" i="2"/>
  <c r="N11" i="1"/>
  <c r="M11" i="1"/>
  <c r="H4" i="2" l="1"/>
  <c r="H9" i="2" s="1"/>
  <c r="O11" i="1"/>
  <c r="I9" i="2" s="1"/>
  <c r="H29" i="3" s="1"/>
  <c r="J29" i="3" s="1"/>
  <c r="H28" i="3" l="1"/>
  <c r="J28" i="3" s="1"/>
  <c r="B4" i="2"/>
  <c r="B9" i="2" s="1"/>
  <c r="C4" i="2" l="1"/>
  <c r="C9" i="2" s="1"/>
  <c r="H57" i="3" s="1"/>
  <c r="J57" i="3" s="1"/>
  <c r="E4" i="2" l="1"/>
  <c r="F4" i="2" s="1"/>
  <c r="F9" i="2" l="1"/>
  <c r="H24" i="3" s="1"/>
  <c r="J24" i="3" s="1"/>
  <c r="E9" i="2"/>
  <c r="G4" i="2"/>
  <c r="G9" i="2" l="1"/>
  <c r="H25" i="3" s="1"/>
  <c r="J25" i="3" s="1"/>
  <c r="H53" i="3" l="1"/>
  <c r="K53" i="3" s="1"/>
  <c r="H52" i="3"/>
  <c r="K52" i="3" s="1"/>
  <c r="J30" i="3"/>
  <c r="H43" i="3" l="1"/>
  <c r="H38" i="3"/>
  <c r="M38" i="3" s="1"/>
  <c r="H35" i="3"/>
  <c r="H46" i="3"/>
  <c r="H45" i="3"/>
  <c r="H34" i="3"/>
  <c r="H49" i="3"/>
  <c r="K49" i="3" s="1"/>
  <c r="H51" i="3"/>
  <c r="K51" i="3" s="1"/>
  <c r="H48" i="3"/>
  <c r="M48" i="3" s="1"/>
  <c r="H47" i="3"/>
  <c r="M47" i="3" s="1"/>
  <c r="H33" i="3"/>
  <c r="M33" i="3" s="1"/>
  <c r="H44" i="3"/>
  <c r="H41" i="3"/>
  <c r="M41" i="3" s="1"/>
  <c r="H39" i="3"/>
  <c r="M39" i="3" s="1"/>
  <c r="H36" i="3"/>
  <c r="M36" i="3" s="1"/>
  <c r="J55" i="3"/>
  <c r="H50" i="3"/>
  <c r="K50" i="3" s="1"/>
  <c r="H37" i="3"/>
  <c r="M37" i="3" s="1"/>
  <c r="H32" i="3"/>
  <c r="M32" i="3" s="1"/>
  <c r="H40" i="3"/>
  <c r="M40" i="3" s="1"/>
  <c r="H42" i="3"/>
  <c r="M42" i="3" s="1"/>
  <c r="K45" i="3" l="1"/>
  <c r="M45" i="3"/>
  <c r="K44" i="3"/>
  <c r="M44" i="3"/>
  <c r="K46" i="3"/>
  <c r="M46" i="3"/>
  <c r="K35" i="3"/>
  <c r="M35" i="3"/>
  <c r="K34" i="3"/>
  <c r="M34" i="3"/>
  <c r="M43" i="3"/>
  <c r="K43" i="3"/>
  <c r="M54" i="3" l="1"/>
  <c r="K54" i="3"/>
  <c r="J63" i="3" s="1"/>
  <c r="L72" i="3" s="1"/>
</calcChain>
</file>

<file path=xl/sharedStrings.xml><?xml version="1.0" encoding="utf-8"?>
<sst xmlns="http://schemas.openxmlformats.org/spreadsheetml/2006/main" count="209" uniqueCount="144">
  <si>
    <t>Montant</t>
  </si>
  <si>
    <t>ASSURANCE CHÔMAGE</t>
  </si>
  <si>
    <t>Impôt sur le revenu</t>
  </si>
  <si>
    <t>Base</t>
  </si>
  <si>
    <t>Semaines</t>
  </si>
  <si>
    <t>Nombre d'heures travaillées</t>
  </si>
  <si>
    <t>Indemnités Dimanche</t>
  </si>
  <si>
    <t>Indemnités Spéciales</t>
  </si>
  <si>
    <t>Indemnités de Repas Unique</t>
  </si>
  <si>
    <t>Indemnités de Repas</t>
  </si>
  <si>
    <t>Totaux</t>
  </si>
  <si>
    <t>Date</t>
  </si>
  <si>
    <t>Prise de Service</t>
  </si>
  <si>
    <t>Fin de Service</t>
  </si>
  <si>
    <t>Début Pause Matin</t>
  </si>
  <si>
    <t>Fin de Pause Matin</t>
  </si>
  <si>
    <t>Début Repas</t>
  </si>
  <si>
    <t>Fin de Repas</t>
  </si>
  <si>
    <t>Début Pause Aprem</t>
  </si>
  <si>
    <t>Fin de Pause Aprem</t>
  </si>
  <si>
    <t>0 / IS / IRU / IR</t>
  </si>
  <si>
    <t>Total Travail Amplitude</t>
  </si>
  <si>
    <t>Total Travail Effectif</t>
  </si>
  <si>
    <t>IRU -&gt; Pause repas pris à l'entreprise et de moins d'1h00</t>
  </si>
  <si>
    <t>IS -&gt; Pause repas pris à l'entreprise et d'au moins 1h00 et qu'au moins 30 min n'est pas compris entre 11h00 et 14h30 ou 18h30 et 22h00</t>
  </si>
  <si>
    <t>0 -&gt; Pause repas pris à l'entreprise et d'au moins 1h00 entre 11h00 et 14h30 ou 18h30 et 22h00</t>
  </si>
  <si>
    <t>IRU -&gt; Si travail de 4h00 minimum entre 22h00 et 7h00</t>
  </si>
  <si>
    <t>0 -&gt; Prise de service entre 11:00 et 14h30 ou 18:30 et 22h00</t>
  </si>
  <si>
    <t>DU 30/05/2022 AU 05/06/2022</t>
  </si>
  <si>
    <t>DU 06/06/2022 AU 12/06/2022</t>
  </si>
  <si>
    <t>DU 13/06/2022 AU 19/06/2022</t>
  </si>
  <si>
    <t>DU 20/06/2022 AU 26/06/2022</t>
  </si>
  <si>
    <t>DU 27/06/2022 AU 03/07/2022</t>
  </si>
  <si>
    <t>SARL AMBULANCES PRUNIER</t>
  </si>
  <si>
    <t>BULLETIN DE PAIE</t>
  </si>
  <si>
    <t xml:space="preserve">          La Remaizière</t>
  </si>
  <si>
    <t>Période de paie</t>
  </si>
  <si>
    <t>Date de Paie</t>
  </si>
  <si>
    <t>61790 SAINT PIRRE DU REGARD</t>
  </si>
  <si>
    <t>du          01/04/2021</t>
  </si>
  <si>
    <t>au          30/04/2021</t>
  </si>
  <si>
    <t xml:space="preserve">                   Numéro de sécurité sociale :                             1790595199014 26</t>
  </si>
  <si>
    <t xml:space="preserve">SIRET   :          </t>
  </si>
  <si>
    <t xml:space="preserve">APE :  </t>
  </si>
  <si>
    <t>8690A</t>
  </si>
  <si>
    <t xml:space="preserve">URSSAF  :       </t>
  </si>
  <si>
    <t>257-711494788</t>
  </si>
  <si>
    <t>Matricule</t>
  </si>
  <si>
    <t>Section</t>
  </si>
  <si>
    <t>Niv.</t>
  </si>
  <si>
    <t>Ech.</t>
  </si>
  <si>
    <t>Coeff.</t>
  </si>
  <si>
    <t>Date d'entrée</t>
  </si>
  <si>
    <t>M.               LE GLOAN                                         ANTHONY</t>
  </si>
  <si>
    <t>10 RUE DU CHAMPS HENRIET</t>
  </si>
  <si>
    <t>Qaulif.</t>
  </si>
  <si>
    <t>Emploi</t>
  </si>
  <si>
    <t>AMBULANCIER 2EME DEGRE</t>
  </si>
  <si>
    <t>TRANSPORTS SANITAIRES</t>
  </si>
  <si>
    <t>61800 TINCHEBRAY BOCAGE</t>
  </si>
  <si>
    <t>Congés N-1</t>
  </si>
  <si>
    <t>Congés N</t>
  </si>
  <si>
    <t>Repos</t>
  </si>
  <si>
    <t>Acquis</t>
  </si>
  <si>
    <t>Pris / Payés</t>
  </si>
  <si>
    <t>Solde</t>
  </si>
  <si>
    <t>Date sortie :</t>
  </si>
  <si>
    <t>Code</t>
  </si>
  <si>
    <t>Libellé</t>
  </si>
  <si>
    <t>Nombre ou base</t>
  </si>
  <si>
    <t>Taux</t>
  </si>
  <si>
    <t>Gains</t>
  </si>
  <si>
    <t>Retenues</t>
  </si>
  <si>
    <t>Taux et Cotis. Patronales</t>
  </si>
  <si>
    <t>SALAIRE DE BASE MENSUEL</t>
  </si>
  <si>
    <t>HEURES SUPPLEMENTAIRE A 25%</t>
  </si>
  <si>
    <t>HEURES SUPPLEMENTAIRE A 50%</t>
  </si>
  <si>
    <t>HEURES D'ABSENCES NON REMUNEREES</t>
  </si>
  <si>
    <t>PRIME D'HABILLAGE / DESHABILLAGE</t>
  </si>
  <si>
    <t>INDEMNITE DE DIMANCHE ET JOUR FERIE</t>
  </si>
  <si>
    <t>SALAIRE BRUT</t>
  </si>
  <si>
    <t>MALADIE MATERNITE INVALIDITE</t>
  </si>
  <si>
    <t>CONTRIBUTION SOLIDARITE AUTONIMIE</t>
  </si>
  <si>
    <t>S.S. VIELLESSE</t>
  </si>
  <si>
    <t>S.S. VIELLESSE TRA</t>
  </si>
  <si>
    <t>S.S. ACCIDENT TRAVAIL</t>
  </si>
  <si>
    <t>FNAL</t>
  </si>
  <si>
    <t>ALLOCATIONS FAMILIALES</t>
  </si>
  <si>
    <t>REDUCTION FILLON ETENDUE</t>
  </si>
  <si>
    <t>REDUCTION FILLON AGIR-ARRCO ETENDUE</t>
  </si>
  <si>
    <t>FNGS - AGS</t>
  </si>
  <si>
    <t>RETRAITE CEG NON CADRE TR1</t>
  </si>
  <si>
    <t>RETRAITE ARRCO NON CADRE TR1</t>
  </si>
  <si>
    <t>PREVOYANCE CARCEPT PREVOYANCE NON CADRE TRA</t>
  </si>
  <si>
    <t>FOND DU PARITARISME TRA</t>
  </si>
  <si>
    <t>CONTRIBUTION ORGANISATION SYNDICALE</t>
  </si>
  <si>
    <t>FORFAIT SOCIAL</t>
  </si>
  <si>
    <t>RDS NON DEDUCTIBLE</t>
  </si>
  <si>
    <t>CSG NON DEDUCTIBLE</t>
  </si>
  <si>
    <t>CSG DEDUCTIBLE</t>
  </si>
  <si>
    <t>CSG HEURES SUPPLEMENTAIRES NON DEDUCTIBLE</t>
  </si>
  <si>
    <t>REDUCTION HEURES SUPPLEMENTAIRES CHARGES SALARIALES</t>
  </si>
  <si>
    <t>TOTAL RETENUES</t>
  </si>
  <si>
    <t>NET IMPOSABLES</t>
  </si>
  <si>
    <t>INDEMNITE DE REPAS UNIQUE</t>
  </si>
  <si>
    <t>INDEMNITE DE REPAS</t>
  </si>
  <si>
    <t>INDEMNITE DE REPAS SPECIALE</t>
  </si>
  <si>
    <t>NET A PAYER</t>
  </si>
  <si>
    <t>NET A PAYER AVANT IMPÔT SUR LE REVENU</t>
  </si>
  <si>
    <t>Taux personnalisé / non personnalisé</t>
  </si>
  <si>
    <t>Impôt sur le revenu prélrevé à la source</t>
  </si>
  <si>
    <t>Heures</t>
  </si>
  <si>
    <t>Salaire Brut</t>
  </si>
  <si>
    <t>Cotis. Salariales</t>
  </si>
  <si>
    <t>Net Imposable</t>
  </si>
  <si>
    <t>Avantages</t>
  </si>
  <si>
    <t xml:space="preserve">NET A PAYER : </t>
  </si>
  <si>
    <t>MOIS</t>
  </si>
  <si>
    <t>CUMUL</t>
  </si>
  <si>
    <t>Total Gains</t>
  </si>
  <si>
    <t>Total Retenues</t>
  </si>
  <si>
    <t>Cotis. Patronales</t>
  </si>
  <si>
    <t>Prime Habillage / Déshabillage</t>
  </si>
  <si>
    <t>Nombre d'heures d'absences</t>
  </si>
  <si>
    <t>Absences</t>
  </si>
  <si>
    <t>Heures  Supplémentaires</t>
  </si>
  <si>
    <t>Heures Supplémentaires 25%</t>
  </si>
  <si>
    <t>HEURES JOURS FERIES PAYES</t>
  </si>
  <si>
    <t>Heures Supplémentaires 50%</t>
  </si>
  <si>
    <t>PRIME SALISSURE</t>
  </si>
  <si>
    <t>Lieu Pause</t>
  </si>
  <si>
    <t>Fin Repas</t>
  </si>
  <si>
    <t>Total semaine du Lundi 30 Mai 2022 au Dimanche 5 Juin 2022</t>
  </si>
  <si>
    <t>Total semaine du Lundi 13 Juin 2022 au Dimanche 19 Juin 2022</t>
  </si>
  <si>
    <t>Total semaine du Lundi 20 Juin 2022 au Dimanche 26 Juin 2022</t>
  </si>
  <si>
    <t>Total semaine du Lundi 27 Juin 2022 au Dimanche 3 Juillet 2022</t>
  </si>
  <si>
    <t>Total semaine du Lundi 6 Juin 2022 au Dimanche 12 Juin 2022</t>
  </si>
  <si>
    <t>Total Pause</t>
  </si>
  <si>
    <t>ENT</t>
  </si>
  <si>
    <t>IS</t>
  </si>
  <si>
    <t xml:space="preserve">IR -&gt; Pause repas pris à l'extérieur </t>
  </si>
  <si>
    <t>EXT</t>
  </si>
  <si>
    <t>IR</t>
  </si>
  <si>
    <t>IRU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</si>
</sst>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[h]:mm"/>
    <numFmt numFmtId="166" formatCode="h:mm;@"/>
    <numFmt numFmtId="167" formatCode="[$-F800]dddd\,\ mmmm\ dd\,\ yyyy"/>
    <numFmt numFmtId="168" formatCode="0.0000"/>
    <numFmt numFmtId="169" formatCode="0000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b/>
      <sz val="15"/>
      <color theme="1"/>
      <name val="Times New Roman"/>
      <family val="1"/>
    </font>
    <font>
      <sz val="8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9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3" fillId="2" borderId="0" xfId="0" applyFont="1" applyFill="1" applyAlignment="1">
      <alignment horizontal="center" vertical="center" wrapText="1"/>
    </xf>
    <xf numFmtId="0" fontId="4" fillId="0" borderId="0" xfId="0" applyFont="1"/>
    <xf numFmtId="0" fontId="3" fillId="3" borderId="1" xfId="0" applyFont="1" applyFill="1" applyBorder="1" applyAlignment="1">
      <alignment horizontal="center"/>
    </xf>
    <xf numFmtId="165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67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" fontId="1" fillId="4" borderId="1" xfId="0" applyNumberFormat="1" applyFon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6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9" fillId="0" borderId="0" xfId="0" applyFont="1"/>
    <xf numFmtId="0" fontId="9" fillId="0" borderId="0" xfId="0" applyFont="1" applyAlignment="1">
      <alignment horizontal="left"/>
    </xf>
    <xf numFmtId="0" fontId="7" fillId="0" borderId="0" xfId="0" applyFont="1"/>
    <xf numFmtId="0" fontId="9" fillId="0" borderId="0" xfId="0" applyFont="1" applyAlignment="1">
      <alignment horizontal="center"/>
    </xf>
    <xf numFmtId="168" fontId="9" fillId="0" borderId="0" xfId="0" applyNumberFormat="1" applyFont="1"/>
    <xf numFmtId="2" fontId="9" fillId="0" borderId="0" xfId="0" applyNumberFormat="1" applyFont="1"/>
    <xf numFmtId="0" fontId="7" fillId="0" borderId="1" xfId="0" applyFont="1" applyBorder="1"/>
    <xf numFmtId="0" fontId="7" fillId="0" borderId="4" xfId="0" applyFont="1" applyBorder="1"/>
    <xf numFmtId="168" fontId="7" fillId="0" borderId="5" xfId="0" applyNumberFormat="1" applyFont="1" applyBorder="1"/>
    <xf numFmtId="2" fontId="7" fillId="0" borderId="5" xfId="0" applyNumberFormat="1" applyFont="1" applyBorder="1"/>
    <xf numFmtId="2" fontId="9" fillId="0" borderId="6" xfId="0" applyNumberFormat="1" applyFont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14" fontId="9" fillId="0" borderId="0" xfId="0" applyNumberFormat="1" applyFont="1" applyAlignment="1">
      <alignment horizontal="center"/>
    </xf>
    <xf numFmtId="0" fontId="9" fillId="0" borderId="7" xfId="0" applyFont="1" applyBorder="1"/>
    <xf numFmtId="2" fontId="9" fillId="0" borderId="9" xfId="0" applyNumberFormat="1" applyFont="1" applyBorder="1"/>
    <xf numFmtId="0" fontId="9" fillId="0" borderId="10" xfId="0" applyFont="1" applyBorder="1"/>
    <xf numFmtId="168" fontId="9" fillId="0" borderId="15" xfId="0" applyNumberFormat="1" applyFont="1" applyBorder="1"/>
    <xf numFmtId="2" fontId="9" fillId="0" borderId="15" xfId="0" applyNumberFormat="1" applyFont="1" applyBorder="1"/>
    <xf numFmtId="2" fontId="9" fillId="0" borderId="14" xfId="0" applyNumberFormat="1" applyFont="1" applyBorder="1"/>
    <xf numFmtId="0" fontId="9" fillId="0" borderId="4" xfId="0" applyFont="1" applyBorder="1"/>
    <xf numFmtId="0" fontId="9" fillId="0" borderId="6" xfId="0" applyFont="1" applyBorder="1" applyAlignment="1">
      <alignment horizontal="right"/>
    </xf>
    <xf numFmtId="0" fontId="9" fillId="0" borderId="0" xfId="0" applyFont="1" applyAlignment="1">
      <alignment horizontal="right"/>
    </xf>
    <xf numFmtId="0" fontId="9" fillId="0" borderId="9" xfId="0" applyFont="1" applyBorder="1" applyAlignment="1">
      <alignment horizontal="right"/>
    </xf>
    <xf numFmtId="0" fontId="9" fillId="0" borderId="14" xfId="0" applyFont="1" applyBorder="1" applyAlignment="1">
      <alignment horizontal="right"/>
    </xf>
    <xf numFmtId="0" fontId="7" fillId="0" borderId="11" xfId="0" applyFont="1" applyBorder="1"/>
    <xf numFmtId="168" fontId="9" fillId="0" borderId="13" xfId="0" applyNumberFormat="1" applyFont="1" applyBorder="1"/>
    <xf numFmtId="169" fontId="9" fillId="0" borderId="8" xfId="0" applyNumberFormat="1" applyFont="1" applyBorder="1" applyAlignment="1">
      <alignment horizontal="left"/>
    </xf>
    <xf numFmtId="4" fontId="9" fillId="0" borderId="8" xfId="0" applyNumberFormat="1" applyFont="1" applyBorder="1" applyAlignment="1">
      <alignment horizontal="right"/>
    </xf>
    <xf numFmtId="4" fontId="9" fillId="0" borderId="7" xfId="0" applyNumberFormat="1" applyFont="1" applyBorder="1" applyAlignment="1">
      <alignment horizontal="right"/>
    </xf>
    <xf numFmtId="3" fontId="9" fillId="0" borderId="8" xfId="0" applyNumberFormat="1" applyFont="1" applyBorder="1" applyAlignment="1">
      <alignment horizontal="right"/>
    </xf>
    <xf numFmtId="169" fontId="7" fillId="0" borderId="8" xfId="0" applyNumberFormat="1" applyFont="1" applyBorder="1" applyAlignment="1">
      <alignment horizontal="left"/>
    </xf>
    <xf numFmtId="4" fontId="7" fillId="0" borderId="8" xfId="0" applyNumberFormat="1" applyFont="1" applyBorder="1" applyAlignment="1">
      <alignment horizontal="right"/>
    </xf>
    <xf numFmtId="4" fontId="7" fillId="0" borderId="7" xfId="0" applyNumberFormat="1" applyFont="1" applyBorder="1" applyAlignment="1">
      <alignment horizontal="right"/>
    </xf>
    <xf numFmtId="168" fontId="7" fillId="0" borderId="0" xfId="0" applyNumberFormat="1" applyFont="1"/>
    <xf numFmtId="4" fontId="9" fillId="0" borderId="0" xfId="0" applyNumberFormat="1" applyFont="1"/>
    <xf numFmtId="169" fontId="9" fillId="0" borderId="3" xfId="0" applyNumberFormat="1" applyFont="1" applyBorder="1" applyAlignment="1">
      <alignment horizontal="left"/>
    </xf>
    <xf numFmtId="4" fontId="9" fillId="0" borderId="3" xfId="0" applyNumberFormat="1" applyFont="1" applyBorder="1" applyAlignment="1">
      <alignment horizontal="right"/>
    </xf>
    <xf numFmtId="4" fontId="9" fillId="0" borderId="10" xfId="0" applyNumberFormat="1" applyFont="1" applyBorder="1" applyAlignment="1">
      <alignment horizontal="right"/>
    </xf>
    <xf numFmtId="168" fontId="9" fillId="0" borderId="0" xfId="0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1" fontId="3" fillId="2" borderId="0" xfId="0" applyNumberFormat="1" applyFont="1" applyFill="1" applyAlignment="1">
      <alignment horizontal="center" vertical="center" wrapText="1"/>
    </xf>
    <xf numFmtId="1" fontId="4" fillId="0" borderId="0" xfId="0" applyNumberFormat="1" applyFont="1"/>
    <xf numFmtId="166" fontId="0" fillId="0" borderId="0" xfId="0" applyNumberFormat="1"/>
    <xf numFmtId="166" fontId="2" fillId="0" borderId="11" xfId="0" applyNumberFormat="1" applyFont="1" applyBorder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6" xfId="0" applyNumberFormat="1" applyBorder="1" applyAlignment="1">
      <alignment horizontal="center" vertical="center" wrapText="1"/>
    </xf>
    <xf numFmtId="165" fontId="0" fillId="0" borderId="9" xfId="0" applyNumberFormat="1" applyBorder="1" applyAlignment="1">
      <alignment horizontal="center" vertical="center" wrapText="1"/>
    </xf>
    <xf numFmtId="165" fontId="0" fillId="0" borderId="14" xfId="0" applyNumberForma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2" fontId="6" fillId="0" borderId="4" xfId="0" applyNumberFormat="1" applyFont="1" applyBorder="1" applyAlignment="1">
      <alignment horizontal="left" vertical="center"/>
    </xf>
    <xf numFmtId="2" fontId="6" fillId="0" borderId="5" xfId="0" applyNumberFormat="1" applyFont="1" applyBorder="1" applyAlignment="1">
      <alignment horizontal="left" vertical="center"/>
    </xf>
    <xf numFmtId="2" fontId="6" fillId="0" borderId="7" xfId="0" applyNumberFormat="1" applyFont="1" applyBorder="1" applyAlignment="1">
      <alignment horizontal="left" vertical="center"/>
    </xf>
    <xf numFmtId="2" fontId="6" fillId="0" borderId="0" xfId="0" applyNumberFormat="1" applyFont="1" applyAlignment="1">
      <alignment horizontal="left" vertical="center"/>
    </xf>
    <xf numFmtId="2" fontId="6" fillId="0" borderId="10" xfId="0" applyNumberFormat="1" applyFont="1" applyBorder="1" applyAlignment="1">
      <alignment horizontal="left" vertical="center"/>
    </xf>
    <xf numFmtId="2" fontId="6" fillId="0" borderId="15" xfId="0" applyNumberFormat="1" applyFont="1" applyBorder="1" applyAlignment="1">
      <alignment horizontal="left" vertical="center"/>
    </xf>
    <xf numFmtId="164" fontId="8" fillId="0" borderId="5" xfId="0" applyNumberFormat="1" applyFont="1" applyBorder="1" applyAlignment="1">
      <alignment horizontal="center" vertical="center" wrapText="1"/>
    </xf>
    <xf numFmtId="164" fontId="8" fillId="0" borderId="6" xfId="0" applyNumberFormat="1" applyFont="1" applyBorder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 wrapText="1"/>
    </xf>
    <xf numFmtId="164" fontId="8" fillId="0" borderId="9" xfId="0" applyNumberFormat="1" applyFont="1" applyBorder="1" applyAlignment="1">
      <alignment horizontal="center" vertical="center" wrapText="1"/>
    </xf>
    <xf numFmtId="164" fontId="8" fillId="0" borderId="15" xfId="0" applyNumberFormat="1" applyFont="1" applyBorder="1" applyAlignment="1">
      <alignment horizontal="center" vertical="center" wrapText="1"/>
    </xf>
    <xf numFmtId="164" fontId="8" fillId="0" borderId="14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169" fontId="9" fillId="0" borderId="7" xfId="0" applyNumberFormat="1" applyFont="1" applyBorder="1" applyAlignment="1">
      <alignment horizontal="left"/>
    </xf>
    <xf numFmtId="169" fontId="9" fillId="0" borderId="0" xfId="0" applyNumberFormat="1" applyFont="1" applyAlignment="1">
      <alignment horizontal="left"/>
    </xf>
    <xf numFmtId="169" fontId="9" fillId="0" borderId="9" xfId="0" applyNumberFormat="1" applyFont="1" applyBorder="1" applyAlignment="1">
      <alignment horizontal="left"/>
    </xf>
    <xf numFmtId="169" fontId="7" fillId="0" borderId="7" xfId="0" applyNumberFormat="1" applyFont="1" applyBorder="1" applyAlignment="1">
      <alignment horizontal="left"/>
    </xf>
    <xf numFmtId="169" fontId="7" fillId="0" borderId="0" xfId="0" applyNumberFormat="1" applyFont="1" applyAlignment="1">
      <alignment horizontal="left"/>
    </xf>
    <xf numFmtId="169" fontId="7" fillId="0" borderId="9" xfId="0" applyNumberFormat="1" applyFont="1" applyBorder="1" applyAlignment="1">
      <alignment horizontal="left"/>
    </xf>
    <xf numFmtId="169" fontId="9" fillId="0" borderId="10" xfId="0" applyNumberFormat="1" applyFont="1" applyBorder="1" applyAlignment="1">
      <alignment horizontal="left"/>
    </xf>
    <xf numFmtId="169" fontId="9" fillId="0" borderId="15" xfId="0" applyNumberFormat="1" applyFont="1" applyBorder="1" applyAlignment="1">
      <alignment horizontal="left"/>
    </xf>
    <xf numFmtId="169" fontId="9" fillId="0" borderId="14" xfId="0" applyNumberFormat="1" applyFont="1" applyBorder="1" applyAlignment="1">
      <alignment horizontal="left"/>
    </xf>
    <xf numFmtId="169" fontId="9" fillId="0" borderId="0" xfId="0" applyNumberFormat="1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Alignment="1">
      <alignment horizontal="left"/>
    </xf>
    <xf numFmtId="0" fontId="7" fillId="0" borderId="9" xfId="0" applyFont="1" applyBorder="1" applyAlignment="1">
      <alignment horizontal="left"/>
    </xf>
    <xf numFmtId="2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9" fontId="9" fillId="0" borderId="4" xfId="0" applyNumberFormat="1" applyFont="1" applyBorder="1" applyAlignment="1">
      <alignment horizontal="left"/>
    </xf>
    <xf numFmtId="169" fontId="9" fillId="0" borderId="5" xfId="0" applyNumberFormat="1" applyFont="1" applyBorder="1" applyAlignment="1">
      <alignment horizontal="left"/>
    </xf>
    <xf numFmtId="169" fontId="9" fillId="0" borderId="6" xfId="0" applyNumberFormat="1" applyFont="1" applyBorder="1" applyAlignment="1">
      <alignment horizontal="left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168" fontId="7" fillId="0" borderId="1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right"/>
    </xf>
    <xf numFmtId="0" fontId="9" fillId="0" borderId="15" xfId="0" applyFont="1" applyBorder="1" applyAlignment="1">
      <alignment horizontal="right"/>
    </xf>
    <xf numFmtId="0" fontId="9" fillId="0" borderId="1" xfId="0" applyFont="1" applyBorder="1" applyAlignment="1">
      <alignment horizontal="left"/>
    </xf>
    <xf numFmtId="1" fontId="9" fillId="0" borderId="0" xfId="0" applyNumberFormat="1" applyFont="1" applyAlignment="1">
      <alignment horizontal="left"/>
    </xf>
    <xf numFmtId="168" fontId="9" fillId="0" borderId="1" xfId="0" applyNumberFormat="1" applyFont="1" applyBorder="1" applyAlignment="1">
      <alignment horizontal="center"/>
    </xf>
    <xf numFmtId="0" fontId="9" fillId="0" borderId="0" xfId="0" applyFont="1" applyAlignment="1">
      <alignment horizontal="left"/>
    </xf>
    <xf numFmtId="2" fontId="9" fillId="0" borderId="1" xfId="0" applyNumberFormat="1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/>
    </xf>
    <xf numFmtId="2" fontId="9" fillId="0" borderId="0" xfId="0" applyNumberFormat="1" applyFont="1" applyAlignment="1">
      <alignment horizontal="center"/>
    </xf>
    <xf numFmtId="168" fontId="9" fillId="0" borderId="0" xfId="0" applyNumberFormat="1" applyFont="1" applyAlignment="1">
      <alignment horizontal="center"/>
    </xf>
    <xf numFmtId="0" fontId="6" fillId="0" borderId="0" xfId="0" applyFont="1" applyAlignment="1">
      <alignment horizontal="left"/>
    </xf>
    <xf numFmtId="0" fontId="9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tho\Google%20Drive\Travail\Ambulances%20PRUNIER\PLANNING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 1120"/>
      <sheetName val="HEURES 1120 PRUNIER"/>
      <sheetName val="DIF 1120"/>
      <sheetName val="PAIE 1120"/>
      <sheetName val="HEURES 1220"/>
      <sheetName val="RECAP HEURES 1220"/>
      <sheetName val="PAIE 1220"/>
      <sheetName val="HEURES 0121"/>
      <sheetName val="RECAP HEURES 0121"/>
      <sheetName val="PAIE 0121"/>
      <sheetName val="HEURES 0221"/>
      <sheetName val="RECAP HEURES 0221"/>
      <sheetName val="PAIE 0221"/>
      <sheetName val="HEURES 0321"/>
      <sheetName val="RECAP HEURES 0321"/>
      <sheetName val="PAIE 0321"/>
      <sheetName val="HEURES 0421"/>
      <sheetName val="RECAP HEURES 0421"/>
      <sheetName val="PAIE 0421"/>
      <sheetName val="HEURES 0521"/>
      <sheetName val="Feuil2"/>
      <sheetName val="RECAP HEURES 0521"/>
      <sheetName val="PAIE 0521"/>
      <sheetName val="RECAP HEURES 2021"/>
      <sheetName val="RECAP PAIES 202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7">
          <cell r="C7">
            <v>24.583333333333329</v>
          </cell>
          <cell r="F7">
            <v>0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1"/>
  <sheetViews>
    <sheetView tabSelected="1" workbookViewId="0">
      <selection activeCell="L1" sqref="L1:L3"/>
    </sheetView>
  </sheetViews>
  <sheetFormatPr baseColWidth="10" defaultRowHeight="14.4" x14ac:dyDescent="0.3"/>
  <cols>
    <col min="1" max="1" width="19.88671875" customWidth="1"/>
    <col min="2" max="10" width="7.21875" customWidth="1"/>
    <col min="11" max="11" width="8.33203125" customWidth="1"/>
    <col min="12" max="12" width="8.44140625" customWidth="1"/>
  </cols>
  <sheetData>
    <row r="1" spans="1:16" x14ac:dyDescent="0.3">
      <c r="A1" s="66" t="s">
        <v>11</v>
      </c>
      <c r="B1" s="66" t="s">
        <v>12</v>
      </c>
      <c r="C1" s="66" t="s">
        <v>13</v>
      </c>
      <c r="D1" s="66" t="s">
        <v>14</v>
      </c>
      <c r="E1" s="66" t="s">
        <v>15</v>
      </c>
      <c r="F1" s="66" t="s">
        <v>16</v>
      </c>
      <c r="G1" s="66" t="s">
        <v>17</v>
      </c>
      <c r="H1" s="66" t="s">
        <v>130</v>
      </c>
      <c r="I1" s="66" t="s">
        <v>18</v>
      </c>
      <c r="J1" s="66" t="s">
        <v>19</v>
      </c>
      <c r="K1" s="66" t="s">
        <v>124</v>
      </c>
      <c r="L1" s="69" t="s">
        <v>20</v>
      </c>
      <c r="M1" s="70" t="s">
        <v>21</v>
      </c>
      <c r="N1" s="66" t="s">
        <v>137</v>
      </c>
      <c r="O1" s="71" t="s">
        <v>22</v>
      </c>
    </row>
    <row r="2" spans="1:16" x14ac:dyDescent="0.3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9"/>
      <c r="M2" s="70"/>
      <c r="N2" s="67"/>
      <c r="O2" s="72"/>
    </row>
    <row r="3" spans="1:16" x14ac:dyDescent="0.3">
      <c r="A3" s="68"/>
      <c r="B3" s="68"/>
      <c r="C3" s="68"/>
      <c r="D3" s="68"/>
      <c r="E3" s="68"/>
      <c r="F3" s="68"/>
      <c r="G3" s="68"/>
      <c r="H3" s="68"/>
      <c r="I3" s="68"/>
      <c r="J3" s="68"/>
      <c r="K3" s="68"/>
      <c r="L3" s="69"/>
      <c r="M3" s="70"/>
      <c r="N3" s="68"/>
      <c r="O3" s="73"/>
    </row>
    <row r="4" spans="1:16" x14ac:dyDescent="0.3">
      <c r="A4" s="10">
        <v>44711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2"/>
      <c r="M4" s="13">
        <f>C4-B4</f>
        <v>0</v>
      </c>
      <c r="N4" s="11">
        <f>(E4-D4)+(G4-F4)+(J4-I4)</f>
        <v>0</v>
      </c>
      <c r="O4" s="13">
        <f>M4-N4</f>
        <v>0</v>
      </c>
      <c r="P4" s="62"/>
    </row>
    <row r="5" spans="1:16" x14ac:dyDescent="0.3">
      <c r="A5" s="10">
        <v>44712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2"/>
      <c r="M5" s="13">
        <f>C5-B5</f>
        <v>0</v>
      </c>
      <c r="N5" s="11">
        <f>(E5-D5)+(G5-F5)+(J5-I5)</f>
        <v>0</v>
      </c>
      <c r="O5" s="13">
        <f t="shared" ref="O5:O10" si="0">M5-N5</f>
        <v>0</v>
      </c>
    </row>
    <row r="6" spans="1:16" x14ac:dyDescent="0.3">
      <c r="A6" s="10">
        <v>44713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2"/>
      <c r="M6" s="13">
        <f>C6-B6</f>
        <v>0</v>
      </c>
      <c r="N6" s="11">
        <f>(E6-D6)+(G6-F6)+(J6-I6)</f>
        <v>0</v>
      </c>
      <c r="O6" s="13">
        <f t="shared" si="0"/>
        <v>0</v>
      </c>
    </row>
    <row r="7" spans="1:16" x14ac:dyDescent="0.3">
      <c r="A7" s="10">
        <v>44714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2"/>
      <c r="M7" s="13">
        <f>C7-B7</f>
        <v>0</v>
      </c>
      <c r="N7" s="11">
        <f>(E7-D7)+(G7-F7)+(J7-I7)</f>
        <v>0</v>
      </c>
      <c r="O7" s="13">
        <f t="shared" si="0"/>
        <v>0</v>
      </c>
    </row>
    <row r="8" spans="1:16" x14ac:dyDescent="0.3">
      <c r="A8" s="10">
        <v>44715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2"/>
      <c r="M8" s="13">
        <f>C8-B8</f>
        <v>0</v>
      </c>
      <c r="N8" s="11">
        <f>(E8-D8)+(G8-F8)+(J8-I8)</f>
        <v>0</v>
      </c>
      <c r="O8" s="13">
        <f t="shared" si="0"/>
        <v>0</v>
      </c>
    </row>
    <row r="9" spans="1:16" x14ac:dyDescent="0.3">
      <c r="A9" s="10">
        <v>44716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2"/>
      <c r="M9" s="13">
        <f>C9-B9</f>
        <v>0</v>
      </c>
      <c r="N9" s="11">
        <f>(E9-D9)+(G9-F9)+(J9-I9)</f>
        <v>0</v>
      </c>
      <c r="O9" s="13">
        <f t="shared" si="0"/>
        <v>0</v>
      </c>
    </row>
    <row r="10" spans="1:16" x14ac:dyDescent="0.3">
      <c r="A10" s="10">
        <v>44717</v>
      </c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2"/>
      <c r="M10" s="13">
        <f>C10-B10</f>
        <v>0</v>
      </c>
      <c r="N10" s="11">
        <f>(E10-D10)+(G10-F10)+(J10-I10)</f>
        <v>0</v>
      </c>
      <c r="O10" s="13">
        <f t="shared" si="0"/>
        <v>0</v>
      </c>
    </row>
    <row r="11" spans="1:16" x14ac:dyDescent="0.3">
      <c r="A11" s="63" t="s">
        <v>132</v>
      </c>
      <c r="B11" s="64"/>
      <c r="C11" s="64"/>
      <c r="D11" s="64"/>
      <c r="E11" s="64"/>
      <c r="F11" s="64"/>
      <c r="G11" s="64"/>
      <c r="H11" s="64"/>
      <c r="I11" s="64"/>
      <c r="J11" s="64"/>
      <c r="K11" s="64"/>
      <c r="L11" s="65"/>
      <c r="M11" s="14">
        <f>SUM(M4:M10)</f>
        <v>0</v>
      </c>
      <c r="N11" s="14">
        <f t="shared" ref="N11:O11" si="1">SUM(N4:N10)</f>
        <v>0</v>
      </c>
      <c r="O11" s="14">
        <f t="shared" si="1"/>
        <v>0</v>
      </c>
    </row>
    <row r="12" spans="1:16" x14ac:dyDescent="0.3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6"/>
    </row>
    <row r="13" spans="1:16" x14ac:dyDescent="0.3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6"/>
    </row>
    <row r="14" spans="1:16" ht="14.4" customHeight="1" x14ac:dyDescent="0.3">
      <c r="A14" s="66" t="s">
        <v>11</v>
      </c>
      <c r="B14" s="66" t="s">
        <v>12</v>
      </c>
      <c r="C14" s="66" t="s">
        <v>13</v>
      </c>
      <c r="D14" s="66" t="s">
        <v>14</v>
      </c>
      <c r="E14" s="66" t="s">
        <v>15</v>
      </c>
      <c r="F14" s="66" t="s">
        <v>16</v>
      </c>
      <c r="G14" s="66" t="s">
        <v>17</v>
      </c>
      <c r="H14" s="66" t="s">
        <v>130</v>
      </c>
      <c r="I14" s="66" t="s">
        <v>18</v>
      </c>
      <c r="J14" s="66" t="s">
        <v>19</v>
      </c>
      <c r="K14" s="66" t="s">
        <v>124</v>
      </c>
      <c r="L14" s="69" t="s">
        <v>20</v>
      </c>
      <c r="M14" s="70" t="s">
        <v>21</v>
      </c>
      <c r="N14" s="66" t="s">
        <v>137</v>
      </c>
      <c r="O14" s="71" t="s">
        <v>22</v>
      </c>
    </row>
    <row r="15" spans="1:16" x14ac:dyDescent="0.3">
      <c r="A15" s="67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9"/>
      <c r="M15" s="70"/>
      <c r="N15" s="67"/>
      <c r="O15" s="72"/>
    </row>
    <row r="16" spans="1:16" x14ac:dyDescent="0.3">
      <c r="A16" s="68"/>
      <c r="B16" s="68"/>
      <c r="C16" s="68"/>
      <c r="D16" s="68"/>
      <c r="E16" s="68"/>
      <c r="F16" s="68"/>
      <c r="G16" s="68"/>
      <c r="H16" s="68"/>
      <c r="I16" s="68"/>
      <c r="J16" s="68"/>
      <c r="K16" s="68"/>
      <c r="L16" s="69"/>
      <c r="M16" s="70"/>
      <c r="N16" s="68"/>
      <c r="O16" s="73"/>
    </row>
    <row r="17" spans="1:15" x14ac:dyDescent="0.3">
      <c r="A17" s="10">
        <v>44718</v>
      </c>
      <c r="B17" s="11">
        <v>0.45833333333333331</v>
      </c>
      <c r="C17" s="11">
        <v>0.79166666666666663</v>
      </c>
      <c r="D17" s="11"/>
      <c r="E17" s="11"/>
      <c r="F17" s="11">
        <v>0.60416666666666663</v>
      </c>
      <c r="G17" s="11">
        <v>0.625</v>
      </c>
      <c r="H17" s="11" t="s">
        <v>138</v>
      </c>
      <c r="I17" s="11">
        <v>0.70833333333333337</v>
      </c>
      <c r="J17" s="11">
        <v>0.72916666666666663</v>
      </c>
      <c r="K17" s="11"/>
      <c r="L17" s="12">
        <v>0</v>
      </c>
      <c r="M17" s="13">
        <f>C17-B17</f>
        <v>0.33333333333333331</v>
      </c>
      <c r="N17" s="11">
        <f>(E17-D17)+(G17-F17)+(J17-I17)</f>
        <v>4.166666666666663E-2</v>
      </c>
      <c r="O17" s="13">
        <f>M17-N17</f>
        <v>0.29166666666666669</v>
      </c>
    </row>
    <row r="18" spans="1:15" x14ac:dyDescent="0.3">
      <c r="A18" s="10">
        <v>44719</v>
      </c>
      <c r="B18" s="11">
        <v>0.33333333333333331</v>
      </c>
      <c r="C18" s="11">
        <v>0.79166666666666663</v>
      </c>
      <c r="D18" s="11">
        <v>0.41666666666666669</v>
      </c>
      <c r="E18" s="11">
        <v>0.4375</v>
      </c>
      <c r="F18" s="11">
        <v>0.54166666666666663</v>
      </c>
      <c r="G18" s="11">
        <v>0.58333333333333337</v>
      </c>
      <c r="H18" s="11" t="s">
        <v>141</v>
      </c>
      <c r="I18" s="11">
        <v>0.66666666666666663</v>
      </c>
      <c r="J18" s="11">
        <v>0.6875</v>
      </c>
      <c r="K18" s="11"/>
      <c r="L18" s="12" t="s">
        <v>142</v>
      </c>
      <c r="M18" s="13">
        <f>C18-B18</f>
        <v>0.45833333333333331</v>
      </c>
      <c r="N18" s="11">
        <f>(E18-D18)+(G18-F18)+(J18-I18)</f>
        <v>8.3333333333333426E-2</v>
      </c>
      <c r="O18" s="13">
        <f t="shared" ref="O18:O23" si="2">M18-N18</f>
        <v>0.37499999999999989</v>
      </c>
    </row>
    <row r="19" spans="1:15" x14ac:dyDescent="0.3">
      <c r="A19" s="10">
        <v>44720</v>
      </c>
      <c r="B19" s="11">
        <v>0.33333333333333331</v>
      </c>
      <c r="C19" s="11">
        <v>0.79166666666666663</v>
      </c>
      <c r="D19" s="11">
        <v>0.43055555555555558</v>
      </c>
      <c r="E19" s="11">
        <v>0.44444444444444442</v>
      </c>
      <c r="F19" s="11">
        <v>0.54166666666666663</v>
      </c>
      <c r="G19" s="11">
        <v>0.58333333333333337</v>
      </c>
      <c r="H19" s="11" t="s">
        <v>138</v>
      </c>
      <c r="I19" s="11">
        <v>0.70833333333333337</v>
      </c>
      <c r="J19" s="11">
        <v>0.72916666666666663</v>
      </c>
      <c r="K19" s="11"/>
      <c r="L19" s="12">
        <v>0</v>
      </c>
      <c r="M19" s="13">
        <f>C19-B19</f>
        <v>0.45833333333333331</v>
      </c>
      <c r="N19" s="11">
        <f>(E19-D19)+(G19-F19)+(J19-I19)</f>
        <v>7.638888888888884E-2</v>
      </c>
      <c r="O19" s="13">
        <f t="shared" si="2"/>
        <v>0.38194444444444448</v>
      </c>
    </row>
    <row r="20" spans="1:15" x14ac:dyDescent="0.3">
      <c r="A20" s="10">
        <v>44721</v>
      </c>
      <c r="B20" s="11">
        <v>0.33333333333333331</v>
      </c>
      <c r="C20" s="11">
        <v>0.79166666666666663</v>
      </c>
      <c r="D20" s="11">
        <v>0.41666666666666669</v>
      </c>
      <c r="E20" s="11">
        <v>0.4375</v>
      </c>
      <c r="F20" s="11">
        <v>0.58333333333333337</v>
      </c>
      <c r="G20" s="11">
        <v>0.625</v>
      </c>
      <c r="H20" s="11" t="s">
        <v>138</v>
      </c>
      <c r="I20" s="11">
        <v>0.66666666666666663</v>
      </c>
      <c r="J20" s="11">
        <v>0.6875</v>
      </c>
      <c r="K20" s="11"/>
      <c r="L20" s="12" t="s">
        <v>139</v>
      </c>
      <c r="M20" s="13">
        <f>C20-B20</f>
        <v>0.45833333333333331</v>
      </c>
      <c r="N20" s="11">
        <f>(E20-D20)+(G20-F20)+(J20-I20)</f>
        <v>8.3333333333333315E-2</v>
      </c>
      <c r="O20" s="13">
        <f t="shared" si="2"/>
        <v>0.375</v>
      </c>
    </row>
    <row r="21" spans="1:15" x14ac:dyDescent="0.3">
      <c r="A21" s="10">
        <v>44722</v>
      </c>
      <c r="B21" s="11">
        <v>0.33333333333333331</v>
      </c>
      <c r="C21" s="11">
        <v>0.79166666666666663</v>
      </c>
      <c r="D21" s="11">
        <v>0.41666666666666669</v>
      </c>
      <c r="E21" s="11">
        <v>0.4375</v>
      </c>
      <c r="F21" s="11">
        <v>0.58333333333333337</v>
      </c>
      <c r="G21" s="11">
        <v>0.60416666666666663</v>
      </c>
      <c r="H21" s="11" t="s">
        <v>138</v>
      </c>
      <c r="I21" s="11">
        <v>0.72916666666666663</v>
      </c>
      <c r="J21" s="11">
        <v>0.75</v>
      </c>
      <c r="K21" s="11"/>
      <c r="L21" s="12" t="s">
        <v>143</v>
      </c>
      <c r="M21" s="13">
        <f>C21-B21</f>
        <v>0.45833333333333331</v>
      </c>
      <c r="N21" s="11">
        <f>(E21-D21)+(G21-F21)+(J21-I21)</f>
        <v>6.2499999999999944E-2</v>
      </c>
      <c r="O21" s="13">
        <f t="shared" si="2"/>
        <v>0.39583333333333337</v>
      </c>
    </row>
    <row r="22" spans="1:15" x14ac:dyDescent="0.3">
      <c r="A22" s="10">
        <v>44723</v>
      </c>
      <c r="B22" s="11">
        <v>0.83333333333333337</v>
      </c>
      <c r="C22" s="11">
        <v>1</v>
      </c>
      <c r="D22" s="11"/>
      <c r="E22" s="11"/>
      <c r="F22" s="11">
        <v>0.9375</v>
      </c>
      <c r="G22" s="11">
        <v>0.95833333333333337</v>
      </c>
      <c r="H22" s="11" t="s">
        <v>138</v>
      </c>
      <c r="I22" s="11"/>
      <c r="J22" s="11"/>
      <c r="K22" s="11"/>
      <c r="L22" s="12" t="s">
        <v>143</v>
      </c>
      <c r="M22" s="13">
        <f>C22-B22</f>
        <v>0.16666666666666663</v>
      </c>
      <c r="N22" s="11">
        <f>(E22-D22)+(G22-F22)+(J22-I22)</f>
        <v>2.083333333333337E-2</v>
      </c>
      <c r="O22" s="13">
        <f t="shared" si="2"/>
        <v>0.14583333333333326</v>
      </c>
    </row>
    <row r="23" spans="1:15" x14ac:dyDescent="0.3">
      <c r="A23" s="10">
        <v>44724</v>
      </c>
      <c r="B23" s="11">
        <v>0</v>
      </c>
      <c r="C23" s="11">
        <v>0.33333333333333331</v>
      </c>
      <c r="D23" s="11"/>
      <c r="E23" s="11"/>
      <c r="F23" s="11"/>
      <c r="G23" s="11"/>
      <c r="H23" s="11"/>
      <c r="I23" s="11"/>
      <c r="J23" s="11"/>
      <c r="K23" s="11"/>
      <c r="L23" s="12"/>
      <c r="M23" s="13">
        <f>C23-B23</f>
        <v>0.33333333333333331</v>
      </c>
      <c r="N23" s="11">
        <f>(E23-D23)+(G23-F23)+(J23-I23)</f>
        <v>0</v>
      </c>
      <c r="O23" s="13">
        <f t="shared" si="2"/>
        <v>0.33333333333333331</v>
      </c>
    </row>
    <row r="24" spans="1:15" x14ac:dyDescent="0.3">
      <c r="A24" s="63" t="s">
        <v>136</v>
      </c>
      <c r="B24" s="64"/>
      <c r="C24" s="64"/>
      <c r="D24" s="64"/>
      <c r="E24" s="64"/>
      <c r="F24" s="64"/>
      <c r="G24" s="64"/>
      <c r="H24" s="64"/>
      <c r="I24" s="64"/>
      <c r="J24" s="64"/>
      <c r="K24" s="64"/>
      <c r="L24" s="65"/>
      <c r="M24" s="14">
        <f>SUM(M17:M23)</f>
        <v>2.6666666666666665</v>
      </c>
      <c r="N24" s="14">
        <f t="shared" ref="N24:O24" si="3">SUM(N17:N23)</f>
        <v>0.36805555555555552</v>
      </c>
      <c r="O24" s="14">
        <f t="shared" si="3"/>
        <v>2.2986111111111107</v>
      </c>
    </row>
    <row r="25" spans="1:15" x14ac:dyDescent="0.3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6"/>
    </row>
    <row r="26" spans="1:15" x14ac:dyDescent="0.3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6"/>
    </row>
    <row r="27" spans="1:15" ht="14.4" customHeight="1" x14ac:dyDescent="0.3">
      <c r="A27" s="66" t="s">
        <v>11</v>
      </c>
      <c r="B27" s="66" t="s">
        <v>12</v>
      </c>
      <c r="C27" s="66" t="s">
        <v>13</v>
      </c>
      <c r="D27" s="66" t="s">
        <v>14</v>
      </c>
      <c r="E27" s="66" t="s">
        <v>15</v>
      </c>
      <c r="F27" s="66" t="s">
        <v>16</v>
      </c>
      <c r="G27" s="66" t="s">
        <v>17</v>
      </c>
      <c r="H27" s="66" t="s">
        <v>130</v>
      </c>
      <c r="I27" s="66" t="s">
        <v>18</v>
      </c>
      <c r="J27" s="66" t="s">
        <v>19</v>
      </c>
      <c r="K27" s="66" t="s">
        <v>124</v>
      </c>
      <c r="L27" s="69" t="s">
        <v>20</v>
      </c>
      <c r="M27" s="70" t="s">
        <v>21</v>
      </c>
      <c r="N27" s="66" t="s">
        <v>137</v>
      </c>
      <c r="O27" s="71" t="s">
        <v>22</v>
      </c>
    </row>
    <row r="28" spans="1:15" x14ac:dyDescent="0.3">
      <c r="A28" s="67"/>
      <c r="B28" s="67"/>
      <c r="C28" s="67"/>
      <c r="D28" s="67"/>
      <c r="E28" s="67"/>
      <c r="F28" s="67"/>
      <c r="G28" s="67"/>
      <c r="H28" s="67"/>
      <c r="I28" s="67"/>
      <c r="J28" s="67"/>
      <c r="K28" s="67"/>
      <c r="L28" s="69"/>
      <c r="M28" s="70"/>
      <c r="N28" s="67"/>
      <c r="O28" s="72"/>
    </row>
    <row r="29" spans="1:15" x14ac:dyDescent="0.3">
      <c r="A29" s="68"/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9"/>
      <c r="M29" s="70"/>
      <c r="N29" s="68"/>
      <c r="O29" s="73"/>
    </row>
    <row r="30" spans="1:15" x14ac:dyDescent="0.3">
      <c r="A30" s="10">
        <v>44725</v>
      </c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2"/>
      <c r="M30" s="13">
        <f>C30-B30</f>
        <v>0</v>
      </c>
      <c r="N30" s="11">
        <f>(E30-D30)+(G30-F30)+(J30-I30)</f>
        <v>0</v>
      </c>
      <c r="O30" s="13">
        <f>M30-N30</f>
        <v>0</v>
      </c>
    </row>
    <row r="31" spans="1:15" x14ac:dyDescent="0.3">
      <c r="A31" s="10">
        <v>44726</v>
      </c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2"/>
      <c r="M31" s="13">
        <f>C31-B31</f>
        <v>0</v>
      </c>
      <c r="N31" s="11">
        <f>(E31-D31)+(G31-F31)+(J31-I31)</f>
        <v>0</v>
      </c>
      <c r="O31" s="13">
        <f t="shared" ref="O31:O36" si="4">M31-N31</f>
        <v>0</v>
      </c>
    </row>
    <row r="32" spans="1:15" x14ac:dyDescent="0.3">
      <c r="A32" s="10">
        <v>44727</v>
      </c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2"/>
      <c r="M32" s="13">
        <f>C32-B32</f>
        <v>0</v>
      </c>
      <c r="N32" s="11">
        <f>(E32-D32)+(G32-F32)+(J32-I32)</f>
        <v>0</v>
      </c>
      <c r="O32" s="13">
        <f t="shared" si="4"/>
        <v>0</v>
      </c>
    </row>
    <row r="33" spans="1:15" x14ac:dyDescent="0.3">
      <c r="A33" s="10">
        <v>44728</v>
      </c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2"/>
      <c r="M33" s="13">
        <f>C33-B33</f>
        <v>0</v>
      </c>
      <c r="N33" s="11">
        <f>(E33-D33)+(G33-F33)+(J33-I33)</f>
        <v>0</v>
      </c>
      <c r="O33" s="13">
        <f t="shared" si="4"/>
        <v>0</v>
      </c>
    </row>
    <row r="34" spans="1:15" x14ac:dyDescent="0.3">
      <c r="A34" s="10">
        <v>44729</v>
      </c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2"/>
      <c r="M34" s="13">
        <f>C34-B34</f>
        <v>0</v>
      </c>
      <c r="N34" s="11">
        <f>(E34-D34)+(G34-F34)+(J34-I34)</f>
        <v>0</v>
      </c>
      <c r="O34" s="13">
        <f t="shared" si="4"/>
        <v>0</v>
      </c>
    </row>
    <row r="35" spans="1:15" x14ac:dyDescent="0.3">
      <c r="A35" s="10">
        <v>44730</v>
      </c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2"/>
      <c r="M35" s="13">
        <f>C35-B35</f>
        <v>0</v>
      </c>
      <c r="N35" s="11">
        <f>(E35-D35)+(G35-F35)+(J35-I35)</f>
        <v>0</v>
      </c>
      <c r="O35" s="13">
        <f t="shared" si="4"/>
        <v>0</v>
      </c>
    </row>
    <row r="36" spans="1:15" x14ac:dyDescent="0.3">
      <c r="A36" s="10">
        <v>44731</v>
      </c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2"/>
      <c r="M36" s="13">
        <f>C36-B36</f>
        <v>0</v>
      </c>
      <c r="N36" s="11">
        <f>(E36-D36)+(G36-F36)+(J36-I36)</f>
        <v>0</v>
      </c>
      <c r="O36" s="13">
        <f t="shared" si="4"/>
        <v>0</v>
      </c>
    </row>
    <row r="37" spans="1:15" x14ac:dyDescent="0.3">
      <c r="A37" s="63" t="s">
        <v>133</v>
      </c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5"/>
      <c r="M37" s="14">
        <f>SUM(M30:M36)</f>
        <v>0</v>
      </c>
      <c r="N37" s="14">
        <f t="shared" ref="N37:O37" si="5">SUM(N30:N36)</f>
        <v>0</v>
      </c>
      <c r="O37" s="14">
        <f t="shared" si="5"/>
        <v>0</v>
      </c>
    </row>
    <row r="38" spans="1:15" x14ac:dyDescent="0.3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6"/>
    </row>
    <row r="39" spans="1:15" x14ac:dyDescent="0.3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6"/>
    </row>
    <row r="40" spans="1:15" ht="14.4" customHeight="1" x14ac:dyDescent="0.3">
      <c r="A40" s="66" t="s">
        <v>11</v>
      </c>
      <c r="B40" s="66" t="s">
        <v>12</v>
      </c>
      <c r="C40" s="66" t="s">
        <v>13</v>
      </c>
      <c r="D40" s="66" t="s">
        <v>14</v>
      </c>
      <c r="E40" s="66" t="s">
        <v>15</v>
      </c>
      <c r="F40" s="66" t="s">
        <v>16</v>
      </c>
      <c r="G40" s="66" t="s">
        <v>131</v>
      </c>
      <c r="H40" s="66" t="s">
        <v>130</v>
      </c>
      <c r="I40" s="66" t="s">
        <v>18</v>
      </c>
      <c r="J40" s="66" t="s">
        <v>19</v>
      </c>
      <c r="K40" s="66" t="s">
        <v>124</v>
      </c>
      <c r="L40" s="69" t="s">
        <v>20</v>
      </c>
      <c r="M40" s="70" t="s">
        <v>21</v>
      </c>
      <c r="N40" s="66" t="s">
        <v>137</v>
      </c>
      <c r="O40" s="71" t="s">
        <v>22</v>
      </c>
    </row>
    <row r="41" spans="1:15" x14ac:dyDescent="0.3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9"/>
      <c r="M41" s="70"/>
      <c r="N41" s="67"/>
      <c r="O41" s="72"/>
    </row>
    <row r="42" spans="1:15" x14ac:dyDescent="0.3">
      <c r="A42" s="68"/>
      <c r="B42" s="68"/>
      <c r="C42" s="68"/>
      <c r="D42" s="68"/>
      <c r="E42" s="68"/>
      <c r="F42" s="68"/>
      <c r="G42" s="68"/>
      <c r="H42" s="68"/>
      <c r="I42" s="68"/>
      <c r="J42" s="68"/>
      <c r="K42" s="68"/>
      <c r="L42" s="69"/>
      <c r="M42" s="70"/>
      <c r="N42" s="68"/>
      <c r="O42" s="73"/>
    </row>
    <row r="43" spans="1:15" x14ac:dyDescent="0.3">
      <c r="A43" s="10">
        <v>44732</v>
      </c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2"/>
      <c r="M43" s="13">
        <f>C43-B43</f>
        <v>0</v>
      </c>
      <c r="N43" s="11">
        <f>(E43-D43)+(G43-F43)+(J43-I43)</f>
        <v>0</v>
      </c>
      <c r="O43" s="13">
        <f>M43-N43</f>
        <v>0</v>
      </c>
    </row>
    <row r="44" spans="1:15" x14ac:dyDescent="0.3">
      <c r="A44" s="10">
        <v>44733</v>
      </c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2"/>
      <c r="M44" s="13">
        <f>C44-B44</f>
        <v>0</v>
      </c>
      <c r="N44" s="11">
        <f>(E44-D44)+(G44-F44)+(J44-I44)</f>
        <v>0</v>
      </c>
      <c r="O44" s="13">
        <f t="shared" ref="O44:O49" si="6">M44-N44</f>
        <v>0</v>
      </c>
    </row>
    <row r="45" spans="1:15" x14ac:dyDescent="0.3">
      <c r="A45" s="10">
        <v>44734</v>
      </c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2"/>
      <c r="M45" s="13">
        <f>C45-B45</f>
        <v>0</v>
      </c>
      <c r="N45" s="11">
        <f>(E45-D45)+(G45-F45)+(J45-I45)</f>
        <v>0</v>
      </c>
      <c r="O45" s="13">
        <f t="shared" si="6"/>
        <v>0</v>
      </c>
    </row>
    <row r="46" spans="1:15" x14ac:dyDescent="0.3">
      <c r="A46" s="10">
        <v>44735</v>
      </c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2"/>
      <c r="M46" s="13">
        <f>C46-B46</f>
        <v>0</v>
      </c>
      <c r="N46" s="11">
        <f>(E46-D46)+(G46-F46)+(J46-I46)</f>
        <v>0</v>
      </c>
      <c r="O46" s="13">
        <f t="shared" si="6"/>
        <v>0</v>
      </c>
    </row>
    <row r="47" spans="1:15" x14ac:dyDescent="0.3">
      <c r="A47" s="10">
        <v>44736</v>
      </c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2"/>
      <c r="M47" s="13">
        <f>C47-B47</f>
        <v>0</v>
      </c>
      <c r="N47" s="11">
        <f>(E47-D47)+(G47-F47)+(J47-I47)</f>
        <v>0</v>
      </c>
      <c r="O47" s="13">
        <f t="shared" si="6"/>
        <v>0</v>
      </c>
    </row>
    <row r="48" spans="1:15" x14ac:dyDescent="0.3">
      <c r="A48" s="10">
        <v>44737</v>
      </c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2"/>
      <c r="M48" s="13">
        <f>C48-B48</f>
        <v>0</v>
      </c>
      <c r="N48" s="11">
        <f>(E48-D48)+(G48-F48)+(J48-I48)</f>
        <v>0</v>
      </c>
      <c r="O48" s="13">
        <f t="shared" si="6"/>
        <v>0</v>
      </c>
    </row>
    <row r="49" spans="1:15" x14ac:dyDescent="0.3">
      <c r="A49" s="10">
        <v>44738</v>
      </c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2"/>
      <c r="M49" s="13">
        <f>C49-B49</f>
        <v>0</v>
      </c>
      <c r="N49" s="11">
        <f>(E49-D49)+(G49-F49)+(J49-I49)</f>
        <v>0</v>
      </c>
      <c r="O49" s="13">
        <f t="shared" si="6"/>
        <v>0</v>
      </c>
    </row>
    <row r="50" spans="1:15" x14ac:dyDescent="0.3">
      <c r="A50" s="63" t="s">
        <v>134</v>
      </c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5"/>
      <c r="M50" s="14">
        <f>SUM(M43:M49)</f>
        <v>0</v>
      </c>
      <c r="N50" s="14">
        <f t="shared" ref="N50:O50" si="7">SUM(N43:N49)</f>
        <v>0</v>
      </c>
      <c r="O50" s="14">
        <f t="shared" si="7"/>
        <v>0</v>
      </c>
    </row>
    <row r="53" spans="1:15" ht="14.4" customHeight="1" x14ac:dyDescent="0.3">
      <c r="A53" s="66" t="s">
        <v>11</v>
      </c>
      <c r="B53" s="66" t="s">
        <v>12</v>
      </c>
      <c r="C53" s="66" t="s">
        <v>13</v>
      </c>
      <c r="D53" s="66" t="s">
        <v>14</v>
      </c>
      <c r="E53" s="66" t="s">
        <v>15</v>
      </c>
      <c r="F53" s="66" t="s">
        <v>16</v>
      </c>
      <c r="G53" s="66" t="s">
        <v>17</v>
      </c>
      <c r="H53" s="66" t="s">
        <v>130</v>
      </c>
      <c r="I53" s="66" t="s">
        <v>18</v>
      </c>
      <c r="J53" s="66" t="s">
        <v>19</v>
      </c>
      <c r="K53" s="66" t="s">
        <v>124</v>
      </c>
      <c r="L53" s="69" t="s">
        <v>20</v>
      </c>
      <c r="M53" s="70" t="s">
        <v>21</v>
      </c>
      <c r="N53" s="66" t="s">
        <v>137</v>
      </c>
      <c r="O53" s="71" t="s">
        <v>22</v>
      </c>
    </row>
    <row r="54" spans="1:15" x14ac:dyDescent="0.3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9"/>
      <c r="M54" s="70"/>
      <c r="N54" s="67"/>
      <c r="O54" s="72"/>
    </row>
    <row r="55" spans="1:15" x14ac:dyDescent="0.3">
      <c r="A55" s="68"/>
      <c r="B55" s="68"/>
      <c r="C55" s="68"/>
      <c r="D55" s="68"/>
      <c r="E55" s="68"/>
      <c r="F55" s="68"/>
      <c r="G55" s="68"/>
      <c r="H55" s="68"/>
      <c r="I55" s="68"/>
      <c r="J55" s="68"/>
      <c r="K55" s="68"/>
      <c r="L55" s="69"/>
      <c r="M55" s="70"/>
      <c r="N55" s="68"/>
      <c r="O55" s="73"/>
    </row>
    <row r="56" spans="1:15" x14ac:dyDescent="0.3">
      <c r="A56" s="10">
        <v>44739</v>
      </c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2"/>
      <c r="M56" s="13">
        <f>C56-B56</f>
        <v>0</v>
      </c>
      <c r="N56" s="11">
        <f>(E56-D56)+(G56-F56)+(J56-I56)</f>
        <v>0</v>
      </c>
      <c r="O56" s="13">
        <f>M56-N56</f>
        <v>0</v>
      </c>
    </row>
    <row r="57" spans="1:15" x14ac:dyDescent="0.3">
      <c r="A57" s="10">
        <v>44740</v>
      </c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2"/>
      <c r="M57" s="13">
        <f>C57-B57</f>
        <v>0</v>
      </c>
      <c r="N57" s="11">
        <f>(E57-D57)+(G57-F57)+(J57-I57)</f>
        <v>0</v>
      </c>
      <c r="O57" s="13">
        <f t="shared" ref="O57:O62" si="8">M57-N57</f>
        <v>0</v>
      </c>
    </row>
    <row r="58" spans="1:15" x14ac:dyDescent="0.3">
      <c r="A58" s="10">
        <v>44741</v>
      </c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2"/>
      <c r="M58" s="13">
        <f>C58-B58</f>
        <v>0</v>
      </c>
      <c r="N58" s="11">
        <f>(E58-D58)+(G58-F58)+(J58-I58)</f>
        <v>0</v>
      </c>
      <c r="O58" s="13">
        <f t="shared" si="8"/>
        <v>0</v>
      </c>
    </row>
    <row r="59" spans="1:15" x14ac:dyDescent="0.3">
      <c r="A59" s="10">
        <v>44742</v>
      </c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2"/>
      <c r="M59" s="13">
        <f>C59-B59</f>
        <v>0</v>
      </c>
      <c r="N59" s="11">
        <f>(E59-D59)+(G59-F59)+(J59-I59)</f>
        <v>0</v>
      </c>
      <c r="O59" s="13">
        <f t="shared" si="8"/>
        <v>0</v>
      </c>
    </row>
    <row r="60" spans="1:15" x14ac:dyDescent="0.3">
      <c r="A60" s="10">
        <v>44743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2"/>
      <c r="M60" s="13">
        <f>C60-B60</f>
        <v>0</v>
      </c>
      <c r="N60" s="11">
        <f>(E60-D60)+(G60-F60)+(J60-I60)</f>
        <v>0</v>
      </c>
      <c r="O60" s="13">
        <f t="shared" si="8"/>
        <v>0</v>
      </c>
    </row>
    <row r="61" spans="1:15" x14ac:dyDescent="0.3">
      <c r="A61" s="10">
        <v>44744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2"/>
      <c r="M61" s="13">
        <f>C61-B61</f>
        <v>0</v>
      </c>
      <c r="N61" s="11">
        <f>(E61-D61)+(G61-F61)+(J61-I61)</f>
        <v>0</v>
      </c>
      <c r="O61" s="13">
        <f t="shared" si="8"/>
        <v>0</v>
      </c>
    </row>
    <row r="62" spans="1:15" x14ac:dyDescent="0.3">
      <c r="A62" s="10">
        <v>44745</v>
      </c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2"/>
      <c r="M62" s="13">
        <f>C62-B62</f>
        <v>0</v>
      </c>
      <c r="N62" s="11">
        <f>(E62-D62)+(G62-F62)+(J62-I62)</f>
        <v>0</v>
      </c>
      <c r="O62" s="13">
        <f t="shared" si="8"/>
        <v>0</v>
      </c>
    </row>
    <row r="63" spans="1:15" x14ac:dyDescent="0.3">
      <c r="A63" s="63" t="s">
        <v>135</v>
      </c>
      <c r="B63" s="64"/>
      <c r="C63" s="64"/>
      <c r="D63" s="64"/>
      <c r="E63" s="64"/>
      <c r="F63" s="64"/>
      <c r="G63" s="64"/>
      <c r="H63" s="64"/>
      <c r="I63" s="64"/>
      <c r="J63" s="64"/>
      <c r="K63" s="64"/>
      <c r="L63" s="65"/>
      <c r="M63" s="14">
        <f>SUM(M56:M62)</f>
        <v>0</v>
      </c>
      <c r="N63" s="14">
        <f t="shared" ref="N63:O63" si="9">SUM(N56:N62)</f>
        <v>0</v>
      </c>
      <c r="O63" s="14">
        <f t="shared" si="9"/>
        <v>0</v>
      </c>
    </row>
    <row r="66" spans="1:1" x14ac:dyDescent="0.3">
      <c r="A66" t="s">
        <v>24</v>
      </c>
    </row>
    <row r="67" spans="1:1" x14ac:dyDescent="0.3">
      <c r="A67" t="s">
        <v>25</v>
      </c>
    </row>
    <row r="68" spans="1:1" x14ac:dyDescent="0.3">
      <c r="A68" t="s">
        <v>27</v>
      </c>
    </row>
    <row r="69" spans="1:1" x14ac:dyDescent="0.3">
      <c r="A69" t="s">
        <v>140</v>
      </c>
    </row>
    <row r="70" spans="1:1" x14ac:dyDescent="0.3">
      <c r="A70" t="s">
        <v>23</v>
      </c>
    </row>
    <row r="71" spans="1:1" x14ac:dyDescent="0.3">
      <c r="A71" t="s">
        <v>26</v>
      </c>
    </row>
  </sheetData>
  <mergeCells count="80">
    <mergeCell ref="N1:N3"/>
    <mergeCell ref="M1:M3"/>
    <mergeCell ref="A1:A3"/>
    <mergeCell ref="B1:B3"/>
    <mergeCell ref="C1:C3"/>
    <mergeCell ref="D1:D3"/>
    <mergeCell ref="E1:E3"/>
    <mergeCell ref="F1:F3"/>
    <mergeCell ref="O1:O3"/>
    <mergeCell ref="A11:L11"/>
    <mergeCell ref="A14:A16"/>
    <mergeCell ref="B14:B16"/>
    <mergeCell ref="C14:C16"/>
    <mergeCell ref="D14:D16"/>
    <mergeCell ref="E14:E16"/>
    <mergeCell ref="F14:F16"/>
    <mergeCell ref="G14:G16"/>
    <mergeCell ref="H14:H16"/>
    <mergeCell ref="I14:I16"/>
    <mergeCell ref="J14:J16"/>
    <mergeCell ref="L14:L16"/>
    <mergeCell ref="M14:M16"/>
    <mergeCell ref="N14:N16"/>
    <mergeCell ref="G1:G3"/>
    <mergeCell ref="M40:M42"/>
    <mergeCell ref="O14:O16"/>
    <mergeCell ref="A24:L24"/>
    <mergeCell ref="A27:A29"/>
    <mergeCell ref="B27:B29"/>
    <mergeCell ref="C27:C29"/>
    <mergeCell ref="D27:D29"/>
    <mergeCell ref="E27:E29"/>
    <mergeCell ref="F27:F29"/>
    <mergeCell ref="G27:G29"/>
    <mergeCell ref="H27:H29"/>
    <mergeCell ref="I27:I29"/>
    <mergeCell ref="J27:J29"/>
    <mergeCell ref="L27:L29"/>
    <mergeCell ref="M27:M29"/>
    <mergeCell ref="N27:N29"/>
    <mergeCell ref="N40:N42"/>
    <mergeCell ref="O40:O42"/>
    <mergeCell ref="A50:L50"/>
    <mergeCell ref="O27:O29"/>
    <mergeCell ref="A37:L37"/>
    <mergeCell ref="A40:A42"/>
    <mergeCell ref="B40:B42"/>
    <mergeCell ref="C40:C42"/>
    <mergeCell ref="D40:D42"/>
    <mergeCell ref="E40:E42"/>
    <mergeCell ref="F40:F42"/>
    <mergeCell ref="G40:G42"/>
    <mergeCell ref="H40:H42"/>
    <mergeCell ref="I40:I42"/>
    <mergeCell ref="J40:J42"/>
    <mergeCell ref="L40:L42"/>
    <mergeCell ref="M53:M55"/>
    <mergeCell ref="N53:N55"/>
    <mergeCell ref="O53:O55"/>
    <mergeCell ref="F53:F55"/>
    <mergeCell ref="G53:G55"/>
    <mergeCell ref="H53:H55"/>
    <mergeCell ref="I53:I55"/>
    <mergeCell ref="J53:J55"/>
    <mergeCell ref="A63:L63"/>
    <mergeCell ref="K1:K3"/>
    <mergeCell ref="K14:K16"/>
    <mergeCell ref="K27:K29"/>
    <mergeCell ref="K40:K42"/>
    <mergeCell ref="K53:K55"/>
    <mergeCell ref="L53:L55"/>
    <mergeCell ref="A53:A55"/>
    <mergeCell ref="B53:B55"/>
    <mergeCell ref="C53:C55"/>
    <mergeCell ref="D53:D55"/>
    <mergeCell ref="E53:E55"/>
    <mergeCell ref="H1:H3"/>
    <mergeCell ref="I1:I3"/>
    <mergeCell ref="J1:J3"/>
    <mergeCell ref="L1:L3"/>
  </mergeCells>
  <pageMargins left="0.19685039370078741" right="0.19685039370078741" top="0.19685039370078741" bottom="0.19685039370078741" header="0.31496062992125984" footer="0.31496062992125984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L9"/>
  <sheetViews>
    <sheetView topLeftCell="A12" workbookViewId="0">
      <selection activeCell="A25" sqref="A25"/>
    </sheetView>
  </sheetViews>
  <sheetFormatPr baseColWidth="10" defaultColWidth="12.44140625" defaultRowHeight="15.6" x14ac:dyDescent="0.3"/>
  <cols>
    <col min="1" max="1" width="33.109375" style="2" bestFit="1" customWidth="1"/>
    <col min="2" max="3" width="20.33203125" style="2" bestFit="1" customWidth="1"/>
    <col min="4" max="4" width="20.33203125" style="2" customWidth="1"/>
    <col min="5" max="5" width="16.44140625" style="2" bestFit="1" customWidth="1"/>
    <col min="6" max="7" width="16.33203125" style="2" customWidth="1"/>
    <col min="8" max="8" width="13.88671875" style="61" customWidth="1"/>
    <col min="9" max="9" width="11.33203125" style="2" customWidth="1"/>
    <col min="10" max="260" width="12.44140625" style="2"/>
    <col min="261" max="264" width="24.44140625" style="2" customWidth="1"/>
    <col min="265" max="516" width="12.44140625" style="2"/>
    <col min="517" max="520" width="24.44140625" style="2" customWidth="1"/>
    <col min="521" max="772" width="12.44140625" style="2"/>
    <col min="773" max="776" width="24.44140625" style="2" customWidth="1"/>
    <col min="777" max="1028" width="12.44140625" style="2"/>
    <col min="1029" max="1032" width="24.44140625" style="2" customWidth="1"/>
    <col min="1033" max="1284" width="12.44140625" style="2"/>
    <col min="1285" max="1288" width="24.44140625" style="2" customWidth="1"/>
    <col min="1289" max="1540" width="12.44140625" style="2"/>
    <col min="1541" max="1544" width="24.44140625" style="2" customWidth="1"/>
    <col min="1545" max="1796" width="12.44140625" style="2"/>
    <col min="1797" max="1800" width="24.44140625" style="2" customWidth="1"/>
    <col min="1801" max="2052" width="12.44140625" style="2"/>
    <col min="2053" max="2056" width="24.44140625" style="2" customWidth="1"/>
    <col min="2057" max="2308" width="12.44140625" style="2"/>
    <col min="2309" max="2312" width="24.44140625" style="2" customWidth="1"/>
    <col min="2313" max="2564" width="12.44140625" style="2"/>
    <col min="2565" max="2568" width="24.44140625" style="2" customWidth="1"/>
    <col min="2569" max="2820" width="12.44140625" style="2"/>
    <col min="2821" max="2824" width="24.44140625" style="2" customWidth="1"/>
    <col min="2825" max="3076" width="12.44140625" style="2"/>
    <col min="3077" max="3080" width="24.44140625" style="2" customWidth="1"/>
    <col min="3081" max="3332" width="12.44140625" style="2"/>
    <col min="3333" max="3336" width="24.44140625" style="2" customWidth="1"/>
    <col min="3337" max="3588" width="12.44140625" style="2"/>
    <col min="3589" max="3592" width="24.44140625" style="2" customWidth="1"/>
    <col min="3593" max="3844" width="12.44140625" style="2"/>
    <col min="3845" max="3848" width="24.44140625" style="2" customWidth="1"/>
    <col min="3849" max="4100" width="12.44140625" style="2"/>
    <col min="4101" max="4104" width="24.44140625" style="2" customWidth="1"/>
    <col min="4105" max="4356" width="12.44140625" style="2"/>
    <col min="4357" max="4360" width="24.44140625" style="2" customWidth="1"/>
    <col min="4361" max="4612" width="12.44140625" style="2"/>
    <col min="4613" max="4616" width="24.44140625" style="2" customWidth="1"/>
    <col min="4617" max="4868" width="12.44140625" style="2"/>
    <col min="4869" max="4872" width="24.44140625" style="2" customWidth="1"/>
    <col min="4873" max="5124" width="12.44140625" style="2"/>
    <col min="5125" max="5128" width="24.44140625" style="2" customWidth="1"/>
    <col min="5129" max="5380" width="12.44140625" style="2"/>
    <col min="5381" max="5384" width="24.44140625" style="2" customWidth="1"/>
    <col min="5385" max="5636" width="12.44140625" style="2"/>
    <col min="5637" max="5640" width="24.44140625" style="2" customWidth="1"/>
    <col min="5641" max="5892" width="12.44140625" style="2"/>
    <col min="5893" max="5896" width="24.44140625" style="2" customWidth="1"/>
    <col min="5897" max="6148" width="12.44140625" style="2"/>
    <col min="6149" max="6152" width="24.44140625" style="2" customWidth="1"/>
    <col min="6153" max="6404" width="12.44140625" style="2"/>
    <col min="6405" max="6408" width="24.44140625" style="2" customWidth="1"/>
    <col min="6409" max="6660" width="12.44140625" style="2"/>
    <col min="6661" max="6664" width="24.44140625" style="2" customWidth="1"/>
    <col min="6665" max="6916" width="12.44140625" style="2"/>
    <col min="6917" max="6920" width="24.44140625" style="2" customWidth="1"/>
    <col min="6921" max="7172" width="12.44140625" style="2"/>
    <col min="7173" max="7176" width="24.44140625" style="2" customWidth="1"/>
    <col min="7177" max="7428" width="12.44140625" style="2"/>
    <col min="7429" max="7432" width="24.44140625" style="2" customWidth="1"/>
    <col min="7433" max="7684" width="12.44140625" style="2"/>
    <col min="7685" max="7688" width="24.44140625" style="2" customWidth="1"/>
    <col min="7689" max="7940" width="12.44140625" style="2"/>
    <col min="7941" max="7944" width="24.44140625" style="2" customWidth="1"/>
    <col min="7945" max="8196" width="12.44140625" style="2"/>
    <col min="8197" max="8200" width="24.44140625" style="2" customWidth="1"/>
    <col min="8201" max="8452" width="12.44140625" style="2"/>
    <col min="8453" max="8456" width="24.44140625" style="2" customWidth="1"/>
    <col min="8457" max="8708" width="12.44140625" style="2"/>
    <col min="8709" max="8712" width="24.44140625" style="2" customWidth="1"/>
    <col min="8713" max="8964" width="12.44140625" style="2"/>
    <col min="8965" max="8968" width="24.44140625" style="2" customWidth="1"/>
    <col min="8969" max="9220" width="12.44140625" style="2"/>
    <col min="9221" max="9224" width="24.44140625" style="2" customWidth="1"/>
    <col min="9225" max="9476" width="12.44140625" style="2"/>
    <col min="9477" max="9480" width="24.44140625" style="2" customWidth="1"/>
    <col min="9481" max="9732" width="12.44140625" style="2"/>
    <col min="9733" max="9736" width="24.44140625" style="2" customWidth="1"/>
    <col min="9737" max="9988" width="12.44140625" style="2"/>
    <col min="9989" max="9992" width="24.44140625" style="2" customWidth="1"/>
    <col min="9993" max="10244" width="12.44140625" style="2"/>
    <col min="10245" max="10248" width="24.44140625" style="2" customWidth="1"/>
    <col min="10249" max="10500" width="12.44140625" style="2"/>
    <col min="10501" max="10504" width="24.44140625" style="2" customWidth="1"/>
    <col min="10505" max="10756" width="12.44140625" style="2"/>
    <col min="10757" max="10760" width="24.44140625" style="2" customWidth="1"/>
    <col min="10761" max="11012" width="12.44140625" style="2"/>
    <col min="11013" max="11016" width="24.44140625" style="2" customWidth="1"/>
    <col min="11017" max="11268" width="12.44140625" style="2"/>
    <col min="11269" max="11272" width="24.44140625" style="2" customWidth="1"/>
    <col min="11273" max="11524" width="12.44140625" style="2"/>
    <col min="11525" max="11528" width="24.44140625" style="2" customWidth="1"/>
    <col min="11529" max="11780" width="12.44140625" style="2"/>
    <col min="11781" max="11784" width="24.44140625" style="2" customWidth="1"/>
    <col min="11785" max="12036" width="12.44140625" style="2"/>
    <col min="12037" max="12040" width="24.44140625" style="2" customWidth="1"/>
    <col min="12041" max="12292" width="12.44140625" style="2"/>
    <col min="12293" max="12296" width="24.44140625" style="2" customWidth="1"/>
    <col min="12297" max="12548" width="12.44140625" style="2"/>
    <col min="12549" max="12552" width="24.44140625" style="2" customWidth="1"/>
    <col min="12553" max="12804" width="12.44140625" style="2"/>
    <col min="12805" max="12808" width="24.44140625" style="2" customWidth="1"/>
    <col min="12809" max="13060" width="12.44140625" style="2"/>
    <col min="13061" max="13064" width="24.44140625" style="2" customWidth="1"/>
    <col min="13065" max="13316" width="12.44140625" style="2"/>
    <col min="13317" max="13320" width="24.44140625" style="2" customWidth="1"/>
    <col min="13321" max="13572" width="12.44140625" style="2"/>
    <col min="13573" max="13576" width="24.44140625" style="2" customWidth="1"/>
    <col min="13577" max="13828" width="12.44140625" style="2"/>
    <col min="13829" max="13832" width="24.44140625" style="2" customWidth="1"/>
    <col min="13833" max="14084" width="12.44140625" style="2"/>
    <col min="14085" max="14088" width="24.44140625" style="2" customWidth="1"/>
    <col min="14089" max="14340" width="12.44140625" style="2"/>
    <col min="14341" max="14344" width="24.44140625" style="2" customWidth="1"/>
    <col min="14345" max="14596" width="12.44140625" style="2"/>
    <col min="14597" max="14600" width="24.44140625" style="2" customWidth="1"/>
    <col min="14601" max="14852" width="12.44140625" style="2"/>
    <col min="14853" max="14856" width="24.44140625" style="2" customWidth="1"/>
    <col min="14857" max="15108" width="12.44140625" style="2"/>
    <col min="15109" max="15112" width="24.44140625" style="2" customWidth="1"/>
    <col min="15113" max="15364" width="12.44140625" style="2"/>
    <col min="15365" max="15368" width="24.44140625" style="2" customWidth="1"/>
    <col min="15369" max="15620" width="12.44140625" style="2"/>
    <col min="15621" max="15624" width="24.44140625" style="2" customWidth="1"/>
    <col min="15625" max="15876" width="12.44140625" style="2"/>
    <col min="15877" max="15880" width="24.44140625" style="2" customWidth="1"/>
    <col min="15881" max="16132" width="12.44140625" style="2"/>
    <col min="16133" max="16136" width="24.44140625" style="2" customWidth="1"/>
    <col min="16137" max="16384" width="12.44140625" style="2"/>
  </cols>
  <sheetData>
    <row r="3" spans="1:12" ht="46.8" x14ac:dyDescent="0.3">
      <c r="A3" s="1" t="s">
        <v>4</v>
      </c>
      <c r="B3" s="1" t="s">
        <v>5</v>
      </c>
      <c r="C3" s="1" t="s">
        <v>5</v>
      </c>
      <c r="D3" s="1" t="s">
        <v>123</v>
      </c>
      <c r="E3" s="1" t="s">
        <v>125</v>
      </c>
      <c r="F3" s="1" t="s">
        <v>126</v>
      </c>
      <c r="G3" s="1" t="s">
        <v>128</v>
      </c>
      <c r="H3" s="60" t="s">
        <v>122</v>
      </c>
      <c r="I3" s="1" t="s">
        <v>6</v>
      </c>
      <c r="J3" s="1" t="s">
        <v>7</v>
      </c>
      <c r="K3" s="1" t="s">
        <v>8</v>
      </c>
      <c r="L3" s="1" t="s">
        <v>9</v>
      </c>
    </row>
    <row r="4" spans="1:12" x14ac:dyDescent="0.3">
      <c r="A4" s="3" t="s">
        <v>28</v>
      </c>
      <c r="B4" s="4">
        <f>'PLANNING JUIN'!O11</f>
        <v>0</v>
      </c>
      <c r="C4" s="5">
        <f t="shared" ref="C4:C8" si="0">B4*24</f>
        <v>0</v>
      </c>
      <c r="D4" s="5">
        <f>IF('PLANNING JUIN'!K4="ABS",7,0)+IF('PLANNING JUIN'!K5="ABS",7,0)+IF('PLANNING JUIN'!K6="ABS",7,0)+IF('PLANNING JUIN'!K7="ABS",7,0)+IF('PLANNING JUIN'!K8="ABS",7,0)+IF('PLANNING JUIN'!K9="ABS",7,0)+IF('PLANNING JUIN'!K10="ABS",7,0)</f>
        <v>0</v>
      </c>
      <c r="E4" s="5">
        <f>IF(C4&lt;35.01,0,C4-35)</f>
        <v>0</v>
      </c>
      <c r="F4" s="5">
        <f>IF(E4&lt;=9,E4,8)</f>
        <v>0</v>
      </c>
      <c r="G4" s="5">
        <f t="shared" ref="G4:G8" si="1">E4-F4</f>
        <v>0</v>
      </c>
      <c r="H4" s="6">
        <f>IF('PLANNING JUIN'!O4&gt;0,1,0)+IF('PLANNING JUIN'!O5&gt;0,1,0)+IF('PLANNING JUIN'!O6&gt;0,1,0)+IF('PLANNING JUIN'!O7&gt;0,1,0)+IF('PLANNING JUIN'!O8&gt;0,1,0)+IF('PLANNING JUIN'!O9&gt;0,1,0)+IF('PLANNING JUIN'!O10&gt;0,1,0)</f>
        <v>0</v>
      </c>
      <c r="I4" s="6">
        <f>IF('PLANNING JUIN'!O10&gt;"0:00"*1,1,0)</f>
        <v>0</v>
      </c>
      <c r="J4" s="6">
        <f>IF('PLANNING JUIN'!L4="IS",1,0)+IF('PLANNING JUIN'!L5="IS",1,0)+IF('PLANNING JUIN'!L6="IS",1,0)+IF('PLANNING JUIN'!L7="IS",1,0)+IF('PLANNING JUIN'!L8="IS",1,0)+IF('PLANNING JUIN'!L9="IS",1,0)+IF('PLANNING JUIN'!L10="IS",1,0)</f>
        <v>0</v>
      </c>
      <c r="K4" s="6">
        <f>IF('PLANNING JUIN'!L4="IRU",1,0)+IF('PLANNING JUIN'!L5="IRU",1,0)+IF('PLANNING JUIN'!L6="IRU",1,0)+IF('PLANNING JUIN'!L7="IRU",1,0)+IF('PLANNING JUIN'!L8="IRU",1,0)+IF('PLANNING JUIN'!L9="IRU",1,0)+IF('PLANNING JUIN'!L10="IRU",1,0)</f>
        <v>0</v>
      </c>
      <c r="L4" s="6">
        <f>IF('PLANNING JUIN'!L4="IR",1,0)+IF('PLANNING JUIN'!L5="IR",1,0)+IF('PLANNING JUIN'!L6="IR",1,0)+IF('PLANNING JUIN'!L7="IR",1,0)+IF('PLANNING JUIN'!L8="IR",1,0)+IF('PLANNING JUIN'!L9="IR",1,0)+IF('PLANNING JUIN'!L10="IR",1,0)</f>
        <v>0</v>
      </c>
    </row>
    <row r="5" spans="1:12" x14ac:dyDescent="0.3">
      <c r="A5" s="3" t="s">
        <v>29</v>
      </c>
      <c r="B5" s="4">
        <f>'PLANNING JUIN'!O24</f>
        <v>2.2986111111111107</v>
      </c>
      <c r="C5" s="5">
        <f t="shared" si="0"/>
        <v>55.166666666666657</v>
      </c>
      <c r="D5" s="5">
        <f>IF('PLANNING JUIN'!K17="ABS",7,0)+IF('PLANNING JUIN'!K18="ABS",7,0)+IF('PLANNING JUIN'!K19="ABS",7,0)+IF('PLANNING JUIN'!K20="ABS",7,0)+IF('PLANNING JUIN'!K21="ABS",7,0)+IF('PLANNING JUIN'!K22="ABS",7,0)+IF('PLANNING JUIN'!K23="ABS",7,0)</f>
        <v>0</v>
      </c>
      <c r="E5" s="5">
        <f t="shared" ref="E5:E8" si="2">IF(C5&lt;35.01,0,C5-35)</f>
        <v>20.166666666666657</v>
      </c>
      <c r="F5" s="5">
        <f>IF(E5&lt;=8,E5,8)</f>
        <v>8</v>
      </c>
      <c r="G5" s="5">
        <f t="shared" si="1"/>
        <v>12.166666666666657</v>
      </c>
      <c r="H5" s="6">
        <f>IF('PLANNING JUIN'!O17&gt;0,1,0)+IF('PLANNING JUIN'!O18&gt;0,1,0)+IF('PLANNING JUIN'!O19&gt;0,1,0)+IF('PLANNING JUIN'!O20&gt;0,1,0)+IF('PLANNING JUIN'!O21&gt;0,1,0)+IF('PLANNING JUIN'!O22&gt;0,1,0)+IF('PLANNING JUIN'!O23&gt;0,1,0)</f>
        <v>7</v>
      </c>
      <c r="I5" s="6">
        <f>IF('PLANNING JUIN'!O23&gt;"0:00"*1,1,0)</f>
        <v>1</v>
      </c>
      <c r="J5" s="6">
        <f>IF('PLANNING JUIN'!L5="IS",1,0)+IF('PLANNING JUIN'!L6="IS",1,0)+IF('PLANNING JUIN'!L7="IS",1,0)+IF('PLANNING JUIN'!L8="IS",1,0)+IF('PLANNING JUIN'!L9="IS",1,0)+IF('PLANNING JUIN'!L10="IS",1,0)+IF('PLANNING JUIN'!L11="IS",1,0)</f>
        <v>0</v>
      </c>
      <c r="K5" s="6">
        <f>IF('PLANNING JUIN'!L5="IRU",1,0)+IF('PLANNING JUIN'!L6="IRU",1,0)+IF('PLANNING JUIN'!L7="IRU",1,0)+IF('PLANNING JUIN'!L8="IRU",1,0)+IF('PLANNING JUIN'!L9="IRU",1,0)+IF('PLANNING JUIN'!L10="IRU",1,0)+IF('PLANNING JUIN'!L11="IRU",1,0)</f>
        <v>0</v>
      </c>
      <c r="L5" s="6">
        <f>IF('PLANNING JUIN'!L5="IR",1,0)+IF('PLANNING JUIN'!L6="IR",1,0)+IF('PLANNING JUIN'!L7="IR",1,0)+IF('PLANNING JUIN'!L8="IR",1,0)+IF('PLANNING JUIN'!L9="IR",1,0)+IF('PLANNING JUIN'!L10="IR",1,0)+IF('PLANNING JUIN'!L11="IR",1,0)</f>
        <v>0</v>
      </c>
    </row>
    <row r="6" spans="1:12" x14ac:dyDescent="0.3">
      <c r="A6" s="3" t="s">
        <v>30</v>
      </c>
      <c r="B6" s="4">
        <f>'PLANNING JUIN'!O37</f>
        <v>0</v>
      </c>
      <c r="C6" s="5">
        <f t="shared" si="0"/>
        <v>0</v>
      </c>
      <c r="D6" s="5">
        <f>IF('PLANNING JUIN'!K30="ABS",7,0)+IF('PLANNING JUIN'!K31="ABS",7,0)+IF('PLANNING JUIN'!K32="ABS",7,0)+IF('PLANNING JUIN'!K33="ABS",7,0)+IF('PLANNING JUIN'!K34="ABS",7,0)+IF('PLANNING JUIN'!K35="ABS",7,0)+IF('PLANNING JUIN'!K36="ABS",7,0)</f>
        <v>0</v>
      </c>
      <c r="E6" s="5">
        <f t="shared" si="2"/>
        <v>0</v>
      </c>
      <c r="F6" s="5">
        <f>IF(E6&lt;=9,E6,8)</f>
        <v>0</v>
      </c>
      <c r="G6" s="5">
        <f t="shared" si="1"/>
        <v>0</v>
      </c>
      <c r="H6" s="6">
        <f>IF('PLANNING JUIN'!O30&gt;0,1,0)+IF('PLANNING JUIN'!O31&gt;0,1,0)+IF('PLANNING JUIN'!O32&gt;0,1,0)+IF('PLANNING JUIN'!O33&gt;0,1,0)+IF('PLANNING JUIN'!O34&gt;0,1,0)+IF('PLANNING JUIN'!O35&gt;0,1,0)+IF('PLANNING JUIN'!O36&gt;0,1,0)</f>
        <v>0</v>
      </c>
      <c r="I6" s="6">
        <f>IF('PLANNING JUIN'!O36&gt;"0:00"*1,1,0)</f>
        <v>0</v>
      </c>
      <c r="J6" s="6">
        <f>IF('PLANNING JUIN'!L6="IS",1,0)+IF('PLANNING JUIN'!L7="IS",1,0)+IF('PLANNING JUIN'!L8="IS",1,0)+IF('PLANNING JUIN'!L9="IS",1,0)+IF('PLANNING JUIN'!L10="IS",1,0)+IF('PLANNING JUIN'!L11="IS",1,0)+IF('PLANNING JUIN'!L12="IS",1,0)</f>
        <v>0</v>
      </c>
      <c r="K6" s="6">
        <f>IF('PLANNING JUIN'!L6="IRU",1,0)+IF('PLANNING JUIN'!L7="IRU",1,0)+IF('PLANNING JUIN'!L8="IRU",1,0)+IF('PLANNING JUIN'!L9="IRU",1,0)+IF('PLANNING JUIN'!L10="IRU",1,0)+IF('PLANNING JUIN'!L11="IRU",1,0)+IF('PLANNING JUIN'!L12="IRU",1,0)</f>
        <v>0</v>
      </c>
      <c r="L6" s="6">
        <f>IF('PLANNING JUIN'!L6="IR",1,0)+IF('PLANNING JUIN'!L7="IR",1,0)+IF('PLANNING JUIN'!L8="IR",1,0)+IF('PLANNING JUIN'!L9="IR",1,0)+IF('PLANNING JUIN'!L10="IR",1,0)+IF('PLANNING JUIN'!L11="IR",1,0)+IF('PLANNING JUIN'!L12="IR",1,0)</f>
        <v>0</v>
      </c>
    </row>
    <row r="7" spans="1:12" x14ac:dyDescent="0.3">
      <c r="A7" s="3" t="s">
        <v>31</v>
      </c>
      <c r="B7" s="4">
        <f>'PLANNING JUIN'!O50</f>
        <v>0</v>
      </c>
      <c r="C7" s="5">
        <f t="shared" si="0"/>
        <v>0</v>
      </c>
      <c r="D7" s="5">
        <f>IF('PLANNING JUIN'!K43="ABS",7,0)+IF('PLANNING JUIN'!K44="ABS",7,0)+IF('PLANNING JUIN'!K45="ABS",7,0)+IF('PLANNING JUIN'!K46="ABS",7,0)+IF('PLANNING JUIN'!K47="ABS",7,0)+IF('PLANNING JUIN'!K48="ABS",7,0)+IF('PLANNING JUIN'!K49="ABS",7,0)</f>
        <v>0</v>
      </c>
      <c r="E7" s="5">
        <f t="shared" si="2"/>
        <v>0</v>
      </c>
      <c r="F7" s="5">
        <f>IF(E7&lt;=9,E7,8)</f>
        <v>0</v>
      </c>
      <c r="G7" s="5">
        <f t="shared" si="1"/>
        <v>0</v>
      </c>
      <c r="H7" s="6">
        <f>IF('PLANNING JUIN'!O43&gt;0,1,0)+IF('PLANNING JUIN'!O44&gt;0,1,0)+IF('PLANNING JUIN'!O45&gt;0,1,0)+IF('PLANNING JUIN'!O46&gt;0,1,0)+IF('PLANNING JUIN'!O47&gt;0,1,0)+IF('PLANNING JUIN'!O48&gt;0,1,0)+IF('PLANNING JUIN'!O49&gt;0,1,0)</f>
        <v>0</v>
      </c>
      <c r="I7" s="6">
        <f>IF('PLANNING JUIN'!O49&gt;"0:00"*1,1,0)</f>
        <v>0</v>
      </c>
      <c r="J7" s="6">
        <f>IF('PLANNING JUIN'!L7="IS",1,0)+IF('PLANNING JUIN'!L8="IS",1,0)+IF('PLANNING JUIN'!L9="IS",1,0)+IF('PLANNING JUIN'!L10="IS",1,0)+IF('PLANNING JUIN'!L11="IS",1,0)+IF('PLANNING JUIN'!L12="IS",1,0)+IF('PLANNING JUIN'!L13="IS",1,0)</f>
        <v>0</v>
      </c>
      <c r="K7" s="6">
        <f>IF('PLANNING JUIN'!L7="IRU",1,0)+IF('PLANNING JUIN'!L8="IRU",1,0)+IF('PLANNING JUIN'!L9="IRU",1,0)+IF('PLANNING JUIN'!L10="IRU",1,0)+IF('PLANNING JUIN'!L11="IRU",1,0)+IF('PLANNING JUIN'!L12="IRU",1,0)+IF('PLANNING JUIN'!L13="IRU",1,0)</f>
        <v>0</v>
      </c>
      <c r="L7" s="6">
        <f>IF('PLANNING JUIN'!L7="IR",1,0)+IF('PLANNING JUIN'!L8="IR",1,0)+IF('PLANNING JUIN'!L9="IR",1,0)+IF('PLANNING JUIN'!L10="IR",1,0)+IF('PLANNING JUIN'!L11="IR",1,0)+IF('PLANNING JUIN'!L12="IR",1,0)+IF('PLANNING JUIN'!L13="IR",1,0)</f>
        <v>0</v>
      </c>
    </row>
    <row r="8" spans="1:12" x14ac:dyDescent="0.3">
      <c r="A8" s="3" t="s">
        <v>32</v>
      </c>
      <c r="B8" s="4">
        <f>'PLANNING JUIN'!O63</f>
        <v>0</v>
      </c>
      <c r="C8" s="5">
        <f t="shared" si="0"/>
        <v>0</v>
      </c>
      <c r="D8" s="5">
        <f>IF('PLANNING JUIN'!K56="ABS",7,0)+IF('PLANNING JUIN'!K57="ABS",7,0)+IF('PLANNING JUIN'!K58="ABS",7,0)+IF('PLANNING JUIN'!K59="ABS",7,0)+IF('PLANNING JUIN'!K60="ABS",7,0)+IF('PLANNING JUIN'!K61="ABS",7,0)+IF('PLANNING JUIN'!K62="ABS",7,0)</f>
        <v>0</v>
      </c>
      <c r="E8" s="5">
        <f t="shared" si="2"/>
        <v>0</v>
      </c>
      <c r="F8" s="5">
        <f>IF(E8&lt;=9,E8,8)</f>
        <v>0</v>
      </c>
      <c r="G8" s="5">
        <f t="shared" si="1"/>
        <v>0</v>
      </c>
      <c r="H8" s="6">
        <f>IF('PLANNING JUIN'!O56&gt;0,1,0)+IF('PLANNING JUIN'!O57&gt;0,1,0)+IF('PLANNING JUIN'!O58&gt;0,1,0)+IF('PLANNING JUIN'!O59&gt;0,1,0)+IF('PLANNING JUIN'!O60&gt;0,1,0)+IF('PLANNING JUIN'!O61&gt;0,1,0)+IF('PLANNING JUIN'!O62&gt;0,1,0)</f>
        <v>0</v>
      </c>
      <c r="I8" s="6">
        <f>IF('PLANNING JUIN'!O62&gt;"0:00"*1,1,0)</f>
        <v>0</v>
      </c>
      <c r="J8" s="6">
        <f>IF('PLANNING JUIN'!L8="IS",1,0)+IF('PLANNING JUIN'!L9="IS",1,0)+IF('PLANNING JUIN'!L10="IS",1,0)+IF('PLANNING JUIN'!L11="IS",1,0)+IF('PLANNING JUIN'!L12="IS",1,0)+IF('PLANNING JUIN'!L13="IS",1,0)+IF('PLANNING JUIN'!L14="IS",1,0)</f>
        <v>0</v>
      </c>
      <c r="K8" s="6">
        <f>IF('PLANNING JUIN'!L8="IRU",1,0)+IF('PLANNING JUIN'!L9="IRU",1,0)+IF('PLANNING JUIN'!L10="IRU",1,0)+IF('PLANNING JUIN'!L11="IRU",1,0)+IF('PLANNING JUIN'!L12="IRU",1,0)+IF('PLANNING JUIN'!L13="IRU",1,0)+IF('PLANNING JUIN'!L14="IRU",1,0)</f>
        <v>0</v>
      </c>
      <c r="L8" s="6">
        <f>IF('PLANNING JUIN'!L8="IR",1,0)+IF('PLANNING JUIN'!L9="IR",1,0)+IF('PLANNING JUIN'!L10="IR",1,0)+IF('PLANNING JUIN'!L11="IR",1,0)+IF('PLANNING JUIN'!L12="IR",1,0)+IF('PLANNING JUIN'!L13="IR",1,0)+IF('PLANNING JUIN'!L14="IR",1,0)</f>
        <v>0</v>
      </c>
    </row>
    <row r="9" spans="1:12" x14ac:dyDescent="0.3">
      <c r="A9" s="3" t="s">
        <v>10</v>
      </c>
      <c r="B9" s="7">
        <f t="shared" ref="B9:G9" si="3">SUM(B4:B8)</f>
        <v>2.2986111111111107</v>
      </c>
      <c r="C9" s="8">
        <f t="shared" si="3"/>
        <v>55.166666666666657</v>
      </c>
      <c r="D9" s="8">
        <f t="shared" si="3"/>
        <v>0</v>
      </c>
      <c r="E9" s="8">
        <f t="shared" si="3"/>
        <v>20.166666666666657</v>
      </c>
      <c r="F9" s="8">
        <f t="shared" si="3"/>
        <v>8</v>
      </c>
      <c r="G9" s="8">
        <f t="shared" si="3"/>
        <v>12.166666666666657</v>
      </c>
      <c r="H9" s="9">
        <f>SUM(H4:H8)*2</f>
        <v>14</v>
      </c>
      <c r="I9" s="9">
        <f>SUM(I4:I8)</f>
        <v>1</v>
      </c>
      <c r="J9" s="9">
        <f>SUM(J4:J8)</f>
        <v>0</v>
      </c>
      <c r="K9" s="9">
        <f>SUM(K4:K8)</f>
        <v>0</v>
      </c>
      <c r="L9" s="9">
        <f>SUM(L4:L8)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75"/>
  <sheetViews>
    <sheetView workbookViewId="0">
      <selection activeCell="B26" sqref="B26:G26"/>
    </sheetView>
  </sheetViews>
  <sheetFormatPr baseColWidth="10" defaultColWidth="11.77734375" defaultRowHeight="10.199999999999999" x14ac:dyDescent="0.2"/>
  <cols>
    <col min="1" max="3" width="7.6640625" style="18" customWidth="1"/>
    <col min="4" max="4" width="9.44140625" style="18" customWidth="1"/>
    <col min="5" max="5" width="10.109375" style="18" customWidth="1"/>
    <col min="6" max="6" width="10.33203125" style="18" customWidth="1"/>
    <col min="7" max="7" width="1.21875" style="18" customWidth="1"/>
    <col min="8" max="8" width="7.6640625" style="18" customWidth="1"/>
    <col min="9" max="9" width="7.6640625" style="22" customWidth="1"/>
    <col min="10" max="11" width="7.6640625" style="23" customWidth="1"/>
    <col min="12" max="12" width="7.6640625" style="22" customWidth="1"/>
    <col min="13" max="13" width="7.6640625" style="23" customWidth="1"/>
    <col min="14" max="16384" width="11.77734375" style="18"/>
  </cols>
  <sheetData>
    <row r="1" spans="1:13" ht="10.8" customHeight="1" x14ac:dyDescent="0.25">
      <c r="A1" s="127" t="s">
        <v>33</v>
      </c>
      <c r="B1" s="127"/>
      <c r="C1" s="127"/>
      <c r="D1" s="127"/>
      <c r="E1" s="127"/>
      <c r="F1" s="127"/>
      <c r="G1" s="17"/>
      <c r="H1" s="123" t="s">
        <v>34</v>
      </c>
      <c r="I1" s="123"/>
      <c r="J1" s="123"/>
      <c r="K1" s="123"/>
      <c r="L1" s="123"/>
      <c r="M1" s="123"/>
    </row>
    <row r="2" spans="1:13" ht="10.8" customHeight="1" x14ac:dyDescent="0.2">
      <c r="A2" s="120" t="s">
        <v>35</v>
      </c>
      <c r="B2" s="120"/>
      <c r="C2" s="120"/>
      <c r="D2" s="120"/>
      <c r="E2" s="120"/>
      <c r="F2" s="120"/>
      <c r="G2" s="19"/>
      <c r="H2" s="123"/>
      <c r="I2" s="123"/>
      <c r="J2" s="123"/>
      <c r="K2" s="123"/>
      <c r="L2" s="123"/>
      <c r="M2" s="123"/>
    </row>
    <row r="3" spans="1:13" ht="10.8" customHeight="1" x14ac:dyDescent="0.2">
      <c r="A3" s="19"/>
      <c r="B3" s="19"/>
      <c r="C3" s="19"/>
      <c r="D3" s="19"/>
      <c r="E3" s="19"/>
      <c r="F3" s="19"/>
      <c r="G3" s="19"/>
      <c r="H3" s="123"/>
      <c r="I3" s="123"/>
      <c r="J3" s="123"/>
      <c r="K3" s="123"/>
      <c r="L3" s="123"/>
      <c r="M3" s="123"/>
    </row>
    <row r="4" spans="1:13" ht="10.8" customHeight="1" x14ac:dyDescent="0.2">
      <c r="A4" s="19"/>
      <c r="B4" s="19"/>
      <c r="C4" s="19"/>
      <c r="D4" s="19"/>
      <c r="E4" s="19"/>
      <c r="F4" s="19"/>
      <c r="G4" s="19"/>
      <c r="H4" s="123"/>
      <c r="I4" s="123"/>
      <c r="J4" s="123"/>
      <c r="K4" s="123"/>
      <c r="L4" s="123"/>
      <c r="M4" s="123"/>
    </row>
    <row r="5" spans="1:13" ht="10.8" customHeight="1" x14ac:dyDescent="0.2">
      <c r="A5" s="19"/>
      <c r="B5" s="19"/>
      <c r="C5" s="19"/>
      <c r="D5" s="19"/>
      <c r="E5" s="19"/>
      <c r="F5" s="19"/>
      <c r="G5" s="19"/>
      <c r="H5" s="124"/>
      <c r="I5" s="124"/>
      <c r="J5" s="125"/>
      <c r="K5" s="125"/>
      <c r="L5" s="126"/>
      <c r="M5" s="126"/>
    </row>
    <row r="6" spans="1:13" ht="10.8" customHeight="1" x14ac:dyDescent="0.2">
      <c r="A6" s="19"/>
      <c r="B6" s="19"/>
      <c r="C6" s="19"/>
      <c r="D6" s="19"/>
      <c r="E6" s="19"/>
      <c r="F6" s="19"/>
      <c r="G6" s="19"/>
      <c r="H6" s="74" t="s">
        <v>36</v>
      </c>
      <c r="I6" s="74"/>
      <c r="J6" s="74"/>
      <c r="K6" s="74"/>
      <c r="L6" s="119" t="s">
        <v>37</v>
      </c>
      <c r="M6" s="119"/>
    </row>
    <row r="7" spans="1:13" ht="10.8" customHeight="1" x14ac:dyDescent="0.2">
      <c r="A7" s="120" t="s">
        <v>38</v>
      </c>
      <c r="B7" s="120"/>
      <c r="C7" s="120"/>
      <c r="D7" s="120"/>
      <c r="E7" s="120"/>
      <c r="F7" s="120"/>
      <c r="G7" s="19"/>
      <c r="H7" s="117" t="s">
        <v>39</v>
      </c>
      <c r="I7" s="117"/>
      <c r="J7" s="121" t="s">
        <v>40</v>
      </c>
      <c r="K7" s="121"/>
      <c r="L7" s="122">
        <v>44323</v>
      </c>
      <c r="M7" s="122"/>
    </row>
    <row r="8" spans="1:13" ht="10.8" customHeight="1" x14ac:dyDescent="0.2">
      <c r="H8" s="117" t="s">
        <v>41</v>
      </c>
      <c r="I8" s="117"/>
      <c r="J8" s="117"/>
      <c r="K8" s="117"/>
      <c r="L8" s="117"/>
      <c r="M8" s="117"/>
    </row>
    <row r="9" spans="1:13" ht="10.8" customHeight="1" x14ac:dyDescent="0.2">
      <c r="A9" s="20" t="s">
        <v>42</v>
      </c>
      <c r="B9" s="118">
        <v>52960780600021</v>
      </c>
      <c r="C9" s="118"/>
      <c r="E9" s="20" t="s">
        <v>43</v>
      </c>
      <c r="F9" s="18" t="s">
        <v>44</v>
      </c>
      <c r="G9" s="21"/>
    </row>
    <row r="10" spans="1:13" ht="10.8" customHeight="1" x14ac:dyDescent="0.2">
      <c r="A10" s="20" t="s">
        <v>45</v>
      </c>
      <c r="B10" s="18" t="s">
        <v>46</v>
      </c>
    </row>
    <row r="11" spans="1:13" ht="10.8" customHeight="1" x14ac:dyDescent="0.2">
      <c r="A11" s="24" t="s">
        <v>47</v>
      </c>
      <c r="B11" s="24" t="s">
        <v>48</v>
      </c>
      <c r="C11" s="24" t="s">
        <v>49</v>
      </c>
      <c r="D11" s="24" t="s">
        <v>50</v>
      </c>
      <c r="E11" s="24" t="s">
        <v>51</v>
      </c>
      <c r="F11" s="24" t="s">
        <v>52</v>
      </c>
      <c r="H11" s="25" t="s">
        <v>53</v>
      </c>
      <c r="I11" s="26"/>
      <c r="J11" s="27"/>
      <c r="K11" s="27"/>
      <c r="L11" s="26"/>
      <c r="M11" s="28"/>
    </row>
    <row r="12" spans="1:13" ht="10.8" customHeight="1" x14ac:dyDescent="0.2">
      <c r="A12" s="29">
        <v>51120</v>
      </c>
      <c r="B12" s="29"/>
      <c r="C12" s="29"/>
      <c r="D12" s="30">
        <v>2</v>
      </c>
      <c r="E12" s="29"/>
      <c r="F12" s="31">
        <v>44140</v>
      </c>
      <c r="G12" s="32"/>
      <c r="H12" s="33" t="s">
        <v>54</v>
      </c>
      <c r="M12" s="34"/>
    </row>
    <row r="13" spans="1:13" ht="10.8" customHeight="1" x14ac:dyDescent="0.2">
      <c r="A13" s="24" t="s">
        <v>55</v>
      </c>
      <c r="B13" s="89" t="s">
        <v>56</v>
      </c>
      <c r="C13" s="89"/>
      <c r="D13" s="89"/>
      <c r="E13" s="89"/>
      <c r="F13" s="89"/>
      <c r="G13" s="21"/>
      <c r="H13" s="33"/>
      <c r="M13" s="34"/>
    </row>
    <row r="14" spans="1:13" ht="10.8" customHeight="1" x14ac:dyDescent="0.2">
      <c r="A14" s="29"/>
      <c r="B14" s="74" t="s">
        <v>57</v>
      </c>
      <c r="C14" s="74"/>
      <c r="D14" s="74"/>
      <c r="E14" s="74"/>
      <c r="F14" s="74"/>
      <c r="G14" s="21"/>
      <c r="H14" s="33"/>
      <c r="M14" s="34"/>
    </row>
    <row r="15" spans="1:13" ht="10.8" customHeight="1" x14ac:dyDescent="0.2">
      <c r="A15" s="74" t="s">
        <v>58</v>
      </c>
      <c r="B15" s="74"/>
      <c r="C15" s="74"/>
      <c r="D15" s="74"/>
      <c r="E15" s="74"/>
      <c r="F15" s="74"/>
      <c r="G15" s="21"/>
      <c r="H15" s="35" t="s">
        <v>59</v>
      </c>
      <c r="I15" s="36"/>
      <c r="J15" s="37"/>
      <c r="K15" s="37"/>
      <c r="L15" s="36"/>
      <c r="M15" s="38"/>
    </row>
    <row r="16" spans="1:13" ht="10.8" customHeight="1" x14ac:dyDescent="0.2">
      <c r="A16" s="39"/>
      <c r="B16" s="128" t="s">
        <v>60</v>
      </c>
      <c r="C16" s="128"/>
      <c r="D16" s="128" t="s">
        <v>61</v>
      </c>
      <c r="E16" s="128"/>
      <c r="F16" s="40" t="s">
        <v>62</v>
      </c>
      <c r="G16" s="41"/>
    </row>
    <row r="17" spans="1:17" ht="10.8" customHeight="1" x14ac:dyDescent="0.2">
      <c r="A17" s="33" t="s">
        <v>63</v>
      </c>
      <c r="B17" s="115"/>
      <c r="C17" s="115"/>
      <c r="D17" s="115"/>
      <c r="E17" s="115"/>
      <c r="F17" s="42"/>
      <c r="G17" s="41"/>
    </row>
    <row r="18" spans="1:17" ht="10.8" customHeight="1" x14ac:dyDescent="0.2">
      <c r="A18" s="33" t="s">
        <v>64</v>
      </c>
      <c r="B18" s="115"/>
      <c r="C18" s="115"/>
      <c r="D18" s="115"/>
      <c r="E18" s="115"/>
      <c r="F18" s="42"/>
      <c r="G18" s="41"/>
    </row>
    <row r="19" spans="1:17" ht="10.8" customHeight="1" x14ac:dyDescent="0.2">
      <c r="A19" s="35" t="s">
        <v>65</v>
      </c>
      <c r="B19" s="116"/>
      <c r="C19" s="116"/>
      <c r="D19" s="116"/>
      <c r="E19" s="116"/>
      <c r="F19" s="43"/>
      <c r="G19" s="41"/>
      <c r="H19" s="44" t="s">
        <v>66</v>
      </c>
      <c r="I19" s="45"/>
    </row>
    <row r="20" spans="1:17" ht="10.8" customHeight="1" x14ac:dyDescent="0.2"/>
    <row r="21" spans="1:17" ht="10.8" customHeight="1" x14ac:dyDescent="0.2">
      <c r="A21" s="104" t="s">
        <v>67</v>
      </c>
      <c r="B21" s="108" t="s">
        <v>68</v>
      </c>
      <c r="C21" s="109"/>
      <c r="D21" s="109"/>
      <c r="E21" s="109"/>
      <c r="F21" s="109"/>
      <c r="G21" s="110"/>
      <c r="H21" s="104" t="s">
        <v>69</v>
      </c>
      <c r="I21" s="114" t="s">
        <v>70</v>
      </c>
      <c r="J21" s="103" t="s">
        <v>71</v>
      </c>
      <c r="K21" s="103" t="s">
        <v>72</v>
      </c>
      <c r="L21" s="104" t="s">
        <v>73</v>
      </c>
      <c r="M21" s="104"/>
    </row>
    <row r="22" spans="1:17" ht="10.8" customHeight="1" x14ac:dyDescent="0.2">
      <c r="A22" s="104"/>
      <c r="B22" s="111"/>
      <c r="C22" s="112"/>
      <c r="D22" s="112"/>
      <c r="E22" s="112"/>
      <c r="F22" s="112"/>
      <c r="G22" s="113"/>
      <c r="H22" s="104"/>
      <c r="I22" s="114"/>
      <c r="J22" s="103"/>
      <c r="K22" s="103"/>
      <c r="L22" s="104"/>
      <c r="M22" s="104"/>
    </row>
    <row r="23" spans="1:17" ht="10.8" customHeight="1" x14ac:dyDescent="0.2">
      <c r="A23" s="46">
        <v>5</v>
      </c>
      <c r="B23" s="105" t="s">
        <v>74</v>
      </c>
      <c r="C23" s="106"/>
      <c r="D23" s="106"/>
      <c r="E23" s="106"/>
      <c r="F23" s="106"/>
      <c r="G23" s="107"/>
      <c r="H23" s="47">
        <v>151.66999999999999</v>
      </c>
      <c r="I23" s="47">
        <v>11.3</v>
      </c>
      <c r="J23" s="47">
        <f>H23*I23</f>
        <v>1713.8709999999999</v>
      </c>
      <c r="K23" s="48"/>
      <c r="L23" s="47"/>
      <c r="M23" s="47"/>
    </row>
    <row r="24" spans="1:17" ht="10.8" customHeight="1" x14ac:dyDescent="0.2">
      <c r="A24" s="46">
        <v>100</v>
      </c>
      <c r="B24" s="90" t="s">
        <v>75</v>
      </c>
      <c r="C24" s="91"/>
      <c r="D24" s="91"/>
      <c r="E24" s="91"/>
      <c r="F24" s="91"/>
      <c r="G24" s="92"/>
      <c r="H24" s="47">
        <f>'RÉCAP JUIN'!F9</f>
        <v>8</v>
      </c>
      <c r="I24" s="47">
        <f>I23*1.25</f>
        <v>14.125</v>
      </c>
      <c r="J24" s="47">
        <f t="shared" ref="J24:J26" si="0">H24*I24</f>
        <v>113</v>
      </c>
      <c r="K24" s="48"/>
      <c r="L24" s="47"/>
      <c r="M24" s="47"/>
    </row>
    <row r="25" spans="1:17" ht="10.8" customHeight="1" x14ac:dyDescent="0.2">
      <c r="A25" s="46">
        <v>117</v>
      </c>
      <c r="B25" s="90" t="s">
        <v>76</v>
      </c>
      <c r="C25" s="91"/>
      <c r="D25" s="91"/>
      <c r="E25" s="91"/>
      <c r="F25" s="91"/>
      <c r="G25" s="92"/>
      <c r="H25" s="47">
        <f>'RÉCAP JUIN'!G9</f>
        <v>12.166666666666657</v>
      </c>
      <c r="I25" s="47">
        <f>I23*1.5</f>
        <v>16.950000000000003</v>
      </c>
      <c r="J25" s="47">
        <f t="shared" si="0"/>
        <v>206.22499999999988</v>
      </c>
      <c r="K25" s="48"/>
      <c r="L25" s="47"/>
      <c r="M25" s="47"/>
    </row>
    <row r="26" spans="1:17" ht="10.8" customHeight="1" x14ac:dyDescent="0.2">
      <c r="A26" s="46">
        <v>160</v>
      </c>
      <c r="B26" s="90" t="s">
        <v>127</v>
      </c>
      <c r="C26" s="91"/>
      <c r="D26" s="91"/>
      <c r="E26" s="91"/>
      <c r="F26" s="91"/>
      <c r="G26" s="92"/>
      <c r="H26" s="47">
        <f>'[1]RECAP HEURES 0421'!F7</f>
        <v>0</v>
      </c>
      <c r="I26" s="47">
        <v>11.3</v>
      </c>
      <c r="J26" s="47">
        <f t="shared" si="0"/>
        <v>0</v>
      </c>
      <c r="K26" s="48"/>
      <c r="L26" s="47"/>
      <c r="M26" s="47"/>
    </row>
    <row r="27" spans="1:17" ht="10.8" customHeight="1" x14ac:dyDescent="0.2">
      <c r="A27" s="46">
        <v>202</v>
      </c>
      <c r="B27" s="90" t="s">
        <v>77</v>
      </c>
      <c r="C27" s="91"/>
      <c r="D27" s="91"/>
      <c r="E27" s="91"/>
      <c r="F27" s="91"/>
      <c r="G27" s="92"/>
      <c r="H27" s="47">
        <f>'RÉCAP JUIN'!D9</f>
        <v>0</v>
      </c>
      <c r="I27" s="47">
        <v>11.3</v>
      </c>
      <c r="J27" s="47"/>
      <c r="K27" s="48">
        <f>H27*I27</f>
        <v>0</v>
      </c>
      <c r="L27" s="47"/>
      <c r="M27" s="47"/>
    </row>
    <row r="28" spans="1:17" ht="10.8" customHeight="1" x14ac:dyDescent="0.2">
      <c r="A28" s="46">
        <v>300</v>
      </c>
      <c r="B28" s="90" t="s">
        <v>78</v>
      </c>
      <c r="C28" s="91"/>
      <c r="D28" s="91"/>
      <c r="E28" s="91"/>
      <c r="F28" s="91"/>
      <c r="G28" s="92"/>
      <c r="H28" s="49">
        <f>'RÉCAP JUIN'!H9</f>
        <v>14</v>
      </c>
      <c r="I28" s="47">
        <v>0.89270000000000005</v>
      </c>
      <c r="J28" s="47">
        <f t="shared" ref="J28:J29" si="1">H28*I28</f>
        <v>12.497800000000002</v>
      </c>
      <c r="K28" s="48"/>
      <c r="L28" s="47"/>
      <c r="M28" s="47"/>
    </row>
    <row r="29" spans="1:17" ht="10.8" customHeight="1" x14ac:dyDescent="0.2">
      <c r="A29" s="46">
        <v>550</v>
      </c>
      <c r="B29" s="90" t="s">
        <v>79</v>
      </c>
      <c r="C29" s="91"/>
      <c r="D29" s="91"/>
      <c r="E29" s="91"/>
      <c r="F29" s="91"/>
      <c r="G29" s="92"/>
      <c r="H29" s="49">
        <f>'RÉCAP JUIN'!I9</f>
        <v>1</v>
      </c>
      <c r="I29" s="47">
        <v>20.76</v>
      </c>
      <c r="J29" s="47">
        <f t="shared" si="1"/>
        <v>20.76</v>
      </c>
      <c r="K29" s="48"/>
      <c r="L29" s="47"/>
      <c r="M29" s="47"/>
    </row>
    <row r="30" spans="1:17" s="20" customFormat="1" ht="10.8" customHeight="1" x14ac:dyDescent="0.2">
      <c r="A30" s="50">
        <v>2000</v>
      </c>
      <c r="B30" s="93" t="s">
        <v>80</v>
      </c>
      <c r="C30" s="94"/>
      <c r="D30" s="94"/>
      <c r="E30" s="94"/>
      <c r="F30" s="94"/>
      <c r="G30" s="95"/>
      <c r="H30" s="51"/>
      <c r="I30" s="51"/>
      <c r="J30" s="51">
        <f>SUM(J23:J29)-SUM(K23:K29)</f>
        <v>2066.3537999999999</v>
      </c>
      <c r="K30" s="52"/>
      <c r="L30" s="51"/>
      <c r="M30" s="51"/>
      <c r="Q30" s="53"/>
    </row>
    <row r="31" spans="1:17" ht="10.8" customHeight="1" x14ac:dyDescent="0.2">
      <c r="A31" s="46"/>
      <c r="B31" s="90"/>
      <c r="C31" s="91"/>
      <c r="D31" s="91"/>
      <c r="E31" s="91"/>
      <c r="F31" s="91"/>
      <c r="G31" s="92"/>
      <c r="H31" s="47"/>
      <c r="I31" s="47"/>
      <c r="J31" s="47"/>
      <c r="K31" s="48"/>
      <c r="L31" s="47"/>
      <c r="M31" s="47"/>
    </row>
    <row r="32" spans="1:17" ht="10.8" customHeight="1" x14ac:dyDescent="0.2">
      <c r="A32" s="46">
        <v>3010</v>
      </c>
      <c r="B32" s="90" t="s">
        <v>81</v>
      </c>
      <c r="C32" s="91"/>
      <c r="D32" s="91"/>
      <c r="E32" s="91"/>
      <c r="F32" s="91"/>
      <c r="G32" s="92"/>
      <c r="H32" s="47">
        <f>J30</f>
        <v>2066.3537999999999</v>
      </c>
      <c r="I32" s="47"/>
      <c r="J32" s="47"/>
      <c r="K32" s="48"/>
      <c r="L32" s="47">
        <v>7</v>
      </c>
      <c r="M32" s="47">
        <f>H32*L32%</f>
        <v>144.644766</v>
      </c>
    </row>
    <row r="33" spans="1:13" ht="10.8" customHeight="1" x14ac:dyDescent="0.2">
      <c r="A33" s="46">
        <v>3015</v>
      </c>
      <c r="B33" s="90" t="s">
        <v>82</v>
      </c>
      <c r="C33" s="91"/>
      <c r="D33" s="91"/>
      <c r="E33" s="91"/>
      <c r="F33" s="91"/>
      <c r="G33" s="92"/>
      <c r="H33" s="47">
        <f>J30</f>
        <v>2066.3537999999999</v>
      </c>
      <c r="I33" s="47"/>
      <c r="J33" s="47"/>
      <c r="K33" s="48"/>
      <c r="L33" s="47">
        <v>0.3</v>
      </c>
      <c r="M33" s="47">
        <f t="shared" ref="M33:M38" si="2">H33*L33%</f>
        <v>6.1990613999999997</v>
      </c>
    </row>
    <row r="34" spans="1:13" ht="10.8" customHeight="1" x14ac:dyDescent="0.2">
      <c r="A34" s="46">
        <v>3020</v>
      </c>
      <c r="B34" s="90" t="s">
        <v>83</v>
      </c>
      <c r="C34" s="91"/>
      <c r="D34" s="91"/>
      <c r="E34" s="91"/>
      <c r="F34" s="91"/>
      <c r="G34" s="92"/>
      <c r="H34" s="47">
        <f>J30</f>
        <v>2066.3537999999999</v>
      </c>
      <c r="I34" s="47">
        <v>0.4</v>
      </c>
      <c r="J34" s="54"/>
      <c r="K34" s="47">
        <f>H34*I34%</f>
        <v>8.2654151999999996</v>
      </c>
      <c r="L34" s="47">
        <v>1.9</v>
      </c>
      <c r="M34" s="47">
        <f t="shared" si="2"/>
        <v>39.260722199999996</v>
      </c>
    </row>
    <row r="35" spans="1:13" ht="10.8" customHeight="1" x14ac:dyDescent="0.2">
      <c r="A35" s="46">
        <v>3030</v>
      </c>
      <c r="B35" s="90" t="s">
        <v>84</v>
      </c>
      <c r="C35" s="91"/>
      <c r="D35" s="91"/>
      <c r="E35" s="91"/>
      <c r="F35" s="91"/>
      <c r="G35" s="92"/>
      <c r="H35" s="47">
        <f>J30</f>
        <v>2066.3537999999999</v>
      </c>
      <c r="I35" s="47">
        <v>6.9</v>
      </c>
      <c r="J35" s="54"/>
      <c r="K35" s="47">
        <f>H35*I35%</f>
        <v>142.5784122</v>
      </c>
      <c r="L35" s="47">
        <v>8.5500000000000007</v>
      </c>
      <c r="M35" s="47">
        <f t="shared" si="2"/>
        <v>176.6732499</v>
      </c>
    </row>
    <row r="36" spans="1:13" ht="10.8" customHeight="1" x14ac:dyDescent="0.2">
      <c r="A36" s="46">
        <v>3051</v>
      </c>
      <c r="B36" s="90" t="s">
        <v>85</v>
      </c>
      <c r="C36" s="91"/>
      <c r="D36" s="91"/>
      <c r="E36" s="91"/>
      <c r="F36" s="91"/>
      <c r="G36" s="92"/>
      <c r="H36" s="47">
        <f>J30</f>
        <v>2066.3537999999999</v>
      </c>
      <c r="I36" s="47"/>
      <c r="J36" s="54"/>
      <c r="K36" s="47"/>
      <c r="L36" s="47">
        <v>4.55</v>
      </c>
      <c r="M36" s="47">
        <f t="shared" si="2"/>
        <v>94.019097899999991</v>
      </c>
    </row>
    <row r="37" spans="1:13" ht="10.8" customHeight="1" x14ac:dyDescent="0.2">
      <c r="A37" s="46">
        <v>3060</v>
      </c>
      <c r="B37" s="90" t="s">
        <v>86</v>
      </c>
      <c r="C37" s="91"/>
      <c r="D37" s="91"/>
      <c r="E37" s="91"/>
      <c r="F37" s="91"/>
      <c r="G37" s="92"/>
      <c r="H37" s="47">
        <f>J30</f>
        <v>2066.3537999999999</v>
      </c>
      <c r="I37" s="47"/>
      <c r="J37" s="54"/>
      <c r="K37" s="47"/>
      <c r="L37" s="47">
        <v>0.1</v>
      </c>
      <c r="M37" s="47">
        <f t="shared" si="2"/>
        <v>2.0663537999999999</v>
      </c>
    </row>
    <row r="38" spans="1:13" ht="10.8" customHeight="1" x14ac:dyDescent="0.2">
      <c r="A38" s="46">
        <v>3085</v>
      </c>
      <c r="B38" s="90" t="s">
        <v>87</v>
      </c>
      <c r="C38" s="91"/>
      <c r="D38" s="91"/>
      <c r="E38" s="91"/>
      <c r="F38" s="91"/>
      <c r="G38" s="92"/>
      <c r="H38" s="47">
        <f>J30</f>
        <v>2066.3537999999999</v>
      </c>
      <c r="I38" s="47"/>
      <c r="J38" s="54"/>
      <c r="K38" s="47"/>
      <c r="L38" s="47">
        <v>3.45</v>
      </c>
      <c r="M38" s="47">
        <f t="shared" si="2"/>
        <v>71.289206100000001</v>
      </c>
    </row>
    <row r="39" spans="1:13" ht="10.8" customHeight="1" x14ac:dyDescent="0.2">
      <c r="A39" s="46">
        <v>3983</v>
      </c>
      <c r="B39" s="90" t="s">
        <v>88</v>
      </c>
      <c r="C39" s="91"/>
      <c r="D39" s="91"/>
      <c r="E39" s="91"/>
      <c r="F39" s="91"/>
      <c r="G39" s="92"/>
      <c r="H39" s="47">
        <f>-J30*21.8679%</f>
        <v>-451.86818263019995</v>
      </c>
      <c r="I39" s="47"/>
      <c r="J39" s="54"/>
      <c r="K39" s="47"/>
      <c r="L39" s="47"/>
      <c r="M39" s="47">
        <f>H39*81.3003%</f>
        <v>-367.37018808290043</v>
      </c>
    </row>
    <row r="40" spans="1:13" ht="10.8" customHeight="1" x14ac:dyDescent="0.2">
      <c r="A40" s="46">
        <v>3987</v>
      </c>
      <c r="B40" s="90" t="s">
        <v>89</v>
      </c>
      <c r="C40" s="91"/>
      <c r="D40" s="91"/>
      <c r="E40" s="91"/>
      <c r="F40" s="91"/>
      <c r="G40" s="92"/>
      <c r="H40" s="47">
        <f>-J30*21.8679%</f>
        <v>-451.86818263019995</v>
      </c>
      <c r="I40" s="47"/>
      <c r="J40" s="54"/>
      <c r="K40" s="47"/>
      <c r="L40" s="47"/>
      <c r="M40" s="47">
        <f>H40*18.6997%</f>
        <v>-84.497994547299498</v>
      </c>
    </row>
    <row r="41" spans="1:13" ht="10.8" customHeight="1" x14ac:dyDescent="0.2">
      <c r="A41" s="46">
        <v>4000</v>
      </c>
      <c r="B41" s="90" t="s">
        <v>1</v>
      </c>
      <c r="C41" s="91"/>
      <c r="D41" s="91"/>
      <c r="E41" s="91"/>
      <c r="F41" s="91"/>
      <c r="G41" s="92"/>
      <c r="H41" s="47">
        <f>J30</f>
        <v>2066.3537999999999</v>
      </c>
      <c r="I41" s="47"/>
      <c r="J41" s="54"/>
      <c r="K41" s="47"/>
      <c r="L41" s="47">
        <v>4.05</v>
      </c>
      <c r="M41" s="47">
        <f t="shared" ref="M41:M48" si="3">H41*L41%</f>
        <v>83.687328899999997</v>
      </c>
    </row>
    <row r="42" spans="1:13" ht="10.8" customHeight="1" x14ac:dyDescent="0.2">
      <c r="A42" s="46">
        <v>4040</v>
      </c>
      <c r="B42" s="90" t="s">
        <v>90</v>
      </c>
      <c r="C42" s="91"/>
      <c r="D42" s="91"/>
      <c r="E42" s="91"/>
      <c r="F42" s="91"/>
      <c r="G42" s="92"/>
      <c r="H42" s="47">
        <f>J30</f>
        <v>2066.3537999999999</v>
      </c>
      <c r="I42" s="47"/>
      <c r="J42" s="54"/>
      <c r="K42" s="47"/>
      <c r="L42" s="47">
        <v>0.15</v>
      </c>
      <c r="M42" s="47">
        <f t="shared" si="3"/>
        <v>3.0995306999999999</v>
      </c>
    </row>
    <row r="43" spans="1:13" ht="10.8" customHeight="1" x14ac:dyDescent="0.2">
      <c r="A43" s="46">
        <v>4050</v>
      </c>
      <c r="B43" s="90" t="s">
        <v>91</v>
      </c>
      <c r="C43" s="91"/>
      <c r="D43" s="91"/>
      <c r="E43" s="91"/>
      <c r="F43" s="91"/>
      <c r="G43" s="92"/>
      <c r="H43" s="47">
        <f>J30</f>
        <v>2066.3537999999999</v>
      </c>
      <c r="I43" s="47">
        <v>0.86</v>
      </c>
      <c r="J43" s="54"/>
      <c r="K43" s="47">
        <f>H43*I43%</f>
        <v>17.770642679999998</v>
      </c>
      <c r="L43" s="47">
        <v>1.29</v>
      </c>
      <c r="M43" s="47">
        <f t="shared" si="3"/>
        <v>26.655964019999999</v>
      </c>
    </row>
    <row r="44" spans="1:13" ht="10.8" customHeight="1" x14ac:dyDescent="0.2">
      <c r="A44" s="46">
        <v>5000</v>
      </c>
      <c r="B44" s="90" t="s">
        <v>92</v>
      </c>
      <c r="C44" s="91"/>
      <c r="D44" s="91"/>
      <c r="E44" s="91"/>
      <c r="F44" s="91"/>
      <c r="G44" s="92"/>
      <c r="H44" s="47">
        <f>J30</f>
        <v>2066.3537999999999</v>
      </c>
      <c r="I44" s="47">
        <v>3.15</v>
      </c>
      <c r="J44" s="54"/>
      <c r="K44" s="47">
        <f>H44*I44%</f>
        <v>65.090144699999996</v>
      </c>
      <c r="L44" s="47">
        <v>4.72</v>
      </c>
      <c r="M44" s="47">
        <f t="shared" si="3"/>
        <v>97.531899359999997</v>
      </c>
    </row>
    <row r="45" spans="1:13" ht="10.8" customHeight="1" x14ac:dyDescent="0.2">
      <c r="A45" s="46">
        <v>5100</v>
      </c>
      <c r="B45" s="90" t="s">
        <v>93</v>
      </c>
      <c r="C45" s="91"/>
      <c r="D45" s="91"/>
      <c r="E45" s="91"/>
      <c r="F45" s="91"/>
      <c r="G45" s="92"/>
      <c r="H45" s="47">
        <f>J30</f>
        <v>2066.3537999999999</v>
      </c>
      <c r="I45" s="47">
        <v>0.32500000000000001</v>
      </c>
      <c r="J45" s="54"/>
      <c r="K45" s="47">
        <f>H45*I45%</f>
        <v>6.7156498500000001</v>
      </c>
      <c r="L45" s="47">
        <v>0.32500000000000001</v>
      </c>
      <c r="M45" s="47">
        <f t="shared" si="3"/>
        <v>6.7156498500000001</v>
      </c>
    </row>
    <row r="46" spans="1:13" ht="10.8" customHeight="1" x14ac:dyDescent="0.2">
      <c r="A46" s="46">
        <v>5150</v>
      </c>
      <c r="B46" s="90" t="s">
        <v>94</v>
      </c>
      <c r="C46" s="91"/>
      <c r="D46" s="91"/>
      <c r="E46" s="91"/>
      <c r="F46" s="91"/>
      <c r="G46" s="92"/>
      <c r="H46" s="47">
        <f>J30</f>
        <v>2066.3537999999999</v>
      </c>
      <c r="I46" s="47">
        <v>2.5000000000000001E-2</v>
      </c>
      <c r="J46" s="54"/>
      <c r="K46" s="47">
        <f>H46*I46%</f>
        <v>0.51658844999999998</v>
      </c>
      <c r="L46" s="47">
        <v>2.5000000000000001E-2</v>
      </c>
      <c r="M46" s="47">
        <f t="shared" si="3"/>
        <v>0.51658844999999998</v>
      </c>
    </row>
    <row r="47" spans="1:13" ht="10.8" customHeight="1" x14ac:dyDescent="0.2">
      <c r="A47" s="46">
        <v>7030</v>
      </c>
      <c r="B47" s="90" t="s">
        <v>95</v>
      </c>
      <c r="C47" s="91"/>
      <c r="D47" s="91"/>
      <c r="E47" s="91"/>
      <c r="F47" s="91"/>
      <c r="G47" s="92"/>
      <c r="H47" s="47">
        <f>J30</f>
        <v>2066.3537999999999</v>
      </c>
      <c r="I47" s="47"/>
      <c r="J47" s="54"/>
      <c r="K47" s="47"/>
      <c r="L47" s="47">
        <v>1.6E-2</v>
      </c>
      <c r="M47" s="47">
        <f t="shared" si="3"/>
        <v>0.33061660799999998</v>
      </c>
    </row>
    <row r="48" spans="1:13" ht="10.8" customHeight="1" x14ac:dyDescent="0.2">
      <c r="A48" s="46">
        <v>7300</v>
      </c>
      <c r="B48" s="90" t="s">
        <v>96</v>
      </c>
      <c r="C48" s="91"/>
      <c r="D48" s="91"/>
      <c r="E48" s="91"/>
      <c r="F48" s="91"/>
      <c r="G48" s="92"/>
      <c r="H48" s="47">
        <f>J30*0.325%</f>
        <v>6.7156498500000001</v>
      </c>
      <c r="I48" s="47"/>
      <c r="J48" s="54"/>
      <c r="K48" s="47"/>
      <c r="L48" s="47">
        <v>8</v>
      </c>
      <c r="M48" s="47">
        <f t="shared" si="3"/>
        <v>0.53725198800000007</v>
      </c>
    </row>
    <row r="49" spans="1:13" ht="10.8" customHeight="1" x14ac:dyDescent="0.2">
      <c r="A49" s="46">
        <v>7500</v>
      </c>
      <c r="B49" s="90" t="s">
        <v>97</v>
      </c>
      <c r="C49" s="91"/>
      <c r="D49" s="91"/>
      <c r="E49" s="91"/>
      <c r="F49" s="91"/>
      <c r="G49" s="92"/>
      <c r="H49" s="47">
        <f>J30*86.537%</f>
        <v>1788.160587906</v>
      </c>
      <c r="I49" s="47">
        <v>0.5</v>
      </c>
      <c r="J49" s="54"/>
      <c r="K49" s="47">
        <f>H49*I49%</f>
        <v>8.9408029395300002</v>
      </c>
      <c r="L49" s="47"/>
      <c r="M49" s="47"/>
    </row>
    <row r="50" spans="1:13" ht="10.8" customHeight="1" x14ac:dyDescent="0.2">
      <c r="A50" s="46">
        <v>7600</v>
      </c>
      <c r="B50" s="90" t="s">
        <v>98</v>
      </c>
      <c r="C50" s="91"/>
      <c r="D50" s="91"/>
      <c r="E50" s="91"/>
      <c r="F50" s="91"/>
      <c r="G50" s="92"/>
      <c r="H50" s="47">
        <f>J30*86.537%</f>
        <v>1788.160587906</v>
      </c>
      <c r="I50" s="47">
        <v>2.4</v>
      </c>
      <c r="J50" s="54"/>
      <c r="K50" s="47">
        <f>H50*I50%</f>
        <v>42.915854109744004</v>
      </c>
      <c r="L50" s="47"/>
      <c r="M50" s="47"/>
    </row>
    <row r="51" spans="1:13" ht="10.8" customHeight="1" x14ac:dyDescent="0.2">
      <c r="A51" s="46">
        <v>7610</v>
      </c>
      <c r="B51" s="90" t="s">
        <v>99</v>
      </c>
      <c r="C51" s="91"/>
      <c r="D51" s="91"/>
      <c r="E51" s="91"/>
      <c r="F51" s="91"/>
      <c r="G51" s="92"/>
      <c r="H51" s="47">
        <f>J30*86.537%</f>
        <v>1788.160587906</v>
      </c>
      <c r="I51" s="47">
        <v>6.8</v>
      </c>
      <c r="J51" s="54"/>
      <c r="K51" s="47">
        <f>H51*I51%</f>
        <v>121.59491997760801</v>
      </c>
      <c r="L51" s="47"/>
      <c r="M51" s="47"/>
    </row>
    <row r="52" spans="1:13" ht="10.8" customHeight="1" x14ac:dyDescent="0.2">
      <c r="A52" s="46">
        <v>7612</v>
      </c>
      <c r="B52" s="90" t="s">
        <v>100</v>
      </c>
      <c r="C52" s="91"/>
      <c r="D52" s="91"/>
      <c r="E52" s="91"/>
      <c r="F52" s="91"/>
      <c r="G52" s="92"/>
      <c r="H52" s="47">
        <f>J25*98.2498%</f>
        <v>202.61565004999989</v>
      </c>
      <c r="I52" s="47">
        <v>9.6999999999999993</v>
      </c>
      <c r="J52" s="54"/>
      <c r="K52" s="47">
        <f>H52*I52%</f>
        <v>19.653718054849985</v>
      </c>
      <c r="L52" s="47"/>
      <c r="M52" s="47"/>
    </row>
    <row r="53" spans="1:13" ht="10.8" customHeight="1" x14ac:dyDescent="0.2">
      <c r="A53" s="46">
        <v>8280</v>
      </c>
      <c r="B53" s="90" t="s">
        <v>101</v>
      </c>
      <c r="C53" s="91"/>
      <c r="D53" s="91"/>
      <c r="E53" s="91"/>
      <c r="F53" s="91"/>
      <c r="G53" s="92"/>
      <c r="H53" s="47">
        <f>J25</f>
        <v>206.22499999999988</v>
      </c>
      <c r="I53" s="47">
        <v>11.31</v>
      </c>
      <c r="J53" s="54"/>
      <c r="K53" s="47">
        <f>-H53*I53%</f>
        <v>-23.324047499999988</v>
      </c>
      <c r="L53" s="47"/>
      <c r="M53" s="47"/>
    </row>
    <row r="54" spans="1:13" s="20" customFormat="1" ht="10.8" customHeight="1" x14ac:dyDescent="0.2">
      <c r="A54" s="50">
        <v>8900</v>
      </c>
      <c r="B54" s="100" t="s">
        <v>102</v>
      </c>
      <c r="C54" s="101"/>
      <c r="D54" s="101"/>
      <c r="E54" s="101"/>
      <c r="F54" s="101"/>
      <c r="G54" s="102"/>
      <c r="H54" s="51"/>
      <c r="I54" s="51"/>
      <c r="J54" s="51"/>
      <c r="K54" s="52">
        <f>SUM(K32:K53)</f>
        <v>410.71810066173202</v>
      </c>
      <c r="L54" s="51"/>
      <c r="M54" s="51">
        <f>SUM(M32:M53)</f>
        <v>301.35910454580005</v>
      </c>
    </row>
    <row r="55" spans="1:13" s="20" customFormat="1" ht="10.8" customHeight="1" x14ac:dyDescent="0.2">
      <c r="A55" s="50">
        <v>9000</v>
      </c>
      <c r="B55" s="93" t="s">
        <v>103</v>
      </c>
      <c r="C55" s="94"/>
      <c r="D55" s="94"/>
      <c r="E55" s="94"/>
      <c r="F55" s="94"/>
      <c r="G55" s="95"/>
      <c r="H55" s="51"/>
      <c r="I55" s="51"/>
      <c r="J55" s="51">
        <f>J30*71.5887%</f>
        <v>1479.2758228206001</v>
      </c>
      <c r="K55" s="52"/>
      <c r="L55" s="51"/>
      <c r="M55" s="51"/>
    </row>
    <row r="56" spans="1:13" ht="10.8" customHeight="1" x14ac:dyDescent="0.2">
      <c r="A56" s="46"/>
      <c r="B56" s="90"/>
      <c r="C56" s="91"/>
      <c r="D56" s="91"/>
      <c r="E56" s="91"/>
      <c r="F56" s="91"/>
      <c r="G56" s="92"/>
      <c r="H56" s="47"/>
      <c r="I56" s="47"/>
      <c r="J56" s="47"/>
      <c r="K56" s="48"/>
      <c r="L56" s="47"/>
      <c r="M56" s="47"/>
    </row>
    <row r="57" spans="1:13" ht="10.8" customHeight="1" x14ac:dyDescent="0.2">
      <c r="A57" s="46">
        <v>9500</v>
      </c>
      <c r="B57" s="90" t="s">
        <v>129</v>
      </c>
      <c r="C57" s="99"/>
      <c r="D57" s="99"/>
      <c r="E57" s="99"/>
      <c r="F57" s="99"/>
      <c r="G57" s="92"/>
      <c r="H57" s="47">
        <f>'RÉCAP JUIN'!C9</f>
        <v>55.166666666666657</v>
      </c>
      <c r="I57" s="47">
        <v>0.12</v>
      </c>
      <c r="J57" s="47">
        <f>H57*I57</f>
        <v>6.6199999999999983</v>
      </c>
      <c r="K57" s="48"/>
      <c r="L57" s="47"/>
      <c r="M57" s="47"/>
    </row>
    <row r="58" spans="1:13" ht="10.8" customHeight="1" x14ac:dyDescent="0.2">
      <c r="A58" s="46">
        <v>9253</v>
      </c>
      <c r="B58" s="90" t="s">
        <v>106</v>
      </c>
      <c r="C58" s="91"/>
      <c r="D58" s="91"/>
      <c r="E58" s="91"/>
      <c r="F58" s="91"/>
      <c r="G58" s="92"/>
      <c r="H58" s="49">
        <f>'RÉCAP JUIN'!J9</f>
        <v>0</v>
      </c>
      <c r="I58" s="47">
        <v>3.79</v>
      </c>
      <c r="J58" s="47">
        <f>H58*I58</f>
        <v>0</v>
      </c>
      <c r="K58" s="48"/>
      <c r="L58" s="47"/>
      <c r="M58" s="47"/>
    </row>
    <row r="59" spans="1:13" ht="10.8" customHeight="1" x14ac:dyDescent="0.2">
      <c r="A59" s="46">
        <v>9251</v>
      </c>
      <c r="B59" s="90" t="s">
        <v>104</v>
      </c>
      <c r="C59" s="91"/>
      <c r="D59" s="91"/>
      <c r="E59" s="91"/>
      <c r="F59" s="91"/>
      <c r="G59" s="92"/>
      <c r="H59" s="49">
        <f>'RÉCAP JUIN'!K9</f>
        <v>0</v>
      </c>
      <c r="I59" s="47">
        <v>8.3699999999999992</v>
      </c>
      <c r="J59" s="47">
        <f>H59*I59</f>
        <v>0</v>
      </c>
      <c r="K59" s="48"/>
      <c r="L59" s="47"/>
      <c r="M59" s="47"/>
    </row>
    <row r="60" spans="1:13" ht="10.8" customHeight="1" x14ac:dyDescent="0.2">
      <c r="A60" s="46">
        <v>9252</v>
      </c>
      <c r="B60" s="90" t="s">
        <v>105</v>
      </c>
      <c r="C60" s="91"/>
      <c r="D60" s="91"/>
      <c r="E60" s="91"/>
      <c r="F60" s="91"/>
      <c r="G60" s="92"/>
      <c r="H60" s="49">
        <f>'RÉCAP JUIN'!L9</f>
        <v>0</v>
      </c>
      <c r="I60" s="47">
        <v>13.55</v>
      </c>
      <c r="J60" s="47">
        <f t="shared" ref="J60" si="4">H60*I60</f>
        <v>0</v>
      </c>
      <c r="K60" s="48"/>
      <c r="L60" s="47"/>
      <c r="M60" s="47"/>
    </row>
    <row r="61" spans="1:13" ht="10.8" customHeight="1" x14ac:dyDescent="0.2">
      <c r="A61" s="46"/>
      <c r="B61" s="90"/>
      <c r="C61" s="91"/>
      <c r="D61" s="91"/>
      <c r="E61" s="91"/>
      <c r="F61" s="91"/>
      <c r="G61" s="92"/>
      <c r="H61" s="47"/>
      <c r="I61" s="47"/>
      <c r="J61" s="47"/>
      <c r="K61" s="48"/>
      <c r="L61" s="47"/>
      <c r="M61" s="47"/>
    </row>
    <row r="62" spans="1:13" ht="10.8" customHeight="1" x14ac:dyDescent="0.2">
      <c r="A62" s="46"/>
      <c r="B62" s="90"/>
      <c r="C62" s="91"/>
      <c r="D62" s="91"/>
      <c r="E62" s="91"/>
      <c r="F62" s="91"/>
      <c r="G62" s="92"/>
      <c r="H62" s="47"/>
      <c r="I62" s="47"/>
      <c r="J62" s="47"/>
      <c r="K62" s="48"/>
      <c r="L62" s="47"/>
      <c r="M62" s="47"/>
    </row>
    <row r="63" spans="1:13" s="20" customFormat="1" ht="10.8" customHeight="1" x14ac:dyDescent="0.2">
      <c r="A63" s="50">
        <v>9500</v>
      </c>
      <c r="B63" s="93" t="s">
        <v>107</v>
      </c>
      <c r="C63" s="94"/>
      <c r="D63" s="94"/>
      <c r="E63" s="94"/>
      <c r="F63" s="94"/>
      <c r="G63" s="95"/>
      <c r="H63" s="51"/>
      <c r="I63" s="51"/>
      <c r="J63" s="51">
        <f>(J30-K54)+SUM(J59:J60)</f>
        <v>1655.6356993382678</v>
      </c>
      <c r="K63" s="52"/>
      <c r="L63" s="51"/>
      <c r="M63" s="51"/>
    </row>
    <row r="64" spans="1:13" ht="10.8" customHeight="1" x14ac:dyDescent="0.2">
      <c r="A64" s="46"/>
      <c r="B64" s="90"/>
      <c r="C64" s="91"/>
      <c r="D64" s="91"/>
      <c r="E64" s="91"/>
      <c r="F64" s="91"/>
      <c r="G64" s="92"/>
      <c r="H64" s="47"/>
      <c r="I64" s="47"/>
      <c r="J64" s="47"/>
      <c r="K64" s="48"/>
      <c r="L64" s="47"/>
      <c r="M64" s="47"/>
    </row>
    <row r="65" spans="1:13" ht="10.8" customHeight="1" x14ac:dyDescent="0.2">
      <c r="A65" s="46"/>
      <c r="B65" s="90"/>
      <c r="C65" s="91"/>
      <c r="D65" s="91"/>
      <c r="E65" s="91"/>
      <c r="F65" s="91"/>
      <c r="G65" s="92"/>
      <c r="H65" s="47"/>
      <c r="I65" s="47"/>
      <c r="J65" s="47"/>
      <c r="K65" s="48"/>
      <c r="L65" s="47"/>
      <c r="M65" s="47"/>
    </row>
    <row r="66" spans="1:13" ht="10.8" customHeight="1" x14ac:dyDescent="0.2">
      <c r="A66" s="55"/>
      <c r="B66" s="96"/>
      <c r="C66" s="97"/>
      <c r="D66" s="97"/>
      <c r="E66" s="97"/>
      <c r="F66" s="97"/>
      <c r="G66" s="98"/>
      <c r="H66" s="56"/>
      <c r="I66" s="56"/>
      <c r="J66" s="47"/>
      <c r="K66" s="57"/>
      <c r="L66" s="56"/>
      <c r="M66" s="56"/>
    </row>
    <row r="67" spans="1:13" ht="10.8" customHeight="1" x14ac:dyDescent="0.2">
      <c r="A67" s="74" t="s">
        <v>108</v>
      </c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</row>
    <row r="68" spans="1:13" ht="10.8" customHeight="1" x14ac:dyDescent="0.2">
      <c r="A68" s="21"/>
      <c r="B68" s="21"/>
      <c r="C68" s="21"/>
      <c r="D68" s="21"/>
      <c r="E68" s="21"/>
      <c r="F68" s="21"/>
      <c r="G68" s="21"/>
      <c r="H68" s="21"/>
      <c r="I68" s="58"/>
      <c r="J68" s="59"/>
      <c r="K68" s="59"/>
      <c r="L68" s="58"/>
      <c r="M68" s="59"/>
    </row>
    <row r="69" spans="1:13" ht="10.8" customHeight="1" x14ac:dyDescent="0.2">
      <c r="A69" s="89" t="s">
        <v>2</v>
      </c>
      <c r="B69" s="89"/>
      <c r="C69" s="89"/>
      <c r="D69" s="89"/>
      <c r="E69" s="89" t="s">
        <v>3</v>
      </c>
      <c r="F69" s="89"/>
      <c r="G69" s="89"/>
      <c r="H69" s="89"/>
      <c r="I69" s="89" t="s">
        <v>109</v>
      </c>
      <c r="J69" s="89"/>
      <c r="K69" s="89"/>
      <c r="L69" s="89" t="s">
        <v>0</v>
      </c>
      <c r="M69" s="89"/>
    </row>
    <row r="70" spans="1:13" ht="10.8" customHeight="1" x14ac:dyDescent="0.2">
      <c r="A70" s="74" t="s">
        <v>110</v>
      </c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</row>
    <row r="71" spans="1:13" ht="10.8" customHeight="1" x14ac:dyDescent="0.2">
      <c r="A71" s="21"/>
      <c r="B71" s="21"/>
      <c r="C71" s="21"/>
      <c r="D71" s="21"/>
      <c r="E71" s="21"/>
      <c r="F71" s="21"/>
      <c r="G71" s="21"/>
      <c r="H71" s="21"/>
      <c r="I71" s="58"/>
      <c r="J71" s="59"/>
      <c r="K71" s="59"/>
      <c r="L71" s="58"/>
      <c r="M71" s="59"/>
    </row>
    <row r="72" spans="1:13" ht="10.8" customHeight="1" x14ac:dyDescent="0.2">
      <c r="C72" s="29" t="s">
        <v>111</v>
      </c>
      <c r="D72" s="29" t="s">
        <v>112</v>
      </c>
      <c r="E72" s="29" t="s">
        <v>113</v>
      </c>
      <c r="F72" s="75" t="s">
        <v>114</v>
      </c>
      <c r="G72" s="76"/>
      <c r="H72" s="29" t="s">
        <v>115</v>
      </c>
      <c r="J72" s="77" t="s">
        <v>116</v>
      </c>
      <c r="K72" s="78"/>
      <c r="L72" s="83">
        <f>J63</f>
        <v>1655.6356993382678</v>
      </c>
      <c r="M72" s="84"/>
    </row>
    <row r="73" spans="1:13" ht="10.8" customHeight="1" x14ac:dyDescent="0.2">
      <c r="A73" s="75" t="s">
        <v>117</v>
      </c>
      <c r="B73" s="76"/>
      <c r="C73" s="29"/>
      <c r="D73" s="29"/>
      <c r="E73" s="29"/>
      <c r="F73" s="75"/>
      <c r="G73" s="76"/>
      <c r="H73" s="29"/>
      <c r="J73" s="79"/>
      <c r="K73" s="80"/>
      <c r="L73" s="85"/>
      <c r="M73" s="86"/>
    </row>
    <row r="74" spans="1:13" ht="10.8" customHeight="1" x14ac:dyDescent="0.2">
      <c r="A74" s="75" t="s">
        <v>118</v>
      </c>
      <c r="B74" s="76"/>
      <c r="C74" s="29"/>
      <c r="D74" s="29"/>
      <c r="E74" s="29"/>
      <c r="F74" s="75"/>
      <c r="G74" s="76"/>
      <c r="H74" s="29"/>
      <c r="J74" s="79"/>
      <c r="K74" s="80"/>
      <c r="L74" s="85"/>
      <c r="M74" s="86"/>
    </row>
    <row r="75" spans="1:13" ht="10.8" customHeight="1" x14ac:dyDescent="0.2">
      <c r="A75" s="75" t="s">
        <v>119</v>
      </c>
      <c r="B75" s="76"/>
      <c r="C75" s="29"/>
      <c r="D75" s="29" t="s">
        <v>120</v>
      </c>
      <c r="E75" s="29"/>
      <c r="F75" s="75" t="s">
        <v>121</v>
      </c>
      <c r="G75" s="76"/>
      <c r="H75" s="29"/>
      <c r="J75" s="81"/>
      <c r="K75" s="82"/>
      <c r="L75" s="87"/>
      <c r="M75" s="88"/>
    </row>
  </sheetData>
  <mergeCells count="95">
    <mergeCell ref="B16:C16"/>
    <mergeCell ref="D16:E16"/>
    <mergeCell ref="B17:C17"/>
    <mergeCell ref="H1:M4"/>
    <mergeCell ref="A2:F2"/>
    <mergeCell ref="H5:I5"/>
    <mergeCell ref="J5:K5"/>
    <mergeCell ref="L5:M5"/>
    <mergeCell ref="A1:F1"/>
    <mergeCell ref="H6:K6"/>
    <mergeCell ref="L6:M6"/>
    <mergeCell ref="A7:F7"/>
    <mergeCell ref="H7:I7"/>
    <mergeCell ref="J7:K7"/>
    <mergeCell ref="L7:M7"/>
    <mergeCell ref="H8:M8"/>
    <mergeCell ref="B9:C9"/>
    <mergeCell ref="B13:F13"/>
    <mergeCell ref="B14:F14"/>
    <mergeCell ref="A15:F15"/>
    <mergeCell ref="D17:E17"/>
    <mergeCell ref="B18:C18"/>
    <mergeCell ref="D18:E18"/>
    <mergeCell ref="B19:C19"/>
    <mergeCell ref="D19:E19"/>
    <mergeCell ref="A21:A22"/>
    <mergeCell ref="B21:G22"/>
    <mergeCell ref="H21:H22"/>
    <mergeCell ref="I21:I22"/>
    <mergeCell ref="J21:J22"/>
    <mergeCell ref="K21:K22"/>
    <mergeCell ref="L21:M22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B38:G38"/>
    <mergeCell ref="B39:G39"/>
    <mergeCell ref="B40:G40"/>
    <mergeCell ref="B41:G41"/>
    <mergeCell ref="B42:G42"/>
    <mergeCell ref="B43:G43"/>
    <mergeCell ref="B44:G44"/>
    <mergeCell ref="B45:G45"/>
    <mergeCell ref="B46:G46"/>
    <mergeCell ref="B47:G47"/>
    <mergeCell ref="B48:G48"/>
    <mergeCell ref="B49:G49"/>
    <mergeCell ref="B50:G50"/>
    <mergeCell ref="B51:G51"/>
    <mergeCell ref="B52:G52"/>
    <mergeCell ref="B53:G53"/>
    <mergeCell ref="B54:G54"/>
    <mergeCell ref="B55:G55"/>
    <mergeCell ref="B56:G56"/>
    <mergeCell ref="B59:G59"/>
    <mergeCell ref="B60:G60"/>
    <mergeCell ref="B58:G58"/>
    <mergeCell ref="B61:G61"/>
    <mergeCell ref="B57:G57"/>
    <mergeCell ref="B62:G62"/>
    <mergeCell ref="B63:G63"/>
    <mergeCell ref="B64:G64"/>
    <mergeCell ref="B65:G65"/>
    <mergeCell ref="B66:G66"/>
    <mergeCell ref="A67:H67"/>
    <mergeCell ref="I67:M67"/>
    <mergeCell ref="A69:D69"/>
    <mergeCell ref="E69:H69"/>
    <mergeCell ref="I69:K69"/>
    <mergeCell ref="L69:M69"/>
    <mergeCell ref="A70:D70"/>
    <mergeCell ref="E70:H70"/>
    <mergeCell ref="I70:K70"/>
    <mergeCell ref="L70:M70"/>
    <mergeCell ref="F72:G72"/>
    <mergeCell ref="J72:K75"/>
    <mergeCell ref="L72:M75"/>
    <mergeCell ref="A73:B73"/>
    <mergeCell ref="F73:G73"/>
    <mergeCell ref="A74:B74"/>
    <mergeCell ref="F74:G74"/>
    <mergeCell ref="A75:B75"/>
    <mergeCell ref="F75:G7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JUIN</vt:lpstr>
      <vt:lpstr>RÉCAP JUIN</vt:lpstr>
      <vt:lpstr>PAIE 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GLOAN</dc:creator>
  <cp:lastModifiedBy>Anthony LE GLOAN</cp:lastModifiedBy>
  <cp:lastPrinted>2022-06-10T19:10:07Z</cp:lastPrinted>
  <dcterms:created xsi:type="dcterms:W3CDTF">2022-06-10T06:17:33Z</dcterms:created>
  <dcterms:modified xsi:type="dcterms:W3CDTF">2022-06-12T11:25:29Z</dcterms:modified>
</cp:coreProperties>
</file>