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ho\OneDrive\Bureau\Boulot\Ambulances PRUNIER\"/>
    </mc:Choice>
  </mc:AlternateContent>
  <xr:revisionPtr revIDLastSave="0" documentId="13_ncr:1_{297D40D1-CC03-4639-B3B1-5DE16EC4C721}" xr6:coauthVersionLast="47" xr6:coauthVersionMax="47" xr10:uidLastSave="{00000000-0000-0000-0000-000000000000}"/>
  <bookViews>
    <workbookView xWindow="-108" yWindow="-108" windowWidth="23256" windowHeight="13176" tabRatio="961" xr2:uid="{00000000-000D-0000-FFFF-FFFF00000000}"/>
  </bookViews>
  <sheets>
    <sheet name="HEURES 1120" sheetId="30" r:id="rId1"/>
    <sheet name="PAIE 1120" sheetId="29" r:id="rId2"/>
    <sheet name="HEURES 1220" sheetId="28" r:id="rId3"/>
    <sheet name="PAIE 1220" sheetId="27" r:id="rId4"/>
    <sheet name="HEURES 0121" sheetId="2" r:id="rId5"/>
    <sheet name="PAIE 0121" sheetId="14" r:id="rId6"/>
    <sheet name="HEURES 0221" sheetId="3" r:id="rId7"/>
    <sheet name="PAIE 0221" sheetId="15" r:id="rId8"/>
    <sheet name="HEURES 0321" sheetId="4" r:id="rId9"/>
    <sheet name="PAIE 0321" sheetId="16" r:id="rId10"/>
    <sheet name="HEURES 0421" sheetId="1" r:id="rId11"/>
    <sheet name="PAIE 0421" sheetId="17" r:id="rId12"/>
    <sheet name="HEURES 0521" sheetId="5" r:id="rId13"/>
    <sheet name="PAIE 0521" sheetId="18" r:id="rId14"/>
    <sheet name="HEURES 0621" sheetId="6" r:id="rId15"/>
    <sheet name="PAIE 0621" sheetId="19" r:id="rId16"/>
    <sheet name="HEURES 0721" sheetId="7" r:id="rId17"/>
    <sheet name="PAIE 0721" sheetId="20" r:id="rId18"/>
    <sheet name="HEURES 0821" sheetId="8" r:id="rId19"/>
    <sheet name="PAIE 0821" sheetId="21" r:id="rId20"/>
    <sheet name="HEURES 0921" sheetId="9" r:id="rId21"/>
    <sheet name="PAIE 0921" sheetId="22" r:id="rId22"/>
    <sheet name="HEURES 1021" sheetId="11" r:id="rId23"/>
    <sheet name="PAIE 1021" sheetId="23" r:id="rId24"/>
    <sheet name="HEURES 1121" sheetId="10" r:id="rId25"/>
    <sheet name="PAIE 1121" sheetId="24" r:id="rId26"/>
    <sheet name="HEURES 1221" sheetId="12" r:id="rId27"/>
    <sheet name="PAIE 1221" sheetId="25" r:id="rId28"/>
    <sheet name="RECAP HEURES" sheetId="13" r:id="rId29"/>
    <sheet name="RECAP PAIES" sheetId="26" r:id="rId30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4" i="30" l="1"/>
  <c r="E133" i="30"/>
  <c r="M128" i="30"/>
  <c r="G129" i="30"/>
  <c r="L110" i="28"/>
  <c r="K110" i="28"/>
  <c r="J110" i="28"/>
  <c r="L109" i="28"/>
  <c r="K109" i="28"/>
  <c r="J109" i="28"/>
  <c r="L108" i="28"/>
  <c r="K108" i="28"/>
  <c r="J108" i="28"/>
  <c r="L107" i="28"/>
  <c r="K107" i="28"/>
  <c r="J107" i="28"/>
  <c r="L106" i="28"/>
  <c r="K106" i="28"/>
  <c r="J106" i="28"/>
  <c r="S99" i="28"/>
  <c r="R99" i="28"/>
  <c r="S98" i="28"/>
  <c r="R98" i="28"/>
  <c r="S97" i="28"/>
  <c r="R97" i="28"/>
  <c r="S96" i="28"/>
  <c r="R96" i="28"/>
  <c r="S95" i="28"/>
  <c r="R95" i="28"/>
  <c r="S94" i="28"/>
  <c r="R94" i="28"/>
  <c r="B94" i="28"/>
  <c r="B95" i="28" s="1"/>
  <c r="B96" i="28" s="1"/>
  <c r="B97" i="28" s="1"/>
  <c r="B98" i="28" s="1"/>
  <c r="B99" i="28" s="1"/>
  <c r="S93" i="28"/>
  <c r="R93" i="28"/>
  <c r="S77" i="28"/>
  <c r="R77" i="28"/>
  <c r="S76" i="28"/>
  <c r="R76" i="28"/>
  <c r="S75" i="28"/>
  <c r="R75" i="28"/>
  <c r="S74" i="28"/>
  <c r="R74" i="28"/>
  <c r="S73" i="28"/>
  <c r="R73" i="28"/>
  <c r="S72" i="28"/>
  <c r="R72" i="28"/>
  <c r="B72" i="28"/>
  <c r="B73" i="28" s="1"/>
  <c r="B74" i="28" s="1"/>
  <c r="B75" i="28" s="1"/>
  <c r="B76" i="28" s="1"/>
  <c r="B77" i="28" s="1"/>
  <c r="S71" i="28"/>
  <c r="R71" i="28"/>
  <c r="S55" i="28"/>
  <c r="R55" i="28"/>
  <c r="S54" i="28"/>
  <c r="R54" i="28"/>
  <c r="S53" i="28"/>
  <c r="R53" i="28"/>
  <c r="S52" i="28"/>
  <c r="R52" i="28"/>
  <c r="S51" i="28"/>
  <c r="R51" i="28"/>
  <c r="S50" i="28"/>
  <c r="R50" i="28"/>
  <c r="B50" i="28"/>
  <c r="B51" i="28" s="1"/>
  <c r="B52" i="28" s="1"/>
  <c r="B53" i="28" s="1"/>
  <c r="B54" i="28" s="1"/>
  <c r="B55" i="28" s="1"/>
  <c r="S49" i="28"/>
  <c r="R49" i="28"/>
  <c r="T49" i="28" s="1"/>
  <c r="S33" i="28"/>
  <c r="R33" i="28"/>
  <c r="S32" i="28"/>
  <c r="R32" i="28"/>
  <c r="S31" i="28"/>
  <c r="R31" i="28"/>
  <c r="S30" i="28"/>
  <c r="R30" i="28"/>
  <c r="S29" i="28"/>
  <c r="R29" i="28"/>
  <c r="S28" i="28"/>
  <c r="R28" i="28"/>
  <c r="B28" i="28"/>
  <c r="B29" i="28" s="1"/>
  <c r="B30" i="28" s="1"/>
  <c r="B31" i="28" s="1"/>
  <c r="B32" i="28" s="1"/>
  <c r="B33" i="28" s="1"/>
  <c r="S27" i="28"/>
  <c r="R27" i="28"/>
  <c r="S12" i="28"/>
  <c r="R12" i="28"/>
  <c r="S11" i="28"/>
  <c r="R11" i="28"/>
  <c r="S10" i="28"/>
  <c r="R10" i="28"/>
  <c r="S9" i="28"/>
  <c r="R9" i="28"/>
  <c r="S8" i="28"/>
  <c r="R8" i="28"/>
  <c r="S7" i="28"/>
  <c r="R7" i="28"/>
  <c r="B7" i="28"/>
  <c r="B8" i="28" s="1"/>
  <c r="B9" i="28" s="1"/>
  <c r="B10" i="28" s="1"/>
  <c r="B11" i="28" s="1"/>
  <c r="B12" i="28" s="1"/>
  <c r="S6" i="28"/>
  <c r="R6" i="28"/>
  <c r="L133" i="30"/>
  <c r="K133" i="30"/>
  <c r="J133" i="30"/>
  <c r="S121" i="30"/>
  <c r="R121" i="30"/>
  <c r="T121" i="30" s="1"/>
  <c r="S120" i="30"/>
  <c r="T120" i="30" s="1"/>
  <c r="R120" i="30"/>
  <c r="S119" i="30"/>
  <c r="R119" i="30"/>
  <c r="S118" i="30"/>
  <c r="R118" i="30"/>
  <c r="S117" i="30"/>
  <c r="R117" i="30"/>
  <c r="S116" i="30"/>
  <c r="R116" i="30"/>
  <c r="T116" i="30" s="1"/>
  <c r="B116" i="30"/>
  <c r="B117" i="30" s="1"/>
  <c r="B118" i="30" s="1"/>
  <c r="B119" i="30" s="1"/>
  <c r="B120" i="30" s="1"/>
  <c r="B121" i="30" s="1"/>
  <c r="S115" i="30"/>
  <c r="R115" i="30"/>
  <c r="L132" i="30"/>
  <c r="K132" i="30"/>
  <c r="J132" i="30"/>
  <c r="L131" i="30"/>
  <c r="K131" i="30"/>
  <c r="J131" i="30"/>
  <c r="L130" i="30"/>
  <c r="K130" i="30"/>
  <c r="J130" i="30"/>
  <c r="L129" i="30"/>
  <c r="K129" i="30"/>
  <c r="J129" i="30"/>
  <c r="L128" i="30"/>
  <c r="K128" i="30"/>
  <c r="J128" i="30"/>
  <c r="S99" i="30"/>
  <c r="R99" i="30"/>
  <c r="S98" i="30"/>
  <c r="R98" i="30"/>
  <c r="S97" i="30"/>
  <c r="R97" i="30"/>
  <c r="S96" i="30"/>
  <c r="R96" i="30"/>
  <c r="S95" i="30"/>
  <c r="R95" i="30"/>
  <c r="S94" i="30"/>
  <c r="R94" i="30"/>
  <c r="B94" i="30"/>
  <c r="B95" i="30" s="1"/>
  <c r="B96" i="30" s="1"/>
  <c r="B97" i="30" s="1"/>
  <c r="B98" i="30" s="1"/>
  <c r="B99" i="30" s="1"/>
  <c r="S93" i="30"/>
  <c r="R93" i="30"/>
  <c r="S77" i="30"/>
  <c r="R77" i="30"/>
  <c r="S76" i="30"/>
  <c r="R76" i="30"/>
  <c r="S75" i="30"/>
  <c r="R75" i="30"/>
  <c r="S74" i="30"/>
  <c r="R74" i="30"/>
  <c r="S73" i="30"/>
  <c r="R73" i="30"/>
  <c r="S72" i="30"/>
  <c r="R72" i="30"/>
  <c r="B72" i="30"/>
  <c r="B73" i="30" s="1"/>
  <c r="B74" i="30" s="1"/>
  <c r="B75" i="30" s="1"/>
  <c r="B76" i="30" s="1"/>
  <c r="B77" i="30" s="1"/>
  <c r="S71" i="30"/>
  <c r="R71" i="30"/>
  <c r="S55" i="30"/>
  <c r="R55" i="30"/>
  <c r="S54" i="30"/>
  <c r="R54" i="30"/>
  <c r="S53" i="30"/>
  <c r="R53" i="30"/>
  <c r="S52" i="30"/>
  <c r="R52" i="30"/>
  <c r="S51" i="30"/>
  <c r="R51" i="30"/>
  <c r="S50" i="30"/>
  <c r="R50" i="30"/>
  <c r="B50" i="30"/>
  <c r="B51" i="30" s="1"/>
  <c r="B52" i="30" s="1"/>
  <c r="B53" i="30" s="1"/>
  <c r="B54" i="30" s="1"/>
  <c r="B55" i="30" s="1"/>
  <c r="S49" i="30"/>
  <c r="R49" i="30"/>
  <c r="S33" i="30"/>
  <c r="R33" i="30"/>
  <c r="S32" i="30"/>
  <c r="R32" i="30"/>
  <c r="S31" i="30"/>
  <c r="R31" i="30"/>
  <c r="S30" i="30"/>
  <c r="R30" i="30"/>
  <c r="S29" i="30"/>
  <c r="R29" i="30"/>
  <c r="S28" i="30"/>
  <c r="R28" i="30"/>
  <c r="B28" i="30"/>
  <c r="B29" i="30" s="1"/>
  <c r="B30" i="30" s="1"/>
  <c r="B31" i="30" s="1"/>
  <c r="B32" i="30" s="1"/>
  <c r="B33" i="30" s="1"/>
  <c r="S27" i="30"/>
  <c r="R27" i="30"/>
  <c r="S12" i="30"/>
  <c r="R12" i="30"/>
  <c r="S11" i="30"/>
  <c r="R11" i="30"/>
  <c r="S10" i="30"/>
  <c r="R10" i="30"/>
  <c r="S9" i="30"/>
  <c r="R9" i="30"/>
  <c r="S8" i="30"/>
  <c r="R8" i="30"/>
  <c r="S7" i="30"/>
  <c r="R7" i="30"/>
  <c r="B7" i="30"/>
  <c r="B8" i="30" s="1"/>
  <c r="B9" i="30" s="1"/>
  <c r="B10" i="30" s="1"/>
  <c r="B11" i="30" s="1"/>
  <c r="B12" i="30" s="1"/>
  <c r="S6" i="30"/>
  <c r="R6" i="30"/>
  <c r="M94" i="1"/>
  <c r="M95" i="1"/>
  <c r="M96" i="1"/>
  <c r="M97" i="1"/>
  <c r="M98" i="1"/>
  <c r="M99" i="1"/>
  <c r="M93" i="1"/>
  <c r="N93" i="1"/>
  <c r="N94" i="1"/>
  <c r="N95" i="1"/>
  <c r="N96" i="1"/>
  <c r="N97" i="1"/>
  <c r="N98" i="1"/>
  <c r="N99" i="1"/>
  <c r="K99" i="1"/>
  <c r="K98" i="1"/>
  <c r="K97" i="1"/>
  <c r="K96" i="1"/>
  <c r="K95" i="1"/>
  <c r="K94" i="1"/>
  <c r="K93" i="1"/>
  <c r="P106" i="1"/>
  <c r="S49" i="5"/>
  <c r="G5" i="16"/>
  <c r="J5" i="16" s="1"/>
  <c r="G4" i="16"/>
  <c r="G3" i="16"/>
  <c r="G3" i="18"/>
  <c r="G3" i="19"/>
  <c r="G3" i="20"/>
  <c r="G3" i="21"/>
  <c r="G3" i="22"/>
  <c r="G3" i="23"/>
  <c r="G3" i="24"/>
  <c r="G3" i="25"/>
  <c r="G3" i="26"/>
  <c r="G43" i="17"/>
  <c r="I43" i="17" s="1"/>
  <c r="I13" i="17"/>
  <c r="I12" i="17"/>
  <c r="J11" i="17"/>
  <c r="J8" i="17"/>
  <c r="J5" i="17"/>
  <c r="H4" i="17"/>
  <c r="H3" i="17"/>
  <c r="I2" i="17"/>
  <c r="I43" i="18"/>
  <c r="G43" i="18"/>
  <c r="G42" i="18"/>
  <c r="I42" i="18" s="1"/>
  <c r="I41" i="18"/>
  <c r="G41" i="18"/>
  <c r="I13" i="18"/>
  <c r="I12" i="18"/>
  <c r="J11" i="18"/>
  <c r="G10" i="18"/>
  <c r="I10" i="18" s="1"/>
  <c r="I9" i="18"/>
  <c r="G9" i="18"/>
  <c r="J8" i="18"/>
  <c r="I6" i="18"/>
  <c r="G37" i="18" s="1"/>
  <c r="J37" i="18" s="1"/>
  <c r="G6" i="18"/>
  <c r="G5" i="18"/>
  <c r="J5" i="18" s="1"/>
  <c r="H4" i="18"/>
  <c r="G4" i="18"/>
  <c r="H3" i="18"/>
  <c r="I2" i="18"/>
  <c r="G43" i="19"/>
  <c r="I43" i="19" s="1"/>
  <c r="I42" i="19"/>
  <c r="G42" i="19"/>
  <c r="G41" i="19"/>
  <c r="I41" i="19" s="1"/>
  <c r="I13" i="19"/>
  <c r="I12" i="19"/>
  <c r="J11" i="19"/>
  <c r="G10" i="19"/>
  <c r="I10" i="19" s="1"/>
  <c r="G9" i="19"/>
  <c r="I9" i="19" s="1"/>
  <c r="J8" i="19"/>
  <c r="G6" i="19"/>
  <c r="I6" i="19" s="1"/>
  <c r="G36" i="19" s="1"/>
  <c r="J36" i="19" s="1"/>
  <c r="J5" i="19"/>
  <c r="G5" i="19"/>
  <c r="H4" i="19"/>
  <c r="G4" i="19"/>
  <c r="H3" i="19"/>
  <c r="I2" i="19"/>
  <c r="I43" i="20"/>
  <c r="G43" i="20"/>
  <c r="G42" i="20"/>
  <c r="I42" i="20" s="1"/>
  <c r="I41" i="20"/>
  <c r="G41" i="20"/>
  <c r="G36" i="20"/>
  <c r="J36" i="20" s="1"/>
  <c r="I13" i="20"/>
  <c r="I12" i="20"/>
  <c r="J11" i="20"/>
  <c r="G10" i="20"/>
  <c r="I10" i="20" s="1"/>
  <c r="G9" i="20"/>
  <c r="I9" i="20" s="1"/>
  <c r="J8" i="20"/>
  <c r="I6" i="20"/>
  <c r="G37" i="20" s="1"/>
  <c r="J37" i="20" s="1"/>
  <c r="G6" i="20"/>
  <c r="G5" i="20"/>
  <c r="J5" i="20" s="1"/>
  <c r="H4" i="20"/>
  <c r="G4" i="20"/>
  <c r="H3" i="20"/>
  <c r="I2" i="20"/>
  <c r="I43" i="21"/>
  <c r="G43" i="21"/>
  <c r="I42" i="21"/>
  <c r="G42" i="21"/>
  <c r="I41" i="21"/>
  <c r="G41" i="21"/>
  <c r="G37" i="21"/>
  <c r="J37" i="21" s="1"/>
  <c r="G31" i="21"/>
  <c r="L31" i="21" s="1"/>
  <c r="I13" i="21"/>
  <c r="I12" i="21"/>
  <c r="J11" i="21"/>
  <c r="G10" i="21"/>
  <c r="I10" i="21" s="1"/>
  <c r="G9" i="21"/>
  <c r="I9" i="21" s="1"/>
  <c r="J8" i="21"/>
  <c r="I6" i="21"/>
  <c r="G36" i="21" s="1"/>
  <c r="J36" i="21" s="1"/>
  <c r="G6" i="21"/>
  <c r="J5" i="21"/>
  <c r="G5" i="21"/>
  <c r="H4" i="21"/>
  <c r="G4" i="21"/>
  <c r="H3" i="21"/>
  <c r="I2" i="21"/>
  <c r="I14" i="21" s="1"/>
  <c r="I39" i="21" s="1"/>
  <c r="I43" i="22"/>
  <c r="G43" i="22"/>
  <c r="I42" i="22"/>
  <c r="G42" i="22"/>
  <c r="I41" i="22"/>
  <c r="G41" i="22"/>
  <c r="G36" i="22"/>
  <c r="J36" i="22" s="1"/>
  <c r="I13" i="22"/>
  <c r="I12" i="22"/>
  <c r="J11" i="22"/>
  <c r="I10" i="22"/>
  <c r="I14" i="22" s="1"/>
  <c r="G10" i="22"/>
  <c r="I9" i="22"/>
  <c r="G9" i="22"/>
  <c r="J8" i="22"/>
  <c r="G6" i="22"/>
  <c r="I6" i="22" s="1"/>
  <c r="G37" i="22" s="1"/>
  <c r="J37" i="22" s="1"/>
  <c r="G5" i="22"/>
  <c r="J5" i="22" s="1"/>
  <c r="H4" i="22"/>
  <c r="G4" i="22"/>
  <c r="H3" i="22"/>
  <c r="I2" i="22"/>
  <c r="G43" i="23"/>
  <c r="I43" i="23" s="1"/>
  <c r="G42" i="23"/>
  <c r="I42" i="23" s="1"/>
  <c r="G41" i="23"/>
  <c r="I41" i="23" s="1"/>
  <c r="J36" i="23"/>
  <c r="I13" i="23"/>
  <c r="I12" i="23"/>
  <c r="J11" i="23"/>
  <c r="I10" i="23"/>
  <c r="G10" i="23"/>
  <c r="I9" i="23"/>
  <c r="I14" i="23" s="1"/>
  <c r="G9" i="23"/>
  <c r="J8" i="23"/>
  <c r="G6" i="23"/>
  <c r="I6" i="23" s="1"/>
  <c r="G36" i="23" s="1"/>
  <c r="J5" i="23"/>
  <c r="G5" i="23"/>
  <c r="H4" i="23"/>
  <c r="G4" i="23"/>
  <c r="H3" i="23"/>
  <c r="I2" i="23"/>
  <c r="I43" i="24"/>
  <c r="G43" i="24"/>
  <c r="G42" i="24"/>
  <c r="I42" i="24" s="1"/>
  <c r="G41" i="24"/>
  <c r="I41" i="24" s="1"/>
  <c r="I13" i="24"/>
  <c r="I12" i="24"/>
  <c r="J11" i="24"/>
  <c r="I10" i="24"/>
  <c r="G10" i="24"/>
  <c r="I9" i="24"/>
  <c r="G9" i="24"/>
  <c r="J8" i="24"/>
  <c r="G6" i="24"/>
  <c r="I6" i="24" s="1"/>
  <c r="G5" i="24"/>
  <c r="J5" i="24" s="1"/>
  <c r="H4" i="24"/>
  <c r="G4" i="24"/>
  <c r="H3" i="24"/>
  <c r="I2" i="24"/>
  <c r="G43" i="25"/>
  <c r="I43" i="25" s="1"/>
  <c r="G42" i="25"/>
  <c r="I42" i="25" s="1"/>
  <c r="G41" i="25"/>
  <c r="I41" i="25" s="1"/>
  <c r="J36" i="25"/>
  <c r="I13" i="25"/>
  <c r="I12" i="25"/>
  <c r="J11" i="25"/>
  <c r="I10" i="25"/>
  <c r="G10" i="25"/>
  <c r="I9" i="25"/>
  <c r="I14" i="25" s="1"/>
  <c r="G9" i="25"/>
  <c r="J8" i="25"/>
  <c r="G6" i="25"/>
  <c r="I6" i="25" s="1"/>
  <c r="G36" i="25" s="1"/>
  <c r="J5" i="25"/>
  <c r="G5" i="25"/>
  <c r="H4" i="25"/>
  <c r="G4" i="25"/>
  <c r="H3" i="25"/>
  <c r="I2" i="25"/>
  <c r="I43" i="26"/>
  <c r="G43" i="26"/>
  <c r="G42" i="26"/>
  <c r="I42" i="26" s="1"/>
  <c r="G41" i="26"/>
  <c r="I41" i="26" s="1"/>
  <c r="I13" i="26"/>
  <c r="I12" i="26"/>
  <c r="J11" i="26"/>
  <c r="G10" i="26"/>
  <c r="I10" i="26" s="1"/>
  <c r="G9" i="26"/>
  <c r="I9" i="26" s="1"/>
  <c r="J8" i="26"/>
  <c r="I6" i="26"/>
  <c r="G37" i="26" s="1"/>
  <c r="J37" i="26" s="1"/>
  <c r="G6" i="26"/>
  <c r="J5" i="26"/>
  <c r="G5" i="26"/>
  <c r="H4" i="26"/>
  <c r="G4" i="26"/>
  <c r="H3" i="26"/>
  <c r="I2" i="26"/>
  <c r="I43" i="16"/>
  <c r="G43" i="16"/>
  <c r="I42" i="16"/>
  <c r="G42" i="16"/>
  <c r="I41" i="16"/>
  <c r="G41" i="16"/>
  <c r="G37" i="16"/>
  <c r="J37" i="16" s="1"/>
  <c r="I13" i="16"/>
  <c r="I12" i="16"/>
  <c r="J11" i="16"/>
  <c r="G10" i="16"/>
  <c r="I10" i="16" s="1"/>
  <c r="G9" i="16"/>
  <c r="I9" i="16" s="1"/>
  <c r="J8" i="16"/>
  <c r="I6" i="16"/>
  <c r="G36" i="16" s="1"/>
  <c r="J36" i="16" s="1"/>
  <c r="G6" i="16"/>
  <c r="H4" i="16"/>
  <c r="H3" i="16"/>
  <c r="I2" i="16"/>
  <c r="I87" i="3"/>
  <c r="G86" i="3"/>
  <c r="L86" i="3"/>
  <c r="K86" i="3"/>
  <c r="J86" i="3"/>
  <c r="E135" i="5"/>
  <c r="E134" i="5"/>
  <c r="G134" i="5" s="1"/>
  <c r="E133" i="5"/>
  <c r="H133" i="5" s="1"/>
  <c r="M135" i="5"/>
  <c r="N135" i="5"/>
  <c r="N134" i="5"/>
  <c r="N133" i="5"/>
  <c r="N132" i="5"/>
  <c r="N131" i="5"/>
  <c r="M134" i="5"/>
  <c r="L134" i="5"/>
  <c r="K134" i="5"/>
  <c r="J134" i="5"/>
  <c r="H134" i="5"/>
  <c r="M133" i="5"/>
  <c r="L133" i="5"/>
  <c r="K133" i="5"/>
  <c r="J133" i="5"/>
  <c r="M132" i="5"/>
  <c r="L132" i="5"/>
  <c r="K132" i="5"/>
  <c r="J132" i="5"/>
  <c r="L131" i="5"/>
  <c r="K131" i="5"/>
  <c r="J131" i="5"/>
  <c r="L130" i="5"/>
  <c r="K130" i="5"/>
  <c r="J130" i="5"/>
  <c r="S123" i="5"/>
  <c r="R123" i="5"/>
  <c r="T123" i="5" s="1"/>
  <c r="S122" i="5"/>
  <c r="R122" i="5"/>
  <c r="S121" i="5"/>
  <c r="R121" i="5"/>
  <c r="S120" i="5"/>
  <c r="R120" i="5"/>
  <c r="S119" i="5"/>
  <c r="R119" i="5"/>
  <c r="S118" i="5"/>
  <c r="R118" i="5"/>
  <c r="B118" i="5"/>
  <c r="B119" i="5" s="1"/>
  <c r="B120" i="5" s="1"/>
  <c r="B121" i="5" s="1"/>
  <c r="B122" i="5" s="1"/>
  <c r="B123" i="5" s="1"/>
  <c r="S117" i="5"/>
  <c r="R117" i="5"/>
  <c r="N111" i="4"/>
  <c r="N110" i="4"/>
  <c r="N109" i="4"/>
  <c r="N108" i="4"/>
  <c r="N107" i="4"/>
  <c r="N112" i="4" s="1"/>
  <c r="G5" i="15"/>
  <c r="J5" i="15" s="1"/>
  <c r="H3" i="15"/>
  <c r="H4" i="15"/>
  <c r="G43" i="15"/>
  <c r="I43" i="15" s="1"/>
  <c r="G42" i="15"/>
  <c r="I42" i="15" s="1"/>
  <c r="G41" i="15"/>
  <c r="I41" i="15" s="1"/>
  <c r="I13" i="15"/>
  <c r="I12" i="15"/>
  <c r="J11" i="15"/>
  <c r="G10" i="15"/>
  <c r="I10" i="15" s="1"/>
  <c r="J8" i="15"/>
  <c r="I2" i="15"/>
  <c r="G3" i="14"/>
  <c r="G9" i="14"/>
  <c r="I9" i="14" s="1"/>
  <c r="N111" i="2"/>
  <c r="N110" i="2"/>
  <c r="N109" i="2"/>
  <c r="N108" i="2"/>
  <c r="N107" i="2"/>
  <c r="K91" i="3"/>
  <c r="L91" i="3"/>
  <c r="J88" i="3"/>
  <c r="K88" i="3"/>
  <c r="L88" i="3"/>
  <c r="J89" i="3"/>
  <c r="K89" i="3"/>
  <c r="L89" i="3"/>
  <c r="J90" i="3"/>
  <c r="K90" i="3"/>
  <c r="L90" i="3"/>
  <c r="J91" i="3"/>
  <c r="K87" i="3"/>
  <c r="L87" i="3"/>
  <c r="J87" i="3"/>
  <c r="E112" i="2"/>
  <c r="K113" i="7"/>
  <c r="J113" i="7"/>
  <c r="M112" i="7"/>
  <c r="L112" i="7"/>
  <c r="K112" i="7"/>
  <c r="J112" i="7"/>
  <c r="E112" i="7"/>
  <c r="H112" i="7" s="1"/>
  <c r="M111" i="7"/>
  <c r="L111" i="7"/>
  <c r="K111" i="7"/>
  <c r="J111" i="7"/>
  <c r="E111" i="7"/>
  <c r="H111" i="7" s="1"/>
  <c r="M110" i="7"/>
  <c r="L110" i="7"/>
  <c r="K110" i="7"/>
  <c r="J110" i="7"/>
  <c r="E110" i="7"/>
  <c r="H110" i="7" s="1"/>
  <c r="M109" i="7"/>
  <c r="L109" i="7"/>
  <c r="K109" i="7"/>
  <c r="J109" i="7"/>
  <c r="E109" i="7"/>
  <c r="H109" i="7" s="1"/>
  <c r="M108" i="7"/>
  <c r="M113" i="7" s="1"/>
  <c r="L108" i="7"/>
  <c r="L113" i="7" s="1"/>
  <c r="K108" i="7"/>
  <c r="J108" i="7"/>
  <c r="I108" i="7"/>
  <c r="I109" i="7" s="1"/>
  <c r="I110" i="7" s="1"/>
  <c r="I111" i="7" s="1"/>
  <c r="I112" i="7" s="1"/>
  <c r="I113" i="7" s="1"/>
  <c r="E108" i="7"/>
  <c r="H108" i="7" s="1"/>
  <c r="H113" i="7" s="1"/>
  <c r="M113" i="8"/>
  <c r="J113" i="8"/>
  <c r="M112" i="8"/>
  <c r="L112" i="8"/>
  <c r="K112" i="8"/>
  <c r="J112" i="8"/>
  <c r="H112" i="8"/>
  <c r="E112" i="8"/>
  <c r="G112" i="8" s="1"/>
  <c r="M111" i="8"/>
  <c r="L111" i="8"/>
  <c r="K111" i="8"/>
  <c r="J111" i="8"/>
  <c r="H111" i="8"/>
  <c r="E111" i="8"/>
  <c r="G111" i="8" s="1"/>
  <c r="M110" i="8"/>
  <c r="L110" i="8"/>
  <c r="K110" i="8"/>
  <c r="J110" i="8"/>
  <c r="H110" i="8"/>
  <c r="E110" i="8"/>
  <c r="G110" i="8" s="1"/>
  <c r="M109" i="8"/>
  <c r="L109" i="8"/>
  <c r="K109" i="8"/>
  <c r="J109" i="8"/>
  <c r="H109" i="8"/>
  <c r="E109" i="8"/>
  <c r="G109" i="8" s="1"/>
  <c r="M108" i="8"/>
  <c r="L108" i="8"/>
  <c r="L113" i="8" s="1"/>
  <c r="K108" i="8"/>
  <c r="K113" i="8" s="1"/>
  <c r="J108" i="8"/>
  <c r="I108" i="8"/>
  <c r="I109" i="8" s="1"/>
  <c r="I110" i="8" s="1"/>
  <c r="I111" i="8" s="1"/>
  <c r="I112" i="8" s="1"/>
  <c r="I113" i="8" s="1"/>
  <c r="H108" i="8"/>
  <c r="H113" i="8" s="1"/>
  <c r="E108" i="8"/>
  <c r="G108" i="8" s="1"/>
  <c r="M113" i="9"/>
  <c r="L113" i="9"/>
  <c r="H113" i="9"/>
  <c r="M112" i="9"/>
  <c r="L112" i="9"/>
  <c r="K112" i="9"/>
  <c r="J112" i="9"/>
  <c r="H112" i="9"/>
  <c r="G112" i="9"/>
  <c r="E112" i="9"/>
  <c r="M111" i="9"/>
  <c r="L111" i="9"/>
  <c r="K111" i="9"/>
  <c r="J111" i="9"/>
  <c r="H111" i="9"/>
  <c r="G111" i="9"/>
  <c r="E111" i="9"/>
  <c r="M110" i="9"/>
  <c r="L110" i="9"/>
  <c r="K110" i="9"/>
  <c r="J110" i="9"/>
  <c r="H110" i="9"/>
  <c r="G110" i="9"/>
  <c r="E110" i="9"/>
  <c r="M109" i="9"/>
  <c r="L109" i="9"/>
  <c r="K109" i="9"/>
  <c r="J109" i="9"/>
  <c r="H109" i="9"/>
  <c r="G109" i="9"/>
  <c r="E109" i="9"/>
  <c r="M108" i="9"/>
  <c r="L108" i="9"/>
  <c r="K108" i="9"/>
  <c r="K113" i="9" s="1"/>
  <c r="J108" i="9"/>
  <c r="J113" i="9" s="1"/>
  <c r="I108" i="9"/>
  <c r="I109" i="9" s="1"/>
  <c r="I110" i="9" s="1"/>
  <c r="I111" i="9" s="1"/>
  <c r="I112" i="9" s="1"/>
  <c r="I113" i="9" s="1"/>
  <c r="H108" i="9"/>
  <c r="G108" i="9"/>
  <c r="G113" i="9" s="1"/>
  <c r="E108" i="9"/>
  <c r="L113" i="11"/>
  <c r="K113" i="11"/>
  <c r="M112" i="11"/>
  <c r="L112" i="11"/>
  <c r="K112" i="11"/>
  <c r="J112" i="11"/>
  <c r="E112" i="11"/>
  <c r="G112" i="11" s="1"/>
  <c r="M111" i="11"/>
  <c r="L111" i="11"/>
  <c r="K111" i="11"/>
  <c r="J111" i="11"/>
  <c r="E111" i="11"/>
  <c r="G111" i="11" s="1"/>
  <c r="M110" i="11"/>
  <c r="L110" i="11"/>
  <c r="K110" i="11"/>
  <c r="J110" i="11"/>
  <c r="E110" i="11"/>
  <c r="G110" i="11" s="1"/>
  <c r="M109" i="11"/>
  <c r="L109" i="11"/>
  <c r="K109" i="11"/>
  <c r="J109" i="11"/>
  <c r="E109" i="11"/>
  <c r="G109" i="11" s="1"/>
  <c r="M108" i="11"/>
  <c r="M113" i="11" s="1"/>
  <c r="L108" i="11"/>
  <c r="K108" i="11"/>
  <c r="J108" i="11"/>
  <c r="J113" i="11" s="1"/>
  <c r="E108" i="11"/>
  <c r="I108" i="11" s="1"/>
  <c r="I109" i="11" s="1"/>
  <c r="I110" i="11" s="1"/>
  <c r="I111" i="11" s="1"/>
  <c r="I112" i="11" s="1"/>
  <c r="I113" i="11" s="1"/>
  <c r="K113" i="10"/>
  <c r="J113" i="10"/>
  <c r="M112" i="10"/>
  <c r="L112" i="10"/>
  <c r="K112" i="10"/>
  <c r="J112" i="10"/>
  <c r="E112" i="10"/>
  <c r="H112" i="10" s="1"/>
  <c r="M111" i="10"/>
  <c r="L111" i="10"/>
  <c r="K111" i="10"/>
  <c r="J111" i="10"/>
  <c r="E111" i="10"/>
  <c r="H111" i="10" s="1"/>
  <c r="M110" i="10"/>
  <c r="L110" i="10"/>
  <c r="K110" i="10"/>
  <c r="J110" i="10"/>
  <c r="E110" i="10"/>
  <c r="H110" i="10" s="1"/>
  <c r="M109" i="10"/>
  <c r="L109" i="10"/>
  <c r="K109" i="10"/>
  <c r="J109" i="10"/>
  <c r="E109" i="10"/>
  <c r="H109" i="10" s="1"/>
  <c r="M108" i="10"/>
  <c r="M113" i="10" s="1"/>
  <c r="L108" i="10"/>
  <c r="L113" i="10" s="1"/>
  <c r="K108" i="10"/>
  <c r="J108" i="10"/>
  <c r="I108" i="10"/>
  <c r="I109" i="10" s="1"/>
  <c r="I110" i="10" s="1"/>
  <c r="I111" i="10" s="1"/>
  <c r="I112" i="10" s="1"/>
  <c r="I113" i="10" s="1"/>
  <c r="E108" i="10"/>
  <c r="H108" i="10" s="1"/>
  <c r="M113" i="12"/>
  <c r="J113" i="12"/>
  <c r="M112" i="12"/>
  <c r="L112" i="12"/>
  <c r="K112" i="12"/>
  <c r="J112" i="12"/>
  <c r="H112" i="12"/>
  <c r="E112" i="12"/>
  <c r="G112" i="12" s="1"/>
  <c r="M111" i="12"/>
  <c r="L111" i="12"/>
  <c r="K111" i="12"/>
  <c r="J111" i="12"/>
  <c r="H111" i="12"/>
  <c r="E111" i="12"/>
  <c r="G111" i="12" s="1"/>
  <c r="M110" i="12"/>
  <c r="L110" i="12"/>
  <c r="K110" i="12"/>
  <c r="J110" i="12"/>
  <c r="H110" i="12"/>
  <c r="E110" i="12"/>
  <c r="G110" i="12" s="1"/>
  <c r="M109" i="12"/>
  <c r="L109" i="12"/>
  <c r="K109" i="12"/>
  <c r="J109" i="12"/>
  <c r="H109" i="12"/>
  <c r="E109" i="12"/>
  <c r="G109" i="12" s="1"/>
  <c r="M108" i="12"/>
  <c r="L108" i="12"/>
  <c r="L113" i="12" s="1"/>
  <c r="K108" i="12"/>
  <c r="K113" i="12" s="1"/>
  <c r="J108" i="12"/>
  <c r="I108" i="12"/>
  <c r="I109" i="12" s="1"/>
  <c r="I110" i="12" s="1"/>
  <c r="I111" i="12" s="1"/>
  <c r="I112" i="12" s="1"/>
  <c r="I113" i="12" s="1"/>
  <c r="H108" i="12"/>
  <c r="H113" i="12" s="1"/>
  <c r="E108" i="12"/>
  <c r="G108" i="12" s="1"/>
  <c r="G113" i="12" s="1"/>
  <c r="M113" i="13"/>
  <c r="L113" i="13"/>
  <c r="H113" i="13"/>
  <c r="M112" i="13"/>
  <c r="L112" i="13"/>
  <c r="K112" i="13"/>
  <c r="J112" i="13"/>
  <c r="H112" i="13"/>
  <c r="G112" i="13"/>
  <c r="E112" i="13"/>
  <c r="M111" i="13"/>
  <c r="L111" i="13"/>
  <c r="K111" i="13"/>
  <c r="J111" i="13"/>
  <c r="H111" i="13"/>
  <c r="G111" i="13"/>
  <c r="E111" i="13"/>
  <c r="M110" i="13"/>
  <c r="L110" i="13"/>
  <c r="K110" i="13"/>
  <c r="J110" i="13"/>
  <c r="H110" i="13"/>
  <c r="G110" i="13"/>
  <c r="E110" i="13"/>
  <c r="M109" i="13"/>
  <c r="L109" i="13"/>
  <c r="K109" i="13"/>
  <c r="J109" i="13"/>
  <c r="H109" i="13"/>
  <c r="G109" i="13"/>
  <c r="E109" i="13"/>
  <c r="M108" i="13"/>
  <c r="L108" i="13"/>
  <c r="K108" i="13"/>
  <c r="K113" i="13" s="1"/>
  <c r="J108" i="13"/>
  <c r="J113" i="13" s="1"/>
  <c r="I108" i="13"/>
  <c r="I109" i="13" s="1"/>
  <c r="I110" i="13" s="1"/>
  <c r="I111" i="13" s="1"/>
  <c r="I112" i="13" s="1"/>
  <c r="I113" i="13" s="1"/>
  <c r="H108" i="13"/>
  <c r="G108" i="13"/>
  <c r="G113" i="13" s="1"/>
  <c r="E108" i="13"/>
  <c r="L113" i="6"/>
  <c r="K113" i="6"/>
  <c r="M112" i="6"/>
  <c r="L112" i="6"/>
  <c r="K112" i="6"/>
  <c r="J112" i="6"/>
  <c r="E112" i="6"/>
  <c r="G112" i="6" s="1"/>
  <c r="M111" i="6"/>
  <c r="L111" i="6"/>
  <c r="K111" i="6"/>
  <c r="J111" i="6"/>
  <c r="E111" i="6"/>
  <c r="G111" i="6" s="1"/>
  <c r="M110" i="6"/>
  <c r="L110" i="6"/>
  <c r="K110" i="6"/>
  <c r="J110" i="6"/>
  <c r="E110" i="6"/>
  <c r="H110" i="6" s="1"/>
  <c r="M109" i="6"/>
  <c r="L109" i="6"/>
  <c r="K109" i="6"/>
  <c r="J109" i="6"/>
  <c r="E109" i="6"/>
  <c r="H109" i="6" s="1"/>
  <c r="M108" i="6"/>
  <c r="M113" i="6" s="1"/>
  <c r="L108" i="6"/>
  <c r="K108" i="6"/>
  <c r="J108" i="6"/>
  <c r="J113" i="6" s="1"/>
  <c r="E108" i="6"/>
  <c r="I108" i="6" s="1"/>
  <c r="I109" i="6" s="1"/>
  <c r="I110" i="6" s="1"/>
  <c r="I111" i="6" s="1"/>
  <c r="I112" i="6" s="1"/>
  <c r="I113" i="6" s="1"/>
  <c r="L111" i="1"/>
  <c r="L110" i="1"/>
  <c r="K110" i="1"/>
  <c r="J110" i="1"/>
  <c r="L109" i="1"/>
  <c r="K109" i="1"/>
  <c r="J109" i="1"/>
  <c r="L108" i="1"/>
  <c r="K108" i="1"/>
  <c r="J108" i="1"/>
  <c r="L107" i="1"/>
  <c r="K107" i="1"/>
  <c r="J107" i="1"/>
  <c r="L111" i="4"/>
  <c r="K111" i="4"/>
  <c r="J111" i="4"/>
  <c r="L110" i="4"/>
  <c r="K110" i="4"/>
  <c r="J110" i="4"/>
  <c r="L109" i="4"/>
  <c r="K109" i="4"/>
  <c r="J109" i="4"/>
  <c r="L108" i="4"/>
  <c r="K108" i="4"/>
  <c r="J108" i="4"/>
  <c r="L107" i="4"/>
  <c r="L112" i="4" s="1"/>
  <c r="K107" i="4"/>
  <c r="J107" i="4"/>
  <c r="M111" i="2"/>
  <c r="M110" i="2"/>
  <c r="M109" i="2"/>
  <c r="M108" i="2"/>
  <c r="G42" i="14"/>
  <c r="G41" i="14"/>
  <c r="B92" i="6"/>
  <c r="B93" i="6" s="1"/>
  <c r="B94" i="6" s="1"/>
  <c r="B95" i="6" s="1"/>
  <c r="B96" i="6" s="1"/>
  <c r="B92" i="8"/>
  <c r="B93" i="8" s="1"/>
  <c r="B94" i="8" s="1"/>
  <c r="B95" i="8" s="1"/>
  <c r="B96" i="8" s="1"/>
  <c r="B92" i="11"/>
  <c r="B93" i="11" s="1"/>
  <c r="B94" i="11" s="1"/>
  <c r="B95" i="11" s="1"/>
  <c r="B96" i="11" s="1"/>
  <c r="B92" i="12"/>
  <c r="B93" i="12" s="1"/>
  <c r="B94" i="12" s="1"/>
  <c r="B95" i="12" s="1"/>
  <c r="B96" i="12" s="1"/>
  <c r="B94" i="4"/>
  <c r="B95" i="4" s="1"/>
  <c r="B96" i="4" s="1"/>
  <c r="B97" i="4" s="1"/>
  <c r="B98" i="4" s="1"/>
  <c r="B99" i="4" s="1"/>
  <c r="B95" i="5"/>
  <c r="B96" i="5" s="1"/>
  <c r="B97" i="5" s="1"/>
  <c r="B98" i="5" s="1"/>
  <c r="B99" i="5" s="1"/>
  <c r="B100" i="5" s="1"/>
  <c r="B91" i="6"/>
  <c r="B91" i="7"/>
  <c r="B92" i="7" s="1"/>
  <c r="B93" i="7" s="1"/>
  <c r="B94" i="7" s="1"/>
  <c r="B95" i="7" s="1"/>
  <c r="B96" i="7" s="1"/>
  <c r="B91" i="8"/>
  <c r="B91" i="9"/>
  <c r="B92" i="9" s="1"/>
  <c r="B93" i="9" s="1"/>
  <c r="B94" i="9" s="1"/>
  <c r="B95" i="9" s="1"/>
  <c r="B96" i="9" s="1"/>
  <c r="B91" i="11"/>
  <c r="B91" i="10"/>
  <c r="B92" i="10" s="1"/>
  <c r="B93" i="10" s="1"/>
  <c r="B94" i="10" s="1"/>
  <c r="B95" i="10" s="1"/>
  <c r="B96" i="10" s="1"/>
  <c r="B91" i="12"/>
  <c r="B91" i="13"/>
  <c r="B92" i="13" s="1"/>
  <c r="B93" i="13" s="1"/>
  <c r="B94" i="13" s="1"/>
  <c r="B95" i="13" s="1"/>
  <c r="B96" i="13" s="1"/>
  <c r="B94" i="2"/>
  <c r="B95" i="2" s="1"/>
  <c r="B96" i="2" s="1"/>
  <c r="B97" i="2" s="1"/>
  <c r="B98" i="2" s="1"/>
  <c r="B99" i="2" s="1"/>
  <c r="B71" i="7"/>
  <c r="B72" i="7" s="1"/>
  <c r="B73" i="7" s="1"/>
  <c r="B74" i="7" s="1"/>
  <c r="B75" i="7" s="1"/>
  <c r="B72" i="3"/>
  <c r="B73" i="3" s="1"/>
  <c r="B74" i="3" s="1"/>
  <c r="B75" i="3" s="1"/>
  <c r="B76" i="3" s="1"/>
  <c r="B77" i="3" s="1"/>
  <c r="B72" i="4"/>
  <c r="B73" i="4" s="1"/>
  <c r="B74" i="4" s="1"/>
  <c r="B75" i="4" s="1"/>
  <c r="B76" i="4" s="1"/>
  <c r="B77" i="4" s="1"/>
  <c r="B72" i="5"/>
  <c r="B73" i="5" s="1"/>
  <c r="B74" i="5" s="1"/>
  <c r="B75" i="5" s="1"/>
  <c r="B76" i="5" s="1"/>
  <c r="B77" i="5" s="1"/>
  <c r="B70" i="6"/>
  <c r="B71" i="6" s="1"/>
  <c r="B72" i="6" s="1"/>
  <c r="B73" i="6" s="1"/>
  <c r="B74" i="6" s="1"/>
  <c r="B75" i="6" s="1"/>
  <c r="B70" i="7"/>
  <c r="B70" i="8"/>
  <c r="B71" i="8" s="1"/>
  <c r="B72" i="8" s="1"/>
  <c r="B73" i="8" s="1"/>
  <c r="B74" i="8" s="1"/>
  <c r="B75" i="8" s="1"/>
  <c r="B70" i="9"/>
  <c r="B71" i="9" s="1"/>
  <c r="B72" i="9" s="1"/>
  <c r="B73" i="9" s="1"/>
  <c r="B74" i="9" s="1"/>
  <c r="B75" i="9" s="1"/>
  <c r="B70" i="11"/>
  <c r="B71" i="11" s="1"/>
  <c r="B72" i="11" s="1"/>
  <c r="B73" i="11" s="1"/>
  <c r="B74" i="11" s="1"/>
  <c r="B75" i="11" s="1"/>
  <c r="B70" i="10"/>
  <c r="B71" i="10" s="1"/>
  <c r="B72" i="10" s="1"/>
  <c r="B73" i="10" s="1"/>
  <c r="B74" i="10" s="1"/>
  <c r="B75" i="10" s="1"/>
  <c r="B70" i="12"/>
  <c r="B71" i="12" s="1"/>
  <c r="B72" i="12" s="1"/>
  <c r="B73" i="12" s="1"/>
  <c r="B74" i="12" s="1"/>
  <c r="B75" i="12" s="1"/>
  <c r="B70" i="13"/>
  <c r="B71" i="13" s="1"/>
  <c r="B72" i="13" s="1"/>
  <c r="B73" i="13" s="1"/>
  <c r="B74" i="13" s="1"/>
  <c r="B75" i="13" s="1"/>
  <c r="B72" i="2"/>
  <c r="B73" i="2" s="1"/>
  <c r="B74" i="2" s="1"/>
  <c r="B75" i="2" s="1"/>
  <c r="B76" i="2" s="1"/>
  <c r="B77" i="2" s="1"/>
  <c r="B50" i="6"/>
  <c r="B51" i="6" s="1"/>
  <c r="B52" i="6" s="1"/>
  <c r="B53" i="6" s="1"/>
  <c r="B54" i="6" s="1"/>
  <c r="B50" i="11"/>
  <c r="B51" i="11" s="1"/>
  <c r="B52" i="11" s="1"/>
  <c r="B53" i="11" s="1"/>
  <c r="B54" i="11" s="1"/>
  <c r="B50" i="10"/>
  <c r="B51" i="10" s="1"/>
  <c r="B52" i="10" s="1"/>
  <c r="B53" i="10" s="1"/>
  <c r="B54" i="10" s="1"/>
  <c r="B50" i="3"/>
  <c r="B51" i="3" s="1"/>
  <c r="B52" i="3" s="1"/>
  <c r="B53" i="3" s="1"/>
  <c r="B54" i="3" s="1"/>
  <c r="B55" i="3" s="1"/>
  <c r="B50" i="4"/>
  <c r="B51" i="4" s="1"/>
  <c r="B52" i="4" s="1"/>
  <c r="B53" i="4" s="1"/>
  <c r="B54" i="4" s="1"/>
  <c r="B55" i="4" s="1"/>
  <c r="B50" i="5"/>
  <c r="B51" i="5" s="1"/>
  <c r="B52" i="5" s="1"/>
  <c r="B53" i="5" s="1"/>
  <c r="B54" i="5" s="1"/>
  <c r="B55" i="5" s="1"/>
  <c r="B49" i="6"/>
  <c r="B49" i="7"/>
  <c r="B50" i="7" s="1"/>
  <c r="B51" i="7" s="1"/>
  <c r="B52" i="7" s="1"/>
  <c r="B53" i="7" s="1"/>
  <c r="B54" i="7" s="1"/>
  <c r="B49" i="8"/>
  <c r="B50" i="8" s="1"/>
  <c r="B51" i="8" s="1"/>
  <c r="B52" i="8" s="1"/>
  <c r="B53" i="8" s="1"/>
  <c r="B54" i="8" s="1"/>
  <c r="B49" i="9"/>
  <c r="B50" i="9" s="1"/>
  <c r="B51" i="9" s="1"/>
  <c r="B52" i="9" s="1"/>
  <c r="B53" i="9" s="1"/>
  <c r="B54" i="9" s="1"/>
  <c r="B49" i="11"/>
  <c r="B49" i="10"/>
  <c r="B49" i="12"/>
  <c r="B50" i="12" s="1"/>
  <c r="B51" i="12" s="1"/>
  <c r="B52" i="12" s="1"/>
  <c r="B53" i="12" s="1"/>
  <c r="B54" i="12" s="1"/>
  <c r="B49" i="13"/>
  <c r="B50" i="13" s="1"/>
  <c r="B51" i="13" s="1"/>
  <c r="B52" i="13" s="1"/>
  <c r="B53" i="13" s="1"/>
  <c r="B54" i="13" s="1"/>
  <c r="B50" i="2"/>
  <c r="B51" i="2" s="1"/>
  <c r="B52" i="2" s="1"/>
  <c r="B53" i="2" s="1"/>
  <c r="B54" i="2" s="1"/>
  <c r="B55" i="2" s="1"/>
  <c r="B29" i="7"/>
  <c r="B30" i="7" s="1"/>
  <c r="B31" i="7" s="1"/>
  <c r="B32" i="7" s="1"/>
  <c r="B33" i="7" s="1"/>
  <c r="B29" i="13"/>
  <c r="B30" i="13" s="1"/>
  <c r="B31" i="13" s="1"/>
  <c r="B32" i="13" s="1"/>
  <c r="B33" i="13" s="1"/>
  <c r="B28" i="3"/>
  <c r="B29" i="3" s="1"/>
  <c r="B30" i="3" s="1"/>
  <c r="B31" i="3" s="1"/>
  <c r="B32" i="3" s="1"/>
  <c r="B33" i="3" s="1"/>
  <c r="B28" i="4"/>
  <c r="B29" i="4" s="1"/>
  <c r="B30" i="4" s="1"/>
  <c r="B31" i="4" s="1"/>
  <c r="B32" i="4" s="1"/>
  <c r="B33" i="4" s="1"/>
  <c r="B28" i="5"/>
  <c r="B29" i="5" s="1"/>
  <c r="B30" i="5" s="1"/>
  <c r="B31" i="5" s="1"/>
  <c r="B32" i="5" s="1"/>
  <c r="B33" i="5" s="1"/>
  <c r="B28" i="6"/>
  <c r="B29" i="6" s="1"/>
  <c r="B30" i="6" s="1"/>
  <c r="B31" i="6" s="1"/>
  <c r="B32" i="6" s="1"/>
  <c r="B33" i="6" s="1"/>
  <c r="B28" i="7"/>
  <c r="B28" i="8"/>
  <c r="B29" i="8" s="1"/>
  <c r="B30" i="8" s="1"/>
  <c r="B31" i="8" s="1"/>
  <c r="B32" i="8" s="1"/>
  <c r="B33" i="8" s="1"/>
  <c r="B28" i="9"/>
  <c r="B29" i="9" s="1"/>
  <c r="B30" i="9" s="1"/>
  <c r="B31" i="9" s="1"/>
  <c r="B32" i="9" s="1"/>
  <c r="B33" i="9" s="1"/>
  <c r="B28" i="11"/>
  <c r="B29" i="11" s="1"/>
  <c r="B30" i="11" s="1"/>
  <c r="B31" i="11" s="1"/>
  <c r="B32" i="11" s="1"/>
  <c r="B33" i="11" s="1"/>
  <c r="B28" i="10"/>
  <c r="B29" i="10" s="1"/>
  <c r="B30" i="10" s="1"/>
  <c r="B31" i="10" s="1"/>
  <c r="B32" i="10" s="1"/>
  <c r="B33" i="10" s="1"/>
  <c r="B28" i="12"/>
  <c r="B29" i="12" s="1"/>
  <c r="B30" i="12" s="1"/>
  <c r="B31" i="12" s="1"/>
  <c r="B32" i="12" s="1"/>
  <c r="B33" i="12" s="1"/>
  <c r="B28" i="13"/>
  <c r="B28" i="2"/>
  <c r="B29" i="2" s="1"/>
  <c r="B30" i="2" s="1"/>
  <c r="B31" i="2" s="1"/>
  <c r="B32" i="2" s="1"/>
  <c r="B33" i="2" s="1"/>
  <c r="B7" i="3"/>
  <c r="B8" i="3" s="1"/>
  <c r="B9" i="3" s="1"/>
  <c r="B10" i="3" s="1"/>
  <c r="B11" i="3" s="1"/>
  <c r="B12" i="3" s="1"/>
  <c r="B7" i="4"/>
  <c r="B8" i="4" s="1"/>
  <c r="B9" i="4" s="1"/>
  <c r="B10" i="4" s="1"/>
  <c r="B11" i="4" s="1"/>
  <c r="B12" i="4" s="1"/>
  <c r="B7" i="5"/>
  <c r="B8" i="5" s="1"/>
  <c r="B9" i="5" s="1"/>
  <c r="B10" i="5" s="1"/>
  <c r="B11" i="5" s="1"/>
  <c r="B12" i="5" s="1"/>
  <c r="B7" i="6"/>
  <c r="B8" i="6" s="1"/>
  <c r="B9" i="6" s="1"/>
  <c r="B10" i="6" s="1"/>
  <c r="B11" i="6" s="1"/>
  <c r="B12" i="6" s="1"/>
  <c r="B7" i="7"/>
  <c r="B8" i="7" s="1"/>
  <c r="B9" i="7" s="1"/>
  <c r="B10" i="7" s="1"/>
  <c r="B11" i="7" s="1"/>
  <c r="B12" i="7" s="1"/>
  <c r="B7" i="8"/>
  <c r="B8" i="8" s="1"/>
  <c r="B9" i="8" s="1"/>
  <c r="B10" i="8" s="1"/>
  <c r="B11" i="8" s="1"/>
  <c r="B12" i="8" s="1"/>
  <c r="B7" i="9"/>
  <c r="B8" i="9" s="1"/>
  <c r="B9" i="9" s="1"/>
  <c r="B10" i="9" s="1"/>
  <c r="B11" i="9" s="1"/>
  <c r="B12" i="9" s="1"/>
  <c r="B7" i="11"/>
  <c r="B8" i="11" s="1"/>
  <c r="B9" i="11" s="1"/>
  <c r="B10" i="11" s="1"/>
  <c r="B11" i="11" s="1"/>
  <c r="B12" i="11" s="1"/>
  <c r="B7" i="10"/>
  <c r="B8" i="10" s="1"/>
  <c r="B9" i="10" s="1"/>
  <c r="B10" i="10" s="1"/>
  <c r="B11" i="10" s="1"/>
  <c r="B12" i="10" s="1"/>
  <c r="B7" i="12"/>
  <c r="B8" i="12" s="1"/>
  <c r="B9" i="12" s="1"/>
  <c r="B10" i="12" s="1"/>
  <c r="B11" i="12" s="1"/>
  <c r="B12" i="12" s="1"/>
  <c r="B7" i="13"/>
  <c r="B8" i="13" s="1"/>
  <c r="B9" i="13" s="1"/>
  <c r="B10" i="13" s="1"/>
  <c r="B11" i="13" s="1"/>
  <c r="B12" i="13" s="1"/>
  <c r="B7" i="2"/>
  <c r="B8" i="2" s="1"/>
  <c r="B9" i="2" s="1"/>
  <c r="B10" i="2" s="1"/>
  <c r="B11" i="2" s="1"/>
  <c r="B12" i="2" s="1"/>
  <c r="S77" i="3"/>
  <c r="R77" i="3"/>
  <c r="S76" i="3"/>
  <c r="R76" i="3"/>
  <c r="S75" i="3"/>
  <c r="R75" i="3"/>
  <c r="S74" i="3"/>
  <c r="R74" i="3"/>
  <c r="S73" i="3"/>
  <c r="R73" i="3"/>
  <c r="S72" i="3"/>
  <c r="R72" i="3"/>
  <c r="S71" i="3"/>
  <c r="R71" i="3"/>
  <c r="S55" i="3"/>
  <c r="R55" i="3"/>
  <c r="S54" i="3"/>
  <c r="R54" i="3"/>
  <c r="S53" i="3"/>
  <c r="R53" i="3"/>
  <c r="S52" i="3"/>
  <c r="R52" i="3"/>
  <c r="S51" i="3"/>
  <c r="R51" i="3"/>
  <c r="S50" i="3"/>
  <c r="R50" i="3"/>
  <c r="S49" i="3"/>
  <c r="R49" i="3"/>
  <c r="S33" i="3"/>
  <c r="R33" i="3"/>
  <c r="S32" i="3"/>
  <c r="R32" i="3"/>
  <c r="S31" i="3"/>
  <c r="R31" i="3"/>
  <c r="S30" i="3"/>
  <c r="R30" i="3"/>
  <c r="S29" i="3"/>
  <c r="R29" i="3"/>
  <c r="S28" i="3"/>
  <c r="R28" i="3"/>
  <c r="S27" i="3"/>
  <c r="R27" i="3"/>
  <c r="S12" i="3"/>
  <c r="R12" i="3"/>
  <c r="S11" i="3"/>
  <c r="R11" i="3"/>
  <c r="S10" i="3"/>
  <c r="R10" i="3"/>
  <c r="S9" i="3"/>
  <c r="R9" i="3"/>
  <c r="S8" i="3"/>
  <c r="R8" i="3"/>
  <c r="S7" i="3"/>
  <c r="R7" i="3"/>
  <c r="S6" i="3"/>
  <c r="R6" i="3"/>
  <c r="S99" i="4"/>
  <c r="R99" i="4"/>
  <c r="S98" i="4"/>
  <c r="R98" i="4"/>
  <c r="S97" i="4"/>
  <c r="R97" i="4"/>
  <c r="S96" i="4"/>
  <c r="R96" i="4"/>
  <c r="S95" i="4"/>
  <c r="R95" i="4"/>
  <c r="S94" i="4"/>
  <c r="R94" i="4"/>
  <c r="S93" i="4"/>
  <c r="R93" i="4"/>
  <c r="S77" i="4"/>
  <c r="R77" i="4"/>
  <c r="S76" i="4"/>
  <c r="R76" i="4"/>
  <c r="S75" i="4"/>
  <c r="R75" i="4"/>
  <c r="S74" i="4"/>
  <c r="R74" i="4"/>
  <c r="S73" i="4"/>
  <c r="R73" i="4"/>
  <c r="S72" i="4"/>
  <c r="R72" i="4"/>
  <c r="S71" i="4"/>
  <c r="R71" i="4"/>
  <c r="S55" i="4"/>
  <c r="R55" i="4"/>
  <c r="S54" i="4"/>
  <c r="R54" i="4"/>
  <c r="S53" i="4"/>
  <c r="R53" i="4"/>
  <c r="S52" i="4"/>
  <c r="R52" i="4"/>
  <c r="S51" i="4"/>
  <c r="R51" i="4"/>
  <c r="S50" i="4"/>
  <c r="R50" i="4"/>
  <c r="S49" i="4"/>
  <c r="R49" i="4"/>
  <c r="S33" i="4"/>
  <c r="R33" i="4"/>
  <c r="S32" i="4"/>
  <c r="R32" i="4"/>
  <c r="S31" i="4"/>
  <c r="R31" i="4"/>
  <c r="S30" i="4"/>
  <c r="R30" i="4"/>
  <c r="S29" i="4"/>
  <c r="R29" i="4"/>
  <c r="S28" i="4"/>
  <c r="R28" i="4"/>
  <c r="S27" i="4"/>
  <c r="R27" i="4"/>
  <c r="S12" i="4"/>
  <c r="R12" i="4"/>
  <c r="S11" i="4"/>
  <c r="R11" i="4"/>
  <c r="S10" i="4"/>
  <c r="R10" i="4"/>
  <c r="S9" i="4"/>
  <c r="R9" i="4"/>
  <c r="S8" i="4"/>
  <c r="R8" i="4"/>
  <c r="S7" i="4"/>
  <c r="R7" i="4"/>
  <c r="S6" i="4"/>
  <c r="R6" i="4"/>
  <c r="S100" i="5"/>
  <c r="R100" i="5"/>
  <c r="S99" i="5"/>
  <c r="R99" i="5"/>
  <c r="S98" i="5"/>
  <c r="R98" i="5"/>
  <c r="S97" i="5"/>
  <c r="R97" i="5"/>
  <c r="S96" i="5"/>
  <c r="R96" i="5"/>
  <c r="S95" i="5"/>
  <c r="R95" i="5"/>
  <c r="S94" i="5"/>
  <c r="R94" i="5"/>
  <c r="S77" i="5"/>
  <c r="R77" i="5"/>
  <c r="S76" i="5"/>
  <c r="R76" i="5"/>
  <c r="S75" i="5"/>
  <c r="R75" i="5"/>
  <c r="S74" i="5"/>
  <c r="R74" i="5"/>
  <c r="S73" i="5"/>
  <c r="R73" i="5"/>
  <c r="S72" i="5"/>
  <c r="R72" i="5"/>
  <c r="S71" i="5"/>
  <c r="R71" i="5"/>
  <c r="S55" i="5"/>
  <c r="R55" i="5"/>
  <c r="S54" i="5"/>
  <c r="R54" i="5"/>
  <c r="S53" i="5"/>
  <c r="R53" i="5"/>
  <c r="S52" i="5"/>
  <c r="R52" i="5"/>
  <c r="S51" i="5"/>
  <c r="R51" i="5"/>
  <c r="S50" i="5"/>
  <c r="R50" i="5"/>
  <c r="R49" i="5"/>
  <c r="S33" i="5"/>
  <c r="R33" i="5"/>
  <c r="S32" i="5"/>
  <c r="R32" i="5"/>
  <c r="S31" i="5"/>
  <c r="R31" i="5"/>
  <c r="S30" i="5"/>
  <c r="R30" i="5"/>
  <c r="S29" i="5"/>
  <c r="R29" i="5"/>
  <c r="S28" i="5"/>
  <c r="R28" i="5"/>
  <c r="S27" i="5"/>
  <c r="R27" i="5"/>
  <c r="S12" i="5"/>
  <c r="R12" i="5"/>
  <c r="S11" i="5"/>
  <c r="R11" i="5"/>
  <c r="S10" i="5"/>
  <c r="R10" i="5"/>
  <c r="S9" i="5"/>
  <c r="R9" i="5"/>
  <c r="S8" i="5"/>
  <c r="R8" i="5"/>
  <c r="S7" i="5"/>
  <c r="R7" i="5"/>
  <c r="S6" i="5"/>
  <c r="R6" i="5"/>
  <c r="S96" i="6"/>
  <c r="R96" i="6"/>
  <c r="T96" i="6" s="1"/>
  <c r="S95" i="6"/>
  <c r="R95" i="6"/>
  <c r="S94" i="6"/>
  <c r="R94" i="6"/>
  <c r="T94" i="6" s="1"/>
  <c r="S93" i="6"/>
  <c r="R93" i="6"/>
  <c r="S92" i="6"/>
  <c r="R92" i="6"/>
  <c r="S91" i="6"/>
  <c r="R91" i="6"/>
  <c r="S90" i="6"/>
  <c r="R90" i="6"/>
  <c r="S75" i="6"/>
  <c r="R75" i="6"/>
  <c r="S74" i="6"/>
  <c r="R74" i="6"/>
  <c r="S73" i="6"/>
  <c r="R73" i="6"/>
  <c r="S72" i="6"/>
  <c r="R72" i="6"/>
  <c r="T72" i="6" s="1"/>
  <c r="S71" i="6"/>
  <c r="R71" i="6"/>
  <c r="S70" i="6"/>
  <c r="R70" i="6"/>
  <c r="S69" i="6"/>
  <c r="R69" i="6"/>
  <c r="S54" i="6"/>
  <c r="R54" i="6"/>
  <c r="T54" i="6" s="1"/>
  <c r="S53" i="6"/>
  <c r="R53" i="6"/>
  <c r="S52" i="6"/>
  <c r="R52" i="6"/>
  <c r="S51" i="6"/>
  <c r="T51" i="6" s="1"/>
  <c r="R51" i="6"/>
  <c r="S50" i="6"/>
  <c r="R50" i="6"/>
  <c r="S49" i="6"/>
  <c r="R49" i="6"/>
  <c r="S48" i="6"/>
  <c r="R48" i="6"/>
  <c r="S33" i="6"/>
  <c r="R33" i="6"/>
  <c r="S32" i="6"/>
  <c r="R32" i="6"/>
  <c r="T32" i="6" s="1"/>
  <c r="S31" i="6"/>
  <c r="R31" i="6"/>
  <c r="S30" i="6"/>
  <c r="R30" i="6"/>
  <c r="T30" i="6" s="1"/>
  <c r="S29" i="6"/>
  <c r="R29" i="6"/>
  <c r="S28" i="6"/>
  <c r="R28" i="6"/>
  <c r="S27" i="6"/>
  <c r="R27" i="6"/>
  <c r="S12" i="6"/>
  <c r="R12" i="6"/>
  <c r="T12" i="6" s="1"/>
  <c r="S11" i="6"/>
  <c r="R11" i="6"/>
  <c r="S10" i="6"/>
  <c r="R10" i="6"/>
  <c r="S9" i="6"/>
  <c r="R9" i="6"/>
  <c r="S8" i="6"/>
  <c r="R8" i="6"/>
  <c r="S7" i="6"/>
  <c r="R7" i="6"/>
  <c r="S6" i="6"/>
  <c r="R6" i="6"/>
  <c r="S96" i="7"/>
  <c r="R96" i="7"/>
  <c r="T96" i="7" s="1"/>
  <c r="S95" i="7"/>
  <c r="R95" i="7"/>
  <c r="T95" i="7" s="1"/>
  <c r="S94" i="7"/>
  <c r="R94" i="7"/>
  <c r="S93" i="7"/>
  <c r="R93" i="7"/>
  <c r="T93" i="7" s="1"/>
  <c r="S92" i="7"/>
  <c r="R92" i="7"/>
  <c r="S91" i="7"/>
  <c r="R91" i="7"/>
  <c r="S90" i="7"/>
  <c r="R90" i="7"/>
  <c r="S75" i="7"/>
  <c r="R75" i="7"/>
  <c r="T75" i="7" s="1"/>
  <c r="S74" i="7"/>
  <c r="R74" i="7"/>
  <c r="S73" i="7"/>
  <c r="R73" i="7"/>
  <c r="S72" i="7"/>
  <c r="R72" i="7"/>
  <c r="S71" i="7"/>
  <c r="R71" i="7"/>
  <c r="T70" i="7"/>
  <c r="S70" i="7"/>
  <c r="R70" i="7"/>
  <c r="S69" i="7"/>
  <c r="R69" i="7"/>
  <c r="S54" i="7"/>
  <c r="R54" i="7"/>
  <c r="S53" i="7"/>
  <c r="R53" i="7"/>
  <c r="T53" i="7" s="1"/>
  <c r="S52" i="7"/>
  <c r="R52" i="7"/>
  <c r="S51" i="7"/>
  <c r="R51" i="7"/>
  <c r="S50" i="7"/>
  <c r="R50" i="7"/>
  <c r="S49" i="7"/>
  <c r="R49" i="7"/>
  <c r="T49" i="7" s="1"/>
  <c r="S48" i="7"/>
  <c r="R48" i="7"/>
  <c r="T48" i="7" s="1"/>
  <c r="S33" i="7"/>
  <c r="R33" i="7"/>
  <c r="S32" i="7"/>
  <c r="R32" i="7"/>
  <c r="T32" i="7" s="1"/>
  <c r="S31" i="7"/>
  <c r="R31" i="7"/>
  <c r="S30" i="7"/>
  <c r="R30" i="7"/>
  <c r="T30" i="7" s="1"/>
  <c r="S29" i="7"/>
  <c r="R29" i="7"/>
  <c r="S28" i="7"/>
  <c r="R28" i="7"/>
  <c r="T28" i="7" s="1"/>
  <c r="S27" i="7"/>
  <c r="S34" i="7" s="1"/>
  <c r="R27" i="7"/>
  <c r="S12" i="7"/>
  <c r="R12" i="7"/>
  <c r="S11" i="7"/>
  <c r="R11" i="7"/>
  <c r="S10" i="7"/>
  <c r="R10" i="7"/>
  <c r="S9" i="7"/>
  <c r="R9" i="7"/>
  <c r="S8" i="7"/>
  <c r="R8" i="7"/>
  <c r="S7" i="7"/>
  <c r="T7" i="7" s="1"/>
  <c r="R7" i="7"/>
  <c r="S6" i="7"/>
  <c r="R6" i="7"/>
  <c r="T6" i="7" s="1"/>
  <c r="S96" i="8"/>
  <c r="R96" i="8"/>
  <c r="S95" i="8"/>
  <c r="R95" i="8"/>
  <c r="T95" i="8" s="1"/>
  <c r="S94" i="8"/>
  <c r="R94" i="8"/>
  <c r="T94" i="8" s="1"/>
  <c r="S93" i="8"/>
  <c r="R93" i="8"/>
  <c r="T93" i="8" s="1"/>
  <c r="S92" i="8"/>
  <c r="R92" i="8"/>
  <c r="T92" i="8" s="1"/>
  <c r="S91" i="8"/>
  <c r="R91" i="8"/>
  <c r="S90" i="8"/>
  <c r="R90" i="8"/>
  <c r="S75" i="8"/>
  <c r="R75" i="8"/>
  <c r="S74" i="8"/>
  <c r="R74" i="8"/>
  <c r="T74" i="8" s="1"/>
  <c r="S73" i="8"/>
  <c r="R73" i="8"/>
  <c r="S72" i="8"/>
  <c r="R72" i="8"/>
  <c r="S71" i="8"/>
  <c r="R71" i="8"/>
  <c r="S70" i="8"/>
  <c r="R70" i="8"/>
  <c r="T70" i="8" s="1"/>
  <c r="S69" i="8"/>
  <c r="R69" i="8"/>
  <c r="S54" i="8"/>
  <c r="R54" i="8"/>
  <c r="S53" i="8"/>
  <c r="R53" i="8"/>
  <c r="S52" i="8"/>
  <c r="R52" i="8"/>
  <c r="S51" i="8"/>
  <c r="R51" i="8"/>
  <c r="S50" i="8"/>
  <c r="R50" i="8"/>
  <c r="S49" i="8"/>
  <c r="R49" i="8"/>
  <c r="S48" i="8"/>
  <c r="R48" i="8"/>
  <c r="S33" i="8"/>
  <c r="T33" i="8" s="1"/>
  <c r="R33" i="8"/>
  <c r="S32" i="8"/>
  <c r="R32" i="8"/>
  <c r="T32" i="8" s="1"/>
  <c r="S31" i="8"/>
  <c r="R31" i="8"/>
  <c r="S30" i="8"/>
  <c r="R30" i="8"/>
  <c r="S29" i="8"/>
  <c r="R29" i="8"/>
  <c r="S28" i="8"/>
  <c r="R28" i="8"/>
  <c r="T28" i="8" s="1"/>
  <c r="S27" i="8"/>
  <c r="R27" i="8"/>
  <c r="S12" i="8"/>
  <c r="R12" i="8"/>
  <c r="S11" i="8"/>
  <c r="R11" i="8"/>
  <c r="S10" i="8"/>
  <c r="R10" i="8"/>
  <c r="S9" i="8"/>
  <c r="R9" i="8"/>
  <c r="S8" i="8"/>
  <c r="R8" i="8"/>
  <c r="S7" i="8"/>
  <c r="R7" i="8"/>
  <c r="S6" i="8"/>
  <c r="R6" i="8"/>
  <c r="S96" i="9"/>
  <c r="T96" i="9" s="1"/>
  <c r="R96" i="9"/>
  <c r="S95" i="9"/>
  <c r="R95" i="9"/>
  <c r="S94" i="9"/>
  <c r="R94" i="9"/>
  <c r="S93" i="9"/>
  <c r="R93" i="9"/>
  <c r="S92" i="9"/>
  <c r="R92" i="9"/>
  <c r="S91" i="9"/>
  <c r="R91" i="9"/>
  <c r="T91" i="9" s="1"/>
  <c r="S90" i="9"/>
  <c r="R90" i="9"/>
  <c r="S75" i="9"/>
  <c r="R75" i="9"/>
  <c r="S74" i="9"/>
  <c r="R74" i="9"/>
  <c r="S73" i="9"/>
  <c r="R73" i="9"/>
  <c r="S72" i="9"/>
  <c r="R72" i="9"/>
  <c r="S71" i="9"/>
  <c r="R71" i="9"/>
  <c r="S70" i="9"/>
  <c r="R70" i="9"/>
  <c r="S69" i="9"/>
  <c r="R69" i="9"/>
  <c r="S54" i="9"/>
  <c r="R54" i="9"/>
  <c r="S53" i="9"/>
  <c r="R53" i="9"/>
  <c r="T53" i="9" s="1"/>
  <c r="S52" i="9"/>
  <c r="R52" i="9"/>
  <c r="S51" i="9"/>
  <c r="R51" i="9"/>
  <c r="T51" i="9" s="1"/>
  <c r="S50" i="9"/>
  <c r="R50" i="9"/>
  <c r="S49" i="9"/>
  <c r="R49" i="9"/>
  <c r="T49" i="9" s="1"/>
  <c r="S48" i="9"/>
  <c r="R48" i="9"/>
  <c r="S33" i="9"/>
  <c r="R33" i="9"/>
  <c r="S32" i="9"/>
  <c r="R32" i="9"/>
  <c r="S31" i="9"/>
  <c r="R31" i="9"/>
  <c r="S30" i="9"/>
  <c r="R30" i="9"/>
  <c r="S29" i="9"/>
  <c r="R29" i="9"/>
  <c r="S28" i="9"/>
  <c r="T28" i="9" s="1"/>
  <c r="R28" i="9"/>
  <c r="S27" i="9"/>
  <c r="R27" i="9"/>
  <c r="T27" i="9" s="1"/>
  <c r="S12" i="9"/>
  <c r="T12" i="9" s="1"/>
  <c r="R12" i="9"/>
  <c r="S11" i="9"/>
  <c r="R11" i="9"/>
  <c r="T11" i="9" s="1"/>
  <c r="S10" i="9"/>
  <c r="R10" i="9"/>
  <c r="S9" i="9"/>
  <c r="R9" i="9"/>
  <c r="T9" i="9" s="1"/>
  <c r="S8" i="9"/>
  <c r="T8" i="9" s="1"/>
  <c r="R8" i="9"/>
  <c r="S7" i="9"/>
  <c r="R7" i="9"/>
  <c r="S6" i="9"/>
  <c r="R6" i="9"/>
  <c r="S96" i="11"/>
  <c r="R96" i="11"/>
  <c r="S95" i="11"/>
  <c r="T95" i="11" s="1"/>
  <c r="R95" i="11"/>
  <c r="S94" i="11"/>
  <c r="R94" i="11"/>
  <c r="T94" i="11" s="1"/>
  <c r="S93" i="11"/>
  <c r="R93" i="11"/>
  <c r="S92" i="11"/>
  <c r="R92" i="11"/>
  <c r="T91" i="11"/>
  <c r="S91" i="11"/>
  <c r="R91" i="11"/>
  <c r="S90" i="11"/>
  <c r="R90" i="11"/>
  <c r="S75" i="11"/>
  <c r="T75" i="11" s="1"/>
  <c r="R75" i="11"/>
  <c r="S74" i="11"/>
  <c r="R74" i="11"/>
  <c r="S73" i="11"/>
  <c r="R73" i="11"/>
  <c r="S72" i="11"/>
  <c r="R72" i="11"/>
  <c r="S71" i="11"/>
  <c r="R71" i="11"/>
  <c r="S70" i="11"/>
  <c r="R70" i="11"/>
  <c r="S69" i="11"/>
  <c r="R69" i="11"/>
  <c r="S54" i="11"/>
  <c r="R54" i="11"/>
  <c r="S53" i="11"/>
  <c r="R53" i="11"/>
  <c r="S52" i="11"/>
  <c r="R52" i="11"/>
  <c r="S51" i="11"/>
  <c r="R51" i="11"/>
  <c r="S50" i="11"/>
  <c r="R50" i="11"/>
  <c r="S49" i="11"/>
  <c r="R49" i="11"/>
  <c r="S48" i="11"/>
  <c r="R48" i="11"/>
  <c r="S33" i="11"/>
  <c r="R33" i="11"/>
  <c r="S32" i="11"/>
  <c r="R32" i="11"/>
  <c r="T32" i="11" s="1"/>
  <c r="S31" i="11"/>
  <c r="R31" i="11"/>
  <c r="S30" i="11"/>
  <c r="R30" i="11"/>
  <c r="T30" i="11" s="1"/>
  <c r="S29" i="11"/>
  <c r="R29" i="11"/>
  <c r="S28" i="11"/>
  <c r="R28" i="11"/>
  <c r="T28" i="11" s="1"/>
  <c r="S27" i="11"/>
  <c r="R27" i="11"/>
  <c r="S12" i="11"/>
  <c r="R12" i="11"/>
  <c r="S11" i="11"/>
  <c r="R11" i="11"/>
  <c r="S10" i="11"/>
  <c r="R10" i="11"/>
  <c r="T10" i="11" s="1"/>
  <c r="S9" i="11"/>
  <c r="R9" i="11"/>
  <c r="S8" i="11"/>
  <c r="R8" i="11"/>
  <c r="S7" i="11"/>
  <c r="T7" i="11" s="1"/>
  <c r="R7" i="11"/>
  <c r="S6" i="11"/>
  <c r="R6" i="11"/>
  <c r="S96" i="10"/>
  <c r="T96" i="10" s="1"/>
  <c r="R96" i="10"/>
  <c r="S95" i="10"/>
  <c r="R95" i="10"/>
  <c r="T95" i="10" s="1"/>
  <c r="S94" i="10"/>
  <c r="R94" i="10"/>
  <c r="S93" i="10"/>
  <c r="R93" i="10"/>
  <c r="T93" i="10" s="1"/>
  <c r="S92" i="10"/>
  <c r="T92" i="10" s="1"/>
  <c r="R92" i="10"/>
  <c r="S91" i="10"/>
  <c r="R91" i="10"/>
  <c r="S90" i="10"/>
  <c r="R90" i="10"/>
  <c r="S75" i="10"/>
  <c r="R75" i="10"/>
  <c r="S74" i="10"/>
  <c r="R74" i="10"/>
  <c r="S73" i="10"/>
  <c r="R73" i="10"/>
  <c r="T73" i="10" s="1"/>
  <c r="S72" i="10"/>
  <c r="R72" i="10"/>
  <c r="S71" i="10"/>
  <c r="R71" i="10"/>
  <c r="S70" i="10"/>
  <c r="R70" i="10"/>
  <c r="S69" i="10"/>
  <c r="R69" i="10"/>
  <c r="S54" i="10"/>
  <c r="R54" i="10"/>
  <c r="S53" i="10"/>
  <c r="R53" i="10"/>
  <c r="T53" i="10" s="1"/>
  <c r="S52" i="10"/>
  <c r="R52" i="10"/>
  <c r="S51" i="10"/>
  <c r="R51" i="10"/>
  <c r="T51" i="10" s="1"/>
  <c r="S50" i="10"/>
  <c r="T50" i="10" s="1"/>
  <c r="R50" i="10"/>
  <c r="S49" i="10"/>
  <c r="R49" i="10"/>
  <c r="T49" i="10" s="1"/>
  <c r="S48" i="10"/>
  <c r="R48" i="10"/>
  <c r="S33" i="10"/>
  <c r="R33" i="10"/>
  <c r="S32" i="10"/>
  <c r="R32" i="10"/>
  <c r="S31" i="10"/>
  <c r="R31" i="10"/>
  <c r="T31" i="10" s="1"/>
  <c r="S30" i="10"/>
  <c r="R30" i="10"/>
  <c r="S29" i="10"/>
  <c r="R29" i="10"/>
  <c r="S28" i="10"/>
  <c r="R28" i="10"/>
  <c r="S27" i="10"/>
  <c r="R27" i="10"/>
  <c r="S12" i="10"/>
  <c r="T12" i="10" s="1"/>
  <c r="R12" i="10"/>
  <c r="S11" i="10"/>
  <c r="R11" i="10"/>
  <c r="T11" i="10" s="1"/>
  <c r="S10" i="10"/>
  <c r="R10" i="10"/>
  <c r="S9" i="10"/>
  <c r="R9" i="10"/>
  <c r="T9" i="10" s="1"/>
  <c r="S8" i="10"/>
  <c r="T8" i="10" s="1"/>
  <c r="R8" i="10"/>
  <c r="S7" i="10"/>
  <c r="R7" i="10"/>
  <c r="S6" i="10"/>
  <c r="R6" i="10"/>
  <c r="S96" i="12"/>
  <c r="R96" i="12"/>
  <c r="S95" i="12"/>
  <c r="R95" i="12"/>
  <c r="S94" i="12"/>
  <c r="R94" i="12"/>
  <c r="T94" i="12" s="1"/>
  <c r="S93" i="12"/>
  <c r="R93" i="12"/>
  <c r="S92" i="12"/>
  <c r="R92" i="12"/>
  <c r="S91" i="12"/>
  <c r="T91" i="12" s="1"/>
  <c r="R91" i="12"/>
  <c r="S90" i="12"/>
  <c r="R90" i="12"/>
  <c r="S75" i="12"/>
  <c r="R75" i="12"/>
  <c r="S74" i="12"/>
  <c r="R74" i="12"/>
  <c r="T74" i="12" s="1"/>
  <c r="S73" i="12"/>
  <c r="R73" i="12"/>
  <c r="S72" i="12"/>
  <c r="R72" i="12"/>
  <c r="S71" i="12"/>
  <c r="T71" i="12" s="1"/>
  <c r="R71" i="12"/>
  <c r="S70" i="12"/>
  <c r="R70" i="12"/>
  <c r="S69" i="12"/>
  <c r="R69" i="12"/>
  <c r="S54" i="12"/>
  <c r="R54" i="12"/>
  <c r="S53" i="12"/>
  <c r="R53" i="12"/>
  <c r="S52" i="12"/>
  <c r="R52" i="12"/>
  <c r="S51" i="12"/>
  <c r="R51" i="12"/>
  <c r="S50" i="12"/>
  <c r="R50" i="12"/>
  <c r="S49" i="12"/>
  <c r="R49" i="12"/>
  <c r="S48" i="12"/>
  <c r="R48" i="12"/>
  <c r="S33" i="12"/>
  <c r="R33" i="12"/>
  <c r="S32" i="12"/>
  <c r="R32" i="12"/>
  <c r="T32" i="12" s="1"/>
  <c r="S31" i="12"/>
  <c r="R31" i="12"/>
  <c r="S30" i="12"/>
  <c r="R30" i="12"/>
  <c r="S29" i="12"/>
  <c r="R29" i="12"/>
  <c r="S28" i="12"/>
  <c r="R28" i="12"/>
  <c r="T28" i="12" s="1"/>
  <c r="S27" i="12"/>
  <c r="R27" i="12"/>
  <c r="S12" i="12"/>
  <c r="R12" i="12"/>
  <c r="S11" i="12"/>
  <c r="R11" i="12"/>
  <c r="S10" i="12"/>
  <c r="R10" i="12"/>
  <c r="T10" i="12" s="1"/>
  <c r="S9" i="12"/>
  <c r="R9" i="12"/>
  <c r="S8" i="12"/>
  <c r="R8" i="12"/>
  <c r="S7" i="12"/>
  <c r="T7" i="12" s="1"/>
  <c r="R7" i="12"/>
  <c r="S6" i="12"/>
  <c r="R6" i="12"/>
  <c r="S96" i="13"/>
  <c r="R96" i="13"/>
  <c r="S95" i="13"/>
  <c r="R95" i="13"/>
  <c r="T95" i="13" s="1"/>
  <c r="S94" i="13"/>
  <c r="R94" i="13"/>
  <c r="T94" i="13" s="1"/>
  <c r="S93" i="13"/>
  <c r="R93" i="13"/>
  <c r="T93" i="13" s="1"/>
  <c r="S92" i="13"/>
  <c r="T92" i="13" s="1"/>
  <c r="R92" i="13"/>
  <c r="S91" i="13"/>
  <c r="R91" i="13"/>
  <c r="T91" i="13" s="1"/>
  <c r="S90" i="13"/>
  <c r="R90" i="13"/>
  <c r="S75" i="13"/>
  <c r="R75" i="13"/>
  <c r="S74" i="13"/>
  <c r="R74" i="13"/>
  <c r="S73" i="13"/>
  <c r="R73" i="13"/>
  <c r="S72" i="13"/>
  <c r="R72" i="13"/>
  <c r="S71" i="13"/>
  <c r="R71" i="13"/>
  <c r="S70" i="13"/>
  <c r="R70" i="13"/>
  <c r="S69" i="13"/>
  <c r="R69" i="13"/>
  <c r="S54" i="13"/>
  <c r="R54" i="13"/>
  <c r="S53" i="13"/>
  <c r="R53" i="13"/>
  <c r="S52" i="13"/>
  <c r="R52" i="13"/>
  <c r="S51" i="13"/>
  <c r="R51" i="13"/>
  <c r="T51" i="13" s="1"/>
  <c r="S50" i="13"/>
  <c r="R50" i="13"/>
  <c r="S49" i="13"/>
  <c r="R49" i="13"/>
  <c r="S48" i="13"/>
  <c r="R48" i="13"/>
  <c r="S33" i="13"/>
  <c r="R33" i="13"/>
  <c r="S32" i="13"/>
  <c r="R32" i="13"/>
  <c r="S31" i="13"/>
  <c r="R31" i="13"/>
  <c r="S30" i="13"/>
  <c r="R30" i="13"/>
  <c r="T30" i="13" s="1"/>
  <c r="S29" i="13"/>
  <c r="R29" i="13"/>
  <c r="S28" i="13"/>
  <c r="R28" i="13"/>
  <c r="S27" i="13"/>
  <c r="R27" i="13"/>
  <c r="T27" i="13" s="1"/>
  <c r="S12" i="13"/>
  <c r="R12" i="13"/>
  <c r="S11" i="13"/>
  <c r="R11" i="13"/>
  <c r="S10" i="13"/>
  <c r="R10" i="13"/>
  <c r="T10" i="13" s="1"/>
  <c r="S9" i="13"/>
  <c r="R9" i="13"/>
  <c r="T9" i="13" s="1"/>
  <c r="S8" i="13"/>
  <c r="R8" i="13"/>
  <c r="S7" i="13"/>
  <c r="R7" i="13"/>
  <c r="S6" i="13"/>
  <c r="R6" i="13"/>
  <c r="L111" i="2"/>
  <c r="K111" i="2"/>
  <c r="J111" i="2"/>
  <c r="L110" i="2"/>
  <c r="K110" i="2"/>
  <c r="J110" i="2"/>
  <c r="L109" i="2"/>
  <c r="K109" i="2"/>
  <c r="J109" i="2"/>
  <c r="L108" i="2"/>
  <c r="K108" i="2"/>
  <c r="J108" i="2"/>
  <c r="L107" i="2"/>
  <c r="K107" i="2"/>
  <c r="J107" i="2"/>
  <c r="S99" i="2"/>
  <c r="R99" i="2"/>
  <c r="S98" i="2"/>
  <c r="R98" i="2"/>
  <c r="S97" i="2"/>
  <c r="R97" i="2"/>
  <c r="S96" i="2"/>
  <c r="R96" i="2"/>
  <c r="S95" i="2"/>
  <c r="R95" i="2"/>
  <c r="S94" i="2"/>
  <c r="R94" i="2"/>
  <c r="S93" i="2"/>
  <c r="R93" i="2"/>
  <c r="S77" i="2"/>
  <c r="R77" i="2"/>
  <c r="S76" i="2"/>
  <c r="R76" i="2"/>
  <c r="T76" i="2" s="1"/>
  <c r="S75" i="2"/>
  <c r="R75" i="2"/>
  <c r="S74" i="2"/>
  <c r="R74" i="2"/>
  <c r="S73" i="2"/>
  <c r="R73" i="2"/>
  <c r="S72" i="2"/>
  <c r="R72" i="2"/>
  <c r="S71" i="2"/>
  <c r="R71" i="2"/>
  <c r="S55" i="2"/>
  <c r="R55" i="2"/>
  <c r="S54" i="2"/>
  <c r="R54" i="2"/>
  <c r="S53" i="2"/>
  <c r="R53" i="2"/>
  <c r="S52" i="2"/>
  <c r="R52" i="2"/>
  <c r="S51" i="2"/>
  <c r="R51" i="2"/>
  <c r="S50" i="2"/>
  <c r="R50" i="2"/>
  <c r="S49" i="2"/>
  <c r="R49" i="2"/>
  <c r="S33" i="2"/>
  <c r="R33" i="2"/>
  <c r="S32" i="2"/>
  <c r="R32" i="2"/>
  <c r="T32" i="2" s="1"/>
  <c r="S31" i="2"/>
  <c r="R31" i="2"/>
  <c r="S30" i="2"/>
  <c r="R30" i="2"/>
  <c r="S29" i="2"/>
  <c r="R29" i="2"/>
  <c r="S28" i="2"/>
  <c r="R28" i="2"/>
  <c r="S27" i="2"/>
  <c r="R27" i="2"/>
  <c r="S12" i="2"/>
  <c r="R12" i="2"/>
  <c r="S11" i="2"/>
  <c r="R11" i="2"/>
  <c r="S10" i="2"/>
  <c r="R10" i="2"/>
  <c r="S9" i="2"/>
  <c r="R9" i="2"/>
  <c r="S8" i="2"/>
  <c r="R8" i="2"/>
  <c r="S7" i="2"/>
  <c r="R7" i="2"/>
  <c r="S6" i="2"/>
  <c r="R6" i="2"/>
  <c r="I12" i="14"/>
  <c r="I11" i="14"/>
  <c r="J10" i="14"/>
  <c r="J7" i="14"/>
  <c r="J4" i="14"/>
  <c r="I2" i="14"/>
  <c r="T117" i="30" l="1"/>
  <c r="T115" i="30"/>
  <c r="S100" i="30"/>
  <c r="T6" i="28"/>
  <c r="T93" i="28"/>
  <c r="K111" i="28"/>
  <c r="T8" i="28"/>
  <c r="T10" i="28"/>
  <c r="T12" i="28"/>
  <c r="N106" i="28" s="1"/>
  <c r="R78" i="28"/>
  <c r="T72" i="28"/>
  <c r="T74" i="28"/>
  <c r="T76" i="28"/>
  <c r="T95" i="28"/>
  <c r="T97" i="28"/>
  <c r="M110" i="28" s="1"/>
  <c r="T99" i="28"/>
  <c r="N110" i="28" s="1"/>
  <c r="R34" i="28"/>
  <c r="T28" i="28"/>
  <c r="T30" i="28"/>
  <c r="T34" i="28" s="1"/>
  <c r="E107" i="28" s="1"/>
  <c r="T32" i="28"/>
  <c r="T51" i="28"/>
  <c r="T53" i="28"/>
  <c r="T55" i="28"/>
  <c r="N108" i="28" s="1"/>
  <c r="J111" i="28"/>
  <c r="S13" i="28"/>
  <c r="T27" i="28"/>
  <c r="S56" i="28"/>
  <c r="T71" i="28"/>
  <c r="S100" i="28"/>
  <c r="T29" i="28"/>
  <c r="T31" i="28"/>
  <c r="T33" i="28"/>
  <c r="N107" i="28" s="1"/>
  <c r="T73" i="28"/>
  <c r="T75" i="28"/>
  <c r="T77" i="28"/>
  <c r="N109" i="28" s="1"/>
  <c r="L111" i="28"/>
  <c r="T7" i="28"/>
  <c r="T9" i="28"/>
  <c r="T11" i="28"/>
  <c r="R13" i="28"/>
  <c r="T50" i="28"/>
  <c r="T52" i="28"/>
  <c r="T54" i="28"/>
  <c r="R56" i="28"/>
  <c r="T94" i="28"/>
  <c r="T96" i="28"/>
  <c r="T98" i="28"/>
  <c r="R100" i="28"/>
  <c r="R102" i="28" s="1"/>
  <c r="S34" i="28"/>
  <c r="S78" i="28"/>
  <c r="H133" i="30"/>
  <c r="G133" i="30" s="1"/>
  <c r="T72" i="30"/>
  <c r="T33" i="30"/>
  <c r="N129" i="30" s="1"/>
  <c r="T119" i="30"/>
  <c r="T77" i="30"/>
  <c r="N131" i="30" s="1"/>
  <c r="T118" i="30"/>
  <c r="T122" i="30" s="1"/>
  <c r="R13" i="30"/>
  <c r="S34" i="30"/>
  <c r="T29" i="30"/>
  <c r="S56" i="30"/>
  <c r="T75" i="30"/>
  <c r="R122" i="30"/>
  <c r="T30" i="30"/>
  <c r="T32" i="30"/>
  <c r="T50" i="30"/>
  <c r="T52" i="30"/>
  <c r="T54" i="30"/>
  <c r="T71" i="30"/>
  <c r="T76" i="30"/>
  <c r="S122" i="30"/>
  <c r="S13" i="30"/>
  <c r="T74" i="30"/>
  <c r="T94" i="30"/>
  <c r="T96" i="30"/>
  <c r="T98" i="30"/>
  <c r="T28" i="30"/>
  <c r="T31" i="30"/>
  <c r="T51" i="30"/>
  <c r="T53" i="30"/>
  <c r="T55" i="30"/>
  <c r="N130" i="30" s="1"/>
  <c r="R34" i="30"/>
  <c r="T73" i="30"/>
  <c r="R100" i="30"/>
  <c r="T95" i="30"/>
  <c r="T97" i="30"/>
  <c r="T99" i="30"/>
  <c r="N132" i="30" s="1"/>
  <c r="R78" i="30"/>
  <c r="S78" i="30"/>
  <c r="L134" i="30"/>
  <c r="R56" i="30"/>
  <c r="K134" i="30"/>
  <c r="T27" i="30"/>
  <c r="J134" i="30"/>
  <c r="T8" i="30"/>
  <c r="T10" i="30"/>
  <c r="T12" i="30"/>
  <c r="N128" i="30" s="1"/>
  <c r="T7" i="30"/>
  <c r="T9" i="30"/>
  <c r="T11" i="30"/>
  <c r="T6" i="30"/>
  <c r="T49" i="30"/>
  <c r="T93" i="30"/>
  <c r="J111" i="1"/>
  <c r="J112" i="1" s="1"/>
  <c r="K111" i="1"/>
  <c r="K112" i="1" s="1"/>
  <c r="G41" i="17"/>
  <c r="I41" i="17" s="1"/>
  <c r="G42" i="17"/>
  <c r="I42" i="17" s="1"/>
  <c r="L135" i="5"/>
  <c r="L136" i="5" s="1"/>
  <c r="J135" i="5"/>
  <c r="J136" i="5" s="1"/>
  <c r="K112" i="4"/>
  <c r="G34" i="25"/>
  <c r="J34" i="25" s="1"/>
  <c r="G32" i="25"/>
  <c r="L32" i="25" s="1"/>
  <c r="G29" i="25"/>
  <c r="G26" i="25"/>
  <c r="L26" i="25" s="1"/>
  <c r="G24" i="25"/>
  <c r="L24" i="25" s="1"/>
  <c r="G22" i="25"/>
  <c r="L22" i="25" s="1"/>
  <c r="G20" i="25"/>
  <c r="L20" i="25" s="1"/>
  <c r="G17" i="25"/>
  <c r="L17" i="25" s="1"/>
  <c r="G28" i="25"/>
  <c r="G23" i="25"/>
  <c r="L23" i="25" s="1"/>
  <c r="G16" i="25"/>
  <c r="L16" i="25" s="1"/>
  <c r="G35" i="25"/>
  <c r="J35" i="25" s="1"/>
  <c r="I39" i="25"/>
  <c r="G31" i="25"/>
  <c r="L31" i="25" s="1"/>
  <c r="G25" i="25"/>
  <c r="L25" i="25" s="1"/>
  <c r="G18" i="25"/>
  <c r="G19" i="25"/>
  <c r="G33" i="25"/>
  <c r="J33" i="25" s="1"/>
  <c r="G27" i="25"/>
  <c r="G30" i="25"/>
  <c r="G21" i="25"/>
  <c r="L21" i="25" s="1"/>
  <c r="G37" i="24"/>
  <c r="J37" i="24" s="1"/>
  <c r="G36" i="24"/>
  <c r="J36" i="24" s="1"/>
  <c r="I14" i="24"/>
  <c r="I14" i="26"/>
  <c r="G34" i="23"/>
  <c r="J34" i="23" s="1"/>
  <c r="G32" i="23"/>
  <c r="L32" i="23" s="1"/>
  <c r="G29" i="23"/>
  <c r="G26" i="23"/>
  <c r="L26" i="23" s="1"/>
  <c r="G24" i="23"/>
  <c r="L24" i="23" s="1"/>
  <c r="G22" i="23"/>
  <c r="L22" i="23" s="1"/>
  <c r="G20" i="23"/>
  <c r="L20" i="23" s="1"/>
  <c r="G17" i="23"/>
  <c r="L17" i="23" s="1"/>
  <c r="G28" i="23"/>
  <c r="G23" i="23"/>
  <c r="L23" i="23" s="1"/>
  <c r="G16" i="23"/>
  <c r="L16" i="23" s="1"/>
  <c r="G21" i="23"/>
  <c r="L21" i="23" s="1"/>
  <c r="I39" i="23"/>
  <c r="G31" i="23"/>
  <c r="L31" i="23" s="1"/>
  <c r="G25" i="23"/>
  <c r="L25" i="23" s="1"/>
  <c r="G18" i="23"/>
  <c r="G19" i="23"/>
  <c r="G33" i="23"/>
  <c r="J33" i="23" s="1"/>
  <c r="G27" i="23"/>
  <c r="G35" i="23"/>
  <c r="J35" i="23" s="1"/>
  <c r="G30" i="23"/>
  <c r="G30" i="22"/>
  <c r="I39" i="22"/>
  <c r="G35" i="22"/>
  <c r="J35" i="22" s="1"/>
  <c r="G33" i="22"/>
  <c r="J33" i="22" s="1"/>
  <c r="G31" i="22"/>
  <c r="L31" i="22" s="1"/>
  <c r="G27" i="22"/>
  <c r="G28" i="22"/>
  <c r="G34" i="22"/>
  <c r="J34" i="22" s="1"/>
  <c r="G23" i="22"/>
  <c r="L23" i="22" s="1"/>
  <c r="G20" i="22"/>
  <c r="L20" i="22" s="1"/>
  <c r="G17" i="22"/>
  <c r="L17" i="22" s="1"/>
  <c r="G32" i="22"/>
  <c r="L32" i="22" s="1"/>
  <c r="G26" i="22"/>
  <c r="L26" i="22" s="1"/>
  <c r="G22" i="22"/>
  <c r="L22" i="22" s="1"/>
  <c r="G25" i="22"/>
  <c r="L25" i="22" s="1"/>
  <c r="G21" i="22"/>
  <c r="L21" i="22" s="1"/>
  <c r="G18" i="22"/>
  <c r="G16" i="22"/>
  <c r="L16" i="22" s="1"/>
  <c r="G29" i="22"/>
  <c r="G24" i="22"/>
  <c r="L24" i="22" s="1"/>
  <c r="G19" i="22"/>
  <c r="I14" i="16"/>
  <c r="G18" i="21"/>
  <c r="G36" i="26"/>
  <c r="J36" i="26" s="1"/>
  <c r="G37" i="25"/>
  <c r="J37" i="25" s="1"/>
  <c r="G37" i="23"/>
  <c r="J37" i="23" s="1"/>
  <c r="G28" i="21"/>
  <c r="G19" i="21"/>
  <c r="G34" i="21"/>
  <c r="J34" i="21" s="1"/>
  <c r="G32" i="21"/>
  <c r="L32" i="21" s="1"/>
  <c r="G29" i="21"/>
  <c r="G26" i="21"/>
  <c r="L26" i="21" s="1"/>
  <c r="G24" i="21"/>
  <c r="L24" i="21" s="1"/>
  <c r="G22" i="21"/>
  <c r="L22" i="21" s="1"/>
  <c r="G20" i="21"/>
  <c r="L20" i="21" s="1"/>
  <c r="G17" i="21"/>
  <c r="L17" i="21" s="1"/>
  <c r="G30" i="21"/>
  <c r="G23" i="21"/>
  <c r="L23" i="21" s="1"/>
  <c r="G16" i="21"/>
  <c r="L16" i="21" s="1"/>
  <c r="G35" i="21"/>
  <c r="J35" i="21" s="1"/>
  <c r="G21" i="21"/>
  <c r="L21" i="21" s="1"/>
  <c r="G33" i="21"/>
  <c r="J33" i="21" s="1"/>
  <c r="G27" i="21"/>
  <c r="G25" i="21"/>
  <c r="L25" i="21" s="1"/>
  <c r="G37" i="19"/>
  <c r="J37" i="19" s="1"/>
  <c r="G36" i="18"/>
  <c r="J36" i="18" s="1"/>
  <c r="I14" i="20"/>
  <c r="I14" i="19"/>
  <c r="I14" i="18"/>
  <c r="J112" i="4"/>
  <c r="K135" i="5"/>
  <c r="K136" i="5" s="1"/>
  <c r="G133" i="5"/>
  <c r="T119" i="5"/>
  <c r="T8" i="5"/>
  <c r="T121" i="5"/>
  <c r="R124" i="5"/>
  <c r="S124" i="5"/>
  <c r="T118" i="5"/>
  <c r="T120" i="5"/>
  <c r="T122" i="5"/>
  <c r="T12" i="5"/>
  <c r="N130" i="5" s="1"/>
  <c r="N136" i="5" s="1"/>
  <c r="T73" i="5"/>
  <c r="T77" i="5"/>
  <c r="T95" i="5"/>
  <c r="T117" i="5"/>
  <c r="T74" i="5"/>
  <c r="T96" i="5"/>
  <c r="L112" i="1"/>
  <c r="T9" i="5"/>
  <c r="T29" i="5"/>
  <c r="T31" i="5"/>
  <c r="T33" i="5"/>
  <c r="T97" i="5"/>
  <c r="T7" i="5"/>
  <c r="N112" i="2"/>
  <c r="H113" i="10"/>
  <c r="G113" i="8"/>
  <c r="G109" i="6"/>
  <c r="G110" i="6"/>
  <c r="G108" i="11"/>
  <c r="G113" i="11" s="1"/>
  <c r="H108" i="6"/>
  <c r="H113" i="6" s="1"/>
  <c r="H111" i="6"/>
  <c r="H112" i="6"/>
  <c r="G108" i="10"/>
  <c r="G109" i="10"/>
  <c r="G110" i="10"/>
  <c r="G111" i="10"/>
  <c r="G112" i="10"/>
  <c r="H108" i="11"/>
  <c r="H109" i="11"/>
  <c r="H110" i="11"/>
  <c r="H111" i="11"/>
  <c r="H112" i="11"/>
  <c r="G108" i="7"/>
  <c r="G109" i="7"/>
  <c r="G110" i="7"/>
  <c r="G111" i="7"/>
  <c r="G112" i="7"/>
  <c r="G108" i="6"/>
  <c r="G113" i="6" s="1"/>
  <c r="M112" i="2"/>
  <c r="G8" i="14" s="1"/>
  <c r="I8" i="14" s="1"/>
  <c r="T93" i="2"/>
  <c r="T74" i="2"/>
  <c r="T53" i="2"/>
  <c r="T52" i="2"/>
  <c r="T30" i="2"/>
  <c r="T29" i="2"/>
  <c r="T9" i="2"/>
  <c r="T6" i="2"/>
  <c r="T73" i="4"/>
  <c r="T8" i="4"/>
  <c r="T10" i="4"/>
  <c r="T12" i="4"/>
  <c r="T55" i="4"/>
  <c r="T72" i="4"/>
  <c r="T95" i="4"/>
  <c r="T9" i="4"/>
  <c r="T96" i="4"/>
  <c r="T95" i="12"/>
  <c r="T50" i="11"/>
  <c r="T54" i="11"/>
  <c r="T71" i="9"/>
  <c r="T11" i="7"/>
  <c r="T95" i="2"/>
  <c r="T99" i="2"/>
  <c r="R34" i="13"/>
  <c r="T71" i="13"/>
  <c r="T75" i="13"/>
  <c r="T12" i="12"/>
  <c r="T50" i="12"/>
  <c r="T70" i="12"/>
  <c r="T75" i="10"/>
  <c r="T91" i="10"/>
  <c r="T49" i="11"/>
  <c r="T53" i="11"/>
  <c r="T96" i="11"/>
  <c r="T32" i="9"/>
  <c r="T48" i="9"/>
  <c r="T70" i="9"/>
  <c r="T74" i="9"/>
  <c r="T90" i="9"/>
  <c r="T95" i="9"/>
  <c r="T9" i="8"/>
  <c r="T11" i="8"/>
  <c r="T29" i="8"/>
  <c r="T49" i="8"/>
  <c r="T51" i="8"/>
  <c r="T53" i="8"/>
  <c r="T69" i="8"/>
  <c r="S13" i="6"/>
  <c r="T92" i="6"/>
  <c r="T51" i="4"/>
  <c r="T33" i="13"/>
  <c r="T12" i="11"/>
  <c r="T74" i="11"/>
  <c r="T29" i="9"/>
  <c r="R97" i="7"/>
  <c r="T75" i="2"/>
  <c r="T94" i="2"/>
  <c r="T96" i="2"/>
  <c r="T98" i="2"/>
  <c r="S13" i="13"/>
  <c r="T52" i="13"/>
  <c r="T72" i="13"/>
  <c r="T27" i="12"/>
  <c r="T49" i="12"/>
  <c r="T51" i="12"/>
  <c r="T53" i="12"/>
  <c r="T69" i="12"/>
  <c r="T96" i="12"/>
  <c r="T70" i="10"/>
  <c r="T72" i="10"/>
  <c r="T74" i="10"/>
  <c r="T90" i="10"/>
  <c r="T94" i="9"/>
  <c r="T91" i="8"/>
  <c r="T50" i="7"/>
  <c r="T92" i="7"/>
  <c r="T7" i="6"/>
  <c r="T11" i="6"/>
  <c r="T29" i="6"/>
  <c r="T73" i="6"/>
  <c r="T75" i="6"/>
  <c r="T91" i="6"/>
  <c r="T93" i="6"/>
  <c r="T51" i="5"/>
  <c r="T55" i="5"/>
  <c r="T72" i="5"/>
  <c r="T98" i="5"/>
  <c r="T100" i="5"/>
  <c r="T29" i="4"/>
  <c r="T31" i="4"/>
  <c r="T33" i="4"/>
  <c r="T52" i="4"/>
  <c r="T77" i="4"/>
  <c r="T99" i="4"/>
  <c r="T8" i="13"/>
  <c r="T50" i="13"/>
  <c r="T50" i="9"/>
  <c r="T8" i="8"/>
  <c r="T33" i="7"/>
  <c r="T71" i="6"/>
  <c r="T94" i="4"/>
  <c r="T73" i="2"/>
  <c r="T96" i="13"/>
  <c r="T11" i="12"/>
  <c r="T29" i="12"/>
  <c r="S97" i="12"/>
  <c r="R97" i="10"/>
  <c r="T33" i="11"/>
  <c r="T54" i="8"/>
  <c r="T12" i="2"/>
  <c r="S56" i="2"/>
  <c r="T51" i="2"/>
  <c r="T92" i="12"/>
  <c r="T7" i="10"/>
  <c r="T33" i="10"/>
  <c r="T92" i="11"/>
  <c r="T7" i="9"/>
  <c r="T92" i="9"/>
  <c r="S97" i="8"/>
  <c r="T12" i="7"/>
  <c r="R34" i="6"/>
  <c r="T98" i="4"/>
  <c r="I42" i="14"/>
  <c r="R97" i="9"/>
  <c r="S55" i="13"/>
  <c r="T11" i="11"/>
  <c r="S97" i="11"/>
  <c r="T54" i="9"/>
  <c r="S97" i="9"/>
  <c r="T28" i="6"/>
  <c r="T11" i="2"/>
  <c r="T31" i="2"/>
  <c r="S100" i="2"/>
  <c r="T97" i="2"/>
  <c r="S97" i="13"/>
  <c r="T93" i="12"/>
  <c r="T6" i="10"/>
  <c r="T28" i="10"/>
  <c r="T30" i="10"/>
  <c r="T32" i="10"/>
  <c r="S76" i="10"/>
  <c r="T70" i="11"/>
  <c r="T72" i="11"/>
  <c r="T93" i="11"/>
  <c r="T6" i="9"/>
  <c r="T93" i="9"/>
  <c r="T75" i="8"/>
  <c r="T96" i="8"/>
  <c r="T31" i="7"/>
  <c r="T74" i="7"/>
  <c r="T90" i="7"/>
  <c r="T91" i="7"/>
  <c r="T8" i="6"/>
  <c r="T10" i="6"/>
  <c r="T30" i="5"/>
  <c r="T52" i="5"/>
  <c r="T30" i="4"/>
  <c r="T97" i="4"/>
  <c r="T55" i="3"/>
  <c r="N89" i="3" s="1"/>
  <c r="T76" i="3"/>
  <c r="T73" i="3"/>
  <c r="T77" i="3"/>
  <c r="N90" i="3" s="1"/>
  <c r="T32" i="3"/>
  <c r="T7" i="3"/>
  <c r="T29" i="3"/>
  <c r="T33" i="3"/>
  <c r="N88" i="3" s="1"/>
  <c r="N91" i="3" s="1"/>
  <c r="T8" i="3"/>
  <c r="T10" i="3"/>
  <c r="T12" i="3"/>
  <c r="N87" i="3" s="1"/>
  <c r="T51" i="3"/>
  <c r="T50" i="3"/>
  <c r="T54" i="3"/>
  <c r="R76" i="12"/>
  <c r="T71" i="2"/>
  <c r="T69" i="13"/>
  <c r="T74" i="13"/>
  <c r="T71" i="10"/>
  <c r="T71" i="11"/>
  <c r="T72" i="9"/>
  <c r="T75" i="9"/>
  <c r="T71" i="8"/>
  <c r="S76" i="7"/>
  <c r="T71" i="7"/>
  <c r="T73" i="7"/>
  <c r="T74" i="4"/>
  <c r="T75" i="3"/>
  <c r="E86" i="3" s="1"/>
  <c r="R76" i="8"/>
  <c r="S78" i="2"/>
  <c r="R78" i="2"/>
  <c r="T77" i="2"/>
  <c r="T70" i="13"/>
  <c r="T72" i="12"/>
  <c r="T75" i="12"/>
  <c r="T69" i="11"/>
  <c r="R76" i="11"/>
  <c r="S76" i="9"/>
  <c r="T73" i="9"/>
  <c r="T72" i="8"/>
  <c r="T70" i="6"/>
  <c r="T75" i="5"/>
  <c r="T75" i="4"/>
  <c r="T72" i="3"/>
  <c r="T74" i="3"/>
  <c r="N86" i="3" s="1"/>
  <c r="R56" i="2"/>
  <c r="T55" i="2"/>
  <c r="K112" i="2"/>
  <c r="R55" i="13"/>
  <c r="T54" i="13"/>
  <c r="T54" i="12"/>
  <c r="T54" i="10"/>
  <c r="S55" i="11"/>
  <c r="T52" i="11"/>
  <c r="T48" i="8"/>
  <c r="T51" i="7"/>
  <c r="T54" i="7"/>
  <c r="T50" i="6"/>
  <c r="T52" i="6"/>
  <c r="T53" i="3"/>
  <c r="T54" i="2"/>
  <c r="T53" i="13"/>
  <c r="T48" i="10"/>
  <c r="R55" i="10"/>
  <c r="T52" i="8"/>
  <c r="R55" i="7"/>
  <c r="T53" i="5"/>
  <c r="T53" i="4"/>
  <c r="T49" i="2"/>
  <c r="T48" i="13"/>
  <c r="S55" i="12"/>
  <c r="T52" i="12"/>
  <c r="T51" i="11"/>
  <c r="R55" i="8"/>
  <c r="T49" i="6"/>
  <c r="T50" i="5"/>
  <c r="T50" i="4"/>
  <c r="T52" i="3"/>
  <c r="T27" i="2"/>
  <c r="J112" i="2"/>
  <c r="G40" i="14" s="1"/>
  <c r="L112" i="2"/>
  <c r="T32" i="13"/>
  <c r="T30" i="12"/>
  <c r="T33" i="12"/>
  <c r="T27" i="11"/>
  <c r="R34" i="11"/>
  <c r="S34" i="9"/>
  <c r="T31" i="9"/>
  <c r="T29" i="7"/>
  <c r="T31" i="6"/>
  <c r="T33" i="6"/>
  <c r="T28" i="4"/>
  <c r="T31" i="3"/>
  <c r="S34" i="2"/>
  <c r="R34" i="12"/>
  <c r="S34" i="10"/>
  <c r="T28" i="2"/>
  <c r="T33" i="2"/>
  <c r="S34" i="13"/>
  <c r="T29" i="13"/>
  <c r="T31" i="13"/>
  <c r="T29" i="10"/>
  <c r="T29" i="11"/>
  <c r="T30" i="9"/>
  <c r="T33" i="9"/>
  <c r="T28" i="5"/>
  <c r="T28" i="3"/>
  <c r="T30" i="3"/>
  <c r="S13" i="12"/>
  <c r="R13" i="10"/>
  <c r="S13" i="11"/>
  <c r="R13" i="9"/>
  <c r="T12" i="8"/>
  <c r="S13" i="2"/>
  <c r="T8" i="2"/>
  <c r="T10" i="2"/>
  <c r="T11" i="13"/>
  <c r="T8" i="12"/>
  <c r="T8" i="11"/>
  <c r="S13" i="9"/>
  <c r="T10" i="9"/>
  <c r="T13" i="9" s="1"/>
  <c r="T6" i="8"/>
  <c r="T8" i="7"/>
  <c r="R13" i="7"/>
  <c r="R13" i="13"/>
  <c r="T12" i="13"/>
  <c r="T7" i="2"/>
  <c r="T6" i="13"/>
  <c r="T9" i="12"/>
  <c r="T9" i="11"/>
  <c r="T10" i="8"/>
  <c r="T9" i="7"/>
  <c r="T10" i="5"/>
  <c r="T7" i="4"/>
  <c r="T9" i="3"/>
  <c r="T73" i="13"/>
  <c r="R76" i="13"/>
  <c r="S34" i="12"/>
  <c r="T31" i="12"/>
  <c r="T34" i="12" s="1"/>
  <c r="T48" i="12"/>
  <c r="R55" i="12"/>
  <c r="S55" i="10"/>
  <c r="T52" i="10"/>
  <c r="T69" i="10"/>
  <c r="R76" i="10"/>
  <c r="T6" i="11"/>
  <c r="R13" i="11"/>
  <c r="S76" i="11"/>
  <c r="T73" i="11"/>
  <c r="T90" i="11"/>
  <c r="T97" i="11" s="1"/>
  <c r="R97" i="11"/>
  <c r="R34" i="9"/>
  <c r="T72" i="7"/>
  <c r="R76" i="7"/>
  <c r="R13" i="2"/>
  <c r="R34" i="2"/>
  <c r="T50" i="2"/>
  <c r="T72" i="2"/>
  <c r="T78" i="2" s="1"/>
  <c r="R100" i="2"/>
  <c r="T7" i="13"/>
  <c r="T28" i="13"/>
  <c r="T49" i="13"/>
  <c r="S76" i="13"/>
  <c r="S99" i="13" s="1"/>
  <c r="R97" i="13"/>
  <c r="R55" i="9"/>
  <c r="R13" i="8"/>
  <c r="T7" i="8"/>
  <c r="S55" i="6"/>
  <c r="T48" i="6"/>
  <c r="T90" i="13"/>
  <c r="T97" i="13" s="1"/>
  <c r="T6" i="12"/>
  <c r="R13" i="12"/>
  <c r="S76" i="12"/>
  <c r="S99" i="12" s="1"/>
  <c r="T73" i="12"/>
  <c r="T90" i="12"/>
  <c r="R97" i="12"/>
  <c r="S13" i="10"/>
  <c r="T10" i="10"/>
  <c r="T27" i="10"/>
  <c r="R34" i="10"/>
  <c r="S97" i="10"/>
  <c r="S99" i="10" s="1"/>
  <c r="T94" i="10"/>
  <c r="S34" i="11"/>
  <c r="T31" i="11"/>
  <c r="T48" i="11"/>
  <c r="T55" i="11" s="1"/>
  <c r="R55" i="11"/>
  <c r="S55" i="9"/>
  <c r="T52" i="9"/>
  <c r="T69" i="9"/>
  <c r="R76" i="9"/>
  <c r="R34" i="8"/>
  <c r="T30" i="8"/>
  <c r="T9" i="6"/>
  <c r="R13" i="6"/>
  <c r="T27" i="8"/>
  <c r="S55" i="8"/>
  <c r="T50" i="8"/>
  <c r="S55" i="7"/>
  <c r="T52" i="7"/>
  <c r="T69" i="7"/>
  <c r="T76" i="7" s="1"/>
  <c r="T6" i="6"/>
  <c r="T6" i="4"/>
  <c r="R13" i="4"/>
  <c r="T27" i="4"/>
  <c r="M108" i="4" s="1"/>
  <c r="R34" i="4"/>
  <c r="T49" i="4"/>
  <c r="R56" i="4"/>
  <c r="T71" i="4"/>
  <c r="R78" i="4"/>
  <c r="T93" i="4"/>
  <c r="M111" i="4" s="1"/>
  <c r="R100" i="4"/>
  <c r="S34" i="8"/>
  <c r="T69" i="6"/>
  <c r="R76" i="6"/>
  <c r="T90" i="6"/>
  <c r="R97" i="6"/>
  <c r="S13" i="8"/>
  <c r="T31" i="8"/>
  <c r="S76" i="8"/>
  <c r="T73" i="8"/>
  <c r="T90" i="8"/>
  <c r="T97" i="8" s="1"/>
  <c r="R97" i="8"/>
  <c r="S13" i="7"/>
  <c r="T10" i="7"/>
  <c r="T27" i="7"/>
  <c r="R34" i="7"/>
  <c r="S97" i="7"/>
  <c r="T94" i="7"/>
  <c r="T97" i="7" s="1"/>
  <c r="S34" i="6"/>
  <c r="T27" i="6"/>
  <c r="S76" i="6"/>
  <c r="S97" i="6"/>
  <c r="T11" i="5"/>
  <c r="T32" i="5"/>
  <c r="T54" i="5"/>
  <c r="T76" i="5"/>
  <c r="T99" i="5"/>
  <c r="S13" i="4"/>
  <c r="S34" i="4"/>
  <c r="S56" i="4"/>
  <c r="S78" i="4"/>
  <c r="S100" i="4"/>
  <c r="T11" i="3"/>
  <c r="T6" i="5"/>
  <c r="R13" i="5"/>
  <c r="T27" i="5"/>
  <c r="R34" i="5"/>
  <c r="T49" i="5"/>
  <c r="R56" i="5"/>
  <c r="T71" i="5"/>
  <c r="R78" i="5"/>
  <c r="T94" i="5"/>
  <c r="R101" i="5"/>
  <c r="T6" i="3"/>
  <c r="R13" i="3"/>
  <c r="T27" i="3"/>
  <c r="R34" i="3"/>
  <c r="T49" i="3"/>
  <c r="R56" i="3"/>
  <c r="T71" i="3"/>
  <c r="M86" i="3" s="1"/>
  <c r="R78" i="3"/>
  <c r="R55" i="6"/>
  <c r="T53" i="6"/>
  <c r="T74" i="6"/>
  <c r="T95" i="6"/>
  <c r="S13" i="5"/>
  <c r="S34" i="5"/>
  <c r="S56" i="5"/>
  <c r="S78" i="5"/>
  <c r="S101" i="5"/>
  <c r="T11" i="4"/>
  <c r="T32" i="4"/>
  <c r="T54" i="4"/>
  <c r="T76" i="4"/>
  <c r="S13" i="3"/>
  <c r="S34" i="3"/>
  <c r="S56" i="3"/>
  <c r="S78" i="3"/>
  <c r="S74" i="1"/>
  <c r="T99" i="1"/>
  <c r="S99" i="1"/>
  <c r="T98" i="1"/>
  <c r="S98" i="1"/>
  <c r="T97" i="1"/>
  <c r="S97" i="1"/>
  <c r="T96" i="1"/>
  <c r="S96" i="1"/>
  <c r="T95" i="1"/>
  <c r="S95" i="1"/>
  <c r="T94" i="1"/>
  <c r="S94" i="1"/>
  <c r="T93" i="1"/>
  <c r="S93" i="1"/>
  <c r="T55" i="1"/>
  <c r="S55" i="1"/>
  <c r="T54" i="1"/>
  <c r="S54" i="1"/>
  <c r="T53" i="1"/>
  <c r="S53" i="1"/>
  <c r="T52" i="1"/>
  <c r="S52" i="1"/>
  <c r="T51" i="1"/>
  <c r="S51" i="1"/>
  <c r="T50" i="1"/>
  <c r="S50" i="1"/>
  <c r="T49" i="1"/>
  <c r="S49" i="1"/>
  <c r="T33" i="1"/>
  <c r="S33" i="1"/>
  <c r="T32" i="1"/>
  <c r="S32" i="1"/>
  <c r="T31" i="1"/>
  <c r="S31" i="1"/>
  <c r="T30" i="1"/>
  <c r="S30" i="1"/>
  <c r="T29" i="1"/>
  <c r="S29" i="1"/>
  <c r="T28" i="1"/>
  <c r="S28" i="1"/>
  <c r="T27" i="1"/>
  <c r="S27" i="1"/>
  <c r="T12" i="1"/>
  <c r="S12" i="1"/>
  <c r="T11" i="1"/>
  <c r="S11" i="1"/>
  <c r="T10" i="1"/>
  <c r="S10" i="1"/>
  <c r="T9" i="1"/>
  <c r="S9" i="1"/>
  <c r="T8" i="1"/>
  <c r="S8" i="1"/>
  <c r="T7" i="1"/>
  <c r="S7" i="1"/>
  <c r="T6" i="1"/>
  <c r="S6" i="1"/>
  <c r="T72" i="1"/>
  <c r="T73" i="1"/>
  <c r="T74" i="1"/>
  <c r="T75" i="1"/>
  <c r="T76" i="1"/>
  <c r="T77" i="1"/>
  <c r="T71" i="1"/>
  <c r="S72" i="1"/>
  <c r="S73" i="1"/>
  <c r="S75" i="1"/>
  <c r="S76" i="1"/>
  <c r="S77" i="1"/>
  <c r="S71" i="1"/>
  <c r="T13" i="28" l="1"/>
  <c r="E106" i="28" s="1"/>
  <c r="H106" i="28" s="1"/>
  <c r="G106" i="28" s="1"/>
  <c r="M107" i="28"/>
  <c r="N111" i="28"/>
  <c r="T78" i="28"/>
  <c r="E109" i="28" s="1"/>
  <c r="G109" i="28" s="1"/>
  <c r="M109" i="28"/>
  <c r="S102" i="28"/>
  <c r="M108" i="28"/>
  <c r="T100" i="28"/>
  <c r="T56" i="28"/>
  <c r="E108" i="28" s="1"/>
  <c r="H108" i="28" s="1"/>
  <c r="G108" i="28"/>
  <c r="G107" i="28"/>
  <c r="H107" i="28"/>
  <c r="H109" i="28"/>
  <c r="S124" i="30"/>
  <c r="M131" i="30"/>
  <c r="M129" i="30"/>
  <c r="N134" i="30"/>
  <c r="T13" i="30"/>
  <c r="T34" i="30"/>
  <c r="E129" i="30" s="1"/>
  <c r="T78" i="30"/>
  <c r="E131" i="30" s="1"/>
  <c r="R124" i="30"/>
  <c r="M130" i="30"/>
  <c r="T56" i="30"/>
  <c r="E130" i="30" s="1"/>
  <c r="M132" i="30"/>
  <c r="T100" i="30"/>
  <c r="M131" i="5"/>
  <c r="M130" i="5"/>
  <c r="L19" i="21"/>
  <c r="J19" i="21"/>
  <c r="L19" i="22"/>
  <c r="J19" i="22"/>
  <c r="L18" i="22"/>
  <c r="L38" i="22" s="1"/>
  <c r="J18" i="22"/>
  <c r="J27" i="22"/>
  <c r="L27" i="22"/>
  <c r="L27" i="23"/>
  <c r="J27" i="23"/>
  <c r="I39" i="26"/>
  <c r="G35" i="26"/>
  <c r="J35" i="26" s="1"/>
  <c r="G33" i="26"/>
  <c r="J33" i="26" s="1"/>
  <c r="G31" i="26"/>
  <c r="L31" i="26" s="1"/>
  <c r="G27" i="26"/>
  <c r="G25" i="26"/>
  <c r="L25" i="26" s="1"/>
  <c r="G23" i="26"/>
  <c r="L23" i="26" s="1"/>
  <c r="G21" i="26"/>
  <c r="L21" i="26" s="1"/>
  <c r="G29" i="26"/>
  <c r="G22" i="26"/>
  <c r="L22" i="26" s="1"/>
  <c r="G34" i="26"/>
  <c r="J34" i="26" s="1"/>
  <c r="G24" i="26"/>
  <c r="L24" i="26" s="1"/>
  <c r="G18" i="26"/>
  <c r="G16" i="26"/>
  <c r="L16" i="26" s="1"/>
  <c r="G20" i="26"/>
  <c r="L20" i="26" s="1"/>
  <c r="G32" i="26"/>
  <c r="L32" i="26" s="1"/>
  <c r="G30" i="26"/>
  <c r="G28" i="26"/>
  <c r="G26" i="26"/>
  <c r="L26" i="26" s="1"/>
  <c r="G19" i="26"/>
  <c r="G17" i="26"/>
  <c r="L17" i="26" s="1"/>
  <c r="L27" i="25"/>
  <c r="J27" i="25"/>
  <c r="G30" i="18"/>
  <c r="I39" i="18"/>
  <c r="G35" i="18"/>
  <c r="J35" i="18" s="1"/>
  <c r="G33" i="18"/>
  <c r="J33" i="18" s="1"/>
  <c r="G31" i="18"/>
  <c r="L31" i="18" s="1"/>
  <c r="G27" i="18"/>
  <c r="G25" i="18"/>
  <c r="L25" i="18" s="1"/>
  <c r="G23" i="18"/>
  <c r="L23" i="18" s="1"/>
  <c r="G21" i="18"/>
  <c r="L21" i="18" s="1"/>
  <c r="G18" i="18"/>
  <c r="G16" i="18"/>
  <c r="L16" i="18" s="1"/>
  <c r="G28" i="18"/>
  <c r="G19" i="18"/>
  <c r="G32" i="18"/>
  <c r="L32" i="18" s="1"/>
  <c r="G26" i="18"/>
  <c r="L26" i="18" s="1"/>
  <c r="G24" i="18"/>
  <c r="L24" i="18" s="1"/>
  <c r="G17" i="18"/>
  <c r="L17" i="18" s="1"/>
  <c r="G29" i="18"/>
  <c r="G22" i="18"/>
  <c r="L22" i="18" s="1"/>
  <c r="G20" i="18"/>
  <c r="L20" i="18" s="1"/>
  <c r="G34" i="18"/>
  <c r="J34" i="18" s="1"/>
  <c r="L27" i="21"/>
  <c r="J27" i="21"/>
  <c r="L38" i="21"/>
  <c r="J29" i="21"/>
  <c r="L29" i="21"/>
  <c r="L28" i="21"/>
  <c r="J28" i="21"/>
  <c r="L30" i="22"/>
  <c r="J30" i="22"/>
  <c r="L29" i="23"/>
  <c r="J29" i="23"/>
  <c r="I39" i="24"/>
  <c r="G35" i="24"/>
  <c r="J35" i="24" s="1"/>
  <c r="G33" i="24"/>
  <c r="J33" i="24" s="1"/>
  <c r="G31" i="24"/>
  <c r="L31" i="24" s="1"/>
  <c r="G27" i="24"/>
  <c r="G25" i="24"/>
  <c r="L25" i="24" s="1"/>
  <c r="G23" i="24"/>
  <c r="L23" i="24" s="1"/>
  <c r="G21" i="24"/>
  <c r="L21" i="24" s="1"/>
  <c r="G18" i="24"/>
  <c r="G16" i="24"/>
  <c r="L16" i="24" s="1"/>
  <c r="G29" i="24"/>
  <c r="G22" i="24"/>
  <c r="L22" i="24" s="1"/>
  <c r="G24" i="24"/>
  <c r="L24" i="24" s="1"/>
  <c r="G19" i="24"/>
  <c r="G17" i="24"/>
  <c r="L17" i="24" s="1"/>
  <c r="G34" i="24"/>
  <c r="J34" i="24" s="1"/>
  <c r="G32" i="24"/>
  <c r="L32" i="24" s="1"/>
  <c r="G30" i="24"/>
  <c r="G28" i="24"/>
  <c r="G26" i="24"/>
  <c r="L26" i="24" s="1"/>
  <c r="G20" i="24"/>
  <c r="L20" i="24" s="1"/>
  <c r="L29" i="25"/>
  <c r="J29" i="25"/>
  <c r="G28" i="19"/>
  <c r="G19" i="19"/>
  <c r="G34" i="19"/>
  <c r="J34" i="19" s="1"/>
  <c r="G32" i="19"/>
  <c r="L32" i="19" s="1"/>
  <c r="G29" i="19"/>
  <c r="G26" i="19"/>
  <c r="L26" i="19" s="1"/>
  <c r="G24" i="19"/>
  <c r="L24" i="19" s="1"/>
  <c r="G22" i="19"/>
  <c r="L22" i="19" s="1"/>
  <c r="G20" i="19"/>
  <c r="L20" i="19" s="1"/>
  <c r="G17" i="19"/>
  <c r="L17" i="19" s="1"/>
  <c r="G30" i="19"/>
  <c r="G33" i="19"/>
  <c r="J33" i="19" s="1"/>
  <c r="G27" i="19"/>
  <c r="I39" i="19"/>
  <c r="G31" i="19"/>
  <c r="L31" i="19" s="1"/>
  <c r="G25" i="19"/>
  <c r="L25" i="19" s="1"/>
  <c r="G18" i="19"/>
  <c r="G23" i="19"/>
  <c r="L23" i="19" s="1"/>
  <c r="G16" i="19"/>
  <c r="L16" i="19" s="1"/>
  <c r="G35" i="19"/>
  <c r="J35" i="19" s="1"/>
  <c r="G21" i="19"/>
  <c r="L21" i="19" s="1"/>
  <c r="L18" i="21"/>
  <c r="J18" i="21"/>
  <c r="L29" i="22"/>
  <c r="J29" i="22"/>
  <c r="L28" i="22"/>
  <c r="J28" i="22"/>
  <c r="J30" i="23"/>
  <c r="L30" i="23"/>
  <c r="L19" i="23"/>
  <c r="J19" i="23"/>
  <c r="L19" i="25"/>
  <c r="J19" i="25"/>
  <c r="J28" i="25"/>
  <c r="L28" i="25"/>
  <c r="G30" i="20"/>
  <c r="I39" i="20"/>
  <c r="G35" i="20"/>
  <c r="J35" i="20" s="1"/>
  <c r="G33" i="20"/>
  <c r="J33" i="20" s="1"/>
  <c r="G31" i="20"/>
  <c r="L31" i="20" s="1"/>
  <c r="G27" i="20"/>
  <c r="G25" i="20"/>
  <c r="L25" i="20" s="1"/>
  <c r="G23" i="20"/>
  <c r="L23" i="20" s="1"/>
  <c r="G21" i="20"/>
  <c r="L21" i="20" s="1"/>
  <c r="G18" i="20"/>
  <c r="G16" i="20"/>
  <c r="L16" i="20" s="1"/>
  <c r="G28" i="20"/>
  <c r="G19" i="20"/>
  <c r="G34" i="20"/>
  <c r="J34" i="20" s="1"/>
  <c r="G20" i="20"/>
  <c r="L20" i="20" s="1"/>
  <c r="G32" i="20"/>
  <c r="L32" i="20" s="1"/>
  <c r="G26" i="20"/>
  <c r="L26" i="20" s="1"/>
  <c r="G24" i="20"/>
  <c r="L24" i="20" s="1"/>
  <c r="G17" i="20"/>
  <c r="L17" i="20" s="1"/>
  <c r="G22" i="20"/>
  <c r="L22" i="20" s="1"/>
  <c r="G29" i="20"/>
  <c r="L30" i="21"/>
  <c r="J30" i="21"/>
  <c r="G28" i="16"/>
  <c r="G19" i="16"/>
  <c r="G31" i="16"/>
  <c r="L31" i="16" s="1"/>
  <c r="G34" i="16"/>
  <c r="J34" i="16" s="1"/>
  <c r="G32" i="16"/>
  <c r="L32" i="16" s="1"/>
  <c r="G29" i="16"/>
  <c r="G26" i="16"/>
  <c r="L26" i="16" s="1"/>
  <c r="G24" i="16"/>
  <c r="L24" i="16" s="1"/>
  <c r="G22" i="16"/>
  <c r="L22" i="16" s="1"/>
  <c r="G20" i="16"/>
  <c r="L20" i="16" s="1"/>
  <c r="G17" i="16"/>
  <c r="L17" i="16" s="1"/>
  <c r="G30" i="16"/>
  <c r="I39" i="16"/>
  <c r="G35" i="16"/>
  <c r="J35" i="16" s="1"/>
  <c r="G33" i="16"/>
  <c r="J33" i="16" s="1"/>
  <c r="G25" i="16"/>
  <c r="L25" i="16" s="1"/>
  <c r="G18" i="16"/>
  <c r="G21" i="16"/>
  <c r="L21" i="16" s="1"/>
  <c r="G27" i="16"/>
  <c r="G23" i="16"/>
  <c r="L23" i="16" s="1"/>
  <c r="G16" i="16"/>
  <c r="L16" i="16" s="1"/>
  <c r="L18" i="23"/>
  <c r="L38" i="23" s="1"/>
  <c r="J18" i="23"/>
  <c r="J38" i="23" s="1"/>
  <c r="I46" i="23" s="1"/>
  <c r="L28" i="23"/>
  <c r="J28" i="23"/>
  <c r="J30" i="25"/>
  <c r="L30" i="25"/>
  <c r="L18" i="25"/>
  <c r="L38" i="25" s="1"/>
  <c r="J18" i="25"/>
  <c r="M110" i="4"/>
  <c r="M109" i="4"/>
  <c r="M107" i="4"/>
  <c r="I86" i="3"/>
  <c r="H86" i="3"/>
  <c r="M90" i="3"/>
  <c r="M89" i="3"/>
  <c r="M88" i="3"/>
  <c r="T124" i="5"/>
  <c r="M87" i="3"/>
  <c r="G113" i="10"/>
  <c r="G113" i="7"/>
  <c r="H113" i="11"/>
  <c r="I40" i="14"/>
  <c r="S102" i="2"/>
  <c r="T100" i="4"/>
  <c r="E111" i="4" s="1"/>
  <c r="R99" i="12"/>
  <c r="T76" i="8"/>
  <c r="T55" i="7"/>
  <c r="T55" i="9"/>
  <c r="T34" i="11"/>
  <c r="T55" i="13"/>
  <c r="T34" i="10"/>
  <c r="T97" i="12"/>
  <c r="T13" i="2"/>
  <c r="E107" i="2" s="1"/>
  <c r="T78" i="5"/>
  <c r="T34" i="5"/>
  <c r="E131" i="5" s="1"/>
  <c r="T34" i="6"/>
  <c r="T97" i="10"/>
  <c r="T13" i="10"/>
  <c r="T76" i="12"/>
  <c r="T13" i="13"/>
  <c r="T55" i="12"/>
  <c r="T76" i="13"/>
  <c r="T34" i="9"/>
  <c r="T34" i="2"/>
  <c r="E108" i="2" s="1"/>
  <c r="H108" i="2" s="1"/>
  <c r="G108" i="2" s="1"/>
  <c r="T100" i="2"/>
  <c r="E111" i="2" s="1"/>
  <c r="H111" i="2" s="1"/>
  <c r="G111" i="2" s="1"/>
  <c r="T97" i="9"/>
  <c r="T76" i="11"/>
  <c r="I41" i="14"/>
  <c r="S126" i="5"/>
  <c r="T55" i="10"/>
  <c r="T101" i="5"/>
  <c r="S80" i="3"/>
  <c r="R80" i="3"/>
  <c r="T34" i="3"/>
  <c r="T56" i="3"/>
  <c r="T13" i="3"/>
  <c r="E87" i="3" s="1"/>
  <c r="T76" i="9"/>
  <c r="T78" i="3"/>
  <c r="E90" i="3" s="1"/>
  <c r="R99" i="13"/>
  <c r="T76" i="10"/>
  <c r="S99" i="7"/>
  <c r="R99" i="7"/>
  <c r="T55" i="8"/>
  <c r="T56" i="5"/>
  <c r="E132" i="5" s="1"/>
  <c r="R99" i="10"/>
  <c r="T56" i="2"/>
  <c r="E109" i="2" s="1"/>
  <c r="R99" i="8"/>
  <c r="R99" i="9"/>
  <c r="R102" i="2"/>
  <c r="S99" i="11"/>
  <c r="R126" i="5"/>
  <c r="T34" i="7"/>
  <c r="R102" i="4"/>
  <c r="T34" i="13"/>
  <c r="T13" i="7"/>
  <c r="S99" i="8"/>
  <c r="S99" i="9"/>
  <c r="T13" i="12"/>
  <c r="T13" i="8"/>
  <c r="T13" i="11"/>
  <c r="E110" i="2"/>
  <c r="T99" i="10"/>
  <c r="S102" i="4"/>
  <c r="T97" i="6"/>
  <c r="T78" i="4"/>
  <c r="E110" i="4" s="1"/>
  <c r="T34" i="4"/>
  <c r="E108" i="4" s="1"/>
  <c r="T13" i="6"/>
  <c r="R99" i="11"/>
  <c r="T13" i="5"/>
  <c r="E130" i="5" s="1"/>
  <c r="S99" i="6"/>
  <c r="T76" i="6"/>
  <c r="T56" i="4"/>
  <c r="E109" i="4" s="1"/>
  <c r="T13" i="4"/>
  <c r="E107" i="4" s="1"/>
  <c r="T34" i="8"/>
  <c r="T55" i="6"/>
  <c r="R99" i="6"/>
  <c r="U51" i="1"/>
  <c r="U55" i="1"/>
  <c r="N109" i="1" s="1"/>
  <c r="U94" i="1"/>
  <c r="U96" i="1"/>
  <c r="U98" i="1"/>
  <c r="U99" i="1"/>
  <c r="N111" i="1" s="1"/>
  <c r="U31" i="1"/>
  <c r="U33" i="1"/>
  <c r="N108" i="1" s="1"/>
  <c r="U93" i="1"/>
  <c r="T34" i="1"/>
  <c r="T100" i="1"/>
  <c r="U95" i="1"/>
  <c r="U97" i="1"/>
  <c r="S100" i="1"/>
  <c r="U12" i="1"/>
  <c r="N107" i="1" s="1"/>
  <c r="G10" i="17" s="1"/>
  <c r="I10" i="17" s="1"/>
  <c r="U28" i="1"/>
  <c r="U30" i="1"/>
  <c r="U53" i="1"/>
  <c r="U29" i="1"/>
  <c r="U10" i="1"/>
  <c r="U49" i="1"/>
  <c r="T13" i="1"/>
  <c r="U8" i="1"/>
  <c r="U7" i="1"/>
  <c r="T56" i="1"/>
  <c r="U9" i="1"/>
  <c r="U11" i="1"/>
  <c r="U50" i="1"/>
  <c r="U6" i="1"/>
  <c r="U27" i="1"/>
  <c r="U32" i="1"/>
  <c r="U52" i="1"/>
  <c r="U54" i="1"/>
  <c r="S56" i="1"/>
  <c r="S34" i="1"/>
  <c r="S13" i="1"/>
  <c r="U77" i="1"/>
  <c r="N110" i="1" s="1"/>
  <c r="U76" i="1"/>
  <c r="U75" i="1"/>
  <c r="U74" i="1"/>
  <c r="U73" i="1"/>
  <c r="S78" i="1"/>
  <c r="U72" i="1"/>
  <c r="U71" i="1"/>
  <c r="T78" i="1"/>
  <c r="I106" i="28" l="1"/>
  <c r="I107" i="28" s="1"/>
  <c r="I108" i="28" s="1"/>
  <c r="I109" i="28" s="1"/>
  <c r="M133" i="30"/>
  <c r="N133" i="30"/>
  <c r="M111" i="28"/>
  <c r="T102" i="28"/>
  <c r="E110" i="28"/>
  <c r="E111" i="28" s="1"/>
  <c r="H110" i="28"/>
  <c r="H111" i="28" s="1"/>
  <c r="H129" i="30"/>
  <c r="H131" i="30"/>
  <c r="G131" i="30" s="1"/>
  <c r="I129" i="30"/>
  <c r="I130" i="30" s="1"/>
  <c r="I131" i="30" s="1"/>
  <c r="M134" i="30"/>
  <c r="E132" i="30"/>
  <c r="T124" i="30"/>
  <c r="H130" i="30"/>
  <c r="G130" i="30" s="1"/>
  <c r="M136" i="5"/>
  <c r="H132" i="5"/>
  <c r="G132" i="5" s="1"/>
  <c r="H131" i="5"/>
  <c r="G131" i="5"/>
  <c r="H130" i="5"/>
  <c r="I130" i="5"/>
  <c r="I131" i="5" s="1"/>
  <c r="I132" i="5" s="1"/>
  <c r="I133" i="5" s="1"/>
  <c r="I134" i="5" s="1"/>
  <c r="G130" i="5"/>
  <c r="L27" i="16"/>
  <c r="J27" i="16"/>
  <c r="J38" i="21"/>
  <c r="I46" i="21" s="1"/>
  <c r="J18" i="24"/>
  <c r="L18" i="24"/>
  <c r="J27" i="24"/>
  <c r="L27" i="24"/>
  <c r="L38" i="24" s="1"/>
  <c r="L28" i="18"/>
  <c r="J28" i="18"/>
  <c r="L30" i="18"/>
  <c r="J30" i="18"/>
  <c r="L30" i="26"/>
  <c r="J30" i="26"/>
  <c r="J38" i="25"/>
  <c r="I46" i="25" s="1"/>
  <c r="J29" i="16"/>
  <c r="L29" i="16"/>
  <c r="L19" i="16"/>
  <c r="J19" i="16"/>
  <c r="L30" i="19"/>
  <c r="J30" i="19"/>
  <c r="J28" i="24"/>
  <c r="L28" i="24"/>
  <c r="L19" i="26"/>
  <c r="L38" i="26" s="1"/>
  <c r="J19" i="26"/>
  <c r="J18" i="26"/>
  <c r="J38" i="26" s="1"/>
  <c r="I46" i="26" s="1"/>
  <c r="L18" i="26"/>
  <c r="L29" i="26"/>
  <c r="J29" i="26"/>
  <c r="J27" i="26"/>
  <c r="L27" i="26"/>
  <c r="L18" i="16"/>
  <c r="J18" i="16"/>
  <c r="J38" i="16" s="1"/>
  <c r="I46" i="16" s="1"/>
  <c r="L28" i="16"/>
  <c r="J28" i="16"/>
  <c r="L29" i="20"/>
  <c r="J29" i="20"/>
  <c r="L19" i="20"/>
  <c r="J19" i="20"/>
  <c r="J18" i="20"/>
  <c r="L18" i="20"/>
  <c r="L38" i="20" s="1"/>
  <c r="J27" i="20"/>
  <c r="L27" i="20"/>
  <c r="L19" i="19"/>
  <c r="J19" i="19"/>
  <c r="L30" i="24"/>
  <c r="J30" i="24"/>
  <c r="L29" i="24"/>
  <c r="J29" i="24"/>
  <c r="L29" i="18"/>
  <c r="J29" i="18"/>
  <c r="J38" i="22"/>
  <c r="I46" i="22" s="1"/>
  <c r="L30" i="16"/>
  <c r="J30" i="16"/>
  <c r="L28" i="20"/>
  <c r="J28" i="20"/>
  <c r="L30" i="20"/>
  <c r="J30" i="20"/>
  <c r="L18" i="19"/>
  <c r="L38" i="19" s="1"/>
  <c r="J18" i="19"/>
  <c r="L27" i="19"/>
  <c r="J27" i="19"/>
  <c r="J29" i="19"/>
  <c r="L29" i="19"/>
  <c r="L28" i="19"/>
  <c r="J28" i="19"/>
  <c r="J19" i="24"/>
  <c r="L19" i="24"/>
  <c r="L19" i="18"/>
  <c r="L38" i="18" s="1"/>
  <c r="J19" i="18"/>
  <c r="J18" i="18"/>
  <c r="L18" i="18"/>
  <c r="J27" i="18"/>
  <c r="L27" i="18"/>
  <c r="J28" i="26"/>
  <c r="L28" i="26"/>
  <c r="H111" i="4"/>
  <c r="G111" i="4"/>
  <c r="H110" i="4"/>
  <c r="G110" i="4"/>
  <c r="M112" i="4"/>
  <c r="H109" i="4"/>
  <c r="G109" i="4" s="1"/>
  <c r="H108" i="4"/>
  <c r="G108" i="4"/>
  <c r="I107" i="4"/>
  <c r="I108" i="4" s="1"/>
  <c r="I109" i="4" s="1"/>
  <c r="I110" i="4" s="1"/>
  <c r="I111" i="4" s="1"/>
  <c r="I112" i="4" s="1"/>
  <c r="E112" i="4"/>
  <c r="H107" i="4"/>
  <c r="G107" i="4"/>
  <c r="M109" i="1"/>
  <c r="M111" i="1"/>
  <c r="M107" i="1"/>
  <c r="M110" i="1"/>
  <c r="M108" i="1"/>
  <c r="E88" i="3"/>
  <c r="I88" i="3" s="1"/>
  <c r="H87" i="3"/>
  <c r="G87" i="3" s="1"/>
  <c r="H90" i="3"/>
  <c r="G90" i="3"/>
  <c r="M91" i="3"/>
  <c r="G9" i="15" s="1"/>
  <c r="I9" i="15" s="1"/>
  <c r="E89" i="3"/>
  <c r="H109" i="2"/>
  <c r="G109" i="2" s="1"/>
  <c r="H107" i="2"/>
  <c r="G107" i="2" s="1"/>
  <c r="T102" i="2"/>
  <c r="I107" i="2"/>
  <c r="I108" i="2" s="1"/>
  <c r="I109" i="2" s="1"/>
  <c r="I110" i="2" s="1"/>
  <c r="T99" i="11"/>
  <c r="T99" i="13"/>
  <c r="T99" i="7"/>
  <c r="T80" i="3"/>
  <c r="T99" i="9"/>
  <c r="T99" i="12"/>
  <c r="T126" i="5"/>
  <c r="T99" i="8"/>
  <c r="H110" i="2"/>
  <c r="G110" i="2" s="1"/>
  <c r="T102" i="4"/>
  <c r="T99" i="6"/>
  <c r="S102" i="1"/>
  <c r="T102" i="1"/>
  <c r="U100" i="1"/>
  <c r="E111" i="1" s="1"/>
  <c r="U56" i="1"/>
  <c r="U34" i="1"/>
  <c r="E108" i="1" s="1"/>
  <c r="U13" i="1"/>
  <c r="E107" i="1" s="1"/>
  <c r="U78" i="1"/>
  <c r="E110" i="1" s="1"/>
  <c r="G110" i="28" l="1"/>
  <c r="G111" i="28" s="1"/>
  <c r="I110" i="28"/>
  <c r="H132" i="30"/>
  <c r="H134" i="30" s="1"/>
  <c r="G132" i="30"/>
  <c r="G134" i="30" s="1"/>
  <c r="I132" i="30"/>
  <c r="H135" i="5"/>
  <c r="H136" i="5" s="1"/>
  <c r="G135" i="5"/>
  <c r="G136" i="5" s="1"/>
  <c r="I135" i="5"/>
  <c r="I136" i="5" s="1"/>
  <c r="L38" i="16"/>
  <c r="J38" i="24"/>
  <c r="I46" i="24" s="1"/>
  <c r="J38" i="20"/>
  <c r="I46" i="20" s="1"/>
  <c r="J38" i="18"/>
  <c r="I46" i="18" s="1"/>
  <c r="J38" i="19"/>
  <c r="I46" i="19" s="1"/>
  <c r="H112" i="4"/>
  <c r="G112" i="4"/>
  <c r="I89" i="3"/>
  <c r="I90" i="3" s="1"/>
  <c r="I91" i="3" s="1"/>
  <c r="G6" i="15" s="1"/>
  <c r="I6" i="15" s="1"/>
  <c r="I14" i="15" s="1"/>
  <c r="H88" i="3"/>
  <c r="G88" i="3" s="1"/>
  <c r="E91" i="3"/>
  <c r="M112" i="1"/>
  <c r="G9" i="17" s="1"/>
  <c r="I9" i="17" s="1"/>
  <c r="H108" i="1"/>
  <c r="G108" i="1" s="1"/>
  <c r="E109" i="1"/>
  <c r="E112" i="1" s="1"/>
  <c r="H110" i="1"/>
  <c r="G110" i="1" s="1"/>
  <c r="H111" i="1"/>
  <c r="G111" i="1" s="1"/>
  <c r="I107" i="1"/>
  <c r="I108" i="1" s="1"/>
  <c r="H107" i="1"/>
  <c r="G107" i="1" s="1"/>
  <c r="H89" i="3"/>
  <c r="G89" i="3" s="1"/>
  <c r="I111" i="2"/>
  <c r="I112" i="2" s="1"/>
  <c r="I5" i="14"/>
  <c r="G112" i="2"/>
  <c r="H112" i="2"/>
  <c r="U102" i="1"/>
  <c r="I134" i="30" l="1"/>
  <c r="I133" i="30"/>
  <c r="I111" i="28"/>
  <c r="G36" i="15"/>
  <c r="J36" i="15" s="1"/>
  <c r="G37" i="15"/>
  <c r="J37" i="15" s="1"/>
  <c r="H91" i="3"/>
  <c r="G4" i="15" s="1"/>
  <c r="G91" i="3"/>
  <c r="G3" i="15" s="1"/>
  <c r="I39" i="15"/>
  <c r="G30" i="15"/>
  <c r="G29" i="15"/>
  <c r="G22" i="15"/>
  <c r="L22" i="15" s="1"/>
  <c r="G33" i="15"/>
  <c r="J33" i="15" s="1"/>
  <c r="G25" i="15"/>
  <c r="L25" i="15" s="1"/>
  <c r="G27" i="15"/>
  <c r="G21" i="15"/>
  <c r="L21" i="15" s="1"/>
  <c r="G26" i="15"/>
  <c r="L26" i="15" s="1"/>
  <c r="G20" i="15"/>
  <c r="L20" i="15" s="1"/>
  <c r="G31" i="15"/>
  <c r="L31" i="15" s="1"/>
  <c r="G16" i="15"/>
  <c r="L16" i="15" s="1"/>
  <c r="G18" i="15"/>
  <c r="G19" i="15"/>
  <c r="G32" i="15"/>
  <c r="L32" i="15" s="1"/>
  <c r="G24" i="15"/>
  <c r="L24" i="15" s="1"/>
  <c r="G35" i="15"/>
  <c r="J35" i="15" s="1"/>
  <c r="G17" i="15"/>
  <c r="L17" i="15" s="1"/>
  <c r="G28" i="15"/>
  <c r="G34" i="15"/>
  <c r="J34" i="15" s="1"/>
  <c r="G23" i="15"/>
  <c r="L23" i="15" s="1"/>
  <c r="I109" i="1"/>
  <c r="N112" i="1"/>
  <c r="H109" i="1"/>
  <c r="G109" i="1" s="1"/>
  <c r="G35" i="14"/>
  <c r="J35" i="14" s="1"/>
  <c r="G36" i="14"/>
  <c r="J36" i="14" s="1"/>
  <c r="I13" i="14"/>
  <c r="G112" i="1" l="1"/>
  <c r="G3" i="17"/>
  <c r="I110" i="1"/>
  <c r="I111" i="1" s="1"/>
  <c r="I112" i="1" s="1"/>
  <c r="G6" i="17"/>
  <c r="I6" i="17" s="1"/>
  <c r="H112" i="1"/>
  <c r="G4" i="17"/>
  <c r="J28" i="15"/>
  <c r="L28" i="15"/>
  <c r="J27" i="15"/>
  <c r="L27" i="15"/>
  <c r="J19" i="15"/>
  <c r="L19" i="15"/>
  <c r="L30" i="15"/>
  <c r="J30" i="15"/>
  <c r="J29" i="15"/>
  <c r="L29" i="15"/>
  <c r="J18" i="15"/>
  <c r="L18" i="15"/>
  <c r="G28" i="14"/>
  <c r="G34" i="14"/>
  <c r="J34" i="14" s="1"/>
  <c r="G32" i="14"/>
  <c r="J32" i="14" s="1"/>
  <c r="G31" i="14"/>
  <c r="L31" i="14" s="1"/>
  <c r="G17" i="14"/>
  <c r="G21" i="14"/>
  <c r="L21" i="14" s="1"/>
  <c r="G23" i="14"/>
  <c r="L23" i="14" s="1"/>
  <c r="G18" i="14"/>
  <c r="G27" i="14"/>
  <c r="G19" i="14"/>
  <c r="L19" i="14" s="1"/>
  <c r="G20" i="14"/>
  <c r="L20" i="14" s="1"/>
  <c r="G22" i="14"/>
  <c r="L22" i="14" s="1"/>
  <c r="G29" i="14"/>
  <c r="G30" i="14"/>
  <c r="L30" i="14" s="1"/>
  <c r="G25" i="14"/>
  <c r="L25" i="14" s="1"/>
  <c r="G33" i="14"/>
  <c r="J33" i="14" s="1"/>
  <c r="G24" i="14"/>
  <c r="L24" i="14" s="1"/>
  <c r="G15" i="14"/>
  <c r="L15" i="14" s="1"/>
  <c r="G26" i="14"/>
  <c r="I38" i="14"/>
  <c r="G16" i="14"/>
  <c r="L16" i="14" s="1"/>
  <c r="G36" i="17" l="1"/>
  <c r="J36" i="17" s="1"/>
  <c r="G37" i="17"/>
  <c r="J37" i="17" s="1"/>
  <c r="I14" i="17"/>
  <c r="L38" i="15"/>
  <c r="J38" i="15"/>
  <c r="I46" i="15" s="1"/>
  <c r="L18" i="14"/>
  <c r="J18" i="14"/>
  <c r="J26" i="14"/>
  <c r="L26" i="14"/>
  <c r="L29" i="14"/>
  <c r="J29" i="14"/>
  <c r="J27" i="14"/>
  <c r="L27" i="14"/>
  <c r="L17" i="14"/>
  <c r="J17" i="14"/>
  <c r="J28" i="14"/>
  <c r="L28" i="14"/>
  <c r="G27" i="17" l="1"/>
  <c r="G28" i="17"/>
  <c r="G24" i="17"/>
  <c r="L24" i="17" s="1"/>
  <c r="I39" i="17"/>
  <c r="G16" i="17"/>
  <c r="L16" i="17" s="1"/>
  <c r="G34" i="17"/>
  <c r="J34" i="17" s="1"/>
  <c r="G22" i="17"/>
  <c r="L22" i="17" s="1"/>
  <c r="G31" i="17"/>
  <c r="L31" i="17" s="1"/>
  <c r="G21" i="17"/>
  <c r="L21" i="17" s="1"/>
  <c r="G32" i="17"/>
  <c r="L32" i="17" s="1"/>
  <c r="G20" i="17"/>
  <c r="L20" i="17" s="1"/>
  <c r="G18" i="17"/>
  <c r="G33" i="17"/>
  <c r="J33" i="17" s="1"/>
  <c r="G29" i="17"/>
  <c r="G30" i="17"/>
  <c r="G23" i="17"/>
  <c r="L23" i="17" s="1"/>
  <c r="G26" i="17"/>
  <c r="L26" i="17" s="1"/>
  <c r="G35" i="17"/>
  <c r="J35" i="17" s="1"/>
  <c r="G19" i="17"/>
  <c r="G25" i="17"/>
  <c r="L25" i="17" s="1"/>
  <c r="G17" i="17"/>
  <c r="L17" i="17" s="1"/>
  <c r="J37" i="14"/>
  <c r="I45" i="14" s="1"/>
  <c r="L37" i="14"/>
  <c r="J27" i="17" l="1"/>
  <c r="L27" i="17"/>
  <c r="J18" i="17"/>
  <c r="L18" i="17"/>
  <c r="L19" i="17"/>
  <c r="J19" i="17"/>
  <c r="L30" i="17"/>
  <c r="J30" i="17"/>
  <c r="J29" i="17"/>
  <c r="L29" i="17"/>
  <c r="J28" i="17"/>
  <c r="L28" i="17"/>
  <c r="J38" i="17" l="1"/>
  <c r="I46" i="17" s="1"/>
  <c r="L38" i="17"/>
</calcChain>
</file>

<file path=xl/sharedStrings.xml><?xml version="1.0" encoding="utf-8"?>
<sst xmlns="http://schemas.openxmlformats.org/spreadsheetml/2006/main" count="3912" uniqueCount="163">
  <si>
    <t>Lundi</t>
  </si>
  <si>
    <t>Mardi</t>
  </si>
  <si>
    <t>Mercredi</t>
  </si>
  <si>
    <t>Jeudi</t>
  </si>
  <si>
    <t>Vendredi</t>
  </si>
  <si>
    <t>Samedi</t>
  </si>
  <si>
    <t>Dimanche</t>
  </si>
  <si>
    <t>Jour Férié</t>
  </si>
  <si>
    <t>AMPLITUDE JOURNALIERE</t>
  </si>
  <si>
    <t>HEURE DE PRISE DE SERVICE</t>
  </si>
  <si>
    <t>HEURE DE FIN DE SERVICE</t>
  </si>
  <si>
    <t>Début</t>
  </si>
  <si>
    <t>Fin</t>
  </si>
  <si>
    <t>Lieu</t>
  </si>
  <si>
    <t>AMPLITUDE</t>
  </si>
  <si>
    <t>PAUSE(S)</t>
  </si>
  <si>
    <t>Temps de travail effective : amplitude - pauses</t>
  </si>
  <si>
    <t>PAUSE LEGALE (20 MIN minimum)</t>
  </si>
  <si>
    <t>PAUSE REPAS</t>
  </si>
  <si>
    <t>AUTRES PAUSES</t>
  </si>
  <si>
    <t>PAUSES OU COUPURES</t>
  </si>
  <si>
    <t>TOTAL</t>
  </si>
  <si>
    <t>EXT</t>
  </si>
  <si>
    <t>JOUR</t>
  </si>
  <si>
    <t>DATE</t>
  </si>
  <si>
    <t>TOTAL SEMAINE</t>
  </si>
  <si>
    <t>TOTAL MOIS AVRIL 2021</t>
  </si>
  <si>
    <t>SEMAINES</t>
  </si>
  <si>
    <t>SEUIL H. SUPP</t>
  </si>
  <si>
    <t>HS        125%</t>
  </si>
  <si>
    <t>HS        150%</t>
  </si>
  <si>
    <t>ECART CYLE</t>
  </si>
  <si>
    <t>19/04/2021 - 25/04/2021    (S16    C1-4)</t>
  </si>
  <si>
    <t>12/04/2021 - 18/04/2021    (S15    C4-4)</t>
  </si>
  <si>
    <t>26/04/2021 - 02/05/2021    (S17    C2-4)</t>
  </si>
  <si>
    <t>Temps de travail effectif : amplitude - pauses</t>
  </si>
  <si>
    <t>ENT</t>
  </si>
  <si>
    <t>Code</t>
  </si>
  <si>
    <t>Libellé</t>
  </si>
  <si>
    <t>Nombre ou base</t>
  </si>
  <si>
    <t>Taux</t>
  </si>
  <si>
    <t>Gains</t>
  </si>
  <si>
    <t>Retenues</t>
  </si>
  <si>
    <t>Taux et Cotis. Patronales</t>
  </si>
  <si>
    <t>SALAIRE DE BASE MENSUEL</t>
  </si>
  <si>
    <t>NET A PAYER AVANT IMPÔT SUR LE REVENU</t>
  </si>
  <si>
    <t>Impôt sur le revenu</t>
  </si>
  <si>
    <t>Base</t>
  </si>
  <si>
    <t>Taux personnalisé / non personnalisé</t>
  </si>
  <si>
    <t>Montant</t>
  </si>
  <si>
    <t>Impôt sur le revenu prélrevé à la source</t>
  </si>
  <si>
    <t>Heures</t>
  </si>
  <si>
    <t>Salaire Brut</t>
  </si>
  <si>
    <t>Cotis. Salariales</t>
  </si>
  <si>
    <t>Net Imposable</t>
  </si>
  <si>
    <t>Avantages</t>
  </si>
  <si>
    <t>NET A PAYER</t>
  </si>
  <si>
    <t xml:space="preserve">NET A PAYER : </t>
  </si>
  <si>
    <t>MOIS</t>
  </si>
  <si>
    <t>CUMUL</t>
  </si>
  <si>
    <t>Total Gains</t>
  </si>
  <si>
    <t>Total Retenues</t>
  </si>
  <si>
    <t>Cotis. Patronales</t>
  </si>
  <si>
    <t>HEURES SUPPLEMENTAIRES 25% DÉJÀ PAYEES DANS LE CYCLE</t>
  </si>
  <si>
    <t>HEURES SUPPLEMENTAIRES FIN DE CYLE</t>
  </si>
  <si>
    <t>HEURES D'ABSENCES NON REMUNEREES</t>
  </si>
  <si>
    <t>PRIME D'HABILLAGE / DESHABILLAGE</t>
  </si>
  <si>
    <t>INDEMNITE DE DIMANCHE ET JOUR FERIE</t>
  </si>
  <si>
    <t>SALAIRE BRUT</t>
  </si>
  <si>
    <t>MALADIE MATERNITE INVALIDITE</t>
  </si>
  <si>
    <t>CONTRIBUTION SOLIDARITE AUTONIMIE</t>
  </si>
  <si>
    <t>S.S. VIELLESSE</t>
  </si>
  <si>
    <t>S.S. VIELLESSE TRA</t>
  </si>
  <si>
    <t>S.S. ACCIDENT TRAVAIL</t>
  </si>
  <si>
    <t>FNAL</t>
  </si>
  <si>
    <t>ALLOCATIONS FAMILIALES</t>
  </si>
  <si>
    <t>REDUCTION FILLON ETENDUE</t>
  </si>
  <si>
    <t>REDUCTION FILLON AGIR-ARRCO ETENDUE</t>
  </si>
  <si>
    <t>ASSURANCE CHÔMAGE</t>
  </si>
  <si>
    <t>FNGS - AGS</t>
  </si>
  <si>
    <t>RETRAITE CEG NON CADRE TR1</t>
  </si>
  <si>
    <t>RETRAITE ARRCO NON CADRE TR1</t>
  </si>
  <si>
    <t>PREVOYANCE CARCEPT PREVOYANCE NON CADRE TRA</t>
  </si>
  <si>
    <t>FOND DU PARITARISME TRA</t>
  </si>
  <si>
    <t>CONTRIBUTION ORGANISATION SYNDICALE</t>
  </si>
  <si>
    <t>FORFAIT SOCIAL</t>
  </si>
  <si>
    <t>RDS NON DEDUCTIBLE</t>
  </si>
  <si>
    <t>CSG NON DEDUCTIBLE</t>
  </si>
  <si>
    <t>CSG DEDUCTIBLE</t>
  </si>
  <si>
    <t>CSG HEURES SUPPLEMENTAIRES NON DEDUCTIBLE</t>
  </si>
  <si>
    <t>REDUCTION HEURES SUPPLEMENTAIRES CHARGES SALARIALES</t>
  </si>
  <si>
    <t>TOTAL RETENUES</t>
  </si>
  <si>
    <t>NET IMPOSABLES</t>
  </si>
  <si>
    <t>INDEMNITE DE REPAS UNIQUE</t>
  </si>
  <si>
    <t>INDEMNITE DE REPAS SPECIALE</t>
  </si>
  <si>
    <t>INDEMNITE DE REPAS</t>
  </si>
  <si>
    <t>Indemnité Repas Unique</t>
  </si>
  <si>
    <t>Indemnité Repas</t>
  </si>
  <si>
    <t>Indemnité Repas Spécial</t>
  </si>
  <si>
    <t>PRIME REPAS</t>
  </si>
  <si>
    <t>PRIME REPAS UNIQUE</t>
  </si>
  <si>
    <t>PRIME     REPAS</t>
  </si>
  <si>
    <t>PRIME REPAS SPECIAL</t>
  </si>
  <si>
    <t>04/01/2021 - 10/01/2021    (S01    C2-4)</t>
  </si>
  <si>
    <t>28/12/2020 - 03/01/2021    (S53    C1-4)</t>
  </si>
  <si>
    <t>11/01/2021 - 17/01/2021    (S02    C3-4)</t>
  </si>
  <si>
    <t>25/01/2021 - 31/01/2021    (S03    C1-4)</t>
  </si>
  <si>
    <t>TOTAL MOIS JANVIER 2021</t>
  </si>
  <si>
    <t>TOTAL MOIS FEVRIER 2021</t>
  </si>
  <si>
    <t>15/02/2021 - 21/02/2021    (S07    C4-4)</t>
  </si>
  <si>
    <t>22/02/2021 - 28/02/2021    (S08    C1-4)</t>
  </si>
  <si>
    <t>15/03/2021 - 21/03/2021    (S11    C4-4)</t>
  </si>
  <si>
    <t>29/03/2021 - 04/04/2021    (S13    C2-4)</t>
  </si>
  <si>
    <t>22/03/2021 - 28/03/2021    (S12    C1-4)</t>
  </si>
  <si>
    <t>TOTAL MOIS MARS 2021</t>
  </si>
  <si>
    <t>18/01/2021 - 24/01/2021    (S02    C4-4)</t>
  </si>
  <si>
    <t>PRIME HABILLAGE</t>
  </si>
  <si>
    <t>18/01/2021 - 24/01/2021    (S03    C4-4)</t>
  </si>
  <si>
    <t>25/01/2021 - 31/01/2021    (S04    C1-4)</t>
  </si>
  <si>
    <t>01/02/2021 - 07/02/2021    (S05    C2-4)</t>
  </si>
  <si>
    <t>08/02/2021 - 14/02/2021    (S06    C3-4)</t>
  </si>
  <si>
    <t>01/03/2021 - 07/03/2021    (S09    C2-4)</t>
  </si>
  <si>
    <t>08/03/2021 - 14/03/2021    (S10    C3-4)</t>
  </si>
  <si>
    <t>PRIME DIMANCHE</t>
  </si>
  <si>
    <t>HEURES SUPPLEMENTAIRE A 25%</t>
  </si>
  <si>
    <t>HEURES A TAUX PLEIN</t>
  </si>
  <si>
    <t>HEURES SUPPLEMENTAIRE A 50%</t>
  </si>
  <si>
    <t>HEURES SUPPLEMENTAIRES DÉJÀ PAYEES DANS LE CYCLE</t>
  </si>
  <si>
    <t>REGULARISATION HEURES SUPPLEMENTAIRES FEVRIER 2021</t>
  </si>
  <si>
    <t>REGULARISATION HEURES SUPPLEMENTAIRES FIN DE CYCLE FEVRIER 2021</t>
  </si>
  <si>
    <t>REGULARISATION HEURES SUPPLEMENTAIRES EN COURS DE CYCLE FEVRIER 2021</t>
  </si>
  <si>
    <t>05/04/2021 - 11/04/2021    (S14    C3-4)</t>
  </si>
  <si>
    <t>TOTAL MOIS MAI 2021</t>
  </si>
  <si>
    <t>03/05/2021 - 09/05/2021    (S18    C3-4)</t>
  </si>
  <si>
    <t>10/05/2021 - 16/05/2021    (S19    C4-4)</t>
  </si>
  <si>
    <t>17/05/2021 - 22/05/2021    (S20    C1-4)</t>
  </si>
  <si>
    <t>23/05/2021 - 30/05/2021    (S21    C2-4)</t>
  </si>
  <si>
    <t>31/05/2021 - 06/06/2021    (S22    C3-4)</t>
  </si>
  <si>
    <t>REGULARISATION HEURES SUPPLEMENTAIRES JANVIER 2021</t>
  </si>
  <si>
    <t>REGULARISATION HEURES SUPPLEMENTAIRES FIN DE CYCLE JANVIER 2021</t>
  </si>
  <si>
    <t>REGULARISATION HEURES SUPPLEMENTAIRES EN COURS DE CYCLE JANVIER 2021</t>
  </si>
  <si>
    <t>REGULARISATION HEURES SUPPLEMENTAIRES DECEMBRE 2021</t>
  </si>
  <si>
    <t>REGULARISATION HEURES SUPPLEMENTAIRES FIN DE CYCLE DECEMBRE 2021</t>
  </si>
  <si>
    <t>REGULARISATION HEURES SUPPLEMENTAIRES EN COURS DE CYCLE DECEMBRE 2021</t>
  </si>
  <si>
    <t>X</t>
  </si>
  <si>
    <t>Temps de pause</t>
  </si>
  <si>
    <t>TOTAL MOIS NOVEMBRE 2020</t>
  </si>
  <si>
    <t>26/10/2020 - 01/11/2021    (S44    C4-4)</t>
  </si>
  <si>
    <t>02/11/2021 - 08/11/2021    (S45    C1-4)</t>
  </si>
  <si>
    <t>09/11/2021 - 15/11/2021    (S46    C2-4)</t>
  </si>
  <si>
    <t>16/11/2021 - 22/11/2021    (S47    C3-4)</t>
  </si>
  <si>
    <t>30/11/2021 - 06/12/2021    (S49    C1-4)</t>
  </si>
  <si>
    <t>23/11/2021 - 29/11/2021    (S48    C4-4)</t>
  </si>
  <si>
    <t>TOTAL MOIS DECEMBRE 2020</t>
  </si>
  <si>
    <t>30/11/2020 - 06/12/2020    (S49    C1-4)</t>
  </si>
  <si>
    <t>02/11/2020 - 08/11/2020    (S45    C1-4)</t>
  </si>
  <si>
    <t>09/11/2020 - 15/11/2020    (S46    C2-4)</t>
  </si>
  <si>
    <t>16/11/2020 - 22/11/2020    (S47    C3-4)</t>
  </si>
  <si>
    <t>23/11/2020 - 29/11/2020    (S48    C4-4)</t>
  </si>
  <si>
    <t>14/12/2020 - 20/12/2020    (S51    C3-4)</t>
  </si>
  <si>
    <t>07/12/2020 - 13/12/2020    (S50    C2-4)</t>
  </si>
  <si>
    <t>21/12/2020 - 27/12/2020    (S52    C4-4)</t>
  </si>
  <si>
    <t>28/12/2020 - 03/12/2020    (S52    C1-4)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</si>
</sst>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hh]:mm"/>
    <numFmt numFmtId="166" formatCode="0000"/>
    <numFmt numFmtId="167" formatCode="0.0000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imes New Roman"/>
      <family val="1"/>
    </font>
    <font>
      <sz val="10"/>
      <color rgb="FF000000"/>
      <name val="Times New Roman"/>
      <family val="1"/>
    </font>
    <font>
      <b/>
      <sz val="10"/>
      <color theme="1"/>
      <name val="Times New Roman"/>
      <family val="1"/>
    </font>
    <font>
      <sz val="9"/>
      <color rgb="FF1E1E1E"/>
      <name val="Segoe UI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vertical="center" textRotation="255" wrapText="1"/>
    </xf>
    <xf numFmtId="164" fontId="2" fillId="0" borderId="1" xfId="0" applyNumberFormat="1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0" xfId="0" applyFont="1"/>
    <xf numFmtId="166" fontId="2" fillId="0" borderId="15" xfId="0" applyNumberFormat="1" applyFont="1" applyBorder="1" applyAlignment="1">
      <alignment horizontal="left"/>
    </xf>
    <xf numFmtId="166" fontId="2" fillId="0" borderId="7" xfId="0" applyNumberFormat="1" applyFont="1" applyBorder="1" applyAlignment="1">
      <alignment horizontal="left"/>
    </xf>
    <xf numFmtId="0" fontId="2" fillId="0" borderId="7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167" fontId="2" fillId="0" borderId="1" xfId="0" applyNumberFormat="1" applyFont="1" applyBorder="1"/>
    <xf numFmtId="2" fontId="2" fillId="0" borderId="1" xfId="0" applyNumberFormat="1" applyFont="1" applyBorder="1"/>
    <xf numFmtId="167" fontId="2" fillId="0" borderId="15" xfId="0" applyNumberFormat="1" applyFont="1" applyBorder="1" applyAlignment="1">
      <alignment horizontal="right"/>
    </xf>
    <xf numFmtId="2" fontId="2" fillId="0" borderId="15" xfId="0" applyNumberFormat="1" applyFont="1" applyBorder="1" applyAlignment="1">
      <alignment horizontal="right"/>
    </xf>
    <xf numFmtId="2" fontId="2" fillId="0" borderId="2" xfId="0" applyNumberFormat="1" applyFont="1" applyBorder="1" applyAlignment="1">
      <alignment horizontal="right"/>
    </xf>
    <xf numFmtId="167" fontId="2" fillId="0" borderId="6" xfId="0" applyNumberFormat="1" applyFont="1" applyBorder="1" applyAlignment="1">
      <alignment horizontal="right"/>
    </xf>
    <xf numFmtId="2" fontId="2" fillId="0" borderId="6" xfId="0" applyNumberFormat="1" applyFont="1" applyBorder="1" applyAlignment="1">
      <alignment horizontal="right"/>
    </xf>
    <xf numFmtId="166" fontId="4" fillId="0" borderId="15" xfId="0" applyNumberFormat="1" applyFont="1" applyBorder="1" applyAlignment="1">
      <alignment horizontal="left"/>
    </xf>
    <xf numFmtId="0" fontId="4" fillId="0" borderId="15" xfId="0" applyFont="1" applyBorder="1" applyAlignment="1">
      <alignment horizontal="right"/>
    </xf>
    <xf numFmtId="167" fontId="4" fillId="0" borderId="15" xfId="0" applyNumberFormat="1" applyFont="1" applyBorder="1" applyAlignment="1">
      <alignment horizontal="right"/>
    </xf>
    <xf numFmtId="2" fontId="4" fillId="0" borderId="15" xfId="0" applyNumberFormat="1" applyFont="1" applyBorder="1" applyAlignment="1">
      <alignment horizontal="right"/>
    </xf>
    <xf numFmtId="2" fontId="4" fillId="0" borderId="2" xfId="0" applyNumberFormat="1" applyFont="1" applyBorder="1" applyAlignment="1">
      <alignment horizontal="right"/>
    </xf>
    <xf numFmtId="0" fontId="4" fillId="0" borderId="0" xfId="0" applyFont="1"/>
    <xf numFmtId="167" fontId="4" fillId="0" borderId="0" xfId="0" applyNumberFormat="1" applyFont="1"/>
    <xf numFmtId="167" fontId="2" fillId="0" borderId="7" xfId="0" applyNumberFormat="1" applyFont="1" applyBorder="1" applyAlignment="1">
      <alignment horizontal="right"/>
    </xf>
    <xf numFmtId="2" fontId="2" fillId="0" borderId="12" xfId="0" applyNumberFormat="1" applyFont="1" applyBorder="1" applyAlignment="1">
      <alignment horizontal="right"/>
    </xf>
    <xf numFmtId="2" fontId="2" fillId="0" borderId="7" xfId="0" applyNumberFormat="1" applyFont="1" applyBorder="1" applyAlignment="1">
      <alignment horizontal="right"/>
    </xf>
    <xf numFmtId="167" fontId="2" fillId="0" borderId="0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center"/>
    </xf>
    <xf numFmtId="167" fontId="2" fillId="0" borderId="0" xfId="0" applyNumberFormat="1" applyFont="1"/>
    <xf numFmtId="2" fontId="2" fillId="0" borderId="0" xfId="0" applyNumberFormat="1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" fontId="2" fillId="0" borderId="15" xfId="0" applyNumberFormat="1" applyFont="1" applyBorder="1" applyAlignment="1">
      <alignment horizontal="right"/>
    </xf>
    <xf numFmtId="0" fontId="5" fillId="0" borderId="0" xfId="0" applyFont="1"/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textRotation="255" wrapText="1"/>
    </xf>
    <xf numFmtId="0" fontId="2" fillId="0" borderId="1" xfId="0" applyFont="1" applyBorder="1" applyAlignment="1">
      <alignment horizontal="left" vertical="center" wrapText="1"/>
    </xf>
    <xf numFmtId="166" fontId="4" fillId="0" borderId="2" xfId="0" applyNumberFormat="1" applyFont="1" applyBorder="1" applyAlignment="1">
      <alignment horizontal="left"/>
    </xf>
    <xf numFmtId="166" fontId="4" fillId="0" borderId="0" xfId="0" applyNumberFormat="1" applyFont="1" applyBorder="1" applyAlignment="1">
      <alignment horizontal="left"/>
    </xf>
    <xf numFmtId="166" fontId="4" fillId="0" borderId="11" xfId="0" applyNumberFormat="1" applyFont="1" applyBorder="1" applyAlignment="1">
      <alignment horizontal="lef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6" fontId="2" fillId="0" borderId="2" xfId="0" applyNumberFormat="1" applyFont="1" applyBorder="1" applyAlignment="1">
      <alignment horizontal="left"/>
    </xf>
    <xf numFmtId="166" fontId="2" fillId="0" borderId="0" xfId="0" applyNumberFormat="1" applyFont="1" applyBorder="1" applyAlignment="1">
      <alignment horizontal="left"/>
    </xf>
    <xf numFmtId="166" fontId="2" fillId="0" borderId="11" xfId="0" applyNumberFormat="1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166" fontId="2" fillId="0" borderId="11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left"/>
    </xf>
    <xf numFmtId="166" fontId="2" fillId="0" borderId="13" xfId="0" applyNumberFormat="1" applyFont="1" applyBorder="1" applyAlignment="1">
      <alignment horizontal="left"/>
    </xf>
    <xf numFmtId="166" fontId="2" fillId="0" borderId="14" xfId="0" applyNumberFormat="1" applyFont="1" applyBorder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11" xfId="0" applyFont="1" applyBorder="1" applyAlignment="1">
      <alignment horizontal="left"/>
    </xf>
    <xf numFmtId="2" fontId="2" fillId="0" borderId="8" xfId="0" applyNumberFormat="1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2" fontId="2" fillId="0" borderId="12" xfId="0" applyNumberFormat="1" applyFont="1" applyBorder="1" applyAlignment="1">
      <alignment horizontal="center" vertical="center"/>
    </xf>
    <xf numFmtId="2" fontId="2" fillId="0" borderId="13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67C67-D8BD-4AE2-A418-84B0C7CA39E7}">
  <dimension ref="A1:T135"/>
  <sheetViews>
    <sheetView tabSelected="1" topLeftCell="A115" workbookViewId="0">
      <selection activeCell="E134" sqref="E134"/>
    </sheetView>
  </sheetViews>
  <sheetFormatPr baseColWidth="10" defaultRowHeight="14.4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3" width="11.6640625" style="12" customWidth="1"/>
    <col min="14" max="14" width="11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50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49" t="s">
        <v>11</v>
      </c>
      <c r="G5" s="49" t="s">
        <v>12</v>
      </c>
      <c r="H5" s="49" t="s">
        <v>13</v>
      </c>
      <c r="I5" s="49" t="s">
        <v>11</v>
      </c>
      <c r="J5" s="49" t="s">
        <v>12</v>
      </c>
      <c r="K5" s="49" t="s">
        <v>13</v>
      </c>
      <c r="L5" s="10" t="s">
        <v>96</v>
      </c>
      <c r="M5" s="10" t="s">
        <v>97</v>
      </c>
      <c r="N5" s="10" t="s">
        <v>98</v>
      </c>
      <c r="O5" s="49" t="s">
        <v>11</v>
      </c>
      <c r="P5" s="49" t="s">
        <v>12</v>
      </c>
      <c r="Q5" s="49" t="s">
        <v>13</v>
      </c>
      <c r="R5" s="57"/>
      <c r="S5" s="57"/>
      <c r="T5" s="57"/>
    </row>
    <row r="6" spans="1:20" ht="21" customHeight="1" x14ac:dyDescent="0.3">
      <c r="A6" s="49" t="s">
        <v>0</v>
      </c>
      <c r="B6" s="6">
        <v>44130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49" t="s">
        <v>1</v>
      </c>
      <c r="B7" s="6">
        <f>B6+1</f>
        <v>44131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49" t="s">
        <v>2</v>
      </c>
      <c r="B8" s="6">
        <f t="shared" ref="B8:B12" si="3">B7+1</f>
        <v>44132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49" t="s">
        <v>3</v>
      </c>
      <c r="B9" s="6">
        <f t="shared" si="3"/>
        <v>44133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49" t="s">
        <v>4</v>
      </c>
      <c r="B10" s="6">
        <f t="shared" si="3"/>
        <v>44134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49" t="s">
        <v>5</v>
      </c>
      <c r="B11" s="6">
        <f t="shared" si="3"/>
        <v>44135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49" t="s">
        <v>6</v>
      </c>
      <c r="B12" s="6">
        <f t="shared" si="3"/>
        <v>44136</v>
      </c>
      <c r="C12" s="4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11"/>
      <c r="M14" s="11"/>
      <c r="N14" s="11"/>
      <c r="O14" s="50"/>
      <c r="P14" s="50"/>
      <c r="Q14" s="50"/>
      <c r="R14" s="5"/>
      <c r="S14" s="5"/>
      <c r="T14" s="5"/>
    </row>
    <row r="15" spans="1:20" ht="21" customHeight="1" x14ac:dyDescent="0.3">
      <c r="A15" s="50"/>
      <c r="B15" s="50"/>
      <c r="C15" s="50"/>
      <c r="D15" s="50"/>
      <c r="E15" s="50"/>
      <c r="F15" s="50"/>
      <c r="G15" s="50"/>
      <c r="H15" s="50"/>
      <c r="J15" s="50"/>
      <c r="K15" s="50"/>
      <c r="L15" s="11"/>
      <c r="M15" s="11"/>
      <c r="N15" s="11"/>
      <c r="O15" s="50"/>
      <c r="P15" s="50"/>
      <c r="Q15" s="50"/>
      <c r="R15" s="5"/>
      <c r="S15" s="5"/>
      <c r="T15" s="5"/>
    </row>
    <row r="16" spans="1:20" ht="21" customHeight="1" x14ac:dyDescent="0.3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11"/>
      <c r="M16" s="11"/>
      <c r="N16" s="11"/>
      <c r="O16" s="50"/>
      <c r="P16" s="50"/>
      <c r="Q16" s="50"/>
      <c r="R16" s="5"/>
      <c r="S16" s="5"/>
      <c r="T16" s="5"/>
    </row>
    <row r="17" spans="1:20" ht="21" customHeight="1" x14ac:dyDescent="0.3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11"/>
      <c r="M17" s="11"/>
      <c r="N17" s="11"/>
      <c r="O17" s="50"/>
      <c r="P17" s="50"/>
      <c r="Q17" s="50"/>
      <c r="R17" s="5"/>
      <c r="S17" s="5"/>
      <c r="T17" s="5"/>
    </row>
    <row r="18" spans="1:20" ht="21" customHeight="1" x14ac:dyDescent="0.3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11"/>
      <c r="M18" s="11"/>
      <c r="N18" s="11"/>
      <c r="O18" s="50"/>
      <c r="P18" s="50"/>
      <c r="Q18" s="50"/>
      <c r="R18" s="5"/>
      <c r="S18" s="5"/>
      <c r="T18" s="5"/>
    </row>
    <row r="19" spans="1:20" ht="21" customHeight="1" x14ac:dyDescent="0.3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11"/>
      <c r="M19" s="11"/>
      <c r="N19" s="11"/>
      <c r="O19" s="50"/>
      <c r="P19" s="50"/>
      <c r="Q19" s="50"/>
      <c r="R19" s="5"/>
      <c r="S19" s="5"/>
      <c r="T19" s="5"/>
    </row>
    <row r="20" spans="1:20" ht="21" customHeight="1" x14ac:dyDescent="0.3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11"/>
      <c r="M20" s="11"/>
      <c r="N20" s="11"/>
      <c r="O20" s="50"/>
      <c r="P20" s="50"/>
      <c r="Q20" s="50"/>
      <c r="R20" s="5"/>
      <c r="S20" s="5"/>
      <c r="T20" s="5"/>
    </row>
    <row r="21" spans="1:20" ht="21" customHeight="1" x14ac:dyDescent="0.3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11"/>
      <c r="M21" s="11"/>
      <c r="N21" s="11"/>
      <c r="O21" s="50"/>
      <c r="P21" s="50"/>
      <c r="Q21" s="50"/>
      <c r="R21" s="5"/>
      <c r="S21" s="5"/>
      <c r="T21" s="5"/>
    </row>
    <row r="22" spans="1:20" s="50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49" t="s">
        <v>11</v>
      </c>
      <c r="G26" s="49" t="s">
        <v>12</v>
      </c>
      <c r="H26" s="49" t="s">
        <v>13</v>
      </c>
      <c r="I26" s="49" t="s">
        <v>11</v>
      </c>
      <c r="J26" s="49" t="s">
        <v>12</v>
      </c>
      <c r="K26" s="49" t="s">
        <v>13</v>
      </c>
      <c r="L26" s="10" t="s">
        <v>96</v>
      </c>
      <c r="M26" s="10" t="s">
        <v>97</v>
      </c>
      <c r="N26" s="10" t="s">
        <v>98</v>
      </c>
      <c r="O26" s="49" t="s">
        <v>11</v>
      </c>
      <c r="P26" s="49" t="s">
        <v>12</v>
      </c>
      <c r="Q26" s="49" t="s">
        <v>13</v>
      </c>
      <c r="R26" s="57"/>
      <c r="S26" s="57"/>
      <c r="T26" s="57"/>
    </row>
    <row r="27" spans="1:20" ht="21" customHeight="1" x14ac:dyDescent="0.3">
      <c r="A27" s="49" t="s">
        <v>0</v>
      </c>
      <c r="B27" s="6">
        <v>44137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49" t="s">
        <v>1</v>
      </c>
      <c r="B28" s="6">
        <f>B27+1</f>
        <v>44138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49" t="s">
        <v>2</v>
      </c>
      <c r="B29" s="6">
        <f t="shared" ref="B29:B33" si="9">B28+1</f>
        <v>44139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49" t="s">
        <v>3</v>
      </c>
      <c r="B30" s="6">
        <f t="shared" si="9"/>
        <v>44140</v>
      </c>
      <c r="C30" s="59"/>
      <c r="D30" s="3">
        <v>0.39583333333333331</v>
      </c>
      <c r="E30" s="3">
        <v>0.79861111111111116</v>
      </c>
      <c r="F30" s="3"/>
      <c r="G30" s="3"/>
      <c r="H30" s="3"/>
      <c r="I30" s="3">
        <v>0.52083333333333337</v>
      </c>
      <c r="J30" s="3">
        <v>0.5625</v>
      </c>
      <c r="K30" s="3" t="s">
        <v>36</v>
      </c>
      <c r="L30" s="10">
        <v>1</v>
      </c>
      <c r="M30" s="10"/>
      <c r="N30" s="10"/>
      <c r="O30" s="3"/>
      <c r="P30" s="3"/>
      <c r="Q30" s="3"/>
      <c r="R30" s="4">
        <f t="shared" si="6"/>
        <v>0.40277777777777785</v>
      </c>
      <c r="S30" s="4">
        <f t="shared" si="7"/>
        <v>4.166666666666663E-2</v>
      </c>
      <c r="T30" s="4">
        <f t="shared" si="8"/>
        <v>0.36111111111111122</v>
      </c>
    </row>
    <row r="31" spans="1:20" ht="21" customHeight="1" x14ac:dyDescent="0.3">
      <c r="A31" s="49" t="s">
        <v>4</v>
      </c>
      <c r="B31" s="6">
        <f t="shared" si="9"/>
        <v>44141</v>
      </c>
      <c r="C31" s="59"/>
      <c r="D31" s="3">
        <v>0.41666666666666669</v>
      </c>
      <c r="E31" s="3">
        <v>0.83333333333333337</v>
      </c>
      <c r="F31" s="3"/>
      <c r="G31" s="3"/>
      <c r="H31" s="3"/>
      <c r="I31" s="3">
        <v>0.5</v>
      </c>
      <c r="J31" s="3">
        <v>0.54166666666666663</v>
      </c>
      <c r="K31" s="3" t="s">
        <v>36</v>
      </c>
      <c r="L31" s="10"/>
      <c r="M31" s="10"/>
      <c r="N31" s="10"/>
      <c r="O31" s="3"/>
      <c r="P31" s="3"/>
      <c r="Q31" s="3"/>
      <c r="R31" s="4">
        <f t="shared" si="6"/>
        <v>0.41666666666666669</v>
      </c>
      <c r="S31" s="4">
        <f t="shared" si="7"/>
        <v>4.166666666666663E-2</v>
      </c>
      <c r="T31" s="4">
        <f t="shared" si="8"/>
        <v>0.37500000000000006</v>
      </c>
    </row>
    <row r="32" spans="1:20" ht="21" customHeight="1" x14ac:dyDescent="0.3">
      <c r="A32" s="49" t="s">
        <v>5</v>
      </c>
      <c r="B32" s="6">
        <f t="shared" si="9"/>
        <v>44142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49" t="s">
        <v>6</v>
      </c>
      <c r="B33" s="6">
        <f t="shared" si="9"/>
        <v>44143</v>
      </c>
      <c r="C33" s="4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0.81944444444444453</v>
      </c>
      <c r="S34" s="4">
        <f t="shared" ref="S34:T34" si="11">SUM(S27:S33)</f>
        <v>8.3333333333333259E-2</v>
      </c>
      <c r="T34" s="4">
        <f t="shared" si="11"/>
        <v>0.73611111111111127</v>
      </c>
    </row>
    <row r="35" spans="1:20" ht="21" customHeight="1" x14ac:dyDescent="0.3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11"/>
      <c r="M35" s="11"/>
      <c r="N35" s="11"/>
      <c r="O35" s="50"/>
      <c r="P35" s="50"/>
      <c r="Q35" s="50"/>
      <c r="R35" s="5"/>
      <c r="S35" s="5"/>
      <c r="T35" s="5"/>
    </row>
    <row r="36" spans="1:20" ht="21" customHeight="1" x14ac:dyDescent="0.3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11"/>
      <c r="M36" s="11"/>
      <c r="N36" s="11"/>
      <c r="O36" s="50"/>
      <c r="P36" s="50"/>
      <c r="Q36" s="50"/>
      <c r="R36" s="5"/>
      <c r="S36" s="5"/>
      <c r="T36" s="5"/>
    </row>
    <row r="37" spans="1:20" ht="21" customHeight="1" x14ac:dyDescent="0.3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11"/>
      <c r="M37" s="11"/>
      <c r="N37" s="11"/>
      <c r="O37" s="50"/>
      <c r="P37" s="50"/>
      <c r="Q37" s="50"/>
      <c r="R37" s="5"/>
      <c r="S37" s="5"/>
      <c r="T37" s="5"/>
    </row>
    <row r="38" spans="1:20" ht="21" customHeight="1" x14ac:dyDescent="0.3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11"/>
      <c r="M38" s="11"/>
      <c r="N38" s="11"/>
      <c r="O38" s="50"/>
      <c r="P38" s="50"/>
      <c r="Q38" s="50"/>
      <c r="R38" s="5"/>
      <c r="S38" s="5"/>
      <c r="T38" s="5"/>
    </row>
    <row r="39" spans="1:20" ht="21" customHeight="1" x14ac:dyDescent="0.3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11"/>
      <c r="M39" s="11"/>
      <c r="N39" s="11"/>
      <c r="O39" s="50"/>
      <c r="P39" s="50"/>
      <c r="Q39" s="50"/>
      <c r="R39" s="5"/>
      <c r="S39" s="5"/>
      <c r="T39" s="5"/>
    </row>
    <row r="40" spans="1:20" ht="21" customHeight="1" x14ac:dyDescent="0.3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"/>
      <c r="M40" s="11"/>
      <c r="N40" s="11"/>
      <c r="O40" s="50"/>
      <c r="P40" s="50"/>
      <c r="Q40" s="50"/>
      <c r="R40" s="5"/>
      <c r="S40" s="5"/>
      <c r="T40" s="5"/>
    </row>
    <row r="41" spans="1:20" ht="21" customHeight="1" x14ac:dyDescent="0.3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11"/>
      <c r="M41" s="11"/>
      <c r="N41" s="11"/>
      <c r="O41" s="50"/>
      <c r="P41" s="50"/>
      <c r="Q41" s="50"/>
      <c r="R41" s="5"/>
      <c r="S41" s="5"/>
      <c r="T41" s="5"/>
    </row>
    <row r="42" spans="1:20" ht="21" customHeight="1" x14ac:dyDescent="0.3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11"/>
      <c r="M42" s="11"/>
      <c r="N42" s="11"/>
      <c r="O42" s="50"/>
      <c r="P42" s="50"/>
      <c r="Q42" s="50"/>
      <c r="R42" s="5"/>
      <c r="S42" s="5"/>
      <c r="T42" s="5"/>
    </row>
    <row r="43" spans="1:20" ht="21" customHeight="1" x14ac:dyDescent="0.3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1"/>
      <c r="M43" s="11"/>
      <c r="N43" s="11"/>
      <c r="O43" s="50"/>
      <c r="P43" s="50"/>
      <c r="Q43" s="50"/>
      <c r="R43" s="5"/>
      <c r="S43" s="5"/>
      <c r="T43" s="5"/>
    </row>
    <row r="44" spans="1:20" s="50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49" t="s">
        <v>11</v>
      </c>
      <c r="G48" s="49" t="s">
        <v>12</v>
      </c>
      <c r="H48" s="49" t="s">
        <v>13</v>
      </c>
      <c r="I48" s="49" t="s">
        <v>11</v>
      </c>
      <c r="J48" s="49" t="s">
        <v>12</v>
      </c>
      <c r="K48" s="49" t="s">
        <v>13</v>
      </c>
      <c r="L48" s="10" t="s">
        <v>96</v>
      </c>
      <c r="M48" s="10" t="s">
        <v>97</v>
      </c>
      <c r="N48" s="10" t="s">
        <v>98</v>
      </c>
      <c r="O48" s="49" t="s">
        <v>11</v>
      </c>
      <c r="P48" s="49" t="s">
        <v>12</v>
      </c>
      <c r="Q48" s="49" t="s">
        <v>13</v>
      </c>
      <c r="R48" s="57"/>
      <c r="S48" s="57"/>
      <c r="T48" s="57"/>
    </row>
    <row r="49" spans="1:20" ht="21" customHeight="1" x14ac:dyDescent="0.3">
      <c r="A49" s="49" t="s">
        <v>0</v>
      </c>
      <c r="B49" s="6">
        <v>44144</v>
      </c>
      <c r="C49" s="2"/>
      <c r="D49" s="3">
        <v>0.38541666666666669</v>
      </c>
      <c r="E49" s="3">
        <v>0.76041666666666663</v>
      </c>
      <c r="F49" s="3"/>
      <c r="G49" s="3"/>
      <c r="H49" s="3"/>
      <c r="I49" s="3">
        <v>0.58333333333333337</v>
      </c>
      <c r="J49" s="3">
        <v>0.60416666666666663</v>
      </c>
      <c r="K49" s="3" t="s">
        <v>36</v>
      </c>
      <c r="L49" s="10">
        <v>1</v>
      </c>
      <c r="M49" s="10"/>
      <c r="N49" s="10"/>
      <c r="O49" s="3"/>
      <c r="P49" s="3"/>
      <c r="Q49" s="3"/>
      <c r="R49" s="4">
        <f>E49-D49</f>
        <v>0.37499999999999994</v>
      </c>
      <c r="S49" s="4">
        <f>(G49-F49)+(J49-I49)+(P49-O49)</f>
        <v>2.0833333333333259E-2</v>
      </c>
      <c r="T49" s="4">
        <f>R49-S49</f>
        <v>0.35416666666666669</v>
      </c>
    </row>
    <row r="50" spans="1:20" ht="21" customHeight="1" x14ac:dyDescent="0.3">
      <c r="A50" s="49" t="s">
        <v>1</v>
      </c>
      <c r="B50" s="6">
        <f>B49+1</f>
        <v>44145</v>
      </c>
      <c r="C50" s="2"/>
      <c r="D50" s="3">
        <v>0.33333333333333331</v>
      </c>
      <c r="E50" s="3">
        <v>0.73958333333333337</v>
      </c>
      <c r="F50" s="3"/>
      <c r="G50" s="3"/>
      <c r="H50" s="3"/>
      <c r="I50" s="3">
        <v>0.5</v>
      </c>
      <c r="J50" s="3">
        <v>0.52083333333333337</v>
      </c>
      <c r="K50" s="3" t="s">
        <v>36</v>
      </c>
      <c r="L50" s="10">
        <v>1</v>
      </c>
      <c r="M50" s="10"/>
      <c r="N50" s="10"/>
      <c r="O50" s="3"/>
      <c r="P50" s="3"/>
      <c r="Q50" s="3"/>
      <c r="R50" s="4">
        <f t="shared" ref="R50:R55" si="12">E50-D50</f>
        <v>0.40625000000000006</v>
      </c>
      <c r="S50" s="4">
        <f t="shared" ref="S50:S55" si="13">(G50-F50)+(J50-I50)+(P50-O50)</f>
        <v>2.083333333333337E-2</v>
      </c>
      <c r="T50" s="4">
        <f t="shared" ref="T50:T55" si="14">R50-S50</f>
        <v>0.38541666666666669</v>
      </c>
    </row>
    <row r="51" spans="1:20" ht="21" customHeight="1" x14ac:dyDescent="0.3">
      <c r="A51" s="49" t="s">
        <v>2</v>
      </c>
      <c r="B51" s="6">
        <f t="shared" ref="B51:B55" si="15">B50+1</f>
        <v>44146</v>
      </c>
      <c r="C51" s="2" t="s">
        <v>144</v>
      </c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49" t="s">
        <v>3</v>
      </c>
      <c r="B52" s="6">
        <f t="shared" si="15"/>
        <v>44147</v>
      </c>
      <c r="C52" s="2"/>
      <c r="D52" s="3">
        <v>0.38541666666666669</v>
      </c>
      <c r="E52" s="3">
        <v>0.76388888888888884</v>
      </c>
      <c r="F52" s="3"/>
      <c r="G52" s="3"/>
      <c r="H52" s="3"/>
      <c r="I52" s="3">
        <v>0.625</v>
      </c>
      <c r="J52" s="3">
        <v>0.65625</v>
      </c>
      <c r="K52" s="3" t="s">
        <v>22</v>
      </c>
      <c r="L52" s="10"/>
      <c r="M52" s="10">
        <v>1</v>
      </c>
      <c r="N52" s="10"/>
      <c r="O52" s="3"/>
      <c r="P52" s="3"/>
      <c r="Q52" s="3"/>
      <c r="R52" s="4">
        <f t="shared" si="12"/>
        <v>0.37847222222222215</v>
      </c>
      <c r="S52" s="4">
        <f t="shared" si="13"/>
        <v>3.125E-2</v>
      </c>
      <c r="T52" s="4">
        <f t="shared" si="14"/>
        <v>0.34722222222222215</v>
      </c>
    </row>
    <row r="53" spans="1:20" ht="21" customHeight="1" x14ac:dyDescent="0.3">
      <c r="A53" s="49" t="s">
        <v>4</v>
      </c>
      <c r="B53" s="6">
        <f t="shared" si="15"/>
        <v>44148</v>
      </c>
      <c r="C53" s="2"/>
      <c r="D53" s="3">
        <v>0.36458333333333331</v>
      </c>
      <c r="E53" s="3">
        <v>0.75</v>
      </c>
      <c r="F53" s="3"/>
      <c r="G53" s="3"/>
      <c r="H53" s="3"/>
      <c r="I53" s="3">
        <v>0.55208333333333337</v>
      </c>
      <c r="J53" s="3">
        <v>0.57291666666666663</v>
      </c>
      <c r="K53" s="3" t="s">
        <v>22</v>
      </c>
      <c r="L53" s="10"/>
      <c r="M53" s="10">
        <v>1</v>
      </c>
      <c r="N53" s="10"/>
      <c r="O53" s="3"/>
      <c r="P53" s="3"/>
      <c r="Q53" s="3"/>
      <c r="R53" s="4">
        <f t="shared" si="12"/>
        <v>0.38541666666666669</v>
      </c>
      <c r="S53" s="4">
        <f t="shared" si="13"/>
        <v>2.0833333333333259E-2</v>
      </c>
      <c r="T53" s="4">
        <f t="shared" si="14"/>
        <v>0.36458333333333343</v>
      </c>
    </row>
    <row r="54" spans="1:20" ht="21" customHeight="1" x14ac:dyDescent="0.3">
      <c r="A54" s="49" t="s">
        <v>5</v>
      </c>
      <c r="B54" s="6">
        <f t="shared" si="15"/>
        <v>44149</v>
      </c>
      <c r="C54" s="2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49" t="s">
        <v>6</v>
      </c>
      <c r="B55" s="6">
        <f t="shared" si="15"/>
        <v>44150</v>
      </c>
      <c r="C55" s="49"/>
      <c r="D55" s="3">
        <v>0.3125</v>
      </c>
      <c r="E55" s="3">
        <v>0.90972222222222221</v>
      </c>
      <c r="F55" s="3"/>
      <c r="G55" s="3"/>
      <c r="H55" s="3"/>
      <c r="I55" s="3">
        <v>0.54166666666666663</v>
      </c>
      <c r="J55" s="3">
        <v>0.58333333333333337</v>
      </c>
      <c r="K55" s="3" t="s">
        <v>22</v>
      </c>
      <c r="L55" s="10"/>
      <c r="M55" s="10">
        <v>1</v>
      </c>
      <c r="N55" s="10"/>
      <c r="O55" s="3"/>
      <c r="P55" s="3"/>
      <c r="Q55" s="3"/>
      <c r="R55" s="4">
        <f t="shared" si="12"/>
        <v>0.59722222222222221</v>
      </c>
      <c r="S55" s="4">
        <f t="shared" si="13"/>
        <v>4.1666666666666741E-2</v>
      </c>
      <c r="T55" s="4">
        <f t="shared" si="14"/>
        <v>0.55555555555555547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2.1423611111111112</v>
      </c>
      <c r="S56" s="4">
        <f t="shared" ref="S56:T56" si="17">SUM(S49:S55)</f>
        <v>0.13541666666666663</v>
      </c>
      <c r="T56" s="4">
        <f t="shared" si="17"/>
        <v>2.0069444444444446</v>
      </c>
    </row>
    <row r="57" spans="1:20" ht="21" customHeight="1" x14ac:dyDescent="0.3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11"/>
      <c r="M57" s="11"/>
      <c r="N57" s="11"/>
      <c r="O57" s="50"/>
      <c r="P57" s="50"/>
      <c r="Q57" s="50"/>
      <c r="R57" s="5"/>
      <c r="S57" s="5"/>
      <c r="T57" s="5"/>
    </row>
    <row r="58" spans="1:20" ht="21" customHeight="1" x14ac:dyDescent="0.3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11"/>
      <c r="M58" s="11"/>
      <c r="N58" s="11"/>
      <c r="O58" s="50"/>
      <c r="P58" s="50"/>
      <c r="Q58" s="50"/>
      <c r="R58" s="5"/>
      <c r="S58" s="5"/>
      <c r="T58" s="5"/>
    </row>
    <row r="59" spans="1:20" ht="21" customHeight="1" x14ac:dyDescent="0.3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11"/>
      <c r="M59" s="11"/>
      <c r="N59" s="11"/>
      <c r="O59" s="50"/>
      <c r="P59" s="50"/>
      <c r="Q59" s="50"/>
      <c r="R59" s="5"/>
      <c r="S59" s="5"/>
      <c r="T59" s="5"/>
    </row>
    <row r="60" spans="1:20" ht="21" customHeight="1" x14ac:dyDescent="0.3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11"/>
      <c r="M60" s="11"/>
      <c r="N60" s="11"/>
      <c r="O60" s="50"/>
      <c r="P60" s="50"/>
      <c r="Q60" s="50"/>
      <c r="R60" s="5"/>
      <c r="S60" s="5"/>
      <c r="T60" s="5"/>
    </row>
    <row r="61" spans="1:20" ht="21" customHeight="1" x14ac:dyDescent="0.3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11"/>
      <c r="M61" s="11"/>
      <c r="N61" s="11"/>
      <c r="O61" s="50"/>
      <c r="P61" s="50"/>
      <c r="Q61" s="50"/>
      <c r="R61" s="5"/>
      <c r="S61" s="5"/>
      <c r="T61" s="5"/>
    </row>
    <row r="62" spans="1:20" ht="21" customHeight="1" x14ac:dyDescent="0.3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11"/>
      <c r="M62" s="11"/>
      <c r="N62" s="11"/>
      <c r="O62" s="50"/>
      <c r="P62" s="50"/>
      <c r="Q62" s="50"/>
      <c r="R62" s="5"/>
      <c r="S62" s="5"/>
      <c r="T62" s="5"/>
    </row>
    <row r="63" spans="1:20" ht="21" customHeight="1" x14ac:dyDescent="0.3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11"/>
      <c r="M63" s="11"/>
      <c r="N63" s="11"/>
      <c r="O63" s="50"/>
      <c r="P63" s="50"/>
      <c r="Q63" s="50"/>
      <c r="R63" s="5"/>
      <c r="S63" s="5"/>
      <c r="T63" s="5"/>
    </row>
    <row r="64" spans="1:20" ht="21" customHeight="1" x14ac:dyDescent="0.3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11"/>
      <c r="M64" s="11"/>
      <c r="N64" s="11"/>
      <c r="O64" s="50"/>
      <c r="P64" s="50"/>
      <c r="Q64" s="50"/>
      <c r="R64" s="5"/>
      <c r="S64" s="5"/>
      <c r="T64" s="5"/>
    </row>
    <row r="65" spans="1:20" ht="21" customHeight="1" x14ac:dyDescent="0.3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11"/>
      <c r="M65" s="11"/>
      <c r="N65" s="11"/>
      <c r="O65" s="50"/>
      <c r="P65" s="50"/>
      <c r="Q65" s="50"/>
      <c r="R65" s="5"/>
      <c r="S65" s="5"/>
      <c r="T65" s="5"/>
    </row>
    <row r="66" spans="1:20" s="50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49" t="s">
        <v>11</v>
      </c>
      <c r="G70" s="49" t="s">
        <v>12</v>
      </c>
      <c r="H70" s="49" t="s">
        <v>13</v>
      </c>
      <c r="I70" s="49" t="s">
        <v>11</v>
      </c>
      <c r="J70" s="49" t="s">
        <v>12</v>
      </c>
      <c r="K70" s="49" t="s">
        <v>13</v>
      </c>
      <c r="L70" s="10" t="s">
        <v>96</v>
      </c>
      <c r="M70" s="10" t="s">
        <v>97</v>
      </c>
      <c r="N70" s="10" t="s">
        <v>98</v>
      </c>
      <c r="O70" s="49" t="s">
        <v>11</v>
      </c>
      <c r="P70" s="49" t="s">
        <v>12</v>
      </c>
      <c r="Q70" s="49" t="s">
        <v>13</v>
      </c>
      <c r="R70" s="57"/>
      <c r="S70" s="57"/>
      <c r="T70" s="57"/>
    </row>
    <row r="71" spans="1:20" ht="21" customHeight="1" x14ac:dyDescent="0.3">
      <c r="A71" s="49" t="s">
        <v>0</v>
      </c>
      <c r="B71" s="6">
        <v>44151</v>
      </c>
      <c r="C71" s="2"/>
      <c r="D71" s="3">
        <v>0.41666666666666669</v>
      </c>
      <c r="E71" s="3">
        <v>0.75694444444444453</v>
      </c>
      <c r="F71" s="3"/>
      <c r="G71" s="3"/>
      <c r="H71" s="3"/>
      <c r="I71" s="3">
        <v>0.625</v>
      </c>
      <c r="J71" s="3">
        <v>0.64583333333333337</v>
      </c>
      <c r="K71" s="3" t="s">
        <v>36</v>
      </c>
      <c r="L71" s="10"/>
      <c r="M71" s="10">
        <v>1</v>
      </c>
      <c r="N71" s="10"/>
      <c r="O71" s="3"/>
      <c r="P71" s="3"/>
      <c r="Q71" s="3"/>
      <c r="R71" s="4">
        <f>E71-D71</f>
        <v>0.34027777777777785</v>
      </c>
      <c r="S71" s="4">
        <f>(G71-F71)+(J71-I71)+(P71-O71)</f>
        <v>2.083333333333337E-2</v>
      </c>
      <c r="T71" s="4">
        <f>R71-S71</f>
        <v>0.31944444444444448</v>
      </c>
    </row>
    <row r="72" spans="1:20" ht="21" customHeight="1" x14ac:dyDescent="0.3">
      <c r="A72" s="49" t="s">
        <v>1</v>
      </c>
      <c r="B72" s="6">
        <f>B71+1</f>
        <v>44152</v>
      </c>
      <c r="C72" s="2"/>
      <c r="D72" s="3">
        <v>0.38541666666666669</v>
      </c>
      <c r="E72" s="3">
        <v>0.86111111111111116</v>
      </c>
      <c r="F72" s="3"/>
      <c r="G72" s="3"/>
      <c r="H72" s="3"/>
      <c r="I72" s="3">
        <v>0.47916666666666669</v>
      </c>
      <c r="J72" s="3">
        <v>0.5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18">E72-D72</f>
        <v>0.47569444444444448</v>
      </c>
      <c r="S72" s="4">
        <f t="shared" ref="S72:S77" si="19">(G72-F72)+(J72-I72)+(P72-O72)</f>
        <v>2.0833333333333315E-2</v>
      </c>
      <c r="T72" s="4">
        <f t="shared" ref="T72:T77" si="20">R72-S72</f>
        <v>0.45486111111111116</v>
      </c>
    </row>
    <row r="73" spans="1:20" ht="21" customHeight="1" x14ac:dyDescent="0.3">
      <c r="A73" s="49" t="s">
        <v>2</v>
      </c>
      <c r="B73" s="6">
        <f t="shared" ref="B73:B77" si="21">B72+1</f>
        <v>44153</v>
      </c>
      <c r="C73" s="59"/>
      <c r="D73" s="3">
        <v>0.39583333333333331</v>
      </c>
      <c r="E73" s="3">
        <v>0.8125</v>
      </c>
      <c r="F73" s="3"/>
      <c r="G73" s="3"/>
      <c r="H73" s="3"/>
      <c r="I73" s="3">
        <v>0.60069444444444442</v>
      </c>
      <c r="J73" s="3">
        <v>0.62152777777777779</v>
      </c>
      <c r="K73" s="3" t="s">
        <v>36</v>
      </c>
      <c r="L73" s="10"/>
      <c r="M73" s="10">
        <v>1</v>
      </c>
      <c r="N73" s="10"/>
      <c r="O73" s="3"/>
      <c r="P73" s="3"/>
      <c r="Q73" s="3"/>
      <c r="R73" s="4">
        <f t="shared" si="18"/>
        <v>0.41666666666666669</v>
      </c>
      <c r="S73" s="4">
        <f t="shared" si="19"/>
        <v>2.083333333333337E-2</v>
      </c>
      <c r="T73" s="4">
        <f t="shared" si="20"/>
        <v>0.39583333333333331</v>
      </c>
    </row>
    <row r="74" spans="1:20" ht="21" customHeight="1" x14ac:dyDescent="0.3">
      <c r="A74" s="49" t="s">
        <v>3</v>
      </c>
      <c r="B74" s="6">
        <f t="shared" si="21"/>
        <v>44154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49" t="s">
        <v>4</v>
      </c>
      <c r="B75" s="6">
        <f t="shared" si="21"/>
        <v>44155</v>
      </c>
      <c r="C75" s="5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49" t="s">
        <v>5</v>
      </c>
      <c r="B76" s="6">
        <f t="shared" si="21"/>
        <v>44156</v>
      </c>
      <c r="C76" s="59"/>
      <c r="D76" s="3">
        <v>0.34375</v>
      </c>
      <c r="E76" s="3">
        <v>0.82291666666666663</v>
      </c>
      <c r="F76" s="3"/>
      <c r="G76" s="3"/>
      <c r="H76" s="3"/>
      <c r="I76" s="3">
        <v>0.57638888888888895</v>
      </c>
      <c r="J76" s="3">
        <v>0.59722222222222221</v>
      </c>
      <c r="K76" s="3" t="s">
        <v>36</v>
      </c>
      <c r="L76" s="10">
        <v>1</v>
      </c>
      <c r="M76" s="10"/>
      <c r="N76" s="10"/>
      <c r="O76" s="3"/>
      <c r="P76" s="3"/>
      <c r="Q76" s="3"/>
      <c r="R76" s="4">
        <f t="shared" si="18"/>
        <v>0.47916666666666663</v>
      </c>
      <c r="S76" s="4">
        <f t="shared" si="19"/>
        <v>2.0833333333333259E-2</v>
      </c>
      <c r="T76" s="4">
        <f t="shared" si="20"/>
        <v>0.45833333333333337</v>
      </c>
    </row>
    <row r="77" spans="1:20" ht="21" customHeight="1" x14ac:dyDescent="0.3">
      <c r="A77" s="49" t="s">
        <v>6</v>
      </c>
      <c r="B77" s="6">
        <f t="shared" si="21"/>
        <v>44157</v>
      </c>
      <c r="C77" s="49"/>
      <c r="D77" s="3">
        <v>0.33333333333333331</v>
      </c>
      <c r="E77" s="3">
        <v>0.84722222222222221</v>
      </c>
      <c r="F77" s="3"/>
      <c r="G77" s="3"/>
      <c r="H77" s="3"/>
      <c r="I77" s="3">
        <v>0.5</v>
      </c>
      <c r="J77" s="3">
        <v>0.54166666666666663</v>
      </c>
      <c r="K77" s="3" t="s">
        <v>36</v>
      </c>
      <c r="L77" s="10"/>
      <c r="M77" s="10"/>
      <c r="N77" s="10"/>
      <c r="O77" s="3"/>
      <c r="P77" s="3"/>
      <c r="Q77" s="3"/>
      <c r="R77" s="4">
        <f t="shared" si="18"/>
        <v>0.51388888888888884</v>
      </c>
      <c r="S77" s="4">
        <f t="shared" si="19"/>
        <v>4.166666666666663E-2</v>
      </c>
      <c r="T77" s="4">
        <f t="shared" si="20"/>
        <v>0.47222222222222221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2.2256944444444446</v>
      </c>
      <c r="S78" s="4">
        <f t="shared" si="22"/>
        <v>0.12499999999999994</v>
      </c>
      <c r="T78" s="4">
        <f t="shared" si="22"/>
        <v>2.1006944444444446</v>
      </c>
    </row>
    <row r="79" spans="1:20" ht="21" customHeight="1" x14ac:dyDescent="0.3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11"/>
      <c r="M79" s="11"/>
      <c r="N79" s="11"/>
      <c r="O79" s="50"/>
      <c r="P79" s="50"/>
      <c r="Q79" s="50"/>
      <c r="R79" s="5"/>
      <c r="S79" s="5"/>
      <c r="T79" s="5"/>
    </row>
    <row r="80" spans="1:20" ht="21" customHeight="1" x14ac:dyDescent="0.3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11"/>
      <c r="M80" s="11"/>
      <c r="N80" s="11"/>
      <c r="O80" s="50"/>
      <c r="P80" s="50"/>
      <c r="Q80" s="50"/>
      <c r="R80" s="5"/>
      <c r="S80" s="5"/>
      <c r="T80" s="5"/>
    </row>
    <row r="81" spans="1:20" ht="21" customHeight="1" x14ac:dyDescent="0.3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11"/>
      <c r="M81" s="11"/>
      <c r="N81" s="11"/>
      <c r="O81" s="50"/>
      <c r="P81" s="50"/>
      <c r="Q81" s="50"/>
      <c r="R81" s="5"/>
      <c r="S81" s="5"/>
      <c r="T81" s="5"/>
    </row>
    <row r="82" spans="1:20" ht="21" customHeight="1" x14ac:dyDescent="0.3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11"/>
      <c r="M82" s="11"/>
      <c r="N82" s="11"/>
      <c r="O82" s="50"/>
      <c r="P82" s="50"/>
      <c r="Q82" s="50"/>
      <c r="R82" s="5"/>
      <c r="S82" s="5"/>
      <c r="T82" s="5"/>
    </row>
    <row r="83" spans="1:20" ht="21" customHeight="1" x14ac:dyDescent="0.3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11"/>
      <c r="M83" s="11"/>
      <c r="N83" s="11"/>
      <c r="O83" s="50"/>
      <c r="P83" s="50"/>
      <c r="Q83" s="50"/>
      <c r="R83" s="5"/>
      <c r="S83" s="5"/>
      <c r="T83" s="5"/>
    </row>
    <row r="84" spans="1:20" ht="21" customHeight="1" x14ac:dyDescent="0.3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11"/>
      <c r="M84" s="11"/>
      <c r="N84" s="11"/>
      <c r="O84" s="50"/>
      <c r="P84" s="50"/>
      <c r="Q84" s="50"/>
      <c r="R84" s="5"/>
      <c r="S84" s="5"/>
      <c r="T84" s="5"/>
    </row>
    <row r="85" spans="1:20" ht="21" customHeight="1" x14ac:dyDescent="0.3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11"/>
      <c r="M85" s="11"/>
      <c r="N85" s="11"/>
      <c r="O85" s="50"/>
      <c r="P85" s="50"/>
      <c r="Q85" s="50"/>
      <c r="R85" s="5"/>
      <c r="S85" s="5"/>
      <c r="T85" s="5"/>
    </row>
    <row r="86" spans="1:20" ht="21" customHeight="1" x14ac:dyDescent="0.3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11"/>
      <c r="M86" s="11"/>
      <c r="N86" s="11"/>
      <c r="O86" s="50"/>
      <c r="P86" s="50"/>
      <c r="Q86" s="50"/>
      <c r="R86" s="5"/>
      <c r="S86" s="5"/>
      <c r="T86" s="5"/>
    </row>
    <row r="88" spans="1:20" s="50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" customHeight="1" x14ac:dyDescent="0.3">
      <c r="A92" s="59"/>
      <c r="B92" s="59"/>
      <c r="C92" s="59"/>
      <c r="D92" s="57"/>
      <c r="E92" s="57"/>
      <c r="F92" s="49" t="s">
        <v>11</v>
      </c>
      <c r="G92" s="49" t="s">
        <v>12</v>
      </c>
      <c r="H92" s="49" t="s">
        <v>13</v>
      </c>
      <c r="I92" s="49" t="s">
        <v>11</v>
      </c>
      <c r="J92" s="49" t="s">
        <v>12</v>
      </c>
      <c r="K92" s="49" t="s">
        <v>13</v>
      </c>
      <c r="L92" s="10" t="s">
        <v>96</v>
      </c>
      <c r="M92" s="10" t="s">
        <v>97</v>
      </c>
      <c r="N92" s="10" t="s">
        <v>98</v>
      </c>
      <c r="O92" s="49" t="s">
        <v>11</v>
      </c>
      <c r="P92" s="49" t="s">
        <v>12</v>
      </c>
      <c r="Q92" s="49" t="s">
        <v>13</v>
      </c>
      <c r="R92" s="57"/>
      <c r="S92" s="57"/>
      <c r="T92" s="57"/>
    </row>
    <row r="93" spans="1:20" ht="21" customHeight="1" x14ac:dyDescent="0.3">
      <c r="A93" s="49" t="s">
        <v>0</v>
      </c>
      <c r="B93" s="6">
        <v>44158</v>
      </c>
      <c r="C93" s="2"/>
      <c r="D93" s="3">
        <v>0.38541666666666669</v>
      </c>
      <c r="E93" s="3">
        <v>0.75</v>
      </c>
      <c r="F93" s="3"/>
      <c r="G93" s="3"/>
      <c r="H93" s="3"/>
      <c r="I93" s="3">
        <v>0.60416666666666663</v>
      </c>
      <c r="J93" s="3">
        <v>0.625</v>
      </c>
      <c r="K93" s="3" t="s">
        <v>36</v>
      </c>
      <c r="L93" s="10"/>
      <c r="M93" s="10">
        <v>1</v>
      </c>
      <c r="N93" s="10"/>
      <c r="O93" s="3"/>
      <c r="P93" s="3"/>
      <c r="Q93" s="3"/>
      <c r="R93" s="4">
        <f>E93-D93</f>
        <v>0.36458333333333331</v>
      </c>
      <c r="S93" s="4">
        <f>(G93-F93)+(J93-I93)+(P93-O93)</f>
        <v>2.083333333333337E-2</v>
      </c>
      <c r="T93" s="4">
        <f>R93-S93</f>
        <v>0.34374999999999994</v>
      </c>
    </row>
    <row r="94" spans="1:20" ht="21" customHeight="1" x14ac:dyDescent="0.3">
      <c r="A94" s="49" t="s">
        <v>1</v>
      </c>
      <c r="B94" s="6">
        <f>B93+1</f>
        <v>44159</v>
      </c>
      <c r="C94" s="2"/>
      <c r="D94" s="3">
        <v>0.36458333333333331</v>
      </c>
      <c r="E94" s="3">
        <v>0.72569444444444453</v>
      </c>
      <c r="F94" s="3"/>
      <c r="G94" s="3"/>
      <c r="H94" s="3"/>
      <c r="I94" s="3">
        <v>0.55208333333333337</v>
      </c>
      <c r="J94" s="3">
        <v>0.57291666666666663</v>
      </c>
      <c r="K94" s="3" t="s">
        <v>36</v>
      </c>
      <c r="L94" s="10">
        <v>1</v>
      </c>
      <c r="M94" s="10"/>
      <c r="N94" s="10"/>
      <c r="O94" s="3"/>
      <c r="P94" s="3"/>
      <c r="Q94" s="3"/>
      <c r="R94" s="4">
        <f t="shared" ref="R94:R99" si="23">E94-D94</f>
        <v>0.36111111111111122</v>
      </c>
      <c r="S94" s="4">
        <f t="shared" ref="S94:S99" si="24">(G94-F94)+(J94-I94)+(P94-O94)</f>
        <v>2.0833333333333259E-2</v>
      </c>
      <c r="T94" s="4">
        <f t="shared" ref="T94:T99" si="25">R94-S94</f>
        <v>0.34027777777777796</v>
      </c>
    </row>
    <row r="95" spans="1:20" ht="21" customHeight="1" x14ac:dyDescent="0.3">
      <c r="A95" s="49" t="s">
        <v>2</v>
      </c>
      <c r="B95" s="6">
        <f t="shared" ref="B95:B99" si="26">B94+1</f>
        <v>44160</v>
      </c>
      <c r="C95" s="2"/>
      <c r="D95" s="3">
        <v>0.38541666666666669</v>
      </c>
      <c r="E95" s="3">
        <v>0.75694444444444453</v>
      </c>
      <c r="F95" s="3"/>
      <c r="G95" s="3"/>
      <c r="H95" s="3"/>
      <c r="I95" s="3">
        <v>0.52083333333333337</v>
      </c>
      <c r="J95" s="3">
        <v>0.54166666666666663</v>
      </c>
      <c r="K95" s="3" t="s">
        <v>36</v>
      </c>
      <c r="L95" s="10">
        <v>1</v>
      </c>
      <c r="M95" s="10"/>
      <c r="N95" s="10"/>
      <c r="O95" s="3"/>
      <c r="P95" s="3"/>
      <c r="Q95" s="3"/>
      <c r="R95" s="4">
        <f t="shared" si="23"/>
        <v>0.37152777777777785</v>
      </c>
      <c r="S95" s="4">
        <f t="shared" si="24"/>
        <v>2.0833333333333259E-2</v>
      </c>
      <c r="T95" s="4">
        <f t="shared" si="25"/>
        <v>0.35069444444444459</v>
      </c>
    </row>
    <row r="96" spans="1:20" ht="21" customHeight="1" x14ac:dyDescent="0.3">
      <c r="A96" s="49" t="s">
        <v>3</v>
      </c>
      <c r="B96" s="6">
        <f t="shared" si="26"/>
        <v>44161</v>
      </c>
      <c r="C96" s="2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49" t="s">
        <v>4</v>
      </c>
      <c r="B97" s="6">
        <f t="shared" si="26"/>
        <v>44162</v>
      </c>
      <c r="C97" s="2"/>
      <c r="D97" s="3">
        <v>0.33333333333333331</v>
      </c>
      <c r="E97" s="3">
        <v>0.79861111111111116</v>
      </c>
      <c r="F97" s="3"/>
      <c r="G97" s="3"/>
      <c r="H97" s="3"/>
      <c r="I97" s="3">
        <v>0.54861111111111105</v>
      </c>
      <c r="J97" s="3">
        <v>0.59027777777777779</v>
      </c>
      <c r="K97" s="3" t="s">
        <v>36</v>
      </c>
      <c r="L97" s="10"/>
      <c r="M97" s="10"/>
      <c r="N97" s="10"/>
      <c r="O97" s="3"/>
      <c r="P97" s="3"/>
      <c r="Q97" s="3"/>
      <c r="R97" s="4">
        <f t="shared" si="23"/>
        <v>0.46527777777777785</v>
      </c>
      <c r="S97" s="4">
        <f t="shared" si="24"/>
        <v>4.1666666666666741E-2</v>
      </c>
      <c r="T97" s="4">
        <f t="shared" si="25"/>
        <v>0.4236111111111111</v>
      </c>
    </row>
    <row r="98" spans="1:20" ht="21" customHeight="1" x14ac:dyDescent="0.3">
      <c r="A98" s="49" t="s">
        <v>5</v>
      </c>
      <c r="B98" s="6">
        <f t="shared" si="26"/>
        <v>44163</v>
      </c>
      <c r="C98" s="2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49" t="s">
        <v>6</v>
      </c>
      <c r="B99" s="6">
        <f t="shared" si="26"/>
        <v>44164</v>
      </c>
      <c r="C99" s="4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1.5625000000000002</v>
      </c>
      <c r="S100" s="4">
        <f t="shared" ref="S100:T100" si="28">SUM(S93:S99)</f>
        <v>0.10416666666666663</v>
      </c>
      <c r="T100" s="4">
        <f t="shared" si="28"/>
        <v>1.4583333333333337</v>
      </c>
    </row>
    <row r="101" spans="1:20" ht="21" customHeight="1" x14ac:dyDescent="0.3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11"/>
      <c r="M101" s="11"/>
      <c r="N101" s="11"/>
      <c r="O101" s="50"/>
      <c r="P101" s="50"/>
      <c r="Q101" s="50"/>
      <c r="R101" s="5"/>
      <c r="S101" s="5"/>
      <c r="T101" s="5"/>
    </row>
    <row r="102" spans="1:20" ht="21" customHeight="1" x14ac:dyDescent="0.3">
      <c r="A102" s="50"/>
      <c r="B102" s="50"/>
      <c r="C102" s="50"/>
      <c r="D102" s="50"/>
      <c r="E102" s="50"/>
      <c r="F102" s="50"/>
      <c r="G102" s="50"/>
      <c r="H102" s="50"/>
      <c r="I102" s="50"/>
      <c r="J102" s="50"/>
      <c r="K102" s="50"/>
      <c r="L102" s="11"/>
      <c r="M102" s="11"/>
      <c r="N102" s="11"/>
      <c r="O102" s="50"/>
      <c r="P102" s="50"/>
      <c r="Q102" s="50"/>
      <c r="R102" s="5"/>
      <c r="S102" s="5"/>
      <c r="T102" s="5"/>
    </row>
    <row r="103" spans="1:20" ht="21" customHeight="1" x14ac:dyDescent="0.3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11"/>
      <c r="M103" s="11"/>
      <c r="N103" s="11"/>
      <c r="O103" s="50"/>
      <c r="P103" s="50"/>
      <c r="Q103" s="50"/>
      <c r="R103" s="5"/>
      <c r="S103" s="5"/>
      <c r="T103" s="5"/>
    </row>
    <row r="104" spans="1:20" ht="21" customHeight="1" x14ac:dyDescent="0.3">
      <c r="A104" s="50"/>
      <c r="B104" s="50"/>
      <c r="C104" s="50"/>
      <c r="D104" s="50"/>
      <c r="E104" s="50"/>
      <c r="F104" s="50"/>
      <c r="G104" s="50"/>
      <c r="H104" s="50"/>
      <c r="I104" s="50"/>
      <c r="J104" s="50"/>
      <c r="K104" s="50"/>
      <c r="L104" s="11"/>
      <c r="M104" s="11"/>
      <c r="N104" s="11"/>
      <c r="O104" s="50"/>
      <c r="P104" s="50"/>
      <c r="Q104" s="50"/>
      <c r="R104" s="5"/>
      <c r="S104" s="5"/>
      <c r="T104" s="5"/>
    </row>
    <row r="105" spans="1:20" ht="21" customHeight="1" x14ac:dyDescent="0.3">
      <c r="A105" s="50"/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11"/>
      <c r="M105" s="11"/>
      <c r="N105" s="11"/>
      <c r="O105" s="50"/>
      <c r="P105" s="50"/>
      <c r="Q105" s="50"/>
      <c r="R105" s="5"/>
      <c r="S105" s="5"/>
      <c r="T105" s="5"/>
    </row>
    <row r="106" spans="1:20" ht="21" customHeight="1" x14ac:dyDescent="0.3">
      <c r="A106" s="50"/>
      <c r="B106" s="50"/>
      <c r="C106" s="50"/>
      <c r="D106" s="50"/>
      <c r="E106" s="50"/>
      <c r="F106" s="50"/>
      <c r="G106" s="50"/>
      <c r="H106" s="50"/>
      <c r="I106" s="50"/>
      <c r="J106" s="50"/>
      <c r="K106" s="50"/>
      <c r="L106" s="11"/>
      <c r="M106" s="11"/>
      <c r="N106" s="11"/>
      <c r="O106" s="50"/>
      <c r="P106" s="50"/>
      <c r="Q106" s="50"/>
      <c r="R106" s="5"/>
      <c r="S106" s="5"/>
      <c r="T106" s="5"/>
    </row>
    <row r="107" spans="1:20" ht="21" customHeight="1" x14ac:dyDescent="0.3">
      <c r="A107" s="50"/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11"/>
      <c r="M107" s="11"/>
      <c r="N107" s="11"/>
      <c r="O107" s="50"/>
      <c r="P107" s="50"/>
      <c r="Q107" s="50"/>
      <c r="R107" s="5"/>
      <c r="S107" s="5"/>
      <c r="T107" s="5"/>
    </row>
    <row r="108" spans="1:20" ht="21" customHeight="1" x14ac:dyDescent="0.3">
      <c r="A108" s="50"/>
      <c r="B108" s="50"/>
      <c r="C108" s="50"/>
      <c r="D108" s="50"/>
      <c r="E108" s="50"/>
      <c r="F108" s="50"/>
      <c r="G108" s="50"/>
      <c r="H108" s="50"/>
      <c r="I108" s="50"/>
      <c r="J108" s="50"/>
      <c r="K108" s="50"/>
      <c r="L108" s="11"/>
      <c r="M108" s="11"/>
      <c r="N108" s="11"/>
      <c r="O108" s="50"/>
      <c r="P108" s="50"/>
      <c r="Q108" s="50"/>
      <c r="R108" s="5"/>
      <c r="S108" s="5"/>
      <c r="T108" s="5"/>
    </row>
    <row r="110" spans="1:20" s="50" customFormat="1" ht="21" customHeight="1" x14ac:dyDescent="0.3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</row>
    <row r="112" spans="1:20" ht="47.4" customHeight="1" x14ac:dyDescent="0.3">
      <c r="A112" s="59" t="s">
        <v>23</v>
      </c>
      <c r="B112" s="59" t="s">
        <v>24</v>
      </c>
      <c r="C112" s="59" t="s">
        <v>7</v>
      </c>
      <c r="D112" s="57" t="s">
        <v>8</v>
      </c>
      <c r="E112" s="57"/>
      <c r="F112" s="57" t="s">
        <v>20</v>
      </c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7" t="s">
        <v>21</v>
      </c>
      <c r="S112" s="57"/>
      <c r="T112" s="57"/>
    </row>
    <row r="113" spans="1:20" ht="47.4" customHeight="1" x14ac:dyDescent="0.3">
      <c r="A113" s="59"/>
      <c r="B113" s="59"/>
      <c r="C113" s="59"/>
      <c r="D113" s="57" t="s">
        <v>9</v>
      </c>
      <c r="E113" s="57" t="s">
        <v>10</v>
      </c>
      <c r="F113" s="57" t="s">
        <v>17</v>
      </c>
      <c r="G113" s="57"/>
      <c r="H113" s="57"/>
      <c r="I113" s="57" t="s">
        <v>18</v>
      </c>
      <c r="J113" s="57"/>
      <c r="K113" s="57"/>
      <c r="L113" s="54" t="s">
        <v>99</v>
      </c>
      <c r="M113" s="55"/>
      <c r="N113" s="56"/>
      <c r="O113" s="57" t="s">
        <v>19</v>
      </c>
      <c r="P113" s="57"/>
      <c r="Q113" s="57"/>
      <c r="R113" s="57" t="s">
        <v>14</v>
      </c>
      <c r="S113" s="57" t="s">
        <v>15</v>
      </c>
      <c r="T113" s="57" t="s">
        <v>35</v>
      </c>
    </row>
    <row r="114" spans="1:20" ht="47.4" customHeight="1" x14ac:dyDescent="0.3">
      <c r="A114" s="59"/>
      <c r="B114" s="59"/>
      <c r="C114" s="59"/>
      <c r="D114" s="57"/>
      <c r="E114" s="57"/>
      <c r="F114" s="49" t="s">
        <v>11</v>
      </c>
      <c r="G114" s="49" t="s">
        <v>12</v>
      </c>
      <c r="H114" s="49" t="s">
        <v>13</v>
      </c>
      <c r="I114" s="49" t="s">
        <v>11</v>
      </c>
      <c r="J114" s="49" t="s">
        <v>12</v>
      </c>
      <c r="K114" s="49" t="s">
        <v>13</v>
      </c>
      <c r="L114" s="10" t="s">
        <v>96</v>
      </c>
      <c r="M114" s="10" t="s">
        <v>97</v>
      </c>
      <c r="N114" s="10" t="s">
        <v>98</v>
      </c>
      <c r="O114" s="49" t="s">
        <v>11</v>
      </c>
      <c r="P114" s="49" t="s">
        <v>12</v>
      </c>
      <c r="Q114" s="49" t="s">
        <v>13</v>
      </c>
      <c r="R114" s="57"/>
      <c r="S114" s="57"/>
      <c r="T114" s="57"/>
    </row>
    <row r="115" spans="1:20" ht="21" customHeight="1" x14ac:dyDescent="0.3">
      <c r="A115" s="49" t="s">
        <v>0</v>
      </c>
      <c r="B115" s="6">
        <v>44165</v>
      </c>
      <c r="C115" s="2"/>
      <c r="D115" s="3">
        <v>0.40625</v>
      </c>
      <c r="E115" s="3">
        <v>0.85763888888888884</v>
      </c>
      <c r="F115" s="3"/>
      <c r="G115" s="3"/>
      <c r="H115" s="3"/>
      <c r="I115" s="3">
        <v>0.51388888888888895</v>
      </c>
      <c r="J115" s="3">
        <v>0.53472222222222221</v>
      </c>
      <c r="K115" s="3" t="s">
        <v>36</v>
      </c>
      <c r="L115" s="10">
        <v>1</v>
      </c>
      <c r="M115" s="10"/>
      <c r="N115" s="10"/>
      <c r="O115" s="3"/>
      <c r="P115" s="3"/>
      <c r="Q115" s="3"/>
      <c r="R115" s="4">
        <f>E115-D115</f>
        <v>0.45138888888888884</v>
      </c>
      <c r="S115" s="4">
        <f>(G115-F115)+(J115-I115)+(P115-O115)</f>
        <v>2.0833333333333259E-2</v>
      </c>
      <c r="T115" s="4">
        <f>R115-S115</f>
        <v>0.43055555555555558</v>
      </c>
    </row>
    <row r="116" spans="1:20" ht="21" customHeight="1" x14ac:dyDescent="0.3">
      <c r="A116" s="49" t="s">
        <v>1</v>
      </c>
      <c r="B116" s="6">
        <f>B115+1</f>
        <v>44166</v>
      </c>
      <c r="C116" s="2"/>
      <c r="D116" s="3">
        <v>0.375</v>
      </c>
      <c r="E116" s="3">
        <v>0.70833333333333337</v>
      </c>
      <c r="F116" s="3"/>
      <c r="G116" s="3"/>
      <c r="H116" s="3"/>
      <c r="I116" s="3">
        <v>0.51388888888888895</v>
      </c>
      <c r="J116" s="3">
        <v>0.55555555555555558</v>
      </c>
      <c r="K116" s="3" t="s">
        <v>36</v>
      </c>
      <c r="L116" s="10"/>
      <c r="M116" s="10"/>
      <c r="N116" s="10"/>
      <c r="O116" s="3"/>
      <c r="P116" s="3"/>
      <c r="Q116" s="3"/>
      <c r="R116" s="4">
        <f t="shared" ref="R116:R121" si="29">E116-D116</f>
        <v>0.33333333333333337</v>
      </c>
      <c r="S116" s="4">
        <f t="shared" ref="S116:S121" si="30">(G116-F116)+(J116-I116)+(P116-O116)</f>
        <v>4.166666666666663E-2</v>
      </c>
      <c r="T116" s="4">
        <f t="shared" ref="T116:T121" si="31">R116-S116</f>
        <v>0.29166666666666674</v>
      </c>
    </row>
    <row r="117" spans="1:20" ht="21" customHeight="1" x14ac:dyDescent="0.3">
      <c r="A117" s="49" t="s">
        <v>2</v>
      </c>
      <c r="B117" s="6">
        <f t="shared" ref="B117:B121" si="32">B116+1</f>
        <v>44167</v>
      </c>
      <c r="C117" s="59"/>
      <c r="D117" s="3">
        <v>0.38541666666666669</v>
      </c>
      <c r="E117" s="3">
        <v>0.76041666666666663</v>
      </c>
      <c r="F117" s="3"/>
      <c r="G117" s="3"/>
      <c r="H117" s="3"/>
      <c r="I117" s="3">
        <v>0.53472222222222221</v>
      </c>
      <c r="J117" s="3">
        <v>0.57638888888888895</v>
      </c>
      <c r="K117" s="3" t="s">
        <v>36</v>
      </c>
      <c r="L117" s="10"/>
      <c r="M117" s="10"/>
      <c r="N117" s="10"/>
      <c r="O117" s="3"/>
      <c r="P117" s="3"/>
      <c r="Q117" s="3"/>
      <c r="R117" s="4">
        <f t="shared" si="29"/>
        <v>0.37499999999999994</v>
      </c>
      <c r="S117" s="4">
        <f t="shared" si="30"/>
        <v>4.1666666666666741E-2</v>
      </c>
      <c r="T117" s="4">
        <f t="shared" si="31"/>
        <v>0.3333333333333332</v>
      </c>
    </row>
    <row r="118" spans="1:20" ht="21" customHeight="1" x14ac:dyDescent="0.3">
      <c r="A118" s="49" t="s">
        <v>3</v>
      </c>
      <c r="B118" s="6">
        <f t="shared" si="32"/>
        <v>44168</v>
      </c>
      <c r="C118" s="59"/>
      <c r="D118" s="3">
        <v>0.38541666666666669</v>
      </c>
      <c r="E118" s="3">
        <v>0.76736111111111116</v>
      </c>
      <c r="F118" s="3"/>
      <c r="G118" s="3"/>
      <c r="H118" s="3"/>
      <c r="I118" s="3">
        <v>0.5</v>
      </c>
      <c r="J118" s="3">
        <v>0.54166666666666663</v>
      </c>
      <c r="K118" s="3" t="s">
        <v>36</v>
      </c>
      <c r="L118" s="10"/>
      <c r="M118" s="10"/>
      <c r="N118" s="10"/>
      <c r="O118" s="3"/>
      <c r="P118" s="3"/>
      <c r="Q118" s="3"/>
      <c r="R118" s="4">
        <f t="shared" si="29"/>
        <v>0.38194444444444448</v>
      </c>
      <c r="S118" s="4">
        <f t="shared" si="30"/>
        <v>4.166666666666663E-2</v>
      </c>
      <c r="T118" s="4">
        <f t="shared" si="31"/>
        <v>0.34027777777777785</v>
      </c>
    </row>
    <row r="119" spans="1:20" ht="21" customHeight="1" x14ac:dyDescent="0.3">
      <c r="A119" s="49" t="s">
        <v>4</v>
      </c>
      <c r="B119" s="6">
        <f t="shared" si="32"/>
        <v>44169</v>
      </c>
      <c r="C119" s="59"/>
      <c r="D119" s="3">
        <v>0.36458333333333331</v>
      </c>
      <c r="E119" s="3">
        <v>0.78125</v>
      </c>
      <c r="F119" s="3"/>
      <c r="G119" s="3"/>
      <c r="H119" s="3"/>
      <c r="I119" s="3">
        <v>0.52777777777777779</v>
      </c>
      <c r="J119" s="3">
        <v>0.56944444444444442</v>
      </c>
      <c r="K119" s="3" t="s">
        <v>36</v>
      </c>
      <c r="L119" s="10"/>
      <c r="M119" s="10"/>
      <c r="N119" s="10"/>
      <c r="O119" s="3">
        <v>0.64583333333333337</v>
      </c>
      <c r="P119" s="3">
        <v>0.65972222222222221</v>
      </c>
      <c r="Q119" s="3" t="s">
        <v>22</v>
      </c>
      <c r="R119" s="4">
        <f t="shared" si="29"/>
        <v>0.41666666666666669</v>
      </c>
      <c r="S119" s="4">
        <f t="shared" si="30"/>
        <v>5.5555555555555469E-2</v>
      </c>
      <c r="T119" s="4">
        <f t="shared" si="31"/>
        <v>0.36111111111111122</v>
      </c>
    </row>
    <row r="120" spans="1:20" ht="21" customHeight="1" x14ac:dyDescent="0.3">
      <c r="A120" s="49" t="s">
        <v>5</v>
      </c>
      <c r="B120" s="6">
        <f t="shared" si="32"/>
        <v>44170</v>
      </c>
      <c r="C120" s="59"/>
      <c r="D120" s="3"/>
      <c r="E120" s="3"/>
      <c r="F120" s="3"/>
      <c r="G120" s="3"/>
      <c r="H120" s="3"/>
      <c r="I120" s="3"/>
      <c r="J120" s="3"/>
      <c r="K120" s="3"/>
      <c r="L120" s="10"/>
      <c r="M120" s="10"/>
      <c r="N120" s="10"/>
      <c r="O120" s="3"/>
      <c r="P120" s="3"/>
      <c r="Q120" s="3"/>
      <c r="R120" s="4">
        <f t="shared" si="29"/>
        <v>0</v>
      </c>
      <c r="S120" s="4">
        <f t="shared" si="30"/>
        <v>0</v>
      </c>
      <c r="T120" s="4">
        <f t="shared" si="31"/>
        <v>0</v>
      </c>
    </row>
    <row r="121" spans="1:20" ht="21" customHeight="1" x14ac:dyDescent="0.3">
      <c r="A121" s="49" t="s">
        <v>6</v>
      </c>
      <c r="B121" s="6">
        <f t="shared" si="32"/>
        <v>44171</v>
      </c>
      <c r="C121" s="49"/>
      <c r="D121" s="3"/>
      <c r="E121" s="3"/>
      <c r="F121" s="3"/>
      <c r="G121" s="3"/>
      <c r="H121" s="3"/>
      <c r="I121" s="3"/>
      <c r="J121" s="3"/>
      <c r="K121" s="3"/>
      <c r="L121" s="10"/>
      <c r="M121" s="10"/>
      <c r="N121" s="10"/>
      <c r="O121" s="3"/>
      <c r="P121" s="3"/>
      <c r="Q121" s="3"/>
      <c r="R121" s="4">
        <f t="shared" si="29"/>
        <v>0</v>
      </c>
      <c r="S121" s="4">
        <f t="shared" si="30"/>
        <v>0</v>
      </c>
      <c r="T121" s="4">
        <f t="shared" si="31"/>
        <v>0</v>
      </c>
    </row>
    <row r="122" spans="1:20" ht="21" customHeight="1" x14ac:dyDescent="0.3">
      <c r="A122" s="57" t="s">
        <v>25</v>
      </c>
      <c r="B122" s="57"/>
      <c r="C122" s="57"/>
      <c r="D122" s="57"/>
      <c r="E122" s="57"/>
      <c r="F122" s="57"/>
      <c r="G122" s="57"/>
      <c r="H122" s="57"/>
      <c r="I122" s="57"/>
      <c r="J122" s="57"/>
      <c r="K122" s="57"/>
      <c r="L122" s="57"/>
      <c r="M122" s="57"/>
      <c r="N122" s="57"/>
      <c r="O122" s="57"/>
      <c r="P122" s="57"/>
      <c r="Q122" s="57"/>
      <c r="R122" s="4">
        <f t="shared" ref="R122" si="33">SUM(R115:R121)</f>
        <v>1.9583333333333333</v>
      </c>
      <c r="S122" s="4">
        <f t="shared" ref="S122:T122" si="34">SUM(S115:S121)</f>
        <v>0.20138888888888873</v>
      </c>
      <c r="T122" s="4">
        <f t="shared" si="34"/>
        <v>1.7569444444444446</v>
      </c>
    </row>
    <row r="124" spans="1:20" ht="21" customHeight="1" x14ac:dyDescent="0.3">
      <c r="A124" s="57" t="s">
        <v>146</v>
      </c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4">
        <f>SUM(R100,R78,R56,R34,R13)</f>
        <v>6.75</v>
      </c>
      <c r="S124" s="4">
        <f>SUM(S100,S78,S56,S34,S13)</f>
        <v>0.44791666666666646</v>
      </c>
      <c r="T124" s="4">
        <f>SUM(T100,T78,T56,T34,T13)</f>
        <v>6.3020833333333348</v>
      </c>
    </row>
    <row r="125" spans="1:20" ht="21" customHeight="1" x14ac:dyDescent="0.3">
      <c r="A125" s="50"/>
      <c r="B125" s="50"/>
      <c r="C125" s="50"/>
      <c r="D125" s="50"/>
      <c r="E125" s="50"/>
      <c r="F125" s="50"/>
      <c r="G125" s="50"/>
      <c r="H125" s="50"/>
      <c r="I125" s="50"/>
      <c r="J125" s="50"/>
      <c r="K125" s="50"/>
      <c r="L125" s="50"/>
      <c r="M125" s="50"/>
      <c r="N125" s="50"/>
      <c r="O125" s="50"/>
      <c r="P125" s="50"/>
      <c r="Q125" s="50"/>
      <c r="R125" s="5"/>
      <c r="S125" s="5"/>
      <c r="T125" s="5"/>
    </row>
    <row r="126" spans="1:20" ht="21" customHeight="1" x14ac:dyDescent="0.3">
      <c r="A126" s="57" t="s">
        <v>27</v>
      </c>
      <c r="B126" s="57"/>
      <c r="C126" s="57"/>
      <c r="D126" s="57"/>
      <c r="E126" s="57" t="s">
        <v>14</v>
      </c>
      <c r="F126" s="57" t="s">
        <v>28</v>
      </c>
      <c r="G126" s="57" t="s">
        <v>29</v>
      </c>
      <c r="H126" s="57" t="s">
        <v>30</v>
      </c>
      <c r="I126" s="57" t="s">
        <v>31</v>
      </c>
      <c r="J126" s="57" t="s">
        <v>100</v>
      </c>
      <c r="K126" s="53" t="s">
        <v>101</v>
      </c>
      <c r="L126" s="57" t="s">
        <v>102</v>
      </c>
      <c r="M126" s="57" t="s">
        <v>116</v>
      </c>
      <c r="N126" s="57" t="s">
        <v>123</v>
      </c>
    </row>
    <row r="127" spans="1:20" ht="21" customHeight="1" x14ac:dyDescent="0.3">
      <c r="A127" s="57"/>
      <c r="B127" s="57"/>
      <c r="C127" s="57"/>
      <c r="D127" s="57"/>
      <c r="E127" s="57"/>
      <c r="F127" s="57"/>
      <c r="G127" s="57"/>
      <c r="H127" s="57"/>
      <c r="I127" s="57"/>
      <c r="J127" s="57"/>
      <c r="K127" s="53"/>
      <c r="L127" s="57"/>
      <c r="M127" s="57"/>
      <c r="N127" s="57"/>
    </row>
    <row r="128" spans="1:20" ht="21" customHeight="1" x14ac:dyDescent="0.3">
      <c r="A128" s="60" t="s">
        <v>147</v>
      </c>
      <c r="B128" s="60"/>
      <c r="C128" s="60"/>
      <c r="D128" s="60"/>
      <c r="E128" s="7"/>
      <c r="F128" s="7"/>
      <c r="G128" s="7"/>
      <c r="H128" s="8"/>
      <c r="I128" s="7"/>
      <c r="J128" s="10">
        <f>SUM(L6:L12)</f>
        <v>0</v>
      </c>
      <c r="K128" s="10">
        <f>SUM(M6:M12)</f>
        <v>0</v>
      </c>
      <c r="L128" s="10">
        <f>SUM(N6:N12)</f>
        <v>0</v>
      </c>
      <c r="M128" s="49">
        <f>IF(T6&gt;0,1,0)+IF(T7&gt;0,1,0)+IF(T8&gt;0,1,0)+IF(T9&gt;0,1,0)+IF(T10&gt;0,1,0)+IF(T11&gt;0,1,0)+IF(T12&gt;0,1,0)</f>
        <v>0</v>
      </c>
      <c r="N128" s="10">
        <f>IF(T12&gt;0,1,0)</f>
        <v>0</v>
      </c>
    </row>
    <row r="129" spans="1:14" ht="21" customHeight="1" x14ac:dyDescent="0.3">
      <c r="A129" s="60" t="s">
        <v>155</v>
      </c>
      <c r="B129" s="60"/>
      <c r="C129" s="60"/>
      <c r="D129" s="60"/>
      <c r="E129" s="7">
        <f>T34*24</f>
        <v>17.666666666666671</v>
      </c>
      <c r="F129" s="7">
        <v>14</v>
      </c>
      <c r="G129" s="7">
        <f>IF(AND(14&gt;E129&gt;43,E129&lt;&gt;0),(E129-14)-H129,0)</f>
        <v>3.6666666666666714</v>
      </c>
      <c r="H129" s="8">
        <f>IF(E129&gt;42,E129-42,0)</f>
        <v>0</v>
      </c>
      <c r="I129" s="7">
        <f>I128+(E129-F129)</f>
        <v>3.6666666666666714</v>
      </c>
      <c r="J129" s="10">
        <f>SUM(L27:L33)</f>
        <v>1</v>
      </c>
      <c r="K129" s="10">
        <f>SUM(M27:M33)</f>
        <v>0</v>
      </c>
      <c r="L129" s="10">
        <f>SUM(N27:N33)</f>
        <v>0</v>
      </c>
      <c r="M129" s="49">
        <f>IF(T27&gt;0,1,0)+IF(T28&gt;0,1,0)+IF(T29&gt;0,1,0)+IF(T30&gt;0,1,0)+IF(T31&gt;0,1,0)+IF(T32&gt;0,1,0)+IF(T33&gt;0,1,0)</f>
        <v>2</v>
      </c>
      <c r="N129" s="10">
        <f>IF(T33&gt;0,1,0)</f>
        <v>0</v>
      </c>
    </row>
    <row r="130" spans="1:14" ht="21" customHeight="1" x14ac:dyDescent="0.3">
      <c r="A130" s="60" t="s">
        <v>156</v>
      </c>
      <c r="B130" s="60"/>
      <c r="C130" s="60"/>
      <c r="D130" s="60"/>
      <c r="E130" s="7">
        <f>T56*24</f>
        <v>48.166666666666671</v>
      </c>
      <c r="F130" s="7">
        <v>35</v>
      </c>
      <c r="G130" s="7">
        <f>IF(AND(35&gt;E130&gt;43,E130&lt;&gt;0),(E130-35)-H130,0)</f>
        <v>7</v>
      </c>
      <c r="H130" s="8">
        <f>IF(E130&gt;42,E130-42,0)</f>
        <v>6.1666666666666714</v>
      </c>
      <c r="I130" s="7">
        <f>I129+(E130-F130)</f>
        <v>16.833333333333343</v>
      </c>
      <c r="J130" s="10">
        <f>SUM(L49:L55)</f>
        <v>2</v>
      </c>
      <c r="K130" s="10">
        <f>SUM(M49:M55)</f>
        <v>3</v>
      </c>
      <c r="L130" s="10">
        <f>SUM(N49:N55)</f>
        <v>0</v>
      </c>
      <c r="M130" s="49">
        <f>IF(T49&gt;0,1,0)+IF(T50&gt;0,1,0)+IF(T51&gt;0,1,0)+IF(T52&gt;0,1,0)+IF(T53&gt;0,1,0)+IF(T54&gt;0,1,0)+IF(T55&gt;0,1,0)</f>
        <v>5</v>
      </c>
      <c r="N130" s="10">
        <f>IF(T55&gt;0,1,0)</f>
        <v>1</v>
      </c>
    </row>
    <row r="131" spans="1:14" ht="21" customHeight="1" x14ac:dyDescent="0.3">
      <c r="A131" s="60" t="s">
        <v>157</v>
      </c>
      <c r="B131" s="60"/>
      <c r="C131" s="60"/>
      <c r="D131" s="60"/>
      <c r="E131" s="7">
        <f>T78*24</f>
        <v>50.416666666666671</v>
      </c>
      <c r="F131" s="7">
        <v>35</v>
      </c>
      <c r="G131" s="7">
        <f>IF(AND(35&gt;E131&gt;43,E131&lt;&gt;0),(E131-35)-H131,0)</f>
        <v>7</v>
      </c>
      <c r="H131" s="8">
        <f>IF(E131&gt;42,E131-42,0)</f>
        <v>8.4166666666666714</v>
      </c>
      <c r="I131" s="7">
        <f>I130+(E131-F131)</f>
        <v>32.250000000000014</v>
      </c>
      <c r="J131" s="10">
        <f>SUM(L71:L77)</f>
        <v>2</v>
      </c>
      <c r="K131" s="10">
        <f>SUM(M71:M77)</f>
        <v>2</v>
      </c>
      <c r="L131" s="10">
        <f>SUM(N71:N77)</f>
        <v>0</v>
      </c>
      <c r="M131" s="49">
        <f>IF(T71&gt;0,1,0)+IF(T72&gt;0,1,0)+IF(T73&gt;0,1,0)+IF(T74&gt;0,1,0)+IF(T75&gt;0,1,0)+IF(T76&gt;0,1,0)+IF(T77&gt;0,1,0)</f>
        <v>5</v>
      </c>
      <c r="N131" s="10">
        <f>IF(T77&gt;0,1,0)</f>
        <v>1</v>
      </c>
    </row>
    <row r="132" spans="1:14" ht="21" customHeight="1" x14ac:dyDescent="0.3">
      <c r="A132" s="60" t="s">
        <v>158</v>
      </c>
      <c r="B132" s="60"/>
      <c r="C132" s="60"/>
      <c r="D132" s="60"/>
      <c r="E132" s="7">
        <f>T100*24</f>
        <v>35.000000000000007</v>
      </c>
      <c r="F132" s="7">
        <v>35</v>
      </c>
      <c r="G132" s="7">
        <f>IF(AND(35&gt;E132&gt;43,E132&lt;&gt;0),(E132-35)-H132,0)</f>
        <v>7.1054273576010019E-15</v>
      </c>
      <c r="H132" s="8">
        <f>IF(E132&gt;42,E132-42,0)</f>
        <v>0</v>
      </c>
      <c r="I132" s="7">
        <f>I131+(E132-F132)</f>
        <v>32.250000000000021</v>
      </c>
      <c r="J132" s="10">
        <f>SUM(L93:L99)</f>
        <v>2</v>
      </c>
      <c r="K132" s="10">
        <f>SUM(M93:M99)</f>
        <v>1</v>
      </c>
      <c r="L132" s="10">
        <f>SUM(N93:N99)</f>
        <v>0</v>
      </c>
      <c r="M132" s="49">
        <f>IF(T93&gt;0,1,0)+IF(T94&gt;0,1,0)+IF(T95&gt;0,1,0)+IF(T96&gt;0,1,0)+IF(T97&gt;0,1,0)+IF(T98&gt;0,1,0)+IF(T99&gt;0,1,0)</f>
        <v>4</v>
      </c>
      <c r="N132" s="10">
        <f>IF(T99&gt;0,1,0)</f>
        <v>0</v>
      </c>
    </row>
    <row r="133" spans="1:14" ht="21" customHeight="1" x14ac:dyDescent="0.3">
      <c r="A133" s="60" t="s">
        <v>154</v>
      </c>
      <c r="B133" s="60"/>
      <c r="C133" s="60"/>
      <c r="D133" s="60"/>
      <c r="E133" s="7">
        <f>T122*24</f>
        <v>42.166666666666671</v>
      </c>
      <c r="F133" s="7">
        <v>35</v>
      </c>
      <c r="G133" s="7">
        <f>IF(AND(35&gt;E133&gt;43,E133&lt;&gt;0),(E133-35)-H133,0)</f>
        <v>7</v>
      </c>
      <c r="H133" s="8">
        <f>IF(E133&gt;42,E133-42,0)</f>
        <v>0.1666666666666714</v>
      </c>
      <c r="I133" s="7">
        <f>I132+(E133-F133)</f>
        <v>39.416666666666693</v>
      </c>
      <c r="J133" s="10">
        <f>SUM(L94:L100)</f>
        <v>2</v>
      </c>
      <c r="K133" s="10">
        <f>SUM(M94:M100)</f>
        <v>0</v>
      </c>
      <c r="L133" s="10">
        <f>SUM(N94:N100)</f>
        <v>0</v>
      </c>
      <c r="M133" s="49">
        <f>IF(T94&gt;0,1,0)+IF(T95&gt;0,1,0)+IF(T96&gt;0,1,0)+IF(T97&gt;0,1,0)+IF(T98&gt;0,1,0)+IF(T99&gt;0,1,0)+IF(T100&gt;0,1,0)</f>
        <v>4</v>
      </c>
      <c r="N133" s="10">
        <f>IF(T100&gt;0,1,0)</f>
        <v>1</v>
      </c>
    </row>
    <row r="134" spans="1:14" ht="21" customHeight="1" x14ac:dyDescent="0.3">
      <c r="A134" s="57" t="s">
        <v>21</v>
      </c>
      <c r="B134" s="57"/>
      <c r="C134" s="57"/>
      <c r="D134" s="57"/>
      <c r="E134" s="7">
        <f>SUM(E128:E132)</f>
        <v>151.25000000000003</v>
      </c>
      <c r="F134" s="7"/>
      <c r="G134" s="7">
        <f t="shared" ref="G134:L134" si="35">SUM(G128:G132)</f>
        <v>17.666666666666679</v>
      </c>
      <c r="H134" s="7">
        <f t="shared" si="35"/>
        <v>14.583333333333343</v>
      </c>
      <c r="I134" s="7">
        <f>I132</f>
        <v>32.250000000000021</v>
      </c>
      <c r="J134" s="10">
        <f>SUM(J128:J132)</f>
        <v>7</v>
      </c>
      <c r="K134" s="10">
        <f t="shared" si="35"/>
        <v>6</v>
      </c>
      <c r="L134" s="10">
        <f t="shared" si="35"/>
        <v>0</v>
      </c>
      <c r="M134" s="49">
        <f>SUM(M128:M132)</f>
        <v>16</v>
      </c>
      <c r="N134" s="49">
        <f>SUM(N128:N132)</f>
        <v>2</v>
      </c>
    </row>
    <row r="135" spans="1:14" ht="13.2" x14ac:dyDescent="0.3"/>
  </sheetData>
  <mergeCells count="129">
    <mergeCell ref="T113:T114"/>
    <mergeCell ref="C117:C118"/>
    <mergeCell ref="C119:C120"/>
    <mergeCell ref="A122:Q122"/>
    <mergeCell ref="A133:D133"/>
    <mergeCell ref="F112:Q112"/>
    <mergeCell ref="R112:T112"/>
    <mergeCell ref="D113:D114"/>
    <mergeCell ref="E113:E114"/>
    <mergeCell ref="F113:H113"/>
    <mergeCell ref="I113:K113"/>
    <mergeCell ref="L113:N113"/>
    <mergeCell ref="O113:Q113"/>
    <mergeCell ref="R113:R114"/>
    <mergeCell ref="S113:S114"/>
    <mergeCell ref="A129:D129"/>
    <mergeCell ref="A130:D130"/>
    <mergeCell ref="A131:D131"/>
    <mergeCell ref="A132:D132"/>
    <mergeCell ref="A134:D134"/>
    <mergeCell ref="A110:T110"/>
    <mergeCell ref="A112:A114"/>
    <mergeCell ref="B112:B114"/>
    <mergeCell ref="C112:C114"/>
    <mergeCell ref="D112:E112"/>
    <mergeCell ref="J126:J127"/>
    <mergeCell ref="K126:K127"/>
    <mergeCell ref="L126:L127"/>
    <mergeCell ref="M126:M127"/>
    <mergeCell ref="N126:N127"/>
    <mergeCell ref="A128:D128"/>
    <mergeCell ref="A100:Q100"/>
    <mergeCell ref="A124:Q124"/>
    <mergeCell ref="A126:D127"/>
    <mergeCell ref="E126:E127"/>
    <mergeCell ref="F126:F127"/>
    <mergeCell ref="G126:G127"/>
    <mergeCell ref="H126:H127"/>
    <mergeCell ref="I126:I127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R69:R70"/>
    <mergeCell ref="S69:S70"/>
    <mergeCell ref="T69:T70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A56:Q56"/>
    <mergeCell ref="A66:T66"/>
    <mergeCell ref="A68:A70"/>
    <mergeCell ref="B68:B70"/>
    <mergeCell ref="C68:C70"/>
    <mergeCell ref="D68:E68"/>
    <mergeCell ref="F68:Q68"/>
    <mergeCell ref="R68:T68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R25:R26"/>
    <mergeCell ref="S25:S26"/>
    <mergeCell ref="T25:T2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6B986-96D8-430A-825F-706E133683C8}">
  <dimension ref="A124:A133"/>
  <sheetViews>
    <sheetView workbookViewId="0">
      <selection activeCell="A111" sqref="A1:XFD1048576"/>
    </sheetView>
  </sheetViews>
  <sheetFormatPr baseColWidth="10" defaultRowHeight="14.4" x14ac:dyDescent="0.3"/>
  <sheetData>
    <row r="124" spans="1:1" x14ac:dyDescent="0.3">
      <c r="A124" t="s">
        <v>146</v>
      </c>
    </row>
    <row r="128" spans="1:1" x14ac:dyDescent="0.3">
      <c r="A128" t="s">
        <v>147</v>
      </c>
    </row>
    <row r="129" spans="1:1" x14ac:dyDescent="0.3">
      <c r="A129" t="s">
        <v>148</v>
      </c>
    </row>
    <row r="130" spans="1:1" x14ac:dyDescent="0.3">
      <c r="A130" t="s">
        <v>149</v>
      </c>
    </row>
    <row r="131" spans="1:1" x14ac:dyDescent="0.3">
      <c r="A131" t="s">
        <v>150</v>
      </c>
    </row>
    <row r="132" spans="1:1" x14ac:dyDescent="0.3">
      <c r="A132" t="s">
        <v>152</v>
      </c>
    </row>
    <row r="133" spans="1:1" x14ac:dyDescent="0.3">
      <c r="A133" t="s">
        <v>151</v>
      </c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01EEF-BC6F-4A7F-A904-4C7F658D68CB}">
  <dimension ref="A1:T111"/>
  <sheetViews>
    <sheetView workbookViewId="0">
      <selection activeCell="D6" sqref="D6:Q12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3" width="11.6640625" style="12" customWidth="1"/>
    <col min="14" max="14" width="11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50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49" t="s">
        <v>11</v>
      </c>
      <c r="G5" s="49" t="s">
        <v>12</v>
      </c>
      <c r="H5" s="49" t="s">
        <v>13</v>
      </c>
      <c r="I5" s="49" t="s">
        <v>11</v>
      </c>
      <c r="J5" s="49" t="s">
        <v>12</v>
      </c>
      <c r="K5" s="49" t="s">
        <v>13</v>
      </c>
      <c r="L5" s="10" t="s">
        <v>96</v>
      </c>
      <c r="M5" s="10" t="s">
        <v>97</v>
      </c>
      <c r="N5" s="10" t="s">
        <v>98</v>
      </c>
      <c r="O5" s="49" t="s">
        <v>11</v>
      </c>
      <c r="P5" s="49" t="s">
        <v>12</v>
      </c>
      <c r="Q5" s="49" t="s">
        <v>13</v>
      </c>
      <c r="R5" s="57"/>
      <c r="S5" s="57"/>
      <c r="T5" s="57"/>
    </row>
    <row r="6" spans="1:20" ht="21" customHeight="1" x14ac:dyDescent="0.3">
      <c r="A6" s="49" t="s">
        <v>0</v>
      </c>
      <c r="B6" s="6">
        <v>44165</v>
      </c>
      <c r="C6" s="2"/>
      <c r="D6" s="3">
        <v>0.40625</v>
      </c>
      <c r="E6" s="3">
        <v>0.85763888888888884</v>
      </c>
      <c r="F6" s="3"/>
      <c r="G6" s="3"/>
      <c r="H6" s="3"/>
      <c r="I6" s="3">
        <v>0.51388888888888895</v>
      </c>
      <c r="J6" s="3">
        <v>0.53472222222222221</v>
      </c>
      <c r="K6" s="3" t="s">
        <v>36</v>
      </c>
      <c r="L6" s="10">
        <v>1</v>
      </c>
      <c r="M6" s="10"/>
      <c r="N6" s="10"/>
      <c r="O6" s="3"/>
      <c r="P6" s="3"/>
      <c r="Q6" s="3"/>
      <c r="R6" s="4">
        <f>E6-D6</f>
        <v>0.45138888888888884</v>
      </c>
      <c r="S6" s="4">
        <f>(G6-F6)+(J6-I6)+(P6-O6)</f>
        <v>2.0833333333333259E-2</v>
      </c>
      <c r="T6" s="4">
        <f>R6-S6</f>
        <v>0.43055555555555558</v>
      </c>
    </row>
    <row r="7" spans="1:20" ht="21" customHeight="1" x14ac:dyDescent="0.3">
      <c r="A7" s="49" t="s">
        <v>1</v>
      </c>
      <c r="B7" s="6">
        <f>B6+1</f>
        <v>44166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49" t="s">
        <v>2</v>
      </c>
      <c r="B8" s="6">
        <f t="shared" ref="B8:B12" si="3">B7+1</f>
        <v>44167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49" t="s">
        <v>3</v>
      </c>
      <c r="B9" s="6">
        <f t="shared" si="3"/>
        <v>44168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49" t="s">
        <v>4</v>
      </c>
      <c r="B10" s="6">
        <f t="shared" si="3"/>
        <v>44169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49" t="s">
        <v>5</v>
      </c>
      <c r="B11" s="6">
        <f t="shared" si="3"/>
        <v>44170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49" t="s">
        <v>6</v>
      </c>
      <c r="B12" s="6">
        <f t="shared" si="3"/>
        <v>44171</v>
      </c>
      <c r="C12" s="4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0.45138888888888884</v>
      </c>
      <c r="S13" s="4">
        <f t="shared" ref="S13:T13" si="5">SUM(S6:S12)</f>
        <v>2.0833333333333259E-2</v>
      </c>
      <c r="T13" s="4">
        <f t="shared" si="5"/>
        <v>0.43055555555555558</v>
      </c>
    </row>
    <row r="14" spans="1:20" ht="21" customHeight="1" x14ac:dyDescent="0.3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11"/>
      <c r="M14" s="11"/>
      <c r="N14" s="11"/>
      <c r="O14" s="50"/>
      <c r="P14" s="50"/>
      <c r="Q14" s="50"/>
      <c r="R14" s="5"/>
      <c r="S14" s="5"/>
      <c r="T14" s="5"/>
    </row>
    <row r="15" spans="1:20" ht="21" customHeight="1" x14ac:dyDescent="0.3">
      <c r="A15" s="50"/>
      <c r="B15" s="50"/>
      <c r="C15" s="50"/>
      <c r="D15" s="50"/>
      <c r="E15" s="50"/>
      <c r="F15" s="50"/>
      <c r="G15" s="50"/>
      <c r="H15" s="50"/>
      <c r="J15" s="50"/>
      <c r="K15" s="50"/>
      <c r="L15" s="11"/>
      <c r="M15" s="11"/>
      <c r="N15" s="11"/>
      <c r="O15" s="50"/>
      <c r="P15" s="50"/>
      <c r="Q15" s="50"/>
      <c r="R15" s="5"/>
      <c r="S15" s="5"/>
      <c r="T15" s="5"/>
    </row>
    <row r="16" spans="1:20" ht="21" customHeight="1" x14ac:dyDescent="0.3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11"/>
      <c r="M16" s="11"/>
      <c r="N16" s="11"/>
      <c r="O16" s="50"/>
      <c r="P16" s="50"/>
      <c r="Q16" s="50"/>
      <c r="R16" s="5"/>
      <c r="S16" s="5"/>
      <c r="T16" s="5"/>
    </row>
    <row r="17" spans="1:20" ht="21" customHeight="1" x14ac:dyDescent="0.3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11"/>
      <c r="M17" s="11"/>
      <c r="N17" s="11"/>
      <c r="O17" s="50"/>
      <c r="P17" s="50"/>
      <c r="Q17" s="50"/>
      <c r="R17" s="5"/>
      <c r="S17" s="5"/>
      <c r="T17" s="5"/>
    </row>
    <row r="18" spans="1:20" ht="21" customHeight="1" x14ac:dyDescent="0.3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11"/>
      <c r="M18" s="11"/>
      <c r="N18" s="11"/>
      <c r="O18" s="50"/>
      <c r="P18" s="50"/>
      <c r="Q18" s="50"/>
      <c r="R18" s="5"/>
      <c r="S18" s="5"/>
      <c r="T18" s="5"/>
    </row>
    <row r="19" spans="1:20" ht="21" customHeight="1" x14ac:dyDescent="0.3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11"/>
      <c r="M19" s="11"/>
      <c r="N19" s="11"/>
      <c r="O19" s="50"/>
      <c r="P19" s="50"/>
      <c r="Q19" s="50"/>
      <c r="R19" s="5"/>
      <c r="S19" s="5"/>
      <c r="T19" s="5"/>
    </row>
    <row r="20" spans="1:20" ht="21" customHeight="1" x14ac:dyDescent="0.3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11"/>
      <c r="M20" s="11"/>
      <c r="N20" s="11"/>
      <c r="O20" s="50"/>
      <c r="P20" s="50"/>
      <c r="Q20" s="50"/>
      <c r="R20" s="5"/>
      <c r="S20" s="5"/>
      <c r="T20" s="5"/>
    </row>
    <row r="21" spans="1:20" ht="21" customHeight="1" x14ac:dyDescent="0.3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11"/>
      <c r="M21" s="11"/>
      <c r="N21" s="11"/>
      <c r="O21" s="50"/>
      <c r="P21" s="50"/>
      <c r="Q21" s="50"/>
      <c r="R21" s="5"/>
      <c r="S21" s="5"/>
      <c r="T21" s="5"/>
    </row>
    <row r="22" spans="1:20" s="50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49" t="s">
        <v>11</v>
      </c>
      <c r="G26" s="49" t="s">
        <v>12</v>
      </c>
      <c r="H26" s="49" t="s">
        <v>13</v>
      </c>
      <c r="I26" s="49" t="s">
        <v>11</v>
      </c>
      <c r="J26" s="49" t="s">
        <v>12</v>
      </c>
      <c r="K26" s="49" t="s">
        <v>13</v>
      </c>
      <c r="L26" s="10" t="s">
        <v>96</v>
      </c>
      <c r="M26" s="10" t="s">
        <v>97</v>
      </c>
      <c r="N26" s="10" t="s">
        <v>98</v>
      </c>
      <c r="O26" s="49" t="s">
        <v>11</v>
      </c>
      <c r="P26" s="49" t="s">
        <v>12</v>
      </c>
      <c r="Q26" s="49" t="s">
        <v>13</v>
      </c>
      <c r="R26" s="57"/>
      <c r="S26" s="57"/>
      <c r="T26" s="57"/>
    </row>
    <row r="27" spans="1:20" ht="21" customHeight="1" x14ac:dyDescent="0.3">
      <c r="A27" s="49" t="s">
        <v>0</v>
      </c>
      <c r="B27" s="6">
        <v>44172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49" t="s">
        <v>1</v>
      </c>
      <c r="B28" s="6">
        <f>B27+1</f>
        <v>44173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49" t="s">
        <v>2</v>
      </c>
      <c r="B29" s="6">
        <f t="shared" ref="B29:B33" si="9">B28+1</f>
        <v>44174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49" t="s">
        <v>3</v>
      </c>
      <c r="B30" s="6">
        <f t="shared" si="9"/>
        <v>44175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49" t="s">
        <v>4</v>
      </c>
      <c r="B31" s="6">
        <f t="shared" si="9"/>
        <v>44176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49" t="s">
        <v>5</v>
      </c>
      <c r="B32" s="6">
        <f t="shared" si="9"/>
        <v>44177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49" t="s">
        <v>6</v>
      </c>
      <c r="B33" s="6">
        <f t="shared" si="9"/>
        <v>44178</v>
      </c>
      <c r="C33" s="4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11"/>
      <c r="M35" s="11"/>
      <c r="N35" s="11"/>
      <c r="O35" s="50"/>
      <c r="P35" s="50"/>
      <c r="Q35" s="50"/>
      <c r="R35" s="5"/>
      <c r="S35" s="5"/>
      <c r="T35" s="5"/>
    </row>
    <row r="36" spans="1:20" ht="21" customHeight="1" x14ac:dyDescent="0.3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11"/>
      <c r="M36" s="11"/>
      <c r="N36" s="11"/>
      <c r="O36" s="50"/>
      <c r="P36" s="50"/>
      <c r="Q36" s="50"/>
      <c r="R36" s="5"/>
      <c r="S36" s="5"/>
      <c r="T36" s="5"/>
    </row>
    <row r="37" spans="1:20" ht="21" customHeight="1" x14ac:dyDescent="0.3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11"/>
      <c r="M37" s="11"/>
      <c r="N37" s="11"/>
      <c r="O37" s="50"/>
      <c r="P37" s="50"/>
      <c r="Q37" s="50"/>
      <c r="R37" s="5"/>
      <c r="S37" s="5"/>
      <c r="T37" s="5"/>
    </row>
    <row r="38" spans="1:20" ht="21" customHeight="1" x14ac:dyDescent="0.3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11"/>
      <c r="M38" s="11"/>
      <c r="N38" s="11"/>
      <c r="O38" s="50"/>
      <c r="P38" s="50"/>
      <c r="Q38" s="50"/>
      <c r="R38" s="5"/>
      <c r="S38" s="5"/>
      <c r="T38" s="5"/>
    </row>
    <row r="39" spans="1:20" ht="21" customHeight="1" x14ac:dyDescent="0.3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11"/>
      <c r="M39" s="11"/>
      <c r="N39" s="11"/>
      <c r="O39" s="50"/>
      <c r="P39" s="50"/>
      <c r="Q39" s="50"/>
      <c r="R39" s="5"/>
      <c r="S39" s="5"/>
      <c r="T39" s="5"/>
    </row>
    <row r="40" spans="1:20" ht="21" customHeight="1" x14ac:dyDescent="0.3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"/>
      <c r="M40" s="11"/>
      <c r="N40" s="11"/>
      <c r="O40" s="50"/>
      <c r="P40" s="50"/>
      <c r="Q40" s="50"/>
      <c r="R40" s="5"/>
      <c r="S40" s="5"/>
      <c r="T40" s="5"/>
    </row>
    <row r="41" spans="1:20" ht="21" customHeight="1" x14ac:dyDescent="0.3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11"/>
      <c r="M41" s="11"/>
      <c r="N41" s="11"/>
      <c r="O41" s="50"/>
      <c r="P41" s="50"/>
      <c r="Q41" s="50"/>
      <c r="R41" s="5"/>
      <c r="S41" s="5"/>
      <c r="T41" s="5"/>
    </row>
    <row r="42" spans="1:20" ht="21" customHeight="1" x14ac:dyDescent="0.3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11"/>
      <c r="M42" s="11"/>
      <c r="N42" s="11"/>
      <c r="O42" s="50"/>
      <c r="P42" s="50"/>
      <c r="Q42" s="50"/>
      <c r="R42" s="5"/>
      <c r="S42" s="5"/>
      <c r="T42" s="5"/>
    </row>
    <row r="43" spans="1:20" ht="21" customHeight="1" x14ac:dyDescent="0.3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1"/>
      <c r="M43" s="11"/>
      <c r="N43" s="11"/>
      <c r="O43" s="50"/>
      <c r="P43" s="50"/>
      <c r="Q43" s="50"/>
      <c r="R43" s="5"/>
      <c r="S43" s="5"/>
      <c r="T43" s="5"/>
    </row>
    <row r="44" spans="1:20" s="50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49" t="s">
        <v>11</v>
      </c>
      <c r="G48" s="49" t="s">
        <v>12</v>
      </c>
      <c r="H48" s="49" t="s">
        <v>13</v>
      </c>
      <c r="I48" s="49" t="s">
        <v>11</v>
      </c>
      <c r="J48" s="49" t="s">
        <v>12</v>
      </c>
      <c r="K48" s="49" t="s">
        <v>13</v>
      </c>
      <c r="L48" s="10" t="s">
        <v>96</v>
      </c>
      <c r="M48" s="10" t="s">
        <v>97</v>
      </c>
      <c r="N48" s="10" t="s">
        <v>98</v>
      </c>
      <c r="O48" s="49" t="s">
        <v>11</v>
      </c>
      <c r="P48" s="49" t="s">
        <v>12</v>
      </c>
      <c r="Q48" s="49" t="s">
        <v>13</v>
      </c>
      <c r="R48" s="57"/>
      <c r="S48" s="57"/>
      <c r="T48" s="57"/>
    </row>
    <row r="49" spans="1:20" ht="21" customHeight="1" x14ac:dyDescent="0.3">
      <c r="A49" s="49" t="s">
        <v>0</v>
      </c>
      <c r="B49" s="6">
        <v>44179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3">
      <c r="A50" s="49" t="s">
        <v>1</v>
      </c>
      <c r="B50" s="6">
        <f>B49+1</f>
        <v>44180</v>
      </c>
      <c r="C50" s="2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ref="R50:R55" si="12">E50-D50</f>
        <v>0</v>
      </c>
      <c r="S50" s="4">
        <f t="shared" ref="S50:S55" si="13">(G50-F50)+(J50-I50)+(P50-O50)</f>
        <v>0</v>
      </c>
      <c r="T50" s="4">
        <f t="shared" ref="T50:T55" si="14">R50-S50</f>
        <v>0</v>
      </c>
    </row>
    <row r="51" spans="1:20" ht="21" customHeight="1" x14ac:dyDescent="0.3">
      <c r="A51" s="49" t="s">
        <v>2</v>
      </c>
      <c r="B51" s="6">
        <f t="shared" ref="B51:B55" si="15">B50+1</f>
        <v>44181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49" t="s">
        <v>3</v>
      </c>
      <c r="B52" s="6">
        <f t="shared" si="15"/>
        <v>44182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49" t="s">
        <v>4</v>
      </c>
      <c r="B53" s="6">
        <f t="shared" si="15"/>
        <v>44183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49" t="s">
        <v>5</v>
      </c>
      <c r="B54" s="6">
        <f t="shared" si="15"/>
        <v>44184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49" t="s">
        <v>6</v>
      </c>
      <c r="B55" s="6">
        <f t="shared" si="15"/>
        <v>44185</v>
      </c>
      <c r="C55" s="4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0</v>
      </c>
      <c r="S56" s="4">
        <f t="shared" ref="S56:T56" si="17">SUM(S49:S55)</f>
        <v>0</v>
      </c>
      <c r="T56" s="4">
        <f t="shared" si="17"/>
        <v>0</v>
      </c>
    </row>
    <row r="57" spans="1:20" ht="21" customHeight="1" x14ac:dyDescent="0.3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11"/>
      <c r="M57" s="11"/>
      <c r="N57" s="11"/>
      <c r="O57" s="50"/>
      <c r="P57" s="50"/>
      <c r="Q57" s="50"/>
      <c r="R57" s="5"/>
      <c r="S57" s="5"/>
      <c r="T57" s="5"/>
    </row>
    <row r="58" spans="1:20" ht="21" customHeight="1" x14ac:dyDescent="0.3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11"/>
      <c r="M58" s="11"/>
      <c r="N58" s="11"/>
      <c r="O58" s="50"/>
      <c r="P58" s="50"/>
      <c r="Q58" s="50"/>
      <c r="R58" s="5"/>
      <c r="S58" s="5"/>
      <c r="T58" s="5"/>
    </row>
    <row r="59" spans="1:20" ht="21" customHeight="1" x14ac:dyDescent="0.3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11"/>
      <c r="M59" s="11"/>
      <c r="N59" s="11"/>
      <c r="O59" s="50"/>
      <c r="P59" s="50"/>
      <c r="Q59" s="50"/>
      <c r="R59" s="5"/>
      <c r="S59" s="5"/>
      <c r="T59" s="5"/>
    </row>
    <row r="60" spans="1:20" ht="21" customHeight="1" x14ac:dyDescent="0.3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11"/>
      <c r="M60" s="11"/>
      <c r="N60" s="11"/>
      <c r="O60" s="50"/>
      <c r="P60" s="50"/>
      <c r="Q60" s="50"/>
      <c r="R60" s="5"/>
      <c r="S60" s="5"/>
      <c r="T60" s="5"/>
    </row>
    <row r="61" spans="1:20" ht="21" customHeight="1" x14ac:dyDescent="0.3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11"/>
      <c r="M61" s="11"/>
      <c r="N61" s="11"/>
      <c r="O61" s="50"/>
      <c r="P61" s="50"/>
      <c r="Q61" s="50"/>
      <c r="R61" s="5"/>
      <c r="S61" s="5"/>
      <c r="T61" s="5"/>
    </row>
    <row r="62" spans="1:20" ht="21" customHeight="1" x14ac:dyDescent="0.3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11"/>
      <c r="M62" s="11"/>
      <c r="N62" s="11"/>
      <c r="O62" s="50"/>
      <c r="P62" s="50"/>
      <c r="Q62" s="50"/>
      <c r="R62" s="5"/>
      <c r="S62" s="5"/>
      <c r="T62" s="5"/>
    </row>
    <row r="63" spans="1:20" ht="21" customHeight="1" x14ac:dyDescent="0.3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11"/>
      <c r="M63" s="11"/>
      <c r="N63" s="11"/>
      <c r="O63" s="50"/>
      <c r="P63" s="50"/>
      <c r="Q63" s="50"/>
      <c r="R63" s="5"/>
      <c r="S63" s="5"/>
      <c r="T63" s="5"/>
    </row>
    <row r="64" spans="1:20" ht="21" customHeight="1" x14ac:dyDescent="0.3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11"/>
      <c r="M64" s="11"/>
      <c r="N64" s="11"/>
      <c r="O64" s="50"/>
      <c r="P64" s="50"/>
      <c r="Q64" s="50"/>
      <c r="R64" s="5"/>
      <c r="S64" s="5"/>
      <c r="T64" s="5"/>
    </row>
    <row r="65" spans="1:20" ht="21" customHeight="1" x14ac:dyDescent="0.3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11"/>
      <c r="M65" s="11"/>
      <c r="N65" s="11"/>
      <c r="O65" s="50"/>
      <c r="P65" s="50"/>
      <c r="Q65" s="50"/>
      <c r="R65" s="5"/>
      <c r="S65" s="5"/>
      <c r="T65" s="5"/>
    </row>
    <row r="66" spans="1:20" s="50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49" t="s">
        <v>11</v>
      </c>
      <c r="G70" s="49" t="s">
        <v>12</v>
      </c>
      <c r="H70" s="49" t="s">
        <v>13</v>
      </c>
      <c r="I70" s="49" t="s">
        <v>11</v>
      </c>
      <c r="J70" s="49" t="s">
        <v>12</v>
      </c>
      <c r="K70" s="49" t="s">
        <v>13</v>
      </c>
      <c r="L70" s="10" t="s">
        <v>96</v>
      </c>
      <c r="M70" s="10" t="s">
        <v>97</v>
      </c>
      <c r="N70" s="10" t="s">
        <v>98</v>
      </c>
      <c r="O70" s="49" t="s">
        <v>11</v>
      </c>
      <c r="P70" s="49" t="s">
        <v>12</v>
      </c>
      <c r="Q70" s="49" t="s">
        <v>13</v>
      </c>
      <c r="R70" s="57"/>
      <c r="S70" s="57"/>
      <c r="T70" s="57"/>
    </row>
    <row r="71" spans="1:20" ht="21" customHeight="1" x14ac:dyDescent="0.3">
      <c r="A71" s="49" t="s">
        <v>0</v>
      </c>
      <c r="B71" s="6">
        <v>44186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3">
      <c r="A72" s="49" t="s">
        <v>1</v>
      </c>
      <c r="B72" s="6">
        <f>B71+1</f>
        <v>44187</v>
      </c>
      <c r="C72" s="2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ref="R72:R77" si="18">E72-D72</f>
        <v>0</v>
      </c>
      <c r="S72" s="4">
        <f t="shared" ref="S72:S77" si="19">(G72-F72)+(J72-I72)+(P72-O72)</f>
        <v>0</v>
      </c>
      <c r="T72" s="4">
        <f t="shared" ref="T72:T77" si="20">R72-S72</f>
        <v>0</v>
      </c>
    </row>
    <row r="73" spans="1:20" ht="21" customHeight="1" x14ac:dyDescent="0.3">
      <c r="A73" s="49" t="s">
        <v>2</v>
      </c>
      <c r="B73" s="6">
        <f t="shared" ref="B73:B77" si="21">B72+1</f>
        <v>44188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49" t="s">
        <v>3</v>
      </c>
      <c r="B74" s="6">
        <f t="shared" si="21"/>
        <v>44189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49" t="s">
        <v>4</v>
      </c>
      <c r="B75" s="6">
        <f t="shared" si="21"/>
        <v>44190</v>
      </c>
      <c r="C75" s="5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49" t="s">
        <v>5</v>
      </c>
      <c r="B76" s="6">
        <f t="shared" si="21"/>
        <v>44191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49" t="s">
        <v>6</v>
      </c>
      <c r="B77" s="6">
        <f t="shared" si="21"/>
        <v>44192</v>
      </c>
      <c r="C77" s="4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0</v>
      </c>
      <c r="S78" s="4">
        <f t="shared" si="22"/>
        <v>0</v>
      </c>
      <c r="T78" s="4">
        <f t="shared" si="22"/>
        <v>0</v>
      </c>
    </row>
    <row r="79" spans="1:20" ht="21" customHeight="1" x14ac:dyDescent="0.3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11"/>
      <c r="M79" s="11"/>
      <c r="N79" s="11"/>
      <c r="O79" s="50"/>
      <c r="P79" s="50"/>
      <c r="Q79" s="50"/>
      <c r="R79" s="5"/>
      <c r="S79" s="5"/>
      <c r="T79" s="5"/>
    </row>
    <row r="80" spans="1:20" ht="21" customHeight="1" x14ac:dyDescent="0.3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11"/>
      <c r="M80" s="11"/>
      <c r="N80" s="11"/>
      <c r="O80" s="50"/>
      <c r="P80" s="50"/>
      <c r="Q80" s="50"/>
      <c r="R80" s="5"/>
      <c r="S80" s="5"/>
      <c r="T80" s="5"/>
    </row>
    <row r="81" spans="1:20" ht="21" customHeight="1" x14ac:dyDescent="0.3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11"/>
      <c r="M81" s="11"/>
      <c r="N81" s="11"/>
      <c r="O81" s="50"/>
      <c r="P81" s="50"/>
      <c r="Q81" s="50"/>
      <c r="R81" s="5"/>
      <c r="S81" s="5"/>
      <c r="T81" s="5"/>
    </row>
    <row r="82" spans="1:20" ht="21" customHeight="1" x14ac:dyDescent="0.3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11"/>
      <c r="M82" s="11"/>
      <c r="N82" s="11"/>
      <c r="O82" s="50"/>
      <c r="P82" s="50"/>
      <c r="Q82" s="50"/>
      <c r="R82" s="5"/>
      <c r="S82" s="5"/>
      <c r="T82" s="5"/>
    </row>
    <row r="83" spans="1:20" ht="21" customHeight="1" x14ac:dyDescent="0.3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11"/>
      <c r="M83" s="11"/>
      <c r="N83" s="11"/>
      <c r="O83" s="50"/>
      <c r="P83" s="50"/>
      <c r="Q83" s="50"/>
      <c r="R83" s="5"/>
      <c r="S83" s="5"/>
      <c r="T83" s="5"/>
    </row>
    <row r="84" spans="1:20" ht="21" customHeight="1" x14ac:dyDescent="0.3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11"/>
      <c r="M84" s="11"/>
      <c r="N84" s="11"/>
      <c r="O84" s="50"/>
      <c r="P84" s="50"/>
      <c r="Q84" s="50"/>
      <c r="R84" s="5"/>
      <c r="S84" s="5"/>
      <c r="T84" s="5"/>
    </row>
    <row r="85" spans="1:20" ht="21" customHeight="1" x14ac:dyDescent="0.3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11"/>
      <c r="M85" s="11"/>
      <c r="N85" s="11"/>
      <c r="O85" s="50"/>
      <c r="P85" s="50"/>
      <c r="Q85" s="50"/>
      <c r="R85" s="5"/>
      <c r="S85" s="5"/>
      <c r="T85" s="5"/>
    </row>
    <row r="86" spans="1:20" ht="21" customHeight="1" x14ac:dyDescent="0.3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11"/>
      <c r="M86" s="11"/>
      <c r="N86" s="11"/>
      <c r="O86" s="50"/>
      <c r="P86" s="50"/>
      <c r="Q86" s="50"/>
      <c r="R86" s="5"/>
      <c r="S86" s="5"/>
      <c r="T86" s="5"/>
    </row>
    <row r="88" spans="1:20" s="50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" customHeight="1" x14ac:dyDescent="0.3">
      <c r="A92" s="59"/>
      <c r="B92" s="59"/>
      <c r="C92" s="59"/>
      <c r="D92" s="57"/>
      <c r="E92" s="57"/>
      <c r="F92" s="49" t="s">
        <v>11</v>
      </c>
      <c r="G92" s="49" t="s">
        <v>12</v>
      </c>
      <c r="H92" s="49" t="s">
        <v>13</v>
      </c>
      <c r="I92" s="49" t="s">
        <v>11</v>
      </c>
      <c r="J92" s="49" t="s">
        <v>12</v>
      </c>
      <c r="K92" s="49" t="s">
        <v>13</v>
      </c>
      <c r="L92" s="10" t="s">
        <v>96</v>
      </c>
      <c r="M92" s="10" t="s">
        <v>97</v>
      </c>
      <c r="N92" s="10" t="s">
        <v>98</v>
      </c>
      <c r="O92" s="49" t="s">
        <v>11</v>
      </c>
      <c r="P92" s="49" t="s">
        <v>12</v>
      </c>
      <c r="Q92" s="49" t="s">
        <v>13</v>
      </c>
      <c r="R92" s="57"/>
      <c r="S92" s="57"/>
      <c r="T92" s="57"/>
    </row>
    <row r="93" spans="1:20" ht="21" customHeight="1" x14ac:dyDescent="0.3">
      <c r="A93" s="49" t="s">
        <v>0</v>
      </c>
      <c r="B93" s="6">
        <v>44193</v>
      </c>
      <c r="C93" s="2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>E93-D93</f>
        <v>0</v>
      </c>
      <c r="S93" s="4">
        <f>(G93-F93)+(J93-I93)+(P93-O93)</f>
        <v>0</v>
      </c>
      <c r="T93" s="4">
        <f>R93-S93</f>
        <v>0</v>
      </c>
    </row>
    <row r="94" spans="1:20" ht="21" customHeight="1" x14ac:dyDescent="0.3">
      <c r="A94" s="49" t="s">
        <v>1</v>
      </c>
      <c r="B94" s="6">
        <f>B93+1</f>
        <v>44194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ref="R94:R99" si="23">E94-D94</f>
        <v>0</v>
      </c>
      <c r="S94" s="4">
        <f t="shared" ref="S94:S99" si="24">(G94-F94)+(J94-I94)+(P94-O94)</f>
        <v>0</v>
      </c>
      <c r="T94" s="4">
        <f t="shared" ref="T94:T99" si="25">R94-S94</f>
        <v>0</v>
      </c>
    </row>
    <row r="95" spans="1:20" ht="21" customHeight="1" x14ac:dyDescent="0.3">
      <c r="A95" s="49" t="s">
        <v>2</v>
      </c>
      <c r="B95" s="6">
        <f t="shared" ref="B95:B99" si="26">B94+1</f>
        <v>44195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49" t="s">
        <v>3</v>
      </c>
      <c r="B96" s="6">
        <f t="shared" si="26"/>
        <v>44196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49" t="s">
        <v>4</v>
      </c>
      <c r="B97" s="6">
        <f t="shared" si="26"/>
        <v>44197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3">
      <c r="A98" s="49" t="s">
        <v>5</v>
      </c>
      <c r="B98" s="6">
        <f t="shared" si="26"/>
        <v>44198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49" t="s">
        <v>6</v>
      </c>
      <c r="B99" s="6">
        <f t="shared" si="26"/>
        <v>44199</v>
      </c>
      <c r="C99" s="4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0</v>
      </c>
      <c r="S100" s="4">
        <f t="shared" ref="S100:T100" si="28">SUM(S93:S99)</f>
        <v>0</v>
      </c>
      <c r="T100" s="4">
        <f t="shared" si="28"/>
        <v>0</v>
      </c>
    </row>
    <row r="101" spans="1:20" ht="21" customHeight="1" x14ac:dyDescent="0.3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11"/>
      <c r="M101" s="11"/>
      <c r="N101" s="11"/>
      <c r="O101" s="50"/>
      <c r="P101" s="50"/>
      <c r="Q101" s="50"/>
      <c r="R101" s="5"/>
      <c r="S101" s="5"/>
      <c r="T101" s="5"/>
    </row>
    <row r="102" spans="1:20" ht="21" customHeight="1" x14ac:dyDescent="0.3">
      <c r="A102" s="57" t="s">
        <v>153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4">
        <f>SUM(R100,R78,R56,R34,R13)</f>
        <v>0.45138888888888884</v>
      </c>
      <c r="S102" s="4">
        <f>SUM(S100,S78,S56,S34,S13)</f>
        <v>2.0833333333333259E-2</v>
      </c>
      <c r="T102" s="4">
        <f>SUM(T100,T78,T56,T34,T13)</f>
        <v>0.43055555555555558</v>
      </c>
    </row>
    <row r="103" spans="1:20" ht="21" customHeight="1" x14ac:dyDescent="0.3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"/>
      <c r="S103" s="5"/>
      <c r="T103" s="5"/>
    </row>
    <row r="104" spans="1:20" ht="21" customHeight="1" x14ac:dyDescent="0.3">
      <c r="A104" s="57" t="s">
        <v>27</v>
      </c>
      <c r="B104" s="57"/>
      <c r="C104" s="57"/>
      <c r="D104" s="57"/>
      <c r="E104" s="57" t="s">
        <v>14</v>
      </c>
      <c r="F104" s="57" t="s">
        <v>28</v>
      </c>
      <c r="G104" s="57" t="s">
        <v>29</v>
      </c>
      <c r="H104" s="57" t="s">
        <v>30</v>
      </c>
      <c r="I104" s="57" t="s">
        <v>31</v>
      </c>
      <c r="J104" s="57" t="s">
        <v>100</v>
      </c>
      <c r="K104" s="53" t="s">
        <v>101</v>
      </c>
      <c r="L104" s="57" t="s">
        <v>102</v>
      </c>
      <c r="M104" s="57" t="s">
        <v>116</v>
      </c>
      <c r="N104" s="57" t="s">
        <v>123</v>
      </c>
    </row>
    <row r="105" spans="1:20" ht="21" customHeight="1" x14ac:dyDescent="0.3">
      <c r="A105" s="57"/>
      <c r="B105" s="57"/>
      <c r="C105" s="57"/>
      <c r="D105" s="57"/>
      <c r="E105" s="57"/>
      <c r="F105" s="57"/>
      <c r="G105" s="57"/>
      <c r="H105" s="57"/>
      <c r="I105" s="57"/>
      <c r="J105" s="57"/>
      <c r="K105" s="53"/>
      <c r="L105" s="57"/>
      <c r="M105" s="57"/>
      <c r="N105" s="57"/>
    </row>
    <row r="106" spans="1:20" ht="21" customHeight="1" x14ac:dyDescent="0.3">
      <c r="A106" s="60" t="s">
        <v>154</v>
      </c>
      <c r="B106" s="60"/>
      <c r="C106" s="60"/>
      <c r="D106" s="60"/>
      <c r="E106" s="7">
        <f>T13*24</f>
        <v>10.333333333333334</v>
      </c>
      <c r="F106" s="7">
        <v>35</v>
      </c>
      <c r="G106" s="7">
        <f>IF(AND(35&gt;E106&gt;43,E106&lt;&gt;0),(E106-35)-H106,0)</f>
        <v>-24.666666666666664</v>
      </c>
      <c r="H106" s="8">
        <f>IF(E106&gt;42,E106-42,0)</f>
        <v>0</v>
      </c>
      <c r="I106" s="7">
        <f>E106-F106</f>
        <v>-24.666666666666664</v>
      </c>
      <c r="J106" s="10">
        <f>SUM(L6:L12)</f>
        <v>1</v>
      </c>
      <c r="K106" s="10">
        <f>SUM(M6:M12)</f>
        <v>0</v>
      </c>
      <c r="L106" s="10">
        <f>SUM(N6:N12)</f>
        <v>0</v>
      </c>
      <c r="M106" s="49"/>
      <c r="N106" s="10">
        <f>IF(T12&gt;0,1,0)</f>
        <v>0</v>
      </c>
    </row>
    <row r="107" spans="1:20" ht="21" customHeight="1" x14ac:dyDescent="0.3">
      <c r="A107" s="60" t="s">
        <v>160</v>
      </c>
      <c r="B107" s="60"/>
      <c r="C107" s="60"/>
      <c r="D107" s="60"/>
      <c r="E107" s="7">
        <f>T34*24</f>
        <v>0</v>
      </c>
      <c r="F107" s="7">
        <v>35</v>
      </c>
      <c r="G107" s="7">
        <f>IF(AND(35&gt;E107&gt;43,E107&lt;&gt;0),(E107-35)-H107,0)</f>
        <v>0</v>
      </c>
      <c r="H107" s="8">
        <f>IF(E107&gt;42,E107-42,0)</f>
        <v>0</v>
      </c>
      <c r="I107" s="7">
        <f>I106+(E107-F107)</f>
        <v>-59.666666666666664</v>
      </c>
      <c r="J107" s="10">
        <f>SUM(L27:L33)</f>
        <v>0</v>
      </c>
      <c r="K107" s="10">
        <f>SUM(M27:M33)</f>
        <v>0</v>
      </c>
      <c r="L107" s="10">
        <f>SUM(N27:N33)</f>
        <v>0</v>
      </c>
      <c r="M107" s="49">
        <f>IF(T27&gt;0,1,0)+IF(T28&gt;0,1,0)+IF(T29&gt;0,1,0)+IF(T30&gt;0,1,0)+IF(T31&gt;0,1,0)+IF(T32&gt;0,1,0)+IF(T33&gt;0,1,0)</f>
        <v>0</v>
      </c>
      <c r="N107" s="10">
        <f>IF(T33&gt;0,1,0)</f>
        <v>0</v>
      </c>
    </row>
    <row r="108" spans="1:20" ht="21" customHeight="1" x14ac:dyDescent="0.3">
      <c r="A108" s="60" t="s">
        <v>159</v>
      </c>
      <c r="B108" s="60"/>
      <c r="C108" s="60"/>
      <c r="D108" s="60"/>
      <c r="E108" s="7">
        <f>T56*24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I107+(E108-F108)</f>
        <v>-94.666666666666657</v>
      </c>
      <c r="J108" s="10">
        <f>SUM(L49:L55)</f>
        <v>0</v>
      </c>
      <c r="K108" s="10">
        <f>SUM(M49:M55)</f>
        <v>0</v>
      </c>
      <c r="L108" s="10">
        <f>SUM(N49:N55)</f>
        <v>0</v>
      </c>
      <c r="M108" s="49">
        <f>IF(T49&gt;0,1,0)+IF(T50&gt;0,1,0)+IF(T51&gt;0,1,0)+IF(T52&gt;0,1,0)+IF(T53&gt;0,1,0)+IF(T54&gt;0,1,0)+IF(T55&gt;0,1,0)</f>
        <v>0</v>
      </c>
      <c r="N108" s="10">
        <f>IF(T55&gt;0,1,0)</f>
        <v>0</v>
      </c>
    </row>
    <row r="109" spans="1:20" ht="21" customHeight="1" x14ac:dyDescent="0.3">
      <c r="A109" s="60" t="s">
        <v>161</v>
      </c>
      <c r="B109" s="60"/>
      <c r="C109" s="60"/>
      <c r="D109" s="60"/>
      <c r="E109" s="7">
        <f>T78*24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-129.66666666666666</v>
      </c>
      <c r="J109" s="10">
        <f>SUM(L71:L77)</f>
        <v>0</v>
      </c>
      <c r="K109" s="10">
        <f>SUM(M71:M77)</f>
        <v>0</v>
      </c>
      <c r="L109" s="10">
        <f>SUM(N71:N77)</f>
        <v>0</v>
      </c>
      <c r="M109" s="49">
        <f>IF(T71&gt;0,1,0)+IF(T72&gt;0,1,0)+IF(T73&gt;0,1,0)+IF(T74&gt;0,1,0)+IF(T75&gt;0,1,0)+IF(T76&gt;0,1,0)+IF(T77&gt;0,1,0)</f>
        <v>0</v>
      </c>
      <c r="N109" s="10">
        <f>IF(T77&gt;0,1,0)</f>
        <v>0</v>
      </c>
    </row>
    <row r="110" spans="1:20" ht="21" customHeight="1" x14ac:dyDescent="0.3">
      <c r="A110" s="60" t="s">
        <v>162</v>
      </c>
      <c r="B110" s="60"/>
      <c r="C110" s="60"/>
      <c r="D110" s="60"/>
      <c r="E110" s="7">
        <f>T100*24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-164.66666666666666</v>
      </c>
      <c r="J110" s="10">
        <f>SUM(L93:L99)</f>
        <v>0</v>
      </c>
      <c r="K110" s="10">
        <f>SUM(M93:M99)</f>
        <v>0</v>
      </c>
      <c r="L110" s="10">
        <f>SUM(N93:N99)</f>
        <v>0</v>
      </c>
      <c r="M110" s="49">
        <f>IF(T93&gt;0,1,0)+IF(T94&gt;0,1,0)+IF(T95&gt;0,1,0)+IF(T96&gt;0,1,0)+IF(T97&gt;0,1,0)+IF(T98&gt;0,1,0)+IF(T99&gt;0,1,0)</f>
        <v>0</v>
      </c>
      <c r="N110" s="10">
        <f>IF(T99&gt;0,1,0)</f>
        <v>0</v>
      </c>
    </row>
    <row r="111" spans="1:20" ht="21" customHeight="1" x14ac:dyDescent="0.3">
      <c r="A111" s="57" t="s">
        <v>21</v>
      </c>
      <c r="B111" s="57"/>
      <c r="C111" s="57"/>
      <c r="D111" s="57"/>
      <c r="E111" s="7">
        <f>SUM(E106:E110)</f>
        <v>10.333333333333334</v>
      </c>
      <c r="F111" s="7"/>
      <c r="G111" s="7">
        <f t="shared" ref="G111:L111" si="29">SUM(G106:G110)</f>
        <v>-24.666666666666664</v>
      </c>
      <c r="H111" s="7">
        <f t="shared" si="29"/>
        <v>0</v>
      </c>
      <c r="I111" s="7">
        <f>I110</f>
        <v>-164.66666666666666</v>
      </c>
      <c r="J111" s="10">
        <f>SUM(J106:J110)</f>
        <v>1</v>
      </c>
      <c r="K111" s="10">
        <f t="shared" si="29"/>
        <v>0</v>
      </c>
      <c r="L111" s="10">
        <f t="shared" si="29"/>
        <v>0</v>
      </c>
      <c r="M111" s="49">
        <f>SUM(M106:M110)</f>
        <v>0</v>
      </c>
      <c r="N111" s="49">
        <f>SUM(N106:N110)</f>
        <v>0</v>
      </c>
    </row>
  </sheetData>
  <mergeCells count="113">
    <mergeCell ref="A111:D111"/>
    <mergeCell ref="A106:D106"/>
    <mergeCell ref="A107:D107"/>
    <mergeCell ref="A108:D108"/>
    <mergeCell ref="A109:D109"/>
    <mergeCell ref="A110:D110"/>
    <mergeCell ref="I104:I105"/>
    <mergeCell ref="J104:J105"/>
    <mergeCell ref="K104:K105"/>
    <mergeCell ref="L104:L105"/>
    <mergeCell ref="M104:M105"/>
    <mergeCell ref="N104:N105"/>
    <mergeCell ref="A102:Q102"/>
    <mergeCell ref="A104:D105"/>
    <mergeCell ref="E104:E105"/>
    <mergeCell ref="F104:F105"/>
    <mergeCell ref="G104:G105"/>
    <mergeCell ref="H104:H105"/>
    <mergeCell ref="C95:C96"/>
    <mergeCell ref="C97:C98"/>
    <mergeCell ref="A100:Q100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R69:R70"/>
    <mergeCell ref="S69:S70"/>
    <mergeCell ref="T69:T70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R25:R26"/>
    <mergeCell ref="S25:S26"/>
    <mergeCell ref="T25:T2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E166B-6B97-42F9-902E-EC784DB43A1D}">
  <dimension ref="A124:A133"/>
  <sheetViews>
    <sheetView workbookViewId="0">
      <selection activeCell="A111" sqref="A1:XFD1048576"/>
    </sheetView>
  </sheetViews>
  <sheetFormatPr baseColWidth="10" defaultRowHeight="14.4" x14ac:dyDescent="0.3"/>
  <sheetData>
    <row r="124" spans="1:1" x14ac:dyDescent="0.3">
      <c r="A124" t="s">
        <v>146</v>
      </c>
    </row>
    <row r="128" spans="1:1" x14ac:dyDescent="0.3">
      <c r="A128" t="s">
        <v>147</v>
      </c>
    </row>
    <row r="129" spans="1:1" x14ac:dyDescent="0.3">
      <c r="A129" t="s">
        <v>148</v>
      </c>
    </row>
    <row r="130" spans="1:1" x14ac:dyDescent="0.3">
      <c r="A130" t="s">
        <v>149</v>
      </c>
    </row>
    <row r="131" spans="1:1" x14ac:dyDescent="0.3">
      <c r="A131" t="s">
        <v>150</v>
      </c>
    </row>
    <row r="132" spans="1:1" x14ac:dyDescent="0.3">
      <c r="A132" t="s">
        <v>152</v>
      </c>
    </row>
    <row r="133" spans="1:1" x14ac:dyDescent="0.3">
      <c r="A133" t="s">
        <v>151</v>
      </c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2"/>
  <sheetViews>
    <sheetView topLeftCell="A103" workbookViewId="0">
      <selection activeCell="A111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3" width="11.6640625" style="12" customWidth="1"/>
    <col min="14" max="14" width="11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44193</v>
      </c>
      <c r="C6" s="2"/>
      <c r="D6" s="3">
        <v>0.35416666666666669</v>
      </c>
      <c r="E6" s="3">
        <v>0.75</v>
      </c>
      <c r="F6" s="3"/>
      <c r="G6" s="3"/>
      <c r="H6" s="3"/>
      <c r="I6" s="3">
        <v>0.5625</v>
      </c>
      <c r="J6" s="3">
        <v>0.58333333333333337</v>
      </c>
      <c r="K6" s="3" t="s">
        <v>36</v>
      </c>
      <c r="L6" s="10">
        <v>1</v>
      </c>
      <c r="M6" s="10"/>
      <c r="N6" s="10"/>
      <c r="O6" s="3"/>
      <c r="P6" s="3"/>
      <c r="Q6" s="3"/>
      <c r="R6" s="4">
        <f>E6-D6</f>
        <v>0.39583333333333331</v>
      </c>
      <c r="S6" s="4">
        <f>(G6-F6)+(J6-I6)+(P6-O6)</f>
        <v>2.083333333333337E-2</v>
      </c>
      <c r="T6" s="4">
        <f>R6-S6</f>
        <v>0.37499999999999994</v>
      </c>
    </row>
    <row r="7" spans="1:20" ht="21" customHeight="1" x14ac:dyDescent="0.3">
      <c r="A7" s="9" t="s">
        <v>1</v>
      </c>
      <c r="B7" s="6">
        <f>B6+1</f>
        <v>44194</v>
      </c>
      <c r="C7" s="2"/>
      <c r="D7" s="3">
        <v>0.41666666666666669</v>
      </c>
      <c r="E7" s="3">
        <v>0.73958333333333337</v>
      </c>
      <c r="F7" s="3"/>
      <c r="G7" s="3"/>
      <c r="H7" s="3"/>
      <c r="I7" s="3">
        <v>0.51736111111111105</v>
      </c>
      <c r="J7" s="3">
        <v>0.53819444444444442</v>
      </c>
      <c r="K7" s="3" t="s">
        <v>36</v>
      </c>
      <c r="L7" s="10">
        <v>1</v>
      </c>
      <c r="M7" s="10"/>
      <c r="N7" s="10"/>
      <c r="O7" s="3"/>
      <c r="P7" s="3"/>
      <c r="Q7" s="3"/>
      <c r="R7" s="4">
        <f t="shared" ref="R7:R12" si="0">E7-D7</f>
        <v>0.32291666666666669</v>
      </c>
      <c r="S7" s="4">
        <f t="shared" ref="S7:S12" si="1">(G7-F7)+(J7-I7)+(P7-O7)</f>
        <v>2.083333333333337E-2</v>
      </c>
      <c r="T7" s="4">
        <f t="shared" ref="T7:T12" si="2">R7-S7</f>
        <v>0.30208333333333331</v>
      </c>
    </row>
    <row r="8" spans="1:20" ht="21" customHeight="1" x14ac:dyDescent="0.3">
      <c r="A8" s="9" t="s">
        <v>2</v>
      </c>
      <c r="B8" s="6">
        <f t="shared" ref="B8:B12" si="3">B7+1</f>
        <v>44195</v>
      </c>
      <c r="C8" s="59"/>
      <c r="D8" s="3">
        <v>0.38541666666666669</v>
      </c>
      <c r="E8" s="3">
        <v>0.78472222222222221</v>
      </c>
      <c r="F8" s="3"/>
      <c r="G8" s="3"/>
      <c r="H8" s="3"/>
      <c r="I8" s="3">
        <v>0.5</v>
      </c>
      <c r="J8" s="3">
        <v>0.54166666666666663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0.39930555555555552</v>
      </c>
      <c r="S8" s="4">
        <f t="shared" si="1"/>
        <v>4.166666666666663E-2</v>
      </c>
      <c r="T8" s="4">
        <f t="shared" si="2"/>
        <v>0.3576388888888889</v>
      </c>
    </row>
    <row r="9" spans="1:20" ht="21" customHeight="1" x14ac:dyDescent="0.3">
      <c r="A9" s="9" t="s">
        <v>3</v>
      </c>
      <c r="B9" s="6">
        <f t="shared" si="3"/>
        <v>44196</v>
      </c>
      <c r="C9" s="59"/>
      <c r="D9" s="3">
        <v>0.39583333333333331</v>
      </c>
      <c r="E9" s="3">
        <v>0.6875</v>
      </c>
      <c r="F9" s="3"/>
      <c r="G9" s="3"/>
      <c r="H9" s="3"/>
      <c r="I9" s="3">
        <v>0.50694444444444442</v>
      </c>
      <c r="J9" s="3">
        <v>0.54861111111111105</v>
      </c>
      <c r="K9" s="3" t="s">
        <v>36</v>
      </c>
      <c r="L9" s="10"/>
      <c r="M9" s="10"/>
      <c r="N9" s="10"/>
      <c r="O9" s="3"/>
      <c r="P9" s="3"/>
      <c r="Q9" s="3"/>
      <c r="R9" s="4">
        <f t="shared" si="0"/>
        <v>0.29166666666666669</v>
      </c>
      <c r="S9" s="4">
        <f t="shared" si="1"/>
        <v>4.166666666666663E-2</v>
      </c>
      <c r="T9" s="4">
        <f t="shared" si="2"/>
        <v>0.25000000000000006</v>
      </c>
    </row>
    <row r="10" spans="1:20" ht="21" customHeight="1" x14ac:dyDescent="0.3">
      <c r="A10" s="9" t="s">
        <v>4</v>
      </c>
      <c r="B10" s="6">
        <f t="shared" si="3"/>
        <v>44197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44198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44199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1.4097222222222223</v>
      </c>
      <c r="S13" s="4">
        <f t="shared" ref="S13:T13" si="5">SUM(S6:S12)</f>
        <v>0.125</v>
      </c>
      <c r="T13" s="4">
        <f t="shared" si="5"/>
        <v>1.2847222222222221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44200</v>
      </c>
      <c r="C27" s="2"/>
      <c r="D27" s="3">
        <v>0.41666666666666669</v>
      </c>
      <c r="E27" s="3">
        <v>0.77083333333333337</v>
      </c>
      <c r="F27" s="3"/>
      <c r="G27" s="3"/>
      <c r="H27" s="3"/>
      <c r="I27" s="3">
        <v>0.65625</v>
      </c>
      <c r="J27" s="3">
        <v>0.67708333333333337</v>
      </c>
      <c r="K27" s="3" t="s">
        <v>22</v>
      </c>
      <c r="L27" s="10"/>
      <c r="M27" s="10">
        <v>1</v>
      </c>
      <c r="N27" s="10"/>
      <c r="O27" s="3"/>
      <c r="P27" s="3"/>
      <c r="Q27" s="3"/>
      <c r="R27" s="4">
        <f>E27-D27</f>
        <v>0.35416666666666669</v>
      </c>
      <c r="S27" s="4">
        <f>(G27-F27)+(J27-I27)+(P27-O27)</f>
        <v>2.083333333333337E-2</v>
      </c>
      <c r="T27" s="4">
        <f>R27-S27</f>
        <v>0.33333333333333331</v>
      </c>
    </row>
    <row r="28" spans="1:20" ht="21" customHeight="1" x14ac:dyDescent="0.3">
      <c r="A28" s="9" t="s">
        <v>1</v>
      </c>
      <c r="B28" s="6">
        <f>B27+1</f>
        <v>44201</v>
      </c>
      <c r="C28" s="2"/>
      <c r="D28" s="3">
        <v>0.375</v>
      </c>
      <c r="E28" s="3">
        <v>0.80555555555555547</v>
      </c>
      <c r="F28" s="3"/>
      <c r="G28" s="3"/>
      <c r="H28" s="3"/>
      <c r="I28" s="3">
        <v>0.53472222222222221</v>
      </c>
      <c r="J28" s="3">
        <v>0.57638888888888895</v>
      </c>
      <c r="K28" s="3" t="s">
        <v>36</v>
      </c>
      <c r="L28" s="10"/>
      <c r="M28" s="10"/>
      <c r="N28" s="10"/>
      <c r="O28" s="3"/>
      <c r="P28" s="3"/>
      <c r="Q28" s="3"/>
      <c r="R28" s="4">
        <f t="shared" ref="R28:R33" si="6">E28-D28</f>
        <v>0.43055555555555547</v>
      </c>
      <c r="S28" s="4">
        <f t="shared" ref="S28:S33" si="7">(G28-F28)+(J28-I28)+(P28-O28)</f>
        <v>4.1666666666666741E-2</v>
      </c>
      <c r="T28" s="4">
        <f t="shared" ref="T28:T33" si="8">R28-S28</f>
        <v>0.38888888888888873</v>
      </c>
    </row>
    <row r="29" spans="1:20" ht="21" customHeight="1" x14ac:dyDescent="0.3">
      <c r="A29" s="9" t="s">
        <v>2</v>
      </c>
      <c r="B29" s="6">
        <f t="shared" ref="B29:B33" si="9">B28+1</f>
        <v>44202</v>
      </c>
      <c r="C29" s="59"/>
      <c r="D29" s="3">
        <v>0.375</v>
      </c>
      <c r="E29" s="3">
        <v>0.85416666666666663</v>
      </c>
      <c r="F29" s="3"/>
      <c r="G29" s="3"/>
      <c r="H29" s="3"/>
      <c r="I29" s="3">
        <v>0.51736111111111105</v>
      </c>
      <c r="J29" s="3">
        <v>0.53819444444444442</v>
      </c>
      <c r="K29" s="3" t="s">
        <v>22</v>
      </c>
      <c r="L29" s="10"/>
      <c r="M29" s="10">
        <v>1</v>
      </c>
      <c r="N29" s="10"/>
      <c r="O29" s="3"/>
      <c r="P29" s="3"/>
      <c r="Q29" s="3"/>
      <c r="R29" s="4">
        <f t="shared" si="6"/>
        <v>0.47916666666666663</v>
      </c>
      <c r="S29" s="4">
        <f t="shared" si="7"/>
        <v>2.083333333333337E-2</v>
      </c>
      <c r="T29" s="4">
        <f t="shared" si="8"/>
        <v>0.45833333333333326</v>
      </c>
    </row>
    <row r="30" spans="1:20" ht="21" customHeight="1" x14ac:dyDescent="0.3">
      <c r="A30" s="9" t="s">
        <v>3</v>
      </c>
      <c r="B30" s="6">
        <f t="shared" si="9"/>
        <v>44203</v>
      </c>
      <c r="C30" s="59"/>
      <c r="D30" s="3">
        <v>0.39583333333333331</v>
      </c>
      <c r="E30" s="3">
        <v>0.77430555555555547</v>
      </c>
      <c r="F30" s="3"/>
      <c r="G30" s="3"/>
      <c r="H30" s="3"/>
      <c r="I30" s="3">
        <v>0.55208333333333337</v>
      </c>
      <c r="J30" s="3">
        <v>0.58333333333333337</v>
      </c>
      <c r="K30" s="3" t="s">
        <v>36</v>
      </c>
      <c r="L30" s="10">
        <v>1</v>
      </c>
      <c r="M30" s="10"/>
      <c r="N30" s="10"/>
      <c r="O30" s="3"/>
      <c r="P30" s="3"/>
      <c r="Q30" s="3"/>
      <c r="R30" s="4">
        <f t="shared" si="6"/>
        <v>0.37847222222222215</v>
      </c>
      <c r="S30" s="4">
        <f t="shared" si="7"/>
        <v>3.125E-2</v>
      </c>
      <c r="T30" s="4">
        <f t="shared" si="8"/>
        <v>0.34722222222222215</v>
      </c>
    </row>
    <row r="31" spans="1:20" ht="21" customHeight="1" x14ac:dyDescent="0.3">
      <c r="A31" s="9" t="s">
        <v>4</v>
      </c>
      <c r="B31" s="6">
        <f t="shared" si="9"/>
        <v>44204</v>
      </c>
      <c r="C31" s="59"/>
      <c r="D31" s="3">
        <v>0.32291666666666669</v>
      </c>
      <c r="E31" s="3">
        <v>0.70833333333333337</v>
      </c>
      <c r="F31" s="3"/>
      <c r="G31" s="3"/>
      <c r="H31" s="3"/>
      <c r="I31" s="3">
        <v>0.51041666666666663</v>
      </c>
      <c r="J31" s="3">
        <v>0.55208333333333337</v>
      </c>
      <c r="K31" s="3" t="s">
        <v>36</v>
      </c>
      <c r="L31" s="10"/>
      <c r="M31" s="10"/>
      <c r="N31" s="10"/>
      <c r="O31" s="3"/>
      <c r="P31" s="3"/>
      <c r="Q31" s="3"/>
      <c r="R31" s="4">
        <f t="shared" si="6"/>
        <v>0.38541666666666669</v>
      </c>
      <c r="S31" s="4">
        <f t="shared" si="7"/>
        <v>4.1666666666666741E-2</v>
      </c>
      <c r="T31" s="4">
        <f t="shared" si="8"/>
        <v>0.34374999999999994</v>
      </c>
    </row>
    <row r="32" spans="1:20" ht="21" customHeight="1" x14ac:dyDescent="0.3">
      <c r="A32" s="9" t="s">
        <v>5</v>
      </c>
      <c r="B32" s="6">
        <f t="shared" si="9"/>
        <v>44205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44206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2.0277777777777777</v>
      </c>
      <c r="S34" s="4">
        <f t="shared" ref="S34:T34" si="11">SUM(S27:S33)</f>
        <v>0.15625000000000022</v>
      </c>
      <c r="T34" s="4">
        <f t="shared" si="11"/>
        <v>1.8715277777777775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3">
      <c r="A49" s="9" t="s">
        <v>0</v>
      </c>
      <c r="B49" s="6">
        <v>44207</v>
      </c>
      <c r="C49" s="2"/>
      <c r="D49" s="3">
        <v>0.41666666666666669</v>
      </c>
      <c r="E49" s="3">
        <v>0.67361111111111116</v>
      </c>
      <c r="F49" s="3"/>
      <c r="G49" s="3"/>
      <c r="H49" s="3"/>
      <c r="I49" s="3">
        <v>0.51388888888888895</v>
      </c>
      <c r="J49" s="3">
        <v>0.54513888888888895</v>
      </c>
      <c r="K49" s="3" t="s">
        <v>36</v>
      </c>
      <c r="L49" s="10">
        <v>1</v>
      </c>
      <c r="M49" s="10"/>
      <c r="N49" s="10"/>
      <c r="O49" s="3"/>
      <c r="P49" s="3"/>
      <c r="Q49" s="3"/>
      <c r="R49" s="4">
        <f>E49-D49</f>
        <v>0.25694444444444448</v>
      </c>
      <c r="S49" s="4">
        <f>(G49-F49)+(J49-I49)+(P49-O49)</f>
        <v>3.125E-2</v>
      </c>
      <c r="T49" s="4">
        <f>R49-S49</f>
        <v>0.22569444444444448</v>
      </c>
    </row>
    <row r="50" spans="1:20" ht="21" customHeight="1" x14ac:dyDescent="0.3">
      <c r="A50" s="9" t="s">
        <v>1</v>
      </c>
      <c r="B50" s="6">
        <f>B49+1</f>
        <v>44208</v>
      </c>
      <c r="C50" s="2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ref="R50:R55" si="12">E50-D50</f>
        <v>0</v>
      </c>
      <c r="S50" s="4">
        <f t="shared" ref="S50:S55" si="13">(G50-F50)+(J50-I50)+(P50-O50)</f>
        <v>0</v>
      </c>
      <c r="T50" s="4">
        <f t="shared" ref="T50:T55" si="14">R50-S50</f>
        <v>0</v>
      </c>
    </row>
    <row r="51" spans="1:20" ht="21" customHeight="1" x14ac:dyDescent="0.3">
      <c r="A51" s="9" t="s">
        <v>2</v>
      </c>
      <c r="B51" s="6">
        <f t="shared" ref="B51:B55" si="15">B50+1</f>
        <v>44209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3</v>
      </c>
      <c r="B52" s="6">
        <f t="shared" si="15"/>
        <v>44210</v>
      </c>
      <c r="C52" s="59"/>
      <c r="D52" s="3">
        <v>0.5</v>
      </c>
      <c r="E52" s="3">
        <v>0.81944444444444453</v>
      </c>
      <c r="F52" s="3"/>
      <c r="G52" s="3"/>
      <c r="H52" s="3"/>
      <c r="I52" s="3"/>
      <c r="J52" s="3"/>
      <c r="K52" s="3"/>
      <c r="L52" s="10"/>
      <c r="M52" s="10"/>
      <c r="N52" s="10"/>
      <c r="O52" s="3">
        <v>0.67361111111111116</v>
      </c>
      <c r="P52" s="3">
        <v>0.69444444444444453</v>
      </c>
      <c r="Q52" s="3" t="s">
        <v>36</v>
      </c>
      <c r="R52" s="4">
        <f t="shared" si="12"/>
        <v>0.31944444444444453</v>
      </c>
      <c r="S52" s="4">
        <f t="shared" si="13"/>
        <v>2.083333333333337E-2</v>
      </c>
      <c r="T52" s="4">
        <f t="shared" si="14"/>
        <v>0.29861111111111116</v>
      </c>
    </row>
    <row r="53" spans="1:20" ht="21" customHeight="1" x14ac:dyDescent="0.3">
      <c r="A53" s="9" t="s">
        <v>4</v>
      </c>
      <c r="B53" s="6">
        <f t="shared" si="15"/>
        <v>44211</v>
      </c>
      <c r="C53" s="59"/>
      <c r="D53" s="3">
        <v>0.5</v>
      </c>
      <c r="E53" s="3">
        <v>0.83333333333333337</v>
      </c>
      <c r="F53" s="3"/>
      <c r="G53" s="3"/>
      <c r="H53" s="3"/>
      <c r="I53" s="3"/>
      <c r="J53" s="3"/>
      <c r="K53" s="3"/>
      <c r="L53" s="10"/>
      <c r="M53" s="10"/>
      <c r="N53" s="10"/>
      <c r="O53" s="3">
        <v>0.73611111111111116</v>
      </c>
      <c r="P53" s="3">
        <v>0.75</v>
      </c>
      <c r="Q53" s="3" t="s">
        <v>36</v>
      </c>
      <c r="R53" s="4">
        <f t="shared" si="12"/>
        <v>0.33333333333333337</v>
      </c>
      <c r="S53" s="4">
        <f t="shared" si="13"/>
        <v>1.388888888888884E-2</v>
      </c>
      <c r="T53" s="4">
        <f t="shared" si="14"/>
        <v>0.31944444444444453</v>
      </c>
    </row>
    <row r="54" spans="1:20" ht="21" customHeight="1" x14ac:dyDescent="0.3">
      <c r="A54" s="9" t="s">
        <v>5</v>
      </c>
      <c r="B54" s="6">
        <f t="shared" si="15"/>
        <v>44212</v>
      </c>
      <c r="C54" s="59"/>
      <c r="D54" s="3">
        <v>0.39583333333333331</v>
      </c>
      <c r="E54" s="3">
        <v>0.85416666666666663</v>
      </c>
      <c r="F54" s="3"/>
      <c r="G54" s="3"/>
      <c r="H54" s="3"/>
      <c r="I54" s="3">
        <v>0.56597222222222221</v>
      </c>
      <c r="J54" s="3">
        <v>0.60763888888888895</v>
      </c>
      <c r="K54" s="3" t="s">
        <v>36</v>
      </c>
      <c r="L54" s="10"/>
      <c r="M54" s="10"/>
      <c r="N54" s="10"/>
      <c r="O54" s="3"/>
      <c r="P54" s="3"/>
      <c r="Q54" s="3"/>
      <c r="R54" s="4">
        <f t="shared" si="12"/>
        <v>0.45833333333333331</v>
      </c>
      <c r="S54" s="4">
        <f t="shared" si="13"/>
        <v>4.1666666666666741E-2</v>
      </c>
      <c r="T54" s="4">
        <f t="shared" si="14"/>
        <v>0.41666666666666657</v>
      </c>
    </row>
    <row r="55" spans="1:20" ht="21" customHeight="1" x14ac:dyDescent="0.3">
      <c r="A55" s="9" t="s">
        <v>6</v>
      </c>
      <c r="B55" s="6">
        <f t="shared" si="15"/>
        <v>44213</v>
      </c>
      <c r="C55" s="9"/>
      <c r="D55" s="3">
        <v>0.41666666666666669</v>
      </c>
      <c r="E55" s="3">
        <v>0.87152777777777779</v>
      </c>
      <c r="F55" s="3"/>
      <c r="G55" s="3"/>
      <c r="H55" s="3"/>
      <c r="I55" s="3">
        <v>0.60416666666666663</v>
      </c>
      <c r="J55" s="3">
        <v>0.625</v>
      </c>
      <c r="K55" s="3" t="s">
        <v>36</v>
      </c>
      <c r="L55" s="10"/>
      <c r="M55" s="10"/>
      <c r="N55" s="10"/>
      <c r="O55" s="3"/>
      <c r="P55" s="3"/>
      <c r="Q55" s="3"/>
      <c r="R55" s="4">
        <f t="shared" si="12"/>
        <v>0.4548611111111111</v>
      </c>
      <c r="S55" s="4">
        <f t="shared" si="13"/>
        <v>2.083333333333337E-2</v>
      </c>
      <c r="T55" s="4">
        <f t="shared" si="14"/>
        <v>0.43402777777777773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1.822916666666667</v>
      </c>
      <c r="S56" s="4">
        <f t="shared" ref="S56:T56" si="17">SUM(S49:S55)</f>
        <v>0.12847222222222232</v>
      </c>
      <c r="T56" s="4">
        <f t="shared" si="17"/>
        <v>1.6944444444444444</v>
      </c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3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3">
      <c r="A71" s="9" t="s">
        <v>0</v>
      </c>
      <c r="B71" s="6">
        <v>44214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3">
      <c r="A72" s="9" t="s">
        <v>1</v>
      </c>
      <c r="B72" s="6">
        <f>B71+1</f>
        <v>44215</v>
      </c>
      <c r="C72" s="2"/>
      <c r="D72" s="3">
        <v>0.41666666666666669</v>
      </c>
      <c r="E72" s="3">
        <v>0.75694444444444453</v>
      </c>
      <c r="F72" s="3"/>
      <c r="G72" s="3"/>
      <c r="H72" s="3"/>
      <c r="I72" s="3">
        <v>0.54166666666666663</v>
      </c>
      <c r="J72" s="3">
        <v>0.57638888888888895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18">E72-D72</f>
        <v>0.34027777777777785</v>
      </c>
      <c r="S72" s="4">
        <f t="shared" ref="S72:S77" si="19">(G72-F72)+(J72-I72)+(P72-O72)</f>
        <v>3.4722222222222321E-2</v>
      </c>
      <c r="T72" s="4">
        <f t="shared" ref="T72:T77" si="20">R72-S72</f>
        <v>0.30555555555555552</v>
      </c>
    </row>
    <row r="73" spans="1:20" ht="21" customHeight="1" x14ac:dyDescent="0.3">
      <c r="A73" s="9" t="s">
        <v>2</v>
      </c>
      <c r="B73" s="6">
        <f t="shared" ref="B73:B77" si="21">B72+1</f>
        <v>44216</v>
      </c>
      <c r="C73" s="59"/>
      <c r="D73" s="3">
        <v>0.375</v>
      </c>
      <c r="E73" s="3">
        <v>0.72916666666666663</v>
      </c>
      <c r="F73" s="3"/>
      <c r="G73" s="3"/>
      <c r="H73" s="3"/>
      <c r="I73" s="3">
        <v>0.54166666666666663</v>
      </c>
      <c r="J73" s="3">
        <v>0.57638888888888895</v>
      </c>
      <c r="K73" s="3" t="s">
        <v>36</v>
      </c>
      <c r="L73" s="10">
        <v>1</v>
      </c>
      <c r="M73" s="10"/>
      <c r="N73" s="10"/>
      <c r="O73" s="3"/>
      <c r="P73" s="3"/>
      <c r="Q73" s="3"/>
      <c r="R73" s="4">
        <f t="shared" si="18"/>
        <v>0.35416666666666663</v>
      </c>
      <c r="S73" s="4">
        <f t="shared" si="19"/>
        <v>3.4722222222222321E-2</v>
      </c>
      <c r="T73" s="4">
        <f t="shared" si="20"/>
        <v>0.31944444444444431</v>
      </c>
    </row>
    <row r="74" spans="1:20" ht="21" customHeight="1" x14ac:dyDescent="0.3">
      <c r="A74" s="9" t="s">
        <v>3</v>
      </c>
      <c r="B74" s="6">
        <f t="shared" si="21"/>
        <v>44217</v>
      </c>
      <c r="C74" s="59"/>
      <c r="D74" s="3">
        <v>0.40625</v>
      </c>
      <c r="E74" s="3">
        <v>0.75694444444444453</v>
      </c>
      <c r="F74" s="3"/>
      <c r="G74" s="3"/>
      <c r="H74" s="3"/>
      <c r="I74" s="3">
        <v>0.67361111111111116</v>
      </c>
      <c r="J74" s="3">
        <v>0.69444444444444453</v>
      </c>
      <c r="K74" s="3" t="s">
        <v>22</v>
      </c>
      <c r="L74" s="10"/>
      <c r="M74" s="10">
        <v>1</v>
      </c>
      <c r="N74" s="10"/>
      <c r="O74" s="3"/>
      <c r="P74" s="3"/>
      <c r="Q74" s="3"/>
      <c r="R74" s="4">
        <f t="shared" si="18"/>
        <v>0.35069444444444453</v>
      </c>
      <c r="S74" s="4">
        <f t="shared" si="19"/>
        <v>2.083333333333337E-2</v>
      </c>
      <c r="T74" s="4">
        <f t="shared" si="20"/>
        <v>0.32986111111111116</v>
      </c>
    </row>
    <row r="75" spans="1:20" ht="21" customHeight="1" x14ac:dyDescent="0.3">
      <c r="A75" s="9" t="s">
        <v>4</v>
      </c>
      <c r="B75" s="6">
        <f t="shared" si="21"/>
        <v>44218</v>
      </c>
      <c r="C75" s="59"/>
      <c r="D75" s="3">
        <v>0.41666666666666669</v>
      </c>
      <c r="E75" s="3">
        <v>0.75694444444444453</v>
      </c>
      <c r="F75" s="3"/>
      <c r="G75" s="3"/>
      <c r="H75" s="3"/>
      <c r="I75" s="3">
        <v>0.57638888888888895</v>
      </c>
      <c r="J75" s="3">
        <v>0.59722222222222221</v>
      </c>
      <c r="K75" s="3" t="s">
        <v>36</v>
      </c>
      <c r="L75" s="10">
        <v>1</v>
      </c>
      <c r="M75" s="10"/>
      <c r="N75" s="10"/>
      <c r="O75" s="3"/>
      <c r="P75" s="3"/>
      <c r="Q75" s="3"/>
      <c r="R75" s="4">
        <f t="shared" si="18"/>
        <v>0.34027777777777785</v>
      </c>
      <c r="S75" s="4">
        <f t="shared" si="19"/>
        <v>2.0833333333333259E-2</v>
      </c>
      <c r="T75" s="4">
        <f t="shared" si="20"/>
        <v>0.31944444444444459</v>
      </c>
    </row>
    <row r="76" spans="1:20" ht="21" customHeight="1" x14ac:dyDescent="0.3">
      <c r="A76" s="9" t="s">
        <v>5</v>
      </c>
      <c r="B76" s="6">
        <f t="shared" si="21"/>
        <v>44219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9" t="s">
        <v>6</v>
      </c>
      <c r="B77" s="6">
        <f t="shared" si="21"/>
        <v>44220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1.3854166666666667</v>
      </c>
      <c r="S78" s="4">
        <f t="shared" si="22"/>
        <v>0.11111111111111127</v>
      </c>
      <c r="T78" s="4">
        <f t="shared" si="22"/>
        <v>1.2743055555555556</v>
      </c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3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3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3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8" spans="1:20" s="13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" customHeight="1" x14ac:dyDescent="0.3">
      <c r="A92" s="59"/>
      <c r="B92" s="59"/>
      <c r="C92" s="59"/>
      <c r="D92" s="57"/>
      <c r="E92" s="5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9" t="s">
        <v>13</v>
      </c>
      <c r="L92" s="10" t="s">
        <v>96</v>
      </c>
      <c r="M92" s="10" t="s">
        <v>97</v>
      </c>
      <c r="N92" s="10" t="s">
        <v>98</v>
      </c>
      <c r="O92" s="9" t="s">
        <v>11</v>
      </c>
      <c r="P92" s="9" t="s">
        <v>12</v>
      </c>
      <c r="Q92" s="9" t="s">
        <v>13</v>
      </c>
      <c r="R92" s="57"/>
      <c r="S92" s="57"/>
      <c r="T92" s="57"/>
    </row>
    <row r="93" spans="1:20" ht="21" customHeight="1" x14ac:dyDescent="0.3">
      <c r="A93" s="9" t="s">
        <v>0</v>
      </c>
      <c r="B93" s="6">
        <v>44221</v>
      </c>
      <c r="C93" s="2"/>
      <c r="D93" s="3">
        <v>0.32291666666666669</v>
      </c>
      <c r="E93" s="3">
        <v>0.72916666666666663</v>
      </c>
      <c r="F93" s="3"/>
      <c r="G93" s="3"/>
      <c r="H93" s="3"/>
      <c r="I93" s="3">
        <v>0.47916666666666669</v>
      </c>
      <c r="J93" s="3">
        <v>0.52083333333333337</v>
      </c>
      <c r="K93" s="3" t="s">
        <v>36</v>
      </c>
      <c r="L93" s="10"/>
      <c r="M93" s="10"/>
      <c r="N93" s="10"/>
      <c r="O93" s="3"/>
      <c r="P93" s="3"/>
      <c r="Q93" s="3"/>
      <c r="R93" s="4">
        <f>E93-D93</f>
        <v>0.40624999999999994</v>
      </c>
      <c r="S93" s="4">
        <f>(G93-F93)+(J93-I93)+(P93-O93)</f>
        <v>4.1666666666666685E-2</v>
      </c>
      <c r="T93" s="4">
        <f>R93-S93</f>
        <v>0.36458333333333326</v>
      </c>
    </row>
    <row r="94" spans="1:20" ht="21" customHeight="1" x14ac:dyDescent="0.3">
      <c r="A94" s="9" t="s">
        <v>1</v>
      </c>
      <c r="B94" s="6">
        <f>B93+1</f>
        <v>44222</v>
      </c>
      <c r="C94" s="2"/>
      <c r="D94" s="3">
        <v>0.29166666666666669</v>
      </c>
      <c r="E94" s="3">
        <v>0.69791666666666663</v>
      </c>
      <c r="F94" s="3"/>
      <c r="G94" s="3"/>
      <c r="H94" s="3"/>
      <c r="I94" s="3">
        <v>0.51388888888888895</v>
      </c>
      <c r="J94" s="3">
        <v>0.55555555555555558</v>
      </c>
      <c r="K94" s="3" t="s">
        <v>36</v>
      </c>
      <c r="L94" s="10"/>
      <c r="M94" s="10"/>
      <c r="N94" s="10"/>
      <c r="O94" s="3"/>
      <c r="P94" s="3"/>
      <c r="Q94" s="3"/>
      <c r="R94" s="4">
        <f t="shared" ref="R94:R99" si="23">E94-D94</f>
        <v>0.40624999999999994</v>
      </c>
      <c r="S94" s="4">
        <f t="shared" ref="S94:S99" si="24">(G94-F94)+(J94-I94)+(P94-O94)</f>
        <v>4.166666666666663E-2</v>
      </c>
      <c r="T94" s="4">
        <f t="shared" ref="T94:T99" si="25">R94-S94</f>
        <v>0.36458333333333331</v>
      </c>
    </row>
    <row r="95" spans="1:20" ht="21" customHeight="1" x14ac:dyDescent="0.3">
      <c r="A95" s="9" t="s">
        <v>2</v>
      </c>
      <c r="B95" s="6">
        <f t="shared" ref="B95:B99" si="26">B94+1</f>
        <v>44223</v>
      </c>
      <c r="C95" s="59"/>
      <c r="D95" s="3">
        <v>0.29166666666666669</v>
      </c>
      <c r="E95" s="3">
        <v>0.74305555555555547</v>
      </c>
      <c r="F95" s="3"/>
      <c r="G95" s="3"/>
      <c r="H95" s="3"/>
      <c r="I95" s="3">
        <v>0.5</v>
      </c>
      <c r="J95" s="3">
        <v>0.54166666666666663</v>
      </c>
      <c r="K95" s="3" t="s">
        <v>36</v>
      </c>
      <c r="L95" s="10"/>
      <c r="M95" s="10"/>
      <c r="N95" s="10"/>
      <c r="O95" s="3"/>
      <c r="P95" s="3"/>
      <c r="Q95" s="3"/>
      <c r="R95" s="4">
        <f t="shared" si="23"/>
        <v>0.45138888888888878</v>
      </c>
      <c r="S95" s="4">
        <f t="shared" si="24"/>
        <v>4.166666666666663E-2</v>
      </c>
      <c r="T95" s="4">
        <f t="shared" si="25"/>
        <v>0.40972222222222215</v>
      </c>
    </row>
    <row r="96" spans="1:20" ht="21" customHeight="1" x14ac:dyDescent="0.3">
      <c r="A96" s="9" t="s">
        <v>3</v>
      </c>
      <c r="B96" s="6">
        <f t="shared" si="26"/>
        <v>44224</v>
      </c>
      <c r="C96" s="59"/>
      <c r="D96" s="3">
        <v>0.33333333333333331</v>
      </c>
      <c r="E96" s="3">
        <v>0.72222222222222221</v>
      </c>
      <c r="F96" s="3"/>
      <c r="G96" s="3"/>
      <c r="H96" s="3"/>
      <c r="I96" s="3">
        <v>0.54861111111111105</v>
      </c>
      <c r="J96" s="3">
        <v>0.56944444444444442</v>
      </c>
      <c r="K96" s="3" t="s">
        <v>22</v>
      </c>
      <c r="L96" s="10"/>
      <c r="M96" s="10">
        <v>1</v>
      </c>
      <c r="N96" s="10"/>
      <c r="O96" s="3"/>
      <c r="P96" s="3"/>
      <c r="Q96" s="3"/>
      <c r="R96" s="4">
        <f t="shared" si="23"/>
        <v>0.3888888888888889</v>
      </c>
      <c r="S96" s="4">
        <f t="shared" si="24"/>
        <v>2.083333333333337E-2</v>
      </c>
      <c r="T96" s="4">
        <f t="shared" si="25"/>
        <v>0.36805555555555552</v>
      </c>
    </row>
    <row r="97" spans="1:20" ht="21" customHeight="1" x14ac:dyDescent="0.3">
      <c r="A97" s="9" t="s">
        <v>4</v>
      </c>
      <c r="B97" s="6">
        <f t="shared" si="26"/>
        <v>44225</v>
      </c>
      <c r="C97" s="59"/>
      <c r="D97" s="3">
        <v>0.29166666666666669</v>
      </c>
      <c r="E97" s="3">
        <v>0.69791666666666663</v>
      </c>
      <c r="F97" s="3"/>
      <c r="G97" s="3"/>
      <c r="H97" s="3"/>
      <c r="I97" s="3">
        <v>0.60416666666666663</v>
      </c>
      <c r="J97" s="3">
        <v>0.625</v>
      </c>
      <c r="K97" s="3" t="s">
        <v>22</v>
      </c>
      <c r="L97" s="10"/>
      <c r="M97" s="10">
        <v>1</v>
      </c>
      <c r="N97" s="10"/>
      <c r="O97" s="3"/>
      <c r="P97" s="3"/>
      <c r="Q97" s="3"/>
      <c r="R97" s="4">
        <f t="shared" si="23"/>
        <v>0.40624999999999994</v>
      </c>
      <c r="S97" s="4">
        <f t="shared" si="24"/>
        <v>2.083333333333337E-2</v>
      </c>
      <c r="T97" s="4">
        <f t="shared" si="25"/>
        <v>0.38541666666666657</v>
      </c>
    </row>
    <row r="98" spans="1:20" ht="21" customHeight="1" x14ac:dyDescent="0.3">
      <c r="A98" s="9" t="s">
        <v>5</v>
      </c>
      <c r="B98" s="6">
        <f t="shared" si="26"/>
        <v>44226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9" t="s">
        <v>6</v>
      </c>
      <c r="B99" s="6">
        <f t="shared" si="26"/>
        <v>44227</v>
      </c>
      <c r="C99" s="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2.0590277777777772</v>
      </c>
      <c r="S100" s="4">
        <f t="shared" ref="S100:T100" si="28">SUM(S93:S99)</f>
        <v>0.16666666666666669</v>
      </c>
      <c r="T100" s="4">
        <f t="shared" si="28"/>
        <v>1.8923611111111107</v>
      </c>
    </row>
    <row r="102" spans="1:20" ht="21" customHeight="1" x14ac:dyDescent="0.3">
      <c r="A102" s="57" t="s">
        <v>107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4">
        <f>SUM(R100,R78,R56,R34,R13)</f>
        <v>8.7048611111111107</v>
      </c>
      <c r="S102" s="4">
        <f>SUM(S100,S78,S56,S34,S13)</f>
        <v>0.68750000000000044</v>
      </c>
      <c r="T102" s="4">
        <f>SUM(T100,T78,T56,T34,T13)</f>
        <v>8.0173611111111107</v>
      </c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5" spans="1:20" ht="21" customHeight="1" x14ac:dyDescent="0.3">
      <c r="A105" s="57" t="s">
        <v>27</v>
      </c>
      <c r="B105" s="57"/>
      <c r="C105" s="57"/>
      <c r="D105" s="57"/>
      <c r="E105" s="57" t="s">
        <v>14</v>
      </c>
      <c r="F105" s="57" t="s">
        <v>28</v>
      </c>
      <c r="G105" s="57" t="s">
        <v>29</v>
      </c>
      <c r="H105" s="57" t="s">
        <v>30</v>
      </c>
      <c r="I105" s="57" t="s">
        <v>31</v>
      </c>
      <c r="J105" s="57" t="s">
        <v>100</v>
      </c>
      <c r="K105" s="53" t="s">
        <v>101</v>
      </c>
      <c r="L105" s="57" t="s">
        <v>102</v>
      </c>
      <c r="M105" s="57" t="s">
        <v>116</v>
      </c>
      <c r="N105" s="57" t="s">
        <v>123</v>
      </c>
    </row>
    <row r="106" spans="1:20" ht="21" customHeight="1" x14ac:dyDescent="0.3">
      <c r="A106" s="57"/>
      <c r="B106" s="57"/>
      <c r="C106" s="57"/>
      <c r="D106" s="57"/>
      <c r="E106" s="57"/>
      <c r="F106" s="57"/>
      <c r="G106" s="57"/>
      <c r="H106" s="57"/>
      <c r="I106" s="57"/>
      <c r="J106" s="57"/>
      <c r="K106" s="53"/>
      <c r="L106" s="57"/>
      <c r="M106" s="57"/>
      <c r="N106" s="57"/>
    </row>
    <row r="107" spans="1:20" ht="21" customHeight="1" x14ac:dyDescent="0.3">
      <c r="A107" s="60" t="s">
        <v>104</v>
      </c>
      <c r="B107" s="60"/>
      <c r="C107" s="60"/>
      <c r="D107" s="60"/>
      <c r="E107" s="7">
        <f>T13*24</f>
        <v>30.833333333333329</v>
      </c>
      <c r="F107" s="7">
        <v>35</v>
      </c>
      <c r="G107" s="7">
        <f>IF(AND(35&gt;E107&gt;43,E107&lt;&gt;0),(E107-35)-H107,0)</f>
        <v>-4.1666666666666714</v>
      </c>
      <c r="H107" s="8">
        <f>IF(E107&gt;42,E107-42,0)</f>
        <v>0</v>
      </c>
      <c r="I107" s="7">
        <f>E107-F107</f>
        <v>-4.1666666666666714</v>
      </c>
      <c r="J107" s="10">
        <f>SUM(L6:L12)</f>
        <v>2</v>
      </c>
      <c r="K107" s="10">
        <f>SUM(M6:M12)</f>
        <v>0</v>
      </c>
      <c r="L107" s="10">
        <f>SUM(N6:N12)</f>
        <v>0</v>
      </c>
      <c r="M107" s="9"/>
      <c r="N107" s="10">
        <f>IF(T12&gt;0,1,0)</f>
        <v>0</v>
      </c>
    </row>
    <row r="108" spans="1:20" ht="21" customHeight="1" x14ac:dyDescent="0.3">
      <c r="A108" s="60" t="s">
        <v>103</v>
      </c>
      <c r="B108" s="60"/>
      <c r="C108" s="60"/>
      <c r="D108" s="60"/>
      <c r="E108" s="7">
        <f>T34*24</f>
        <v>44.916666666666657</v>
      </c>
      <c r="F108" s="7">
        <v>35</v>
      </c>
      <c r="G108" s="7">
        <f>IF(AND(35&gt;E108&gt;43,E108&lt;&gt;0),(E108-35)-H108,0)</f>
        <v>7</v>
      </c>
      <c r="H108" s="8">
        <f>IF(E108&gt;42,E108-42,0)</f>
        <v>2.9166666666666572</v>
      </c>
      <c r="I108" s="7">
        <f>I107+(E108-F108)</f>
        <v>5.7499999999999858</v>
      </c>
      <c r="J108" s="10">
        <f>SUM(L27:L33)</f>
        <v>1</v>
      </c>
      <c r="K108" s="10">
        <f>SUM(M27:M33)</f>
        <v>2</v>
      </c>
      <c r="L108" s="10">
        <f>SUM(N27:N33)</f>
        <v>0</v>
      </c>
      <c r="M108" s="9">
        <f>IF(T27&gt;0,1,0)+IF(T28&gt;0,1,0)+IF(T29&gt;0,1,0)+IF(T30&gt;0,1,0)+IF(T31&gt;0,1,0)+IF(T32&gt;0,1,0)+IF(T33&gt;0,1,0)</f>
        <v>5</v>
      </c>
      <c r="N108" s="10">
        <f>IF(T33&gt;0,1,0)</f>
        <v>0</v>
      </c>
    </row>
    <row r="109" spans="1:20" ht="21" customHeight="1" x14ac:dyDescent="0.3">
      <c r="A109" s="60" t="s">
        <v>105</v>
      </c>
      <c r="B109" s="60"/>
      <c r="C109" s="60"/>
      <c r="D109" s="60"/>
      <c r="E109" s="7">
        <f>T56*24</f>
        <v>40.666666666666664</v>
      </c>
      <c r="F109" s="7">
        <v>35</v>
      </c>
      <c r="G109" s="7">
        <f>IF(AND(35&gt;E109&gt;43,E109&lt;&gt;0),(E109-35)-H109,0)</f>
        <v>5.6666666666666643</v>
      </c>
      <c r="H109" s="8">
        <f>IF(E109&gt;42,E109-42,0)</f>
        <v>0</v>
      </c>
      <c r="I109" s="7">
        <f>I108+(E109-F109)</f>
        <v>11.41666666666665</v>
      </c>
      <c r="J109" s="10">
        <f>SUM(L49:L55)</f>
        <v>1</v>
      </c>
      <c r="K109" s="10">
        <f>SUM(M49:M55)</f>
        <v>0</v>
      </c>
      <c r="L109" s="10">
        <f>SUM(N49:N55)</f>
        <v>0</v>
      </c>
      <c r="M109" s="9">
        <f>IF(T49&gt;0,1,0)+IF(T50&gt;0,1,0)+IF(T51&gt;0,1,0)+IF(T52&gt;0,1,0)+IF(T53&gt;0,1,0)+IF(T54&gt;0,1,0)+IF(T55&gt;0,1,0)</f>
        <v>5</v>
      </c>
      <c r="N109" s="10">
        <f>IF(T55&gt;0,1,0)</f>
        <v>1</v>
      </c>
    </row>
    <row r="110" spans="1:20" ht="21" customHeight="1" x14ac:dyDescent="0.3">
      <c r="A110" s="60" t="s">
        <v>117</v>
      </c>
      <c r="B110" s="60"/>
      <c r="C110" s="60"/>
      <c r="D110" s="60"/>
      <c r="E110" s="7">
        <f>T78*24</f>
        <v>30.583333333333336</v>
      </c>
      <c r="F110" s="7">
        <v>35</v>
      </c>
      <c r="G110" s="7">
        <f>IF(AND(35&gt;E110&gt;43,E110&lt;&gt;0),(E110-35)-H110,0)</f>
        <v>-4.4166666666666643</v>
      </c>
      <c r="H110" s="8">
        <f>IF(E110&gt;42,E110-42,0)</f>
        <v>0</v>
      </c>
      <c r="I110" s="7">
        <f>I109+(E110-F110)</f>
        <v>6.9999999999999858</v>
      </c>
      <c r="J110" s="10">
        <f>SUM(L71:L77)</f>
        <v>3</v>
      </c>
      <c r="K110" s="10">
        <f>SUM(M71:M77)</f>
        <v>1</v>
      </c>
      <c r="L110" s="10">
        <f>SUM(N71:N77)</f>
        <v>0</v>
      </c>
      <c r="M110" s="9">
        <f>IF(T71&gt;0,1,0)+IF(T72&gt;0,1,0)+IF(T73&gt;0,1,0)+IF(T74&gt;0,1,0)+IF(T75&gt;0,1,0)+IF(T76&gt;0,1,0)+IF(T77&gt;0,1,0)</f>
        <v>4</v>
      </c>
      <c r="N110" s="10">
        <f>IF(T77&gt;0,1,0)</f>
        <v>0</v>
      </c>
    </row>
    <row r="111" spans="1:20" ht="21" customHeight="1" x14ac:dyDescent="0.3">
      <c r="A111" s="60" t="s">
        <v>118</v>
      </c>
      <c r="B111" s="60"/>
      <c r="C111" s="60"/>
      <c r="D111" s="60"/>
      <c r="E111" s="7">
        <f>T100*24</f>
        <v>45.416666666666657</v>
      </c>
      <c r="F111" s="7">
        <v>35</v>
      </c>
      <c r="G111" s="7">
        <f>IF(AND(35&gt;E111&gt;43,E111&lt;&gt;0),(E111-35)-H111,0)</f>
        <v>7</v>
      </c>
      <c r="H111" s="8">
        <f>IF(E111&gt;42,E111-42,0)</f>
        <v>3.4166666666666572</v>
      </c>
      <c r="I111" s="7">
        <f>I110+(E111-F111)</f>
        <v>17.416666666666643</v>
      </c>
      <c r="J111" s="10">
        <f>SUM(L93:L99)</f>
        <v>0</v>
      </c>
      <c r="K111" s="10">
        <f>SUM(M93:M99)</f>
        <v>2</v>
      </c>
      <c r="L111" s="10">
        <f>SUM(N93:N99)</f>
        <v>0</v>
      </c>
      <c r="M111" s="9">
        <f>IF(T93&gt;0,1,0)+IF(T94&gt;0,1,0)+IF(T95&gt;0,1,0)+IF(T96&gt;0,1,0)+IF(T97&gt;0,1,0)+IF(T98&gt;0,1,0)+IF(T99&gt;0,1,0)</f>
        <v>5</v>
      </c>
      <c r="N111" s="10">
        <f>IF(T99&gt;0,1,0)</f>
        <v>0</v>
      </c>
    </row>
    <row r="112" spans="1:20" ht="21" customHeight="1" x14ac:dyDescent="0.3">
      <c r="A112" s="57" t="s">
        <v>21</v>
      </c>
      <c r="B112" s="57"/>
      <c r="C112" s="57"/>
      <c r="D112" s="57"/>
      <c r="E112" s="7">
        <f>SUM(E107:E111)</f>
        <v>192.41666666666666</v>
      </c>
      <c r="F112" s="7"/>
      <c r="G112" s="7">
        <f t="shared" ref="G112:L112" si="29">SUM(G107:G111)</f>
        <v>11.083333333333329</v>
      </c>
      <c r="H112" s="7">
        <f t="shared" si="29"/>
        <v>6.3333333333333144</v>
      </c>
      <c r="I112" s="7">
        <f>I111</f>
        <v>17.416666666666643</v>
      </c>
      <c r="J112" s="10">
        <f>SUM(J107:J111)</f>
        <v>7</v>
      </c>
      <c r="K112" s="10">
        <f t="shared" si="29"/>
        <v>5</v>
      </c>
      <c r="L112" s="10">
        <f t="shared" si="29"/>
        <v>0</v>
      </c>
      <c r="M112" s="9">
        <f>SUM(M107:M111)</f>
        <v>19</v>
      </c>
      <c r="N112" s="9">
        <f>SUM(N107:N111)</f>
        <v>1</v>
      </c>
    </row>
  </sheetData>
  <mergeCells count="113">
    <mergeCell ref="A110:D110"/>
    <mergeCell ref="A111:D111"/>
    <mergeCell ref="A112:D112"/>
    <mergeCell ref="J105:J106"/>
    <mergeCell ref="K105:K106"/>
    <mergeCell ref="L105:L106"/>
    <mergeCell ref="A107:D107"/>
    <mergeCell ref="A108:D108"/>
    <mergeCell ref="A109:D109"/>
    <mergeCell ref="C95:C96"/>
    <mergeCell ref="C97:C98"/>
    <mergeCell ref="A100:Q100"/>
    <mergeCell ref="A102:Q102"/>
    <mergeCell ref="A105:D106"/>
    <mergeCell ref="E105:E106"/>
    <mergeCell ref="F105:F106"/>
    <mergeCell ref="G105:G106"/>
    <mergeCell ref="H105:H106"/>
    <mergeCell ref="I105:I106"/>
    <mergeCell ref="M105:M106"/>
    <mergeCell ref="N105:N106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D24C6-3A64-45DD-9445-36FCA9DF74C3}">
  <dimension ref="A1:P57"/>
  <sheetViews>
    <sheetView workbookViewId="0">
      <selection activeCell="B6" sqref="B6:F6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'HEURES 0121'!G112</f>
        <v>11.083333333333329</v>
      </c>
      <c r="H3" s="25">
        <v>13.850899999999999</v>
      </c>
      <c r="I3" s="26"/>
      <c r="J3" s="27"/>
      <c r="K3" s="25"/>
      <c r="L3" s="26"/>
    </row>
    <row r="4" spans="1:16" x14ac:dyDescent="0.25">
      <c r="A4" s="18">
        <v>116</v>
      </c>
      <c r="B4" s="67" t="s">
        <v>63</v>
      </c>
      <c r="C4" s="68"/>
      <c r="D4" s="68"/>
      <c r="E4" s="68"/>
      <c r="F4" s="69"/>
      <c r="G4" s="14"/>
      <c r="H4" s="25">
        <v>13.850899999999999</v>
      </c>
      <c r="I4" s="26"/>
      <c r="J4" s="27">
        <f>G4*H4</f>
        <v>0</v>
      </c>
      <c r="K4" s="25"/>
      <c r="L4" s="26"/>
    </row>
    <row r="5" spans="1:16" x14ac:dyDescent="0.25">
      <c r="A5" s="18">
        <v>117</v>
      </c>
      <c r="B5" s="67" t="s">
        <v>64</v>
      </c>
      <c r="C5" s="68"/>
      <c r="D5" s="68"/>
      <c r="E5" s="68"/>
      <c r="F5" s="69"/>
      <c r="G5" s="26"/>
      <c r="H5" s="25">
        <v>13.850899999999999</v>
      </c>
      <c r="I5" s="26">
        <f t="shared" ref="I5:I12" si="0">G5*H5</f>
        <v>0</v>
      </c>
      <c r="J5" s="27"/>
      <c r="K5" s="25"/>
      <c r="L5" s="26"/>
    </row>
    <row r="6" spans="1:16" x14ac:dyDescent="0.25">
      <c r="A6" s="18">
        <v>125</v>
      </c>
      <c r="B6" s="67" t="s">
        <v>125</v>
      </c>
      <c r="C6" s="68"/>
      <c r="D6" s="68"/>
      <c r="E6" s="68"/>
      <c r="F6" s="69"/>
      <c r="G6" s="26">
        <v>7</v>
      </c>
      <c r="H6" s="25">
        <v>11.0807</v>
      </c>
      <c r="I6" s="26"/>
      <c r="J6" s="27"/>
      <c r="K6" s="25"/>
      <c r="L6" s="26"/>
    </row>
    <row r="7" spans="1:16" x14ac:dyDescent="0.25">
      <c r="A7" s="18">
        <v>202</v>
      </c>
      <c r="B7" s="67" t="s">
        <v>65</v>
      </c>
      <c r="C7" s="68"/>
      <c r="D7" s="68"/>
      <c r="E7" s="68"/>
      <c r="F7" s="69"/>
      <c r="G7" s="14"/>
      <c r="H7" s="25">
        <v>11.0807</v>
      </c>
      <c r="I7" s="26"/>
      <c r="J7" s="27">
        <f>G7*H7</f>
        <v>0</v>
      </c>
      <c r="K7" s="25"/>
      <c r="L7" s="26"/>
    </row>
    <row r="8" spans="1:16" x14ac:dyDescent="0.25">
      <c r="A8" s="18">
        <v>300</v>
      </c>
      <c r="B8" s="67" t="s">
        <v>66</v>
      </c>
      <c r="C8" s="68"/>
      <c r="D8" s="68"/>
      <c r="E8" s="68"/>
      <c r="F8" s="69"/>
      <c r="G8" s="14">
        <f>'HEURES 0121'!M112</f>
        <v>19</v>
      </c>
      <c r="H8" s="25">
        <v>0.89270000000000005</v>
      </c>
      <c r="I8" s="26">
        <f t="shared" si="0"/>
        <v>16.961300000000001</v>
      </c>
      <c r="J8" s="27"/>
      <c r="K8" s="25"/>
      <c r="L8" s="26"/>
    </row>
    <row r="9" spans="1:16" x14ac:dyDescent="0.25">
      <c r="A9" s="18">
        <v>550</v>
      </c>
      <c r="B9" s="67" t="s">
        <v>67</v>
      </c>
      <c r="C9" s="68"/>
      <c r="D9" s="68"/>
      <c r="E9" s="68"/>
      <c r="F9" s="69"/>
      <c r="G9" s="14">
        <f>'HEURES 0121'!N112</f>
        <v>1</v>
      </c>
      <c r="H9" s="25">
        <v>20.76</v>
      </c>
      <c r="I9" s="26">
        <f t="shared" si="0"/>
        <v>20.76</v>
      </c>
      <c r="J9" s="27"/>
      <c r="K9" s="25"/>
      <c r="L9" s="26"/>
    </row>
    <row r="10" spans="1:16" x14ac:dyDescent="0.25">
      <c r="A10" s="18">
        <v>1900</v>
      </c>
      <c r="B10" s="67" t="s">
        <v>141</v>
      </c>
      <c r="C10" s="68"/>
      <c r="D10" s="68"/>
      <c r="E10" s="68"/>
      <c r="F10" s="69"/>
      <c r="G10" s="14"/>
      <c r="H10" s="25">
        <v>13.850899999999999</v>
      </c>
      <c r="I10" s="26"/>
      <c r="J10" s="27">
        <f>G10*H10</f>
        <v>0</v>
      </c>
      <c r="K10" s="25"/>
      <c r="L10" s="26"/>
    </row>
    <row r="11" spans="1:16" x14ac:dyDescent="0.25">
      <c r="A11" s="18">
        <v>1910</v>
      </c>
      <c r="B11" s="67" t="s">
        <v>142</v>
      </c>
      <c r="C11" s="68"/>
      <c r="D11" s="68"/>
      <c r="E11" s="68"/>
      <c r="F11" s="69"/>
      <c r="G11" s="14"/>
      <c r="H11" s="25">
        <v>13.850899999999999</v>
      </c>
      <c r="I11" s="26">
        <f t="shared" si="0"/>
        <v>0</v>
      </c>
      <c r="J11" s="27"/>
      <c r="K11" s="25"/>
      <c r="L11" s="26"/>
    </row>
    <row r="12" spans="1:16" x14ac:dyDescent="0.25">
      <c r="A12" s="18">
        <v>1911</v>
      </c>
      <c r="B12" s="67" t="s">
        <v>143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s="35" customFormat="1" x14ac:dyDescent="0.25">
      <c r="A13" s="30">
        <v>2000</v>
      </c>
      <c r="B13" s="61" t="s">
        <v>68</v>
      </c>
      <c r="C13" s="62"/>
      <c r="D13" s="62"/>
      <c r="E13" s="62"/>
      <c r="F13" s="63"/>
      <c r="G13" s="31"/>
      <c r="H13" s="32"/>
      <c r="I13" s="33">
        <f>SUM(I2:I12)-SUM(J2:J12)</f>
        <v>1718.3310689999998</v>
      </c>
      <c r="J13" s="34"/>
      <c r="K13" s="32"/>
      <c r="L13" s="33"/>
      <c r="P13" s="36"/>
    </row>
    <row r="14" spans="1:16" x14ac:dyDescent="0.25">
      <c r="A14" s="18"/>
      <c r="B14" s="67"/>
      <c r="C14" s="68"/>
      <c r="D14" s="68"/>
      <c r="E14" s="68"/>
      <c r="F14" s="69"/>
      <c r="G14" s="14"/>
      <c r="H14" s="25"/>
      <c r="I14" s="26"/>
      <c r="J14" s="27"/>
      <c r="K14" s="25"/>
      <c r="L14" s="26"/>
    </row>
    <row r="15" spans="1:16" x14ac:dyDescent="0.25">
      <c r="A15" s="18">
        <v>3010</v>
      </c>
      <c r="B15" s="67" t="s">
        <v>69</v>
      </c>
      <c r="C15" s="68"/>
      <c r="D15" s="68"/>
      <c r="E15" s="68"/>
      <c r="F15" s="69"/>
      <c r="G15" s="26">
        <f>I13</f>
        <v>1718.3310689999998</v>
      </c>
      <c r="H15" s="25"/>
      <c r="I15" s="26"/>
      <c r="J15" s="27"/>
      <c r="K15" s="25">
        <v>7</v>
      </c>
      <c r="L15" s="26">
        <f>G15*K15%</f>
        <v>120.28317483000001</v>
      </c>
    </row>
    <row r="16" spans="1:16" x14ac:dyDescent="0.25">
      <c r="A16" s="18">
        <v>3015</v>
      </c>
      <c r="B16" s="67" t="s">
        <v>70</v>
      </c>
      <c r="C16" s="68"/>
      <c r="D16" s="68"/>
      <c r="E16" s="68"/>
      <c r="F16" s="69"/>
      <c r="G16" s="26">
        <f>I13</f>
        <v>1718.3310689999998</v>
      </c>
      <c r="H16" s="25"/>
      <c r="I16" s="26"/>
      <c r="J16" s="27"/>
      <c r="K16" s="25">
        <v>0.3</v>
      </c>
      <c r="L16" s="26">
        <f t="shared" ref="L16:L21" si="1">G16*K16%</f>
        <v>5.1549932069999995</v>
      </c>
    </row>
    <row r="17" spans="1:12" x14ac:dyDescent="0.25">
      <c r="A17" s="18">
        <v>3020</v>
      </c>
      <c r="B17" s="67" t="s">
        <v>71</v>
      </c>
      <c r="C17" s="68"/>
      <c r="D17" s="68"/>
      <c r="E17" s="68"/>
      <c r="F17" s="69"/>
      <c r="G17" s="26">
        <f>I13</f>
        <v>1718.3310689999998</v>
      </c>
      <c r="H17" s="25">
        <v>0.4</v>
      </c>
      <c r="I17" s="17"/>
      <c r="J17" s="26">
        <f>G17*H17%</f>
        <v>6.873324276</v>
      </c>
      <c r="K17" s="25">
        <v>1.9</v>
      </c>
      <c r="L17" s="26">
        <f t="shared" si="1"/>
        <v>32.648290310999997</v>
      </c>
    </row>
    <row r="18" spans="1:12" x14ac:dyDescent="0.25">
      <c r="A18" s="18">
        <v>3030</v>
      </c>
      <c r="B18" s="67" t="s">
        <v>72</v>
      </c>
      <c r="C18" s="68"/>
      <c r="D18" s="68"/>
      <c r="E18" s="68"/>
      <c r="F18" s="69"/>
      <c r="G18" s="26">
        <f>I13</f>
        <v>1718.3310689999998</v>
      </c>
      <c r="H18" s="25">
        <v>6.9</v>
      </c>
      <c r="I18" s="17"/>
      <c r="J18" s="26">
        <f>G18*H18%</f>
        <v>118.56484376100001</v>
      </c>
      <c r="K18" s="25">
        <v>8.5500000000000007</v>
      </c>
      <c r="L18" s="26">
        <f t="shared" si="1"/>
        <v>146.91730639950001</v>
      </c>
    </row>
    <row r="19" spans="1:12" x14ac:dyDescent="0.25">
      <c r="A19" s="18">
        <v>3051</v>
      </c>
      <c r="B19" s="67" t="s">
        <v>73</v>
      </c>
      <c r="C19" s="68"/>
      <c r="D19" s="68"/>
      <c r="E19" s="68"/>
      <c r="F19" s="69"/>
      <c r="G19" s="26">
        <f>I13</f>
        <v>1718.3310689999998</v>
      </c>
      <c r="H19" s="25"/>
      <c r="I19" s="17"/>
      <c r="J19" s="26"/>
      <c r="K19" s="25">
        <v>4.55</v>
      </c>
      <c r="L19" s="26">
        <f t="shared" si="1"/>
        <v>78.184063639499996</v>
      </c>
    </row>
    <row r="20" spans="1:12" x14ac:dyDescent="0.25">
      <c r="A20" s="18">
        <v>3060</v>
      </c>
      <c r="B20" s="67" t="s">
        <v>74</v>
      </c>
      <c r="C20" s="68"/>
      <c r="D20" s="68"/>
      <c r="E20" s="68"/>
      <c r="F20" s="69"/>
      <c r="G20" s="26">
        <f>I13</f>
        <v>1718.3310689999998</v>
      </c>
      <c r="H20" s="25"/>
      <c r="I20" s="17"/>
      <c r="J20" s="26"/>
      <c r="K20" s="25">
        <v>0.1</v>
      </c>
      <c r="L20" s="26">
        <f t="shared" si="1"/>
        <v>1.718331069</v>
      </c>
    </row>
    <row r="21" spans="1:12" x14ac:dyDescent="0.25">
      <c r="A21" s="18">
        <v>3085</v>
      </c>
      <c r="B21" s="67" t="s">
        <v>75</v>
      </c>
      <c r="C21" s="68"/>
      <c r="D21" s="68"/>
      <c r="E21" s="68"/>
      <c r="F21" s="69"/>
      <c r="G21" s="26">
        <f>I13</f>
        <v>1718.3310689999998</v>
      </c>
      <c r="H21" s="25"/>
      <c r="I21" s="17"/>
      <c r="J21" s="26"/>
      <c r="K21" s="25">
        <v>3.45</v>
      </c>
      <c r="L21" s="26">
        <f t="shared" si="1"/>
        <v>59.282421880500003</v>
      </c>
    </row>
    <row r="22" spans="1:12" x14ac:dyDescent="0.25">
      <c r="A22" s="18">
        <v>3983</v>
      </c>
      <c r="B22" s="67" t="s">
        <v>76</v>
      </c>
      <c r="C22" s="68"/>
      <c r="D22" s="68"/>
      <c r="E22" s="68"/>
      <c r="F22" s="69"/>
      <c r="G22" s="26">
        <f>-I13*21.8679%</f>
        <v>-375.76291983785092</v>
      </c>
      <c r="H22" s="25"/>
      <c r="I22" s="17"/>
      <c r="J22" s="26"/>
      <c r="K22" s="25"/>
      <c r="L22" s="26">
        <f>G22*81.3003%</f>
        <v>-305.4963811169323</v>
      </c>
    </row>
    <row r="23" spans="1:12" x14ac:dyDescent="0.25">
      <c r="A23" s="18">
        <v>3987</v>
      </c>
      <c r="B23" s="67" t="s">
        <v>77</v>
      </c>
      <c r="C23" s="68"/>
      <c r="D23" s="68"/>
      <c r="E23" s="68"/>
      <c r="F23" s="69"/>
      <c r="G23" s="26">
        <f>-I13*21.8679%</f>
        <v>-375.76291983785092</v>
      </c>
      <c r="H23" s="25"/>
      <c r="I23" s="17"/>
      <c r="J23" s="26"/>
      <c r="K23" s="25"/>
      <c r="L23" s="26">
        <f>G23*18.6997%</f>
        <v>-70.266538720918604</v>
      </c>
    </row>
    <row r="24" spans="1:12" x14ac:dyDescent="0.25">
      <c r="A24" s="18">
        <v>4000</v>
      </c>
      <c r="B24" s="67" t="s">
        <v>78</v>
      </c>
      <c r="C24" s="68"/>
      <c r="D24" s="68"/>
      <c r="E24" s="68"/>
      <c r="F24" s="69"/>
      <c r="G24" s="26">
        <f>I13</f>
        <v>1718.3310689999998</v>
      </c>
      <c r="H24" s="25"/>
      <c r="I24" s="17"/>
      <c r="J24" s="26"/>
      <c r="K24" s="25">
        <v>4.05</v>
      </c>
      <c r="L24" s="26">
        <f t="shared" ref="L24:L31" si="2">G24*K24%</f>
        <v>69.59240829449999</v>
      </c>
    </row>
    <row r="25" spans="1:12" x14ac:dyDescent="0.25">
      <c r="A25" s="18">
        <v>4040</v>
      </c>
      <c r="B25" s="67" t="s">
        <v>79</v>
      </c>
      <c r="C25" s="68"/>
      <c r="D25" s="68"/>
      <c r="E25" s="68"/>
      <c r="F25" s="69"/>
      <c r="G25" s="26">
        <f>I13</f>
        <v>1718.3310689999998</v>
      </c>
      <c r="H25" s="25"/>
      <c r="I25" s="17"/>
      <c r="J25" s="26"/>
      <c r="K25" s="25">
        <v>0.15</v>
      </c>
      <c r="L25" s="26">
        <f t="shared" si="2"/>
        <v>2.5774966034999998</v>
      </c>
    </row>
    <row r="26" spans="1:12" x14ac:dyDescent="0.25">
      <c r="A26" s="18">
        <v>4050</v>
      </c>
      <c r="B26" s="67" t="s">
        <v>80</v>
      </c>
      <c r="C26" s="68"/>
      <c r="D26" s="68"/>
      <c r="E26" s="68"/>
      <c r="F26" s="69"/>
      <c r="G26" s="26">
        <f>I13</f>
        <v>1718.3310689999998</v>
      </c>
      <c r="H26" s="25">
        <v>0.86</v>
      </c>
      <c r="I26" s="17"/>
      <c r="J26" s="26">
        <f>G26*H26%</f>
        <v>14.777647193399998</v>
      </c>
      <c r="K26" s="25">
        <v>1.29</v>
      </c>
      <c r="L26" s="26">
        <f t="shared" si="2"/>
        <v>22.166470790099996</v>
      </c>
    </row>
    <row r="27" spans="1:12" x14ac:dyDescent="0.25">
      <c r="A27" s="18">
        <v>5000</v>
      </c>
      <c r="B27" s="67" t="s">
        <v>81</v>
      </c>
      <c r="C27" s="68"/>
      <c r="D27" s="68"/>
      <c r="E27" s="68"/>
      <c r="F27" s="69"/>
      <c r="G27" s="26">
        <f>I13</f>
        <v>1718.3310689999998</v>
      </c>
      <c r="H27" s="25">
        <v>3.15</v>
      </c>
      <c r="I27" s="17"/>
      <c r="J27" s="26">
        <f>G27*H27%</f>
        <v>54.127428673499999</v>
      </c>
      <c r="K27" s="25">
        <v>4.72</v>
      </c>
      <c r="L27" s="26">
        <f t="shared" si="2"/>
        <v>81.105226456799997</v>
      </c>
    </row>
    <row r="28" spans="1:12" x14ac:dyDescent="0.25">
      <c r="A28" s="18">
        <v>5100</v>
      </c>
      <c r="B28" s="67" t="s">
        <v>82</v>
      </c>
      <c r="C28" s="68"/>
      <c r="D28" s="68"/>
      <c r="E28" s="68"/>
      <c r="F28" s="69"/>
      <c r="G28" s="26">
        <f>I13</f>
        <v>1718.3310689999998</v>
      </c>
      <c r="H28" s="25">
        <v>0.32500000000000001</v>
      </c>
      <c r="I28" s="17"/>
      <c r="J28" s="26">
        <f>G28*H28%</f>
        <v>5.5845759742499999</v>
      </c>
      <c r="K28" s="25">
        <v>0.32500000000000001</v>
      </c>
      <c r="L28" s="26">
        <f t="shared" si="2"/>
        <v>5.5845759742499999</v>
      </c>
    </row>
    <row r="29" spans="1:12" x14ac:dyDescent="0.25">
      <c r="A29" s="18">
        <v>5150</v>
      </c>
      <c r="B29" s="67" t="s">
        <v>83</v>
      </c>
      <c r="C29" s="68"/>
      <c r="D29" s="68"/>
      <c r="E29" s="68"/>
      <c r="F29" s="69"/>
      <c r="G29" s="26">
        <f>I13</f>
        <v>1718.3310689999998</v>
      </c>
      <c r="H29" s="25">
        <v>2.5000000000000001E-2</v>
      </c>
      <c r="I29" s="17"/>
      <c r="J29" s="26">
        <f>G29*H29%</f>
        <v>0.42958276725</v>
      </c>
      <c r="K29" s="25">
        <v>2.5000000000000001E-2</v>
      </c>
      <c r="L29" s="26">
        <f t="shared" si="2"/>
        <v>0.42958276725</v>
      </c>
    </row>
    <row r="30" spans="1:12" x14ac:dyDescent="0.25">
      <c r="A30" s="18">
        <v>7030</v>
      </c>
      <c r="B30" s="67" t="s">
        <v>84</v>
      </c>
      <c r="C30" s="68"/>
      <c r="D30" s="68"/>
      <c r="E30" s="68"/>
      <c r="F30" s="69"/>
      <c r="G30" s="26">
        <f>I13</f>
        <v>1718.3310689999998</v>
      </c>
      <c r="H30" s="25"/>
      <c r="I30" s="17"/>
      <c r="J30" s="26"/>
      <c r="K30" s="25">
        <v>1.6E-2</v>
      </c>
      <c r="L30" s="26">
        <f t="shared" si="2"/>
        <v>0.27493297103999997</v>
      </c>
    </row>
    <row r="31" spans="1:12" x14ac:dyDescent="0.25">
      <c r="A31" s="18">
        <v>7300</v>
      </c>
      <c r="B31" s="67" t="s">
        <v>85</v>
      </c>
      <c r="C31" s="68"/>
      <c r="D31" s="68"/>
      <c r="E31" s="68"/>
      <c r="F31" s="69"/>
      <c r="G31" s="26">
        <f>I13*0.325%</f>
        <v>5.5845759742499999</v>
      </c>
      <c r="H31" s="25"/>
      <c r="I31" s="17"/>
      <c r="J31" s="26"/>
      <c r="K31" s="25">
        <v>8</v>
      </c>
      <c r="L31" s="26">
        <f t="shared" si="2"/>
        <v>0.44676607794000001</v>
      </c>
    </row>
    <row r="32" spans="1:12" x14ac:dyDescent="0.25">
      <c r="A32" s="18">
        <v>7500</v>
      </c>
      <c r="B32" s="67" t="s">
        <v>86</v>
      </c>
      <c r="C32" s="68"/>
      <c r="D32" s="68"/>
      <c r="E32" s="68"/>
      <c r="F32" s="69"/>
      <c r="G32" s="26">
        <f>I13*86.537%</f>
        <v>1486.9921571805301</v>
      </c>
      <c r="H32" s="25">
        <v>0.5</v>
      </c>
      <c r="I32" s="17"/>
      <c r="J32" s="26">
        <f>G32*H32%</f>
        <v>7.4349607859026507</v>
      </c>
      <c r="K32" s="25"/>
      <c r="L32" s="26"/>
    </row>
    <row r="33" spans="1:12" x14ac:dyDescent="0.25">
      <c r="A33" s="18">
        <v>7600</v>
      </c>
      <c r="B33" s="67" t="s">
        <v>87</v>
      </c>
      <c r="C33" s="68"/>
      <c r="D33" s="68"/>
      <c r="E33" s="68"/>
      <c r="F33" s="69"/>
      <c r="G33" s="26">
        <f>I13*86.537%</f>
        <v>1486.9921571805301</v>
      </c>
      <c r="H33" s="25">
        <v>2.4</v>
      </c>
      <c r="I33" s="17"/>
      <c r="J33" s="26">
        <f>G33*H33%</f>
        <v>35.687811772332722</v>
      </c>
      <c r="K33" s="25"/>
      <c r="L33" s="26"/>
    </row>
    <row r="34" spans="1:12" x14ac:dyDescent="0.25">
      <c r="A34" s="18">
        <v>7610</v>
      </c>
      <c r="B34" s="67" t="s">
        <v>88</v>
      </c>
      <c r="C34" s="68"/>
      <c r="D34" s="68"/>
      <c r="E34" s="68"/>
      <c r="F34" s="69"/>
      <c r="G34" s="26">
        <f>I13*86.537%</f>
        <v>1486.9921571805301</v>
      </c>
      <c r="H34" s="25">
        <v>6.8</v>
      </c>
      <c r="I34" s="17"/>
      <c r="J34" s="26">
        <f>G34*H34%</f>
        <v>101.11546668827606</v>
      </c>
      <c r="K34" s="25"/>
      <c r="L34" s="26"/>
    </row>
    <row r="35" spans="1:12" x14ac:dyDescent="0.25">
      <c r="A35" s="18">
        <v>7612</v>
      </c>
      <c r="B35" s="67" t="s">
        <v>89</v>
      </c>
      <c r="C35" s="68"/>
      <c r="D35" s="68"/>
      <c r="E35" s="68"/>
      <c r="F35" s="69"/>
      <c r="G35" s="26">
        <f>I5*98.2498%</f>
        <v>0</v>
      </c>
      <c r="H35" s="25">
        <v>9.6999999999999993</v>
      </c>
      <c r="I35" s="17"/>
      <c r="J35" s="26">
        <f>G35*H35%</f>
        <v>0</v>
      </c>
      <c r="K35" s="25"/>
      <c r="L35" s="26"/>
    </row>
    <row r="36" spans="1:12" x14ac:dyDescent="0.25">
      <c r="A36" s="18">
        <v>8280</v>
      </c>
      <c r="B36" s="67" t="s">
        <v>90</v>
      </c>
      <c r="C36" s="68"/>
      <c r="D36" s="68"/>
      <c r="E36" s="68"/>
      <c r="F36" s="69"/>
      <c r="G36" s="26">
        <f>I5</f>
        <v>0</v>
      </c>
      <c r="H36" s="25">
        <v>11.31</v>
      </c>
      <c r="I36" s="17"/>
      <c r="J36" s="26">
        <f>-G36*H36%</f>
        <v>0</v>
      </c>
      <c r="K36" s="25"/>
      <c r="L36" s="26"/>
    </row>
    <row r="37" spans="1:12" s="35" customFormat="1" x14ac:dyDescent="0.25">
      <c r="A37" s="30">
        <v>8900</v>
      </c>
      <c r="B37" s="77" t="s">
        <v>91</v>
      </c>
      <c r="C37" s="78"/>
      <c r="D37" s="78"/>
      <c r="E37" s="78"/>
      <c r="F37" s="79"/>
      <c r="G37" s="31"/>
      <c r="H37" s="32"/>
      <c r="I37" s="33"/>
      <c r="J37" s="34">
        <f>SUM(J15:J36)</f>
        <v>344.59564189191144</v>
      </c>
      <c r="K37" s="32"/>
      <c r="L37" s="33">
        <f>SUM(L15:L36)</f>
        <v>250.60312143402902</v>
      </c>
    </row>
    <row r="38" spans="1:12" s="35" customFormat="1" x14ac:dyDescent="0.25">
      <c r="A38" s="30">
        <v>9000</v>
      </c>
      <c r="B38" s="61" t="s">
        <v>92</v>
      </c>
      <c r="C38" s="62"/>
      <c r="D38" s="62"/>
      <c r="E38" s="62"/>
      <c r="F38" s="63"/>
      <c r="G38" s="31"/>
      <c r="H38" s="32"/>
      <c r="I38" s="33">
        <f>I13*71.5887%</f>
        <v>1230.1308739932031</v>
      </c>
      <c r="J38" s="34"/>
      <c r="K38" s="32"/>
      <c r="L38" s="33"/>
    </row>
    <row r="39" spans="1:12" x14ac:dyDescent="0.25">
      <c r="A39" s="18"/>
      <c r="B39" s="71"/>
      <c r="C39" s="72"/>
      <c r="D39" s="72"/>
      <c r="E39" s="72"/>
      <c r="F39" s="73"/>
      <c r="G39" s="14"/>
      <c r="H39" s="25"/>
      <c r="I39" s="26"/>
      <c r="J39" s="27"/>
      <c r="K39" s="25"/>
      <c r="L39" s="26"/>
    </row>
    <row r="40" spans="1:12" x14ac:dyDescent="0.25">
      <c r="A40" s="18">
        <v>9251</v>
      </c>
      <c r="B40" s="67" t="s">
        <v>93</v>
      </c>
      <c r="C40" s="68"/>
      <c r="D40" s="68"/>
      <c r="E40" s="68"/>
      <c r="F40" s="69"/>
      <c r="G40" s="26">
        <f>'HEURES 0121'!J112</f>
        <v>7</v>
      </c>
      <c r="H40" s="25">
        <v>8.3699999999999992</v>
      </c>
      <c r="I40" s="26">
        <f>G40*H40</f>
        <v>58.589999999999996</v>
      </c>
      <c r="J40" s="27"/>
      <c r="K40" s="25"/>
      <c r="L40" s="26"/>
    </row>
    <row r="41" spans="1:12" x14ac:dyDescent="0.25">
      <c r="A41" s="18">
        <v>9252</v>
      </c>
      <c r="B41" s="67" t="s">
        <v>95</v>
      </c>
      <c r="C41" s="68"/>
      <c r="D41" s="68"/>
      <c r="E41" s="68"/>
      <c r="F41" s="69"/>
      <c r="G41" s="26">
        <f>'HEURES 0121'!K112</f>
        <v>5</v>
      </c>
      <c r="H41" s="25">
        <v>13.55</v>
      </c>
      <c r="I41" s="26">
        <f t="shared" ref="I41:I42" si="3">G41*H41</f>
        <v>67.75</v>
      </c>
      <c r="J41" s="27"/>
      <c r="K41" s="25"/>
      <c r="L41" s="26"/>
    </row>
    <row r="42" spans="1:12" x14ac:dyDescent="0.25">
      <c r="A42" s="18">
        <v>9253</v>
      </c>
      <c r="B42" s="67" t="s">
        <v>94</v>
      </c>
      <c r="C42" s="68"/>
      <c r="D42" s="68"/>
      <c r="E42" s="68"/>
      <c r="F42" s="69"/>
      <c r="G42" s="26">
        <f>'HEURES 0121'!L112</f>
        <v>0</v>
      </c>
      <c r="H42" s="25">
        <v>3.79</v>
      </c>
      <c r="I42" s="26">
        <f t="shared" si="3"/>
        <v>0</v>
      </c>
      <c r="J42" s="27"/>
      <c r="K42" s="25"/>
      <c r="L42" s="26"/>
    </row>
    <row r="43" spans="1:12" x14ac:dyDescent="0.25">
      <c r="A43" s="18"/>
      <c r="B43" s="67"/>
      <c r="C43" s="68"/>
      <c r="D43" s="68"/>
      <c r="E43" s="68"/>
      <c r="F43" s="69"/>
      <c r="G43" s="14"/>
      <c r="H43" s="25"/>
      <c r="I43" s="26"/>
      <c r="J43" s="27"/>
      <c r="K43" s="25"/>
      <c r="L43" s="26"/>
    </row>
    <row r="44" spans="1:12" x14ac:dyDescent="0.25">
      <c r="A44" s="18"/>
      <c r="B44" s="71"/>
      <c r="C44" s="72"/>
      <c r="D44" s="72"/>
      <c r="E44" s="72"/>
      <c r="F44" s="73"/>
      <c r="G44" s="14"/>
      <c r="H44" s="25"/>
      <c r="I44" s="26"/>
      <c r="J44" s="27"/>
      <c r="K44" s="25"/>
      <c r="L44" s="26"/>
    </row>
    <row r="45" spans="1:12" s="35" customFormat="1" x14ac:dyDescent="0.25">
      <c r="A45" s="30">
        <v>9500</v>
      </c>
      <c r="B45" s="61" t="s">
        <v>56</v>
      </c>
      <c r="C45" s="62"/>
      <c r="D45" s="62"/>
      <c r="E45" s="62"/>
      <c r="F45" s="63"/>
      <c r="G45" s="31"/>
      <c r="H45" s="32"/>
      <c r="I45" s="33">
        <f>(I13-J37)+SUM(I40:I42)</f>
        <v>1500.0754271080884</v>
      </c>
      <c r="J45" s="34"/>
      <c r="K45" s="32"/>
      <c r="L45" s="33"/>
    </row>
    <row r="46" spans="1:12" x14ac:dyDescent="0.25">
      <c r="A46" s="18"/>
      <c r="B46" s="71"/>
      <c r="C46" s="72"/>
      <c r="D46" s="72"/>
      <c r="E46" s="72"/>
      <c r="F46" s="73"/>
      <c r="G46" s="14"/>
      <c r="H46" s="25"/>
      <c r="I46" s="26"/>
      <c r="J46" s="27"/>
      <c r="K46" s="25"/>
      <c r="L46" s="26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9"/>
      <c r="B48" s="74"/>
      <c r="C48" s="75"/>
      <c r="D48" s="75"/>
      <c r="E48" s="75"/>
      <c r="F48" s="76"/>
      <c r="G48" s="20"/>
      <c r="H48" s="37"/>
      <c r="I48" s="26"/>
      <c r="J48" s="38"/>
      <c r="K48" s="37"/>
      <c r="L48" s="39"/>
    </row>
    <row r="49" spans="1:12" x14ac:dyDescent="0.25">
      <c r="A49" s="70" t="s">
        <v>45</v>
      </c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</row>
    <row r="50" spans="1:12" s="22" customFormat="1" x14ac:dyDescent="0.25">
      <c r="A50" s="21"/>
      <c r="B50" s="21"/>
      <c r="C50" s="21"/>
      <c r="D50" s="21"/>
      <c r="E50" s="21"/>
      <c r="F50" s="21"/>
      <c r="G50" s="21"/>
      <c r="H50" s="40"/>
      <c r="I50" s="41"/>
      <c r="J50" s="41"/>
      <c r="K50" s="40"/>
      <c r="L50" s="41"/>
    </row>
    <row r="51" spans="1:12" x14ac:dyDescent="0.25">
      <c r="A51" s="70" t="s">
        <v>46</v>
      </c>
      <c r="B51" s="70"/>
      <c r="C51" s="70"/>
      <c r="D51" s="70"/>
      <c r="E51" s="70" t="s">
        <v>47</v>
      </c>
      <c r="F51" s="70"/>
      <c r="G51" s="70"/>
      <c r="H51" s="70" t="s">
        <v>48</v>
      </c>
      <c r="I51" s="70"/>
      <c r="J51" s="70"/>
      <c r="K51" s="70" t="s">
        <v>49</v>
      </c>
      <c r="L51" s="70"/>
    </row>
    <row r="52" spans="1:12" x14ac:dyDescent="0.25">
      <c r="A52" s="70" t="s">
        <v>50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</row>
    <row r="53" spans="1:12" s="22" customFormat="1" x14ac:dyDescent="0.25">
      <c r="A53" s="21"/>
      <c r="B53" s="21"/>
      <c r="C53" s="21"/>
      <c r="D53" s="21"/>
      <c r="E53" s="21"/>
      <c r="F53" s="21"/>
      <c r="G53" s="21"/>
      <c r="H53" s="40"/>
      <c r="I53" s="41"/>
      <c r="J53" s="41"/>
      <c r="K53" s="40"/>
      <c r="L53" s="41"/>
    </row>
    <row r="54" spans="1:12" x14ac:dyDescent="0.25">
      <c r="C54" s="16" t="s">
        <v>51</v>
      </c>
      <c r="D54" s="16" t="s">
        <v>52</v>
      </c>
      <c r="E54" s="16" t="s">
        <v>53</v>
      </c>
      <c r="F54" s="16" t="s">
        <v>54</v>
      </c>
      <c r="G54" s="16" t="s">
        <v>55</v>
      </c>
      <c r="I54" s="80" t="s">
        <v>57</v>
      </c>
      <c r="J54" s="81"/>
      <c r="K54" s="86"/>
      <c r="L54" s="87"/>
    </row>
    <row r="55" spans="1:12" x14ac:dyDescent="0.25">
      <c r="A55" s="64" t="s">
        <v>58</v>
      </c>
      <c r="B55" s="66"/>
      <c r="C55" s="16"/>
      <c r="D55" s="16"/>
      <c r="E55" s="16"/>
      <c r="F55" s="16"/>
      <c r="G55" s="16"/>
      <c r="I55" s="82"/>
      <c r="J55" s="83"/>
      <c r="K55" s="88"/>
      <c r="L55" s="89"/>
    </row>
    <row r="56" spans="1:12" x14ac:dyDescent="0.25">
      <c r="A56" s="64" t="s">
        <v>59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60</v>
      </c>
      <c r="B57" s="66"/>
      <c r="C57" s="16"/>
      <c r="D57" s="16" t="s">
        <v>61</v>
      </c>
      <c r="E57" s="16"/>
      <c r="F57" s="16" t="s">
        <v>62</v>
      </c>
      <c r="G57" s="16"/>
      <c r="I57" s="84"/>
      <c r="J57" s="85"/>
      <c r="K57" s="90"/>
      <c r="L57" s="91"/>
    </row>
  </sheetData>
  <mergeCells count="64">
    <mergeCell ref="I54:J57"/>
    <mergeCell ref="K54:L57"/>
    <mergeCell ref="A55:B55"/>
    <mergeCell ref="A56:B56"/>
    <mergeCell ref="A57:B57"/>
    <mergeCell ref="B14:F14"/>
    <mergeCell ref="A51:D51"/>
    <mergeCell ref="E51:G51"/>
    <mergeCell ref="H51:J51"/>
    <mergeCell ref="K51:L51"/>
    <mergeCell ref="B39:F39"/>
    <mergeCell ref="B40:F40"/>
    <mergeCell ref="B41:F41"/>
    <mergeCell ref="B42:F42"/>
    <mergeCell ref="B43:F43"/>
    <mergeCell ref="B44:F44"/>
    <mergeCell ref="B33:F33"/>
    <mergeCell ref="B34:F34"/>
    <mergeCell ref="B35:F35"/>
    <mergeCell ref="B36:F36"/>
    <mergeCell ref="B37:F37"/>
    <mergeCell ref="A52:D52"/>
    <mergeCell ref="E52:G52"/>
    <mergeCell ref="H52:J52"/>
    <mergeCell ref="K52:L52"/>
    <mergeCell ref="B45:F45"/>
    <mergeCell ref="B46:F46"/>
    <mergeCell ref="B47:F47"/>
    <mergeCell ref="B48:F48"/>
    <mergeCell ref="A49:G49"/>
    <mergeCell ref="H49:L49"/>
    <mergeCell ref="B38:F38"/>
    <mergeCell ref="B27:F27"/>
    <mergeCell ref="B28:F28"/>
    <mergeCell ref="B29:F29"/>
    <mergeCell ref="B30:F30"/>
    <mergeCell ref="B31:F31"/>
    <mergeCell ref="B32:F32"/>
    <mergeCell ref="B26:F26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B24:F24"/>
    <mergeCell ref="B25:F25"/>
    <mergeCell ref="B13:F13"/>
    <mergeCell ref="B1:F1"/>
    <mergeCell ref="K1:L1"/>
    <mergeCell ref="B2:F2"/>
    <mergeCell ref="B4:F4"/>
    <mergeCell ref="B5:F5"/>
    <mergeCell ref="B7:F7"/>
    <mergeCell ref="B3:F3"/>
    <mergeCell ref="B6:F6"/>
    <mergeCell ref="B8:F8"/>
    <mergeCell ref="B9:F9"/>
    <mergeCell ref="B10:F10"/>
    <mergeCell ref="B11:F11"/>
    <mergeCell ref="B12:F1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91"/>
  <sheetViews>
    <sheetView topLeftCell="A72" zoomScaleNormal="100" workbookViewId="0">
      <selection activeCell="I88" sqref="I87:I88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3" width="11.21875" style="12" customWidth="1"/>
    <col min="14" max="14" width="10.554687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44228</v>
      </c>
      <c r="C6" s="2"/>
      <c r="D6" s="3">
        <v>0.5</v>
      </c>
      <c r="E6" s="3">
        <v>0.81944444444444453</v>
      </c>
      <c r="F6" s="3"/>
      <c r="G6" s="3"/>
      <c r="H6" s="3"/>
      <c r="I6" s="3"/>
      <c r="J6" s="3"/>
      <c r="K6" s="3"/>
      <c r="L6" s="10"/>
      <c r="M6" s="10"/>
      <c r="N6" s="10"/>
      <c r="O6" s="3">
        <v>0.60069444444444442</v>
      </c>
      <c r="P6" s="3">
        <v>0.62152777777777779</v>
      </c>
      <c r="Q6" s="3" t="s">
        <v>22</v>
      </c>
      <c r="R6" s="4">
        <f>E6-D6</f>
        <v>0.31944444444444453</v>
      </c>
      <c r="S6" s="4">
        <f>(G6-F6)+(J6-I6)+(P6-O6)</f>
        <v>2.083333333333337E-2</v>
      </c>
      <c r="T6" s="4">
        <f>R6-S6</f>
        <v>0.29861111111111116</v>
      </c>
    </row>
    <row r="7" spans="1:20" ht="21" customHeight="1" x14ac:dyDescent="0.3">
      <c r="A7" s="9" t="s">
        <v>1</v>
      </c>
      <c r="B7" s="6">
        <f>B6+1</f>
        <v>44229</v>
      </c>
      <c r="C7" s="2"/>
      <c r="D7" s="3">
        <v>0.41666666666666669</v>
      </c>
      <c r="E7" s="3">
        <v>0.81944444444444453</v>
      </c>
      <c r="F7" s="3"/>
      <c r="G7" s="3"/>
      <c r="H7" s="3"/>
      <c r="I7" s="3">
        <v>0.54861111111111105</v>
      </c>
      <c r="J7" s="3">
        <v>0.56944444444444442</v>
      </c>
      <c r="K7" s="3" t="s">
        <v>36</v>
      </c>
      <c r="L7" s="10">
        <v>1</v>
      </c>
      <c r="M7" s="10"/>
      <c r="N7" s="10"/>
      <c r="O7" s="3"/>
      <c r="P7" s="3"/>
      <c r="Q7" s="3"/>
      <c r="R7" s="4">
        <f t="shared" ref="R7:R12" si="0">E7-D7</f>
        <v>0.40277777777777785</v>
      </c>
      <c r="S7" s="4">
        <f t="shared" ref="S7:S12" si="1">(G7-F7)+(J7-I7)+(P7-O7)</f>
        <v>2.083333333333337E-2</v>
      </c>
      <c r="T7" s="4">
        <f t="shared" ref="T7:T12" si="2">R7-S7</f>
        <v>0.38194444444444448</v>
      </c>
    </row>
    <row r="8" spans="1:20" ht="21" customHeight="1" x14ac:dyDescent="0.3">
      <c r="A8" s="9" t="s">
        <v>2</v>
      </c>
      <c r="B8" s="6">
        <f t="shared" ref="B8:B12" si="3">B7+1</f>
        <v>44230</v>
      </c>
      <c r="C8" s="59"/>
      <c r="D8" s="3">
        <v>0.41666666666666669</v>
      </c>
      <c r="E8" s="3">
        <v>0.77777777777777779</v>
      </c>
      <c r="F8" s="3"/>
      <c r="G8" s="3"/>
      <c r="H8" s="3"/>
      <c r="I8" s="3">
        <v>0.52083333333333337</v>
      </c>
      <c r="J8" s="3">
        <v>0.5625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0.3611111111111111</v>
      </c>
      <c r="S8" s="4">
        <f t="shared" si="1"/>
        <v>4.166666666666663E-2</v>
      </c>
      <c r="T8" s="4">
        <f t="shared" si="2"/>
        <v>0.31944444444444448</v>
      </c>
    </row>
    <row r="9" spans="1:20" ht="21" customHeight="1" x14ac:dyDescent="0.3">
      <c r="A9" s="9" t="s">
        <v>3</v>
      </c>
      <c r="B9" s="6">
        <f t="shared" si="3"/>
        <v>44231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44232</v>
      </c>
      <c r="C10" s="59"/>
      <c r="D10" s="3">
        <v>0.4375</v>
      </c>
      <c r="E10" s="3">
        <v>0.85069444444444453</v>
      </c>
      <c r="F10" s="3"/>
      <c r="G10" s="3"/>
      <c r="H10" s="3"/>
      <c r="I10" s="3">
        <v>0.50347222222222221</v>
      </c>
      <c r="J10" s="3">
        <v>0.52430555555555558</v>
      </c>
      <c r="K10" s="3" t="s">
        <v>22</v>
      </c>
      <c r="L10" s="10"/>
      <c r="M10" s="10">
        <v>1</v>
      </c>
      <c r="N10" s="10"/>
      <c r="O10" s="3"/>
      <c r="P10" s="3"/>
      <c r="Q10" s="3"/>
      <c r="R10" s="4">
        <f t="shared" si="0"/>
        <v>0.41319444444444453</v>
      </c>
      <c r="S10" s="4">
        <f t="shared" si="1"/>
        <v>2.083333333333337E-2</v>
      </c>
      <c r="T10" s="4">
        <f t="shared" si="2"/>
        <v>0.39236111111111116</v>
      </c>
    </row>
    <row r="11" spans="1:20" ht="21" customHeight="1" x14ac:dyDescent="0.3">
      <c r="A11" s="9" t="s">
        <v>5</v>
      </c>
      <c r="B11" s="6">
        <f t="shared" si="3"/>
        <v>44233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44234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1.4965277777777781</v>
      </c>
      <c r="S13" s="4">
        <f t="shared" ref="S13:T13" si="5">SUM(S6:S12)</f>
        <v>0.10416666666666674</v>
      </c>
      <c r="T13" s="4">
        <f t="shared" si="5"/>
        <v>1.3923611111111112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44235</v>
      </c>
      <c r="C27" s="2"/>
      <c r="D27" s="3">
        <v>0.27083333333333331</v>
      </c>
      <c r="E27" s="3">
        <v>0.6875</v>
      </c>
      <c r="F27" s="3">
        <v>0.375</v>
      </c>
      <c r="G27" s="3">
        <v>0.3888888888888889</v>
      </c>
      <c r="H27" s="3" t="s">
        <v>22</v>
      </c>
      <c r="I27" s="3">
        <v>0.52083333333333337</v>
      </c>
      <c r="J27" s="3">
        <v>0.54166666666666663</v>
      </c>
      <c r="K27" s="3" t="s">
        <v>22</v>
      </c>
      <c r="L27" s="10"/>
      <c r="M27" s="10">
        <v>1</v>
      </c>
      <c r="N27" s="10"/>
      <c r="O27" s="3"/>
      <c r="P27" s="3"/>
      <c r="Q27" s="3"/>
      <c r="R27" s="4">
        <f>E27-D27</f>
        <v>0.41666666666666669</v>
      </c>
      <c r="S27" s="4">
        <f>(G27-F27)+(J27-I27)+(P27-O27)</f>
        <v>3.4722222222222154E-2</v>
      </c>
      <c r="T27" s="4">
        <f>R27-S27</f>
        <v>0.38194444444444453</v>
      </c>
    </row>
    <row r="28" spans="1:20" ht="21" customHeight="1" x14ac:dyDescent="0.3">
      <c r="A28" s="9" t="s">
        <v>1</v>
      </c>
      <c r="B28" s="6">
        <f>B27+1</f>
        <v>44236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44237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44238</v>
      </c>
      <c r="C30" s="59"/>
      <c r="D30" s="3">
        <v>0.45833333333333331</v>
      </c>
      <c r="E30" s="3">
        <v>0.83333333333333337</v>
      </c>
      <c r="F30" s="3"/>
      <c r="G30" s="3"/>
      <c r="H30" s="3"/>
      <c r="I30" s="3">
        <v>0.57291666666666663</v>
      </c>
      <c r="J30" s="3">
        <v>0.60416666666666663</v>
      </c>
      <c r="K30" s="3" t="s">
        <v>22</v>
      </c>
      <c r="L30" s="10"/>
      <c r="M30" s="10">
        <v>1</v>
      </c>
      <c r="N30" s="10"/>
      <c r="O30" s="3">
        <v>0.78472222222222221</v>
      </c>
      <c r="P30" s="3">
        <v>0.79861111111111116</v>
      </c>
      <c r="Q30" s="3" t="s">
        <v>36</v>
      </c>
      <c r="R30" s="4">
        <f t="shared" si="6"/>
        <v>0.37500000000000006</v>
      </c>
      <c r="S30" s="4">
        <f t="shared" si="7"/>
        <v>4.5138888888888951E-2</v>
      </c>
      <c r="T30" s="4">
        <f t="shared" si="8"/>
        <v>0.3298611111111111</v>
      </c>
    </row>
    <row r="31" spans="1:20" ht="21" customHeight="1" x14ac:dyDescent="0.3">
      <c r="A31" s="9" t="s">
        <v>4</v>
      </c>
      <c r="B31" s="6">
        <f t="shared" si="9"/>
        <v>44239</v>
      </c>
      <c r="C31" s="59"/>
      <c r="D31" s="3">
        <v>0.45833333333333331</v>
      </c>
      <c r="E31" s="3">
        <v>0.875</v>
      </c>
      <c r="F31" s="3"/>
      <c r="G31" s="3"/>
      <c r="H31" s="3"/>
      <c r="I31" s="3">
        <v>0.5</v>
      </c>
      <c r="J31" s="3">
        <v>0.54166666666666663</v>
      </c>
      <c r="K31" s="3" t="s">
        <v>36</v>
      </c>
      <c r="L31" s="10"/>
      <c r="M31" s="10"/>
      <c r="N31" s="10"/>
      <c r="O31" s="3"/>
      <c r="P31" s="3"/>
      <c r="Q31" s="3"/>
      <c r="R31" s="4">
        <f t="shared" si="6"/>
        <v>0.41666666666666669</v>
      </c>
      <c r="S31" s="4">
        <f t="shared" si="7"/>
        <v>4.166666666666663E-2</v>
      </c>
      <c r="T31" s="4">
        <f t="shared" si="8"/>
        <v>0.37500000000000006</v>
      </c>
    </row>
    <row r="32" spans="1:20" ht="21" customHeight="1" x14ac:dyDescent="0.3">
      <c r="A32" s="9" t="s">
        <v>5</v>
      </c>
      <c r="B32" s="6">
        <f t="shared" si="9"/>
        <v>44240</v>
      </c>
      <c r="C32" s="59"/>
      <c r="D32" s="3">
        <v>0.41666666666666669</v>
      </c>
      <c r="E32" s="3">
        <v>0.83333333333333337</v>
      </c>
      <c r="F32" s="3"/>
      <c r="G32" s="3"/>
      <c r="H32" s="3"/>
      <c r="I32" s="3">
        <v>0.57291666666666663</v>
      </c>
      <c r="J32" s="3">
        <v>0.60416666666666663</v>
      </c>
      <c r="K32" s="3" t="s">
        <v>36</v>
      </c>
      <c r="L32" s="10">
        <v>1</v>
      </c>
      <c r="M32" s="10"/>
      <c r="N32" s="10"/>
      <c r="O32" s="3">
        <v>0.76388888888888884</v>
      </c>
      <c r="P32" s="3">
        <v>0.77777777777777779</v>
      </c>
      <c r="Q32" s="3" t="s">
        <v>36</v>
      </c>
      <c r="R32" s="4">
        <f t="shared" si="6"/>
        <v>0.41666666666666669</v>
      </c>
      <c r="S32" s="4">
        <f t="shared" si="7"/>
        <v>4.5138888888888951E-2</v>
      </c>
      <c r="T32" s="4">
        <f t="shared" si="8"/>
        <v>0.37152777777777773</v>
      </c>
    </row>
    <row r="33" spans="1:20" ht="21" customHeight="1" x14ac:dyDescent="0.3">
      <c r="A33" s="9" t="s">
        <v>6</v>
      </c>
      <c r="B33" s="6">
        <f t="shared" si="9"/>
        <v>44241</v>
      </c>
      <c r="C33" s="9"/>
      <c r="D33" s="3">
        <v>0.39583333333333331</v>
      </c>
      <c r="E33" s="3">
        <v>0.83333333333333337</v>
      </c>
      <c r="F33" s="3"/>
      <c r="G33" s="3"/>
      <c r="H33" s="3"/>
      <c r="I33" s="3">
        <v>0.55555555555555558</v>
      </c>
      <c r="J33" s="3">
        <v>0.59722222222222221</v>
      </c>
      <c r="K33" s="3" t="s">
        <v>36</v>
      </c>
      <c r="L33" s="10"/>
      <c r="M33" s="10"/>
      <c r="N33" s="10"/>
      <c r="O33" s="3"/>
      <c r="P33" s="3"/>
      <c r="Q33" s="3"/>
      <c r="R33" s="4">
        <f t="shared" si="6"/>
        <v>0.43750000000000006</v>
      </c>
      <c r="S33" s="4">
        <f t="shared" si="7"/>
        <v>4.166666666666663E-2</v>
      </c>
      <c r="T33" s="4">
        <f t="shared" si="8"/>
        <v>0.39583333333333343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2.0625000000000004</v>
      </c>
      <c r="S34" s="4">
        <f t="shared" ref="S34:T34" si="11">SUM(S27:S33)</f>
        <v>0.20833333333333331</v>
      </c>
      <c r="T34" s="4">
        <f t="shared" si="11"/>
        <v>1.8541666666666667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3">
      <c r="A49" s="9" t="s">
        <v>0</v>
      </c>
      <c r="B49" s="6">
        <v>44242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3">
      <c r="A50" s="9" t="s">
        <v>1</v>
      </c>
      <c r="B50" s="6">
        <f>B49+1</f>
        <v>44243</v>
      </c>
      <c r="C50" s="2"/>
      <c r="D50" s="3">
        <v>0.34375</v>
      </c>
      <c r="E50" s="3">
        <v>0.76041666666666663</v>
      </c>
      <c r="F50" s="3"/>
      <c r="G50" s="3"/>
      <c r="H50" s="3"/>
      <c r="I50" s="3">
        <v>0.54861111111111105</v>
      </c>
      <c r="J50" s="3">
        <v>0.59027777777777779</v>
      </c>
      <c r="K50" s="3" t="s">
        <v>36</v>
      </c>
      <c r="L50" s="10"/>
      <c r="M50" s="10"/>
      <c r="N50" s="10"/>
      <c r="O50" s="3"/>
      <c r="P50" s="3"/>
      <c r="Q50" s="3"/>
      <c r="R50" s="4">
        <f t="shared" ref="R50:R55" si="12">E50-D50</f>
        <v>0.41666666666666663</v>
      </c>
      <c r="S50" s="4">
        <f t="shared" ref="S50:S55" si="13">(G50-F50)+(J50-I50)+(P50-O50)</f>
        <v>4.1666666666666741E-2</v>
      </c>
      <c r="T50" s="4">
        <f t="shared" ref="T50:T55" si="14">R50-S50</f>
        <v>0.37499999999999989</v>
      </c>
    </row>
    <row r="51" spans="1:20" ht="21" customHeight="1" x14ac:dyDescent="0.3">
      <c r="A51" s="9" t="s">
        <v>2</v>
      </c>
      <c r="B51" s="6">
        <f t="shared" ref="B51:B55" si="15">B50+1</f>
        <v>44244</v>
      </c>
      <c r="C51" s="59"/>
      <c r="D51" s="3">
        <v>0.33333333333333331</v>
      </c>
      <c r="E51" s="3">
        <v>0.6875</v>
      </c>
      <c r="F51" s="3"/>
      <c r="G51" s="3"/>
      <c r="H51" s="3"/>
      <c r="I51" s="3">
        <v>0.49305555555555558</v>
      </c>
      <c r="J51" s="3">
        <v>0.51388888888888895</v>
      </c>
      <c r="K51" s="3" t="s">
        <v>36</v>
      </c>
      <c r="L51" s="10">
        <v>1</v>
      </c>
      <c r="M51" s="10"/>
      <c r="N51" s="10"/>
      <c r="O51" s="3"/>
      <c r="P51" s="3"/>
      <c r="Q51" s="3"/>
      <c r="R51" s="4">
        <f t="shared" si="12"/>
        <v>0.35416666666666669</v>
      </c>
      <c r="S51" s="4">
        <f t="shared" si="13"/>
        <v>2.083333333333337E-2</v>
      </c>
      <c r="T51" s="4">
        <f t="shared" si="14"/>
        <v>0.33333333333333331</v>
      </c>
    </row>
    <row r="52" spans="1:20" ht="21" customHeight="1" x14ac:dyDescent="0.3">
      <c r="A52" s="9" t="s">
        <v>3</v>
      </c>
      <c r="B52" s="6">
        <f t="shared" si="15"/>
        <v>44245</v>
      </c>
      <c r="C52" s="59"/>
      <c r="D52" s="3">
        <v>0.33333333333333331</v>
      </c>
      <c r="E52" s="3">
        <v>0.65277777777777779</v>
      </c>
      <c r="F52" s="3"/>
      <c r="G52" s="3"/>
      <c r="H52" s="3"/>
      <c r="I52" s="3">
        <v>0.53125</v>
      </c>
      <c r="J52" s="3">
        <v>0.57291666666666663</v>
      </c>
      <c r="K52" s="3" t="s">
        <v>36</v>
      </c>
      <c r="L52" s="10"/>
      <c r="M52" s="10"/>
      <c r="N52" s="10"/>
      <c r="O52" s="3"/>
      <c r="P52" s="3"/>
      <c r="Q52" s="3"/>
      <c r="R52" s="4">
        <f t="shared" si="12"/>
        <v>0.31944444444444448</v>
      </c>
      <c r="S52" s="4">
        <f t="shared" si="13"/>
        <v>4.166666666666663E-2</v>
      </c>
      <c r="T52" s="4">
        <f t="shared" si="14"/>
        <v>0.27777777777777785</v>
      </c>
    </row>
    <row r="53" spans="1:20" ht="21" customHeight="1" x14ac:dyDescent="0.3">
      <c r="A53" s="9" t="s">
        <v>4</v>
      </c>
      <c r="B53" s="6">
        <f t="shared" si="15"/>
        <v>44246</v>
      </c>
      <c r="C53" s="59"/>
      <c r="D53" s="3">
        <v>0.35416666666666669</v>
      </c>
      <c r="E53" s="3">
        <v>0.72916666666666663</v>
      </c>
      <c r="F53" s="3"/>
      <c r="G53" s="3"/>
      <c r="H53" s="3"/>
      <c r="I53" s="3">
        <v>0.51388888888888895</v>
      </c>
      <c r="J53" s="3">
        <v>0.53472222222222221</v>
      </c>
      <c r="K53" s="3" t="s">
        <v>36</v>
      </c>
      <c r="L53" s="10">
        <v>1</v>
      </c>
      <c r="M53" s="10"/>
      <c r="N53" s="10"/>
      <c r="O53" s="3"/>
      <c r="P53" s="3"/>
      <c r="Q53" s="3"/>
      <c r="R53" s="4">
        <f t="shared" si="12"/>
        <v>0.37499999999999994</v>
      </c>
      <c r="S53" s="4">
        <f t="shared" si="13"/>
        <v>2.0833333333333259E-2</v>
      </c>
      <c r="T53" s="4">
        <f t="shared" si="14"/>
        <v>0.35416666666666669</v>
      </c>
    </row>
    <row r="54" spans="1:20" ht="21" customHeight="1" x14ac:dyDescent="0.3">
      <c r="A54" s="9" t="s">
        <v>5</v>
      </c>
      <c r="B54" s="6">
        <f t="shared" si="15"/>
        <v>44247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9" t="s">
        <v>6</v>
      </c>
      <c r="B55" s="6">
        <f t="shared" si="15"/>
        <v>44248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1.4652777777777777</v>
      </c>
      <c r="S56" s="4">
        <f t="shared" ref="S56:T56" si="17">SUM(S49:S55)</f>
        <v>0.125</v>
      </c>
      <c r="T56" s="4">
        <f t="shared" si="17"/>
        <v>1.3402777777777779</v>
      </c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3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3">
      <c r="A71" s="9" t="s">
        <v>0</v>
      </c>
      <c r="B71" s="6">
        <v>44249</v>
      </c>
      <c r="C71" s="2"/>
      <c r="D71" s="3">
        <v>0.41666666666666669</v>
      </c>
      <c r="E71" s="3">
        <v>0.75</v>
      </c>
      <c r="F71" s="3"/>
      <c r="G71" s="3"/>
      <c r="H71" s="3"/>
      <c r="I71" s="3">
        <v>0.51041666666666663</v>
      </c>
      <c r="J71" s="3">
        <v>0.53125</v>
      </c>
      <c r="K71" s="3" t="s">
        <v>36</v>
      </c>
      <c r="L71" s="10">
        <v>1</v>
      </c>
      <c r="M71" s="10"/>
      <c r="N71" s="10"/>
      <c r="O71" s="3"/>
      <c r="P71" s="3"/>
      <c r="Q71" s="3"/>
      <c r="R71" s="4">
        <f>E71-D71</f>
        <v>0.33333333333333331</v>
      </c>
      <c r="S71" s="4">
        <f>(G71-F71)+(J71-I71)+(P71-O71)</f>
        <v>2.083333333333337E-2</v>
      </c>
      <c r="T71" s="4">
        <f>R71-S71</f>
        <v>0.31249999999999994</v>
      </c>
    </row>
    <row r="72" spans="1:20" ht="21" customHeight="1" x14ac:dyDescent="0.3">
      <c r="A72" s="9" t="s">
        <v>1</v>
      </c>
      <c r="B72" s="6">
        <f>B71+1</f>
        <v>44250</v>
      </c>
      <c r="C72" s="2"/>
      <c r="D72" s="3">
        <v>0.39583333333333331</v>
      </c>
      <c r="E72" s="3">
        <v>0.71527777777777779</v>
      </c>
      <c r="F72" s="3"/>
      <c r="G72" s="3"/>
      <c r="H72" s="3"/>
      <c r="I72" s="3">
        <v>0.59027777777777779</v>
      </c>
      <c r="J72" s="3">
        <v>0.61111111111111105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18">E72-D72</f>
        <v>0.31944444444444448</v>
      </c>
      <c r="S72" s="4">
        <f t="shared" ref="S72:S77" si="19">(G72-F72)+(J72-I72)+(P72-O72)</f>
        <v>2.0833333333333259E-2</v>
      </c>
      <c r="T72" s="4">
        <f t="shared" ref="T72:T77" si="20">R72-S72</f>
        <v>0.29861111111111122</v>
      </c>
    </row>
    <row r="73" spans="1:20" ht="21" customHeight="1" x14ac:dyDescent="0.3">
      <c r="A73" s="9" t="s">
        <v>2</v>
      </c>
      <c r="B73" s="6">
        <f t="shared" ref="B73:B77" si="21">B72+1</f>
        <v>44251</v>
      </c>
      <c r="C73" s="59"/>
      <c r="D73" s="3">
        <v>0.41666666666666669</v>
      </c>
      <c r="E73" s="3">
        <v>0.77083333333333337</v>
      </c>
      <c r="F73" s="3"/>
      <c r="G73" s="3"/>
      <c r="H73" s="3"/>
      <c r="I73" s="3">
        <v>0.51041666666666663</v>
      </c>
      <c r="J73" s="3">
        <v>0.53125</v>
      </c>
      <c r="K73" s="3" t="s">
        <v>36</v>
      </c>
      <c r="L73" s="10">
        <v>1</v>
      </c>
      <c r="M73" s="10"/>
      <c r="N73" s="10"/>
      <c r="O73" s="3">
        <v>0.68055555555555547</v>
      </c>
      <c r="P73" s="3">
        <v>0.69444444444444453</v>
      </c>
      <c r="Q73" s="3" t="s">
        <v>36</v>
      </c>
      <c r="R73" s="4">
        <f t="shared" si="18"/>
        <v>0.35416666666666669</v>
      </c>
      <c r="S73" s="4">
        <f t="shared" si="19"/>
        <v>3.4722222222222432E-2</v>
      </c>
      <c r="T73" s="4">
        <f t="shared" si="20"/>
        <v>0.31944444444444425</v>
      </c>
    </row>
    <row r="74" spans="1:20" ht="21" customHeight="1" x14ac:dyDescent="0.3">
      <c r="A74" s="9" t="s">
        <v>3</v>
      </c>
      <c r="B74" s="6">
        <f t="shared" si="21"/>
        <v>44252</v>
      </c>
      <c r="C74" s="59"/>
      <c r="D74" s="3">
        <v>0.40625</v>
      </c>
      <c r="E74" s="3">
        <v>0.75</v>
      </c>
      <c r="F74" s="3"/>
      <c r="G74" s="3"/>
      <c r="H74" s="3"/>
      <c r="I74" s="3">
        <v>0.47916666666666669</v>
      </c>
      <c r="J74" s="3">
        <v>0.5</v>
      </c>
      <c r="K74" s="3" t="s">
        <v>36</v>
      </c>
      <c r="L74" s="10">
        <v>1</v>
      </c>
      <c r="M74" s="10"/>
      <c r="N74" s="10"/>
      <c r="O74" s="3">
        <v>0.69097222222222221</v>
      </c>
      <c r="P74" s="3">
        <v>0.71180555555555547</v>
      </c>
      <c r="Q74" s="3" t="s">
        <v>36</v>
      </c>
      <c r="R74" s="4">
        <f t="shared" si="18"/>
        <v>0.34375</v>
      </c>
      <c r="S74" s="4">
        <f t="shared" si="19"/>
        <v>4.1666666666666574E-2</v>
      </c>
      <c r="T74" s="4">
        <f t="shared" si="20"/>
        <v>0.30208333333333343</v>
      </c>
    </row>
    <row r="75" spans="1:20" ht="21" customHeight="1" x14ac:dyDescent="0.3">
      <c r="A75" s="9" t="s">
        <v>4</v>
      </c>
      <c r="B75" s="6">
        <f t="shared" si="21"/>
        <v>44253</v>
      </c>
      <c r="C75" s="59"/>
      <c r="D75" s="3">
        <v>0.4375</v>
      </c>
      <c r="E75" s="3">
        <v>0.82291666666666663</v>
      </c>
      <c r="F75" s="3"/>
      <c r="G75" s="3"/>
      <c r="H75" s="3"/>
      <c r="I75" s="3">
        <v>0.51736111111111105</v>
      </c>
      <c r="J75" s="3">
        <v>0.53819444444444442</v>
      </c>
      <c r="K75" s="3" t="s">
        <v>22</v>
      </c>
      <c r="L75" s="10"/>
      <c r="M75" s="10">
        <v>1</v>
      </c>
      <c r="N75" s="10"/>
      <c r="O75" s="3">
        <v>0.67708333333333337</v>
      </c>
      <c r="P75" s="3">
        <v>0.69097222222222221</v>
      </c>
      <c r="Q75" s="3" t="s">
        <v>36</v>
      </c>
      <c r="R75" s="4">
        <f t="shared" si="18"/>
        <v>0.38541666666666663</v>
      </c>
      <c r="S75" s="4">
        <f t="shared" si="19"/>
        <v>3.472222222222221E-2</v>
      </c>
      <c r="T75" s="4">
        <f t="shared" si="20"/>
        <v>0.35069444444444442</v>
      </c>
    </row>
    <row r="76" spans="1:20" ht="21" customHeight="1" x14ac:dyDescent="0.3">
      <c r="A76" s="9" t="s">
        <v>5</v>
      </c>
      <c r="B76" s="6">
        <f t="shared" si="21"/>
        <v>44254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9" t="s">
        <v>6</v>
      </c>
      <c r="B77" s="6">
        <f t="shared" si="21"/>
        <v>44255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1.7361111111111112</v>
      </c>
      <c r="S78" s="4">
        <f t="shared" si="22"/>
        <v>0.15277777777777785</v>
      </c>
      <c r="T78" s="4">
        <f t="shared" si="22"/>
        <v>1.5833333333333333</v>
      </c>
    </row>
    <row r="80" spans="1:20" ht="21" customHeight="1" x14ac:dyDescent="0.3">
      <c r="A80" s="51" t="s">
        <v>108</v>
      </c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3"/>
      <c r="R80" s="4">
        <f>SUM(R78,R56,R34,R13)</f>
        <v>6.7604166666666679</v>
      </c>
      <c r="S80" s="4">
        <f>SUM(S78,S56,S34,S13)</f>
        <v>0.5902777777777779</v>
      </c>
      <c r="T80" s="4">
        <f>SUM(T78,T56,T34,T13)</f>
        <v>6.1701388888888893</v>
      </c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4" spans="1:20" ht="21" customHeight="1" x14ac:dyDescent="0.3">
      <c r="A84" s="57" t="s">
        <v>27</v>
      </c>
      <c r="B84" s="57"/>
      <c r="C84" s="57"/>
      <c r="D84" s="57"/>
      <c r="E84" s="57" t="s">
        <v>14</v>
      </c>
      <c r="F84" s="57" t="s">
        <v>28</v>
      </c>
      <c r="G84" s="57" t="s">
        <v>29</v>
      </c>
      <c r="H84" s="57" t="s">
        <v>30</v>
      </c>
      <c r="I84" s="57" t="s">
        <v>31</v>
      </c>
      <c r="J84" s="57" t="s">
        <v>100</v>
      </c>
      <c r="K84" s="53" t="s">
        <v>101</v>
      </c>
      <c r="L84" s="57" t="s">
        <v>102</v>
      </c>
      <c r="M84" s="57" t="s">
        <v>116</v>
      </c>
      <c r="N84" s="57" t="s">
        <v>123</v>
      </c>
    </row>
    <row r="85" spans="1:20" ht="21" customHeight="1" x14ac:dyDescent="0.3">
      <c r="A85" s="57"/>
      <c r="B85" s="57"/>
      <c r="C85" s="57"/>
      <c r="D85" s="57"/>
      <c r="E85" s="57"/>
      <c r="F85" s="57"/>
      <c r="G85" s="57"/>
      <c r="H85" s="57"/>
      <c r="I85" s="57"/>
      <c r="J85" s="57"/>
      <c r="K85" s="53"/>
      <c r="L85" s="57"/>
      <c r="M85" s="57"/>
      <c r="N85" s="57"/>
    </row>
    <row r="86" spans="1:20" ht="21" customHeight="1" x14ac:dyDescent="0.3">
      <c r="A86" s="60" t="s">
        <v>118</v>
      </c>
      <c r="B86" s="60"/>
      <c r="C86" s="60"/>
      <c r="D86" s="60"/>
      <c r="E86" s="7">
        <f>T75*24</f>
        <v>8.4166666666666661</v>
      </c>
      <c r="F86" s="7">
        <v>7</v>
      </c>
      <c r="G86" s="7">
        <f>IF(AND(7&gt;E86&gt;7,E86&lt;&gt;0),(E86-7)-H86,0)</f>
        <v>1.4166666666666661</v>
      </c>
      <c r="H86" s="8">
        <f>IF(E86&gt;42,E86-42,0)</f>
        <v>0</v>
      </c>
      <c r="I86" s="7">
        <f>I85+(E86-F86)</f>
        <v>1.4166666666666661</v>
      </c>
      <c r="J86" s="10">
        <f>SUM(L68:L74)</f>
        <v>4</v>
      </c>
      <c r="K86" s="10">
        <f>SUM(M68:M74)</f>
        <v>0</v>
      </c>
      <c r="L86" s="10">
        <f>SUM(N68:N74)</f>
        <v>0</v>
      </c>
      <c r="M86" s="9">
        <f>IF(T68&gt;0,1,0)+IF(T69&gt;0,1,0)+IF(T70&gt;0,1,0)+IF(T71&gt;0,1,0)+IF(T72&gt;0,1,0)+IF(T73&gt;0,1,0)+IF(T74&gt;0,1,0)</f>
        <v>5</v>
      </c>
      <c r="N86" s="10">
        <f>IF(T74&gt;0,1,0)</f>
        <v>1</v>
      </c>
    </row>
    <row r="87" spans="1:20" ht="21" customHeight="1" x14ac:dyDescent="0.3">
      <c r="A87" s="60" t="s">
        <v>119</v>
      </c>
      <c r="B87" s="60"/>
      <c r="C87" s="60"/>
      <c r="D87" s="60"/>
      <c r="E87" s="7">
        <f>T13*24</f>
        <v>33.416666666666671</v>
      </c>
      <c r="F87" s="7">
        <v>35</v>
      </c>
      <c r="G87" s="7">
        <f>IF(AND(35&gt;E87&gt;43,E87&lt;&gt;0),(E87-35)-H87,0)</f>
        <v>-1.5833333333333286</v>
      </c>
      <c r="H87" s="8">
        <f>IF(E87&gt;42,E87-42,0)</f>
        <v>0</v>
      </c>
      <c r="I87" s="7">
        <f>I86+(E87-F87)</f>
        <v>-0.16666666666666252</v>
      </c>
      <c r="J87" s="10">
        <f>SUM(L6:L12)</f>
        <v>1</v>
      </c>
      <c r="K87" s="10">
        <f t="shared" ref="K87:L87" si="23">SUM(M6:M12)</f>
        <v>1</v>
      </c>
      <c r="L87" s="10">
        <f t="shared" si="23"/>
        <v>0</v>
      </c>
      <c r="M87" s="9">
        <f>IF(T6&gt;0,1,0)+IF(T7&gt;0,1,0)+IF(T8&gt;0,1,0)+IF(T9&gt;0,1,0)+IF(T10&gt;0,1,0)+IF(T11&gt;0,1,0)+IF(T12&gt;0,1,0)</f>
        <v>4</v>
      </c>
      <c r="N87" s="10">
        <f>IF(T12&gt;0,1,0)</f>
        <v>0</v>
      </c>
    </row>
    <row r="88" spans="1:20" ht="21" customHeight="1" x14ac:dyDescent="0.3">
      <c r="A88" s="60" t="s">
        <v>120</v>
      </c>
      <c r="B88" s="60"/>
      <c r="C88" s="60"/>
      <c r="D88" s="60"/>
      <c r="E88" s="7">
        <f>T34*24</f>
        <v>44.5</v>
      </c>
      <c r="F88" s="7">
        <v>35</v>
      </c>
      <c r="G88" s="7">
        <f>IF(AND(35&gt;E88&gt;43,E88&lt;&gt;0),(E88-35)-H88,0)</f>
        <v>7</v>
      </c>
      <c r="H88" s="8">
        <f>IF(E88&gt;42,E88-42,0)</f>
        <v>2.5</v>
      </c>
      <c r="I88" s="7">
        <f>I87+(E88-F88)</f>
        <v>9.3333333333333375</v>
      </c>
      <c r="J88" s="10">
        <f t="shared" ref="J88:J91" si="24">SUM(L7:L13)</f>
        <v>1</v>
      </c>
      <c r="K88" s="10">
        <f t="shared" ref="K88:K91" si="25">SUM(M7:M13)</f>
        <v>1</v>
      </c>
      <c r="L88" s="10">
        <f t="shared" ref="L88:L91" si="26">SUM(N7:N13)</f>
        <v>0</v>
      </c>
      <c r="M88" s="9">
        <f>IF(T27&gt;0,1,0)+IF(T28&gt;0,1,0)+IF(T29&gt;0,1,0)+IF(T30&gt;0,1,0)+IF(T31&gt;0,1,0)+IF(T32&gt;0,1,0)+IF(T33&gt;0,1,0)</f>
        <v>5</v>
      </c>
      <c r="N88" s="10">
        <f>IF(T33&gt;0,1,0)</f>
        <v>1</v>
      </c>
    </row>
    <row r="89" spans="1:20" ht="21" customHeight="1" x14ac:dyDescent="0.3">
      <c r="A89" s="60" t="s">
        <v>109</v>
      </c>
      <c r="B89" s="60"/>
      <c r="C89" s="60"/>
      <c r="D89" s="60"/>
      <c r="E89" s="7">
        <f>T56*24</f>
        <v>32.166666666666671</v>
      </c>
      <c r="F89" s="7">
        <v>35</v>
      </c>
      <c r="G89" s="7">
        <f>IF(AND(35&gt;E89&gt;43,E89&lt;&gt;0),(E89-35)-H89,0)</f>
        <v>-2.8333333333333286</v>
      </c>
      <c r="H89" s="8">
        <f>IF(E89&gt;42,E89-42,0)</f>
        <v>0</v>
      </c>
      <c r="I89" s="7">
        <f>I88+(E89-F89)</f>
        <v>6.5000000000000089</v>
      </c>
      <c r="J89" s="10">
        <f t="shared" si="24"/>
        <v>0</v>
      </c>
      <c r="K89" s="10">
        <f t="shared" si="25"/>
        <v>1</v>
      </c>
      <c r="L89" s="10">
        <f t="shared" si="26"/>
        <v>0</v>
      </c>
      <c r="M89" s="9">
        <f>IF(T49&gt;0,1,0)+IF(T50&gt;0,1,0)+IF(T51&gt;0,1,0)+IF(T52&gt;0,1,0)+IF(T53&gt;0,1,0)+IF(T54&gt;0,1,0)+IF(T55&gt;0,1,0)</f>
        <v>4</v>
      </c>
      <c r="N89" s="10">
        <f>IF(T55&gt;0,1,0)</f>
        <v>0</v>
      </c>
    </row>
    <row r="90" spans="1:20" ht="21" customHeight="1" x14ac:dyDescent="0.3">
      <c r="A90" s="60" t="s">
        <v>110</v>
      </c>
      <c r="B90" s="60"/>
      <c r="C90" s="60"/>
      <c r="D90" s="60"/>
      <c r="E90" s="7">
        <f>T78*24</f>
        <v>38</v>
      </c>
      <c r="F90" s="7">
        <v>35</v>
      </c>
      <c r="G90" s="7">
        <f>IF(AND(35&gt;E90&gt;43,E90&lt;&gt;0),(E90-35)-H90,0)</f>
        <v>3</v>
      </c>
      <c r="H90" s="8">
        <f>IF(E90&gt;42,E90-42,0)</f>
        <v>0</v>
      </c>
      <c r="I90" s="7">
        <f>I89+(E90-F90)</f>
        <v>9.5000000000000089</v>
      </c>
      <c r="J90" s="10">
        <f t="shared" si="24"/>
        <v>0</v>
      </c>
      <c r="K90" s="10">
        <f t="shared" si="25"/>
        <v>1</v>
      </c>
      <c r="L90" s="10">
        <f t="shared" si="26"/>
        <v>0</v>
      </c>
      <c r="M90" s="9">
        <f>IF(T71&gt;0,1,0)+IF(T72&gt;0,1,0)+IF(T73&gt;0,1,0)+IF(T74&gt;0,1,0)+IF(T75&gt;0,1,0)+IF(T76&gt;0,1,0)+IF(T77&gt;0,1,0)</f>
        <v>5</v>
      </c>
      <c r="N90" s="10">
        <f>IF(T77&gt;0,1,0)</f>
        <v>0</v>
      </c>
    </row>
    <row r="91" spans="1:20" ht="21" customHeight="1" x14ac:dyDescent="0.3">
      <c r="A91" s="57" t="s">
        <v>21</v>
      </c>
      <c r="B91" s="57"/>
      <c r="C91" s="57"/>
      <c r="D91" s="57"/>
      <c r="E91" s="7">
        <f>SUM(E87:E90)</f>
        <v>148.08333333333334</v>
      </c>
      <c r="F91" s="7"/>
      <c r="G91" s="7">
        <f>SUM(G87:G90)</f>
        <v>5.5833333333333428</v>
      </c>
      <c r="H91" s="7">
        <f>SUM(H87:H90)</f>
        <v>2.5</v>
      </c>
      <c r="I91" s="7">
        <f>I90</f>
        <v>9.5000000000000089</v>
      </c>
      <c r="J91" s="10">
        <f t="shared" si="24"/>
        <v>0</v>
      </c>
      <c r="K91" s="10">
        <f t="shared" si="25"/>
        <v>1</v>
      </c>
      <c r="L91" s="10">
        <f t="shared" si="26"/>
        <v>0</v>
      </c>
      <c r="M91" s="9">
        <f>SUM(M87:M90)</f>
        <v>18</v>
      </c>
      <c r="N91" s="10">
        <f>SUM(N87:N90)</f>
        <v>1</v>
      </c>
    </row>
  </sheetData>
  <mergeCells count="94">
    <mergeCell ref="A90:D90"/>
    <mergeCell ref="J84:J85"/>
    <mergeCell ref="K84:K85"/>
    <mergeCell ref="L84:L85"/>
    <mergeCell ref="A87:D87"/>
    <mergeCell ref="A88:D88"/>
    <mergeCell ref="A89:D89"/>
    <mergeCell ref="A80:Q80"/>
    <mergeCell ref="A84:D85"/>
    <mergeCell ref="E84:E85"/>
    <mergeCell ref="F84:F85"/>
    <mergeCell ref="G84:G85"/>
    <mergeCell ref="H84:H85"/>
    <mergeCell ref="I84:I85"/>
    <mergeCell ref="M84:M85"/>
    <mergeCell ref="A78:Q78"/>
    <mergeCell ref="D69:D70"/>
    <mergeCell ref="E69:E70"/>
    <mergeCell ref="F69:H69"/>
    <mergeCell ref="I69:K69"/>
    <mergeCell ref="L69:N69"/>
    <mergeCell ref="O69:Q69"/>
    <mergeCell ref="C73:C74"/>
    <mergeCell ref="C75:C76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I47:K47"/>
    <mergeCell ref="L47:N47"/>
    <mergeCell ref="O47:Q47"/>
    <mergeCell ref="R47:R48"/>
    <mergeCell ref="S47:S48"/>
    <mergeCell ref="A34:Q34"/>
    <mergeCell ref="D25:D26"/>
    <mergeCell ref="E25:E26"/>
    <mergeCell ref="F25:H25"/>
    <mergeCell ref="I25:K25"/>
    <mergeCell ref="L25:N25"/>
    <mergeCell ref="O25:Q25"/>
    <mergeCell ref="C29:C30"/>
    <mergeCell ref="C31:C32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O4:Q4"/>
    <mergeCell ref="R4:R5"/>
    <mergeCell ref="S4:S5"/>
    <mergeCell ref="C8:C9"/>
    <mergeCell ref="C10:C11"/>
    <mergeCell ref="A91:D91"/>
    <mergeCell ref="N84:N85"/>
    <mergeCell ref="A86:D86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  <mergeCell ref="I4:K4"/>
    <mergeCell ref="L4:N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09380-0CEC-45D3-9842-7298164C048A}">
  <dimension ref="A1:P58"/>
  <sheetViews>
    <sheetView workbookViewId="0">
      <selection activeCell="B14" sqref="B14:F1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0221'!G91&gt;0,'HEURES 0221'!G91,0)</f>
        <v>5.5833333333333428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138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139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140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6:B56"/>
    <mergeCell ref="I55:J58"/>
    <mergeCell ref="K55:L58"/>
    <mergeCell ref="A57:B57"/>
    <mergeCell ref="A58:B58"/>
    <mergeCell ref="B43:F43"/>
    <mergeCell ref="B44:F44"/>
    <mergeCell ref="B45:F45"/>
    <mergeCell ref="B46:F46"/>
    <mergeCell ref="B47:F47"/>
    <mergeCell ref="B38:F38"/>
    <mergeCell ref="B39:F39"/>
    <mergeCell ref="B40:F40"/>
    <mergeCell ref="B41:F41"/>
    <mergeCell ref="B42:F42"/>
    <mergeCell ref="B24:F24"/>
    <mergeCell ref="B37:F37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36:F36"/>
    <mergeCell ref="B12:F12"/>
    <mergeCell ref="B1:F1"/>
    <mergeCell ref="K1:L1"/>
    <mergeCell ref="B2:F2"/>
    <mergeCell ref="B3:F3"/>
    <mergeCell ref="B5:F5"/>
    <mergeCell ref="B6:F6"/>
    <mergeCell ref="B4:F4"/>
    <mergeCell ref="B7:F7"/>
    <mergeCell ref="B8:F8"/>
    <mergeCell ref="B9:F9"/>
    <mergeCell ref="B10:F10"/>
    <mergeCell ref="B11:F11"/>
    <mergeCell ref="B13:F13"/>
    <mergeCell ref="B48:F48"/>
    <mergeCell ref="B49:F49"/>
    <mergeCell ref="A50:G50"/>
    <mergeCell ref="H50:L50"/>
    <mergeCell ref="B25:F25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A52:D52"/>
    <mergeCell ref="E52:G52"/>
    <mergeCell ref="H52:J52"/>
    <mergeCell ref="K52:L52"/>
    <mergeCell ref="A53:D53"/>
    <mergeCell ref="E53:G53"/>
    <mergeCell ref="H53:J53"/>
    <mergeCell ref="K53:L5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112"/>
  <sheetViews>
    <sheetView topLeftCell="A93" workbookViewId="0">
      <selection activeCell="L112" sqref="L112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2" width="10.33203125" style="12" customWidth="1"/>
    <col min="13" max="14" width="11.10937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44256</v>
      </c>
      <c r="C6" s="2"/>
      <c r="D6" s="3">
        <v>0.39583333333333331</v>
      </c>
      <c r="E6" s="3">
        <v>0.74305555555555547</v>
      </c>
      <c r="F6" s="3"/>
      <c r="G6" s="3"/>
      <c r="H6" s="3"/>
      <c r="I6" s="3">
        <v>0.50694444444444442</v>
      </c>
      <c r="J6" s="3">
        <v>0.52777777777777779</v>
      </c>
      <c r="K6" s="3" t="s">
        <v>36</v>
      </c>
      <c r="L6" s="10">
        <v>1</v>
      </c>
      <c r="M6" s="10"/>
      <c r="N6" s="10"/>
      <c r="O6" s="3">
        <v>0.64583333333333337</v>
      </c>
      <c r="P6" s="3">
        <v>0.65972222222222221</v>
      </c>
      <c r="Q6" s="3" t="s">
        <v>36</v>
      </c>
      <c r="R6" s="4">
        <f>E6-D6</f>
        <v>0.34722222222222215</v>
      </c>
      <c r="S6" s="4">
        <f>(G6-F6)+(J6-I6)+(P6-O6)</f>
        <v>3.472222222222221E-2</v>
      </c>
      <c r="T6" s="4">
        <f>R6-S6</f>
        <v>0.31249999999999994</v>
      </c>
    </row>
    <row r="7" spans="1:20" ht="21" customHeight="1" x14ac:dyDescent="0.3">
      <c r="A7" s="9" t="s">
        <v>1</v>
      </c>
      <c r="B7" s="6">
        <f>B6+1</f>
        <v>44257</v>
      </c>
      <c r="C7" s="2"/>
      <c r="D7" s="3">
        <v>0.39583333333333331</v>
      </c>
      <c r="E7" s="3">
        <v>0.71875</v>
      </c>
      <c r="F7" s="3"/>
      <c r="G7" s="3"/>
      <c r="H7" s="3"/>
      <c r="I7" s="3">
        <v>0.57638888888888895</v>
      </c>
      <c r="J7" s="3">
        <v>0.61805555555555558</v>
      </c>
      <c r="K7" s="3" t="s">
        <v>36</v>
      </c>
      <c r="L7" s="10"/>
      <c r="M7" s="10"/>
      <c r="N7" s="10">
        <v>1</v>
      </c>
      <c r="O7" s="3"/>
      <c r="P7" s="3"/>
      <c r="Q7" s="3"/>
      <c r="R7" s="4">
        <f t="shared" ref="R7:R12" si="0">E7-D7</f>
        <v>0.32291666666666669</v>
      </c>
      <c r="S7" s="4">
        <f t="shared" ref="S7:S12" si="1">(G7-F7)+(J7-I7)+(P7-O7)</f>
        <v>4.166666666666663E-2</v>
      </c>
      <c r="T7" s="4">
        <f t="shared" ref="T7:T12" si="2">R7-S7</f>
        <v>0.28125000000000006</v>
      </c>
    </row>
    <row r="8" spans="1:20" ht="21" customHeight="1" x14ac:dyDescent="0.3">
      <c r="A8" s="9" t="s">
        <v>2</v>
      </c>
      <c r="B8" s="6">
        <f t="shared" ref="B8:B12" si="3">B7+1</f>
        <v>44258</v>
      </c>
      <c r="C8" s="59"/>
      <c r="D8" s="3">
        <v>0.39583333333333331</v>
      </c>
      <c r="E8" s="3">
        <v>0.76388888888888884</v>
      </c>
      <c r="F8" s="3"/>
      <c r="G8" s="3"/>
      <c r="H8" s="3"/>
      <c r="I8" s="3">
        <v>0.53125</v>
      </c>
      <c r="J8" s="3">
        <v>0.57291666666666663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0.36805555555555552</v>
      </c>
      <c r="S8" s="4">
        <f t="shared" si="1"/>
        <v>4.166666666666663E-2</v>
      </c>
      <c r="T8" s="4">
        <f t="shared" si="2"/>
        <v>0.3263888888888889</v>
      </c>
    </row>
    <row r="9" spans="1:20" ht="21" customHeight="1" x14ac:dyDescent="0.3">
      <c r="A9" s="9" t="s">
        <v>3</v>
      </c>
      <c r="B9" s="6">
        <f t="shared" si="3"/>
        <v>44259</v>
      </c>
      <c r="C9" s="59"/>
      <c r="D9" s="3">
        <v>0.51041666666666663</v>
      </c>
      <c r="E9" s="3">
        <v>0.89583333333333337</v>
      </c>
      <c r="F9" s="3"/>
      <c r="G9" s="3"/>
      <c r="H9" s="3"/>
      <c r="I9" s="3"/>
      <c r="J9" s="3"/>
      <c r="K9" s="3"/>
      <c r="L9" s="10"/>
      <c r="M9" s="10">
        <v>1</v>
      </c>
      <c r="N9" s="10"/>
      <c r="O9" s="3">
        <v>0.63541666666666663</v>
      </c>
      <c r="P9" s="3">
        <v>0.65625</v>
      </c>
      <c r="Q9" s="3" t="s">
        <v>36</v>
      </c>
      <c r="R9" s="4">
        <f t="shared" si="0"/>
        <v>0.38541666666666674</v>
      </c>
      <c r="S9" s="4">
        <f t="shared" si="1"/>
        <v>2.083333333333337E-2</v>
      </c>
      <c r="T9" s="4">
        <f t="shared" si="2"/>
        <v>0.36458333333333337</v>
      </c>
    </row>
    <row r="10" spans="1:20" ht="21" customHeight="1" x14ac:dyDescent="0.3">
      <c r="A10" s="9" t="s">
        <v>4</v>
      </c>
      <c r="B10" s="6">
        <f t="shared" si="3"/>
        <v>44260</v>
      </c>
      <c r="C10" s="59"/>
      <c r="D10" s="3">
        <v>0.39583333333333331</v>
      </c>
      <c r="E10" s="3">
        <v>0.76041666666666663</v>
      </c>
      <c r="F10" s="3">
        <v>0.47916666666666669</v>
      </c>
      <c r="G10" s="3">
        <v>0.49305555555555558</v>
      </c>
      <c r="H10" s="3" t="s">
        <v>22</v>
      </c>
      <c r="I10" s="3">
        <v>0.53472222222222221</v>
      </c>
      <c r="J10" s="3">
        <v>0.5625</v>
      </c>
      <c r="K10" s="3" t="s">
        <v>36</v>
      </c>
      <c r="L10" s="10">
        <v>1</v>
      </c>
      <c r="M10" s="10"/>
      <c r="N10" s="10"/>
      <c r="O10" s="3"/>
      <c r="P10" s="3"/>
      <c r="Q10" s="3"/>
      <c r="R10" s="4">
        <f t="shared" si="0"/>
        <v>0.36458333333333331</v>
      </c>
      <c r="S10" s="4">
        <f t="shared" si="1"/>
        <v>4.1666666666666685E-2</v>
      </c>
      <c r="T10" s="4">
        <f t="shared" si="2"/>
        <v>0.32291666666666663</v>
      </c>
    </row>
    <row r="11" spans="1:20" ht="21" customHeight="1" x14ac:dyDescent="0.3">
      <c r="A11" s="9" t="s">
        <v>5</v>
      </c>
      <c r="B11" s="6">
        <f t="shared" si="3"/>
        <v>44261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44262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1.7881944444444444</v>
      </c>
      <c r="S13" s="4">
        <f t="shared" ref="S13:T13" si="5">SUM(S6:S12)</f>
        <v>0.18055555555555552</v>
      </c>
      <c r="T13" s="4">
        <f t="shared" si="5"/>
        <v>1.6076388888888888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44263</v>
      </c>
      <c r="C27" s="2"/>
      <c r="D27" s="3">
        <v>0.32291666666666669</v>
      </c>
      <c r="E27" s="3">
        <v>0.70138888888888884</v>
      </c>
      <c r="F27" s="3">
        <v>0.3888888888888889</v>
      </c>
      <c r="G27" s="3">
        <v>0.40972222222222227</v>
      </c>
      <c r="H27" s="3"/>
      <c r="I27" s="3">
        <v>0.54166666666666663</v>
      </c>
      <c r="J27" s="3">
        <v>0.5625</v>
      </c>
      <c r="K27" s="3" t="s">
        <v>36</v>
      </c>
      <c r="L27" s="10">
        <v>1</v>
      </c>
      <c r="M27" s="10"/>
      <c r="N27" s="10"/>
      <c r="O27" s="3">
        <v>0.41666666666666669</v>
      </c>
      <c r="P27" s="3">
        <v>0.4375</v>
      </c>
      <c r="Q27" s="3" t="s">
        <v>36</v>
      </c>
      <c r="R27" s="4">
        <f>E27-D27</f>
        <v>0.37847222222222215</v>
      </c>
      <c r="S27" s="4">
        <f>(G27-F27)+(J27-I27)+(P27-O27)</f>
        <v>6.2500000000000056E-2</v>
      </c>
      <c r="T27" s="4">
        <f>R27-S27</f>
        <v>0.3159722222222221</v>
      </c>
    </row>
    <row r="28" spans="1:20" ht="21" customHeight="1" x14ac:dyDescent="0.3">
      <c r="A28" s="9" t="s">
        <v>1</v>
      </c>
      <c r="B28" s="6">
        <f>B27+1</f>
        <v>44264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44265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44266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44267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44268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44269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0.37847222222222215</v>
      </c>
      <c r="S34" s="4">
        <f t="shared" ref="S34:T34" si="11">SUM(S27:S33)</f>
        <v>6.2500000000000056E-2</v>
      </c>
      <c r="T34" s="4">
        <f t="shared" si="11"/>
        <v>0.3159722222222221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</row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3">
      <c r="A49" s="9" t="s">
        <v>0</v>
      </c>
      <c r="B49" s="6">
        <v>44270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3">
      <c r="A50" s="9" t="s">
        <v>1</v>
      </c>
      <c r="B50" s="6">
        <f>B49+1</f>
        <v>44271</v>
      </c>
      <c r="C50" s="2"/>
      <c r="D50" s="3">
        <v>0.38541666666666669</v>
      </c>
      <c r="E50" s="3">
        <v>0.78125</v>
      </c>
      <c r="F50" s="3"/>
      <c r="G50" s="3"/>
      <c r="H50" s="3"/>
      <c r="I50" s="3">
        <v>0.51041666666666663</v>
      </c>
      <c r="J50" s="3">
        <v>0.53125</v>
      </c>
      <c r="K50" s="3" t="s">
        <v>36</v>
      </c>
      <c r="L50" s="10">
        <v>1</v>
      </c>
      <c r="M50" s="10"/>
      <c r="N50" s="10"/>
      <c r="O50" s="3"/>
      <c r="P50" s="3"/>
      <c r="Q50" s="3"/>
      <c r="R50" s="4">
        <f t="shared" ref="R50:R55" si="12">E50-D50</f>
        <v>0.39583333333333331</v>
      </c>
      <c r="S50" s="4">
        <f t="shared" ref="S50:S55" si="13">(G50-F50)+(J50-I50)+(P50-O50)</f>
        <v>2.083333333333337E-2</v>
      </c>
      <c r="T50" s="4">
        <f t="shared" ref="T50:T55" si="14">R50-S50</f>
        <v>0.37499999999999994</v>
      </c>
    </row>
    <row r="51" spans="1:20" ht="21" customHeight="1" x14ac:dyDescent="0.3">
      <c r="A51" s="9" t="s">
        <v>2</v>
      </c>
      <c r="B51" s="6">
        <f t="shared" ref="B51:B55" si="15">B50+1</f>
        <v>44272</v>
      </c>
      <c r="C51" s="59"/>
      <c r="D51" s="3">
        <v>0.33333333333333331</v>
      </c>
      <c r="E51" s="3">
        <v>0.6875</v>
      </c>
      <c r="F51" s="3"/>
      <c r="G51" s="3"/>
      <c r="H51" s="3"/>
      <c r="I51" s="3">
        <v>0.52083333333333337</v>
      </c>
      <c r="J51" s="3">
        <v>0.5625</v>
      </c>
      <c r="K51" s="3" t="s">
        <v>36</v>
      </c>
      <c r="L51" s="10"/>
      <c r="M51" s="10"/>
      <c r="N51" s="10"/>
      <c r="O51" s="3"/>
      <c r="P51" s="3"/>
      <c r="Q51" s="3"/>
      <c r="R51" s="4">
        <f t="shared" si="12"/>
        <v>0.35416666666666669</v>
      </c>
      <c r="S51" s="4">
        <f t="shared" si="13"/>
        <v>4.166666666666663E-2</v>
      </c>
      <c r="T51" s="4">
        <f t="shared" si="14"/>
        <v>0.31250000000000006</v>
      </c>
    </row>
    <row r="52" spans="1:20" ht="21" customHeight="1" x14ac:dyDescent="0.3">
      <c r="A52" s="9" t="s">
        <v>3</v>
      </c>
      <c r="B52" s="6">
        <f t="shared" si="15"/>
        <v>44273</v>
      </c>
      <c r="C52" s="59"/>
      <c r="D52" s="3">
        <v>0.33333333333333331</v>
      </c>
      <c r="E52" s="3">
        <v>0.70138888888888884</v>
      </c>
      <c r="F52" s="3"/>
      <c r="G52" s="3"/>
      <c r="H52" s="3"/>
      <c r="I52" s="3">
        <v>0.5625</v>
      </c>
      <c r="J52" s="3">
        <v>0.59375</v>
      </c>
      <c r="K52" s="3" t="s">
        <v>36</v>
      </c>
      <c r="L52" s="10">
        <v>1</v>
      </c>
      <c r="M52" s="10"/>
      <c r="N52" s="10"/>
      <c r="O52" s="3"/>
      <c r="P52" s="3"/>
      <c r="Q52" s="3"/>
      <c r="R52" s="4">
        <f t="shared" si="12"/>
        <v>0.36805555555555552</v>
      </c>
      <c r="S52" s="4">
        <f t="shared" si="13"/>
        <v>3.125E-2</v>
      </c>
      <c r="T52" s="4">
        <f t="shared" si="14"/>
        <v>0.33680555555555552</v>
      </c>
    </row>
    <row r="53" spans="1:20" ht="21" customHeight="1" x14ac:dyDescent="0.3">
      <c r="A53" s="9" t="s">
        <v>4</v>
      </c>
      <c r="B53" s="6">
        <f t="shared" si="15"/>
        <v>44274</v>
      </c>
      <c r="C53" s="59"/>
      <c r="D53" s="3">
        <v>0.33333333333333331</v>
      </c>
      <c r="E53" s="3">
        <v>0.70486111111111116</v>
      </c>
      <c r="F53" s="3"/>
      <c r="G53" s="3"/>
      <c r="H53" s="3"/>
      <c r="I53" s="3">
        <v>0.5</v>
      </c>
      <c r="J53" s="3">
        <v>0.52083333333333337</v>
      </c>
      <c r="K53" s="3" t="s">
        <v>36</v>
      </c>
      <c r="L53" s="10">
        <v>1</v>
      </c>
      <c r="M53" s="10"/>
      <c r="N53" s="10"/>
      <c r="O53" s="3"/>
      <c r="P53" s="3"/>
      <c r="Q53" s="3"/>
      <c r="R53" s="4">
        <f t="shared" si="12"/>
        <v>0.37152777777777785</v>
      </c>
      <c r="S53" s="4">
        <f t="shared" si="13"/>
        <v>2.083333333333337E-2</v>
      </c>
      <c r="T53" s="4">
        <f t="shared" si="14"/>
        <v>0.35069444444444448</v>
      </c>
    </row>
    <row r="54" spans="1:20" ht="21" customHeight="1" x14ac:dyDescent="0.3">
      <c r="A54" s="9" t="s">
        <v>5</v>
      </c>
      <c r="B54" s="6">
        <f t="shared" si="15"/>
        <v>44275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9" t="s">
        <v>6</v>
      </c>
      <c r="B55" s="6">
        <f t="shared" si="15"/>
        <v>44276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1.4895833333333335</v>
      </c>
      <c r="S56" s="4">
        <f t="shared" ref="S56:T56" si="17">SUM(S49:S55)</f>
        <v>0.11458333333333337</v>
      </c>
      <c r="T56" s="4">
        <f t="shared" si="17"/>
        <v>1.375</v>
      </c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3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3">
      <c r="A71" s="9" t="s">
        <v>0</v>
      </c>
      <c r="B71" s="6">
        <v>44277</v>
      </c>
      <c r="C71" s="2"/>
      <c r="D71" s="3">
        <v>0.35416666666666669</v>
      </c>
      <c r="E71" s="3">
        <v>0.71875</v>
      </c>
      <c r="F71" s="3"/>
      <c r="G71" s="3"/>
      <c r="H71" s="3"/>
      <c r="I71" s="3">
        <v>0.4826388888888889</v>
      </c>
      <c r="J71" s="3">
        <v>0.52430555555555558</v>
      </c>
      <c r="K71" s="3" t="s">
        <v>36</v>
      </c>
      <c r="L71" s="10"/>
      <c r="M71" s="10"/>
      <c r="N71" s="10"/>
      <c r="O71" s="3"/>
      <c r="P71" s="3"/>
      <c r="Q71" s="3"/>
      <c r="R71" s="4">
        <f>E71-D71</f>
        <v>0.36458333333333331</v>
      </c>
      <c r="S71" s="4">
        <f>(G71-F71)+(J71-I71)+(P71-O71)</f>
        <v>4.1666666666666685E-2</v>
      </c>
      <c r="T71" s="4">
        <f>R71-S71</f>
        <v>0.32291666666666663</v>
      </c>
    </row>
    <row r="72" spans="1:20" ht="21" customHeight="1" x14ac:dyDescent="0.3">
      <c r="A72" s="9" t="s">
        <v>1</v>
      </c>
      <c r="B72" s="6">
        <f>B71+1</f>
        <v>44278</v>
      </c>
      <c r="C72" s="2"/>
      <c r="D72" s="3">
        <v>0.35416666666666669</v>
      </c>
      <c r="E72" s="3">
        <v>0.75694444444444453</v>
      </c>
      <c r="F72" s="3">
        <v>0.43402777777777773</v>
      </c>
      <c r="G72" s="3">
        <v>0.4548611111111111</v>
      </c>
      <c r="H72" s="3" t="s">
        <v>22</v>
      </c>
      <c r="I72" s="3">
        <v>0.53125</v>
      </c>
      <c r="J72" s="3">
        <v>0.57291666666666663</v>
      </c>
      <c r="K72" s="3" t="s">
        <v>36</v>
      </c>
      <c r="L72" s="10"/>
      <c r="M72" s="10"/>
      <c r="N72" s="10"/>
      <c r="O72" s="3"/>
      <c r="P72" s="3"/>
      <c r="Q72" s="3"/>
      <c r="R72" s="4">
        <f t="shared" ref="R72:R77" si="18">E72-D72</f>
        <v>0.40277777777777785</v>
      </c>
      <c r="S72" s="4">
        <f t="shared" ref="S72:S77" si="19">(G72-F72)+(J72-I72)+(P72-O72)</f>
        <v>6.25E-2</v>
      </c>
      <c r="T72" s="4">
        <f t="shared" ref="T72:T77" si="20">R72-S72</f>
        <v>0.34027777777777785</v>
      </c>
    </row>
    <row r="73" spans="1:20" ht="21" customHeight="1" x14ac:dyDescent="0.3">
      <c r="A73" s="9" t="s">
        <v>2</v>
      </c>
      <c r="B73" s="6">
        <f t="shared" ref="B73:B77" si="21">B72+1</f>
        <v>44279</v>
      </c>
      <c r="C73" s="59"/>
      <c r="D73" s="3">
        <v>0.33333333333333331</v>
      </c>
      <c r="E73" s="3">
        <v>0.72916666666666663</v>
      </c>
      <c r="F73" s="3"/>
      <c r="G73" s="3"/>
      <c r="H73" s="3"/>
      <c r="I73" s="3">
        <v>0.51388888888888895</v>
      </c>
      <c r="J73" s="3">
        <v>0.55555555555555558</v>
      </c>
      <c r="K73" s="3" t="s">
        <v>36</v>
      </c>
      <c r="L73" s="10"/>
      <c r="M73" s="10"/>
      <c r="N73" s="10"/>
      <c r="O73" s="3"/>
      <c r="P73" s="3"/>
      <c r="Q73" s="3"/>
      <c r="R73" s="4">
        <f t="shared" si="18"/>
        <v>0.39583333333333331</v>
      </c>
      <c r="S73" s="4">
        <f t="shared" si="19"/>
        <v>4.166666666666663E-2</v>
      </c>
      <c r="T73" s="4">
        <f t="shared" si="20"/>
        <v>0.35416666666666669</v>
      </c>
    </row>
    <row r="74" spans="1:20" ht="21" customHeight="1" x14ac:dyDescent="0.3">
      <c r="A74" s="9" t="s">
        <v>3</v>
      </c>
      <c r="B74" s="6">
        <f t="shared" si="21"/>
        <v>44280</v>
      </c>
      <c r="C74" s="59"/>
      <c r="D74" s="3">
        <v>0.33333333333333331</v>
      </c>
      <c r="E74" s="3">
        <v>0.71180555555555547</v>
      </c>
      <c r="F74" s="3"/>
      <c r="G74" s="3"/>
      <c r="H74" s="3"/>
      <c r="I74" s="3">
        <v>0.52083333333333337</v>
      </c>
      <c r="J74" s="3">
        <v>0.5625</v>
      </c>
      <c r="K74" s="3" t="s">
        <v>36</v>
      </c>
      <c r="L74" s="10"/>
      <c r="M74" s="10"/>
      <c r="N74" s="10"/>
      <c r="O74" s="3"/>
      <c r="P74" s="3"/>
      <c r="Q74" s="3"/>
      <c r="R74" s="4">
        <f t="shared" si="18"/>
        <v>0.37847222222222215</v>
      </c>
      <c r="S74" s="4">
        <f t="shared" si="19"/>
        <v>4.166666666666663E-2</v>
      </c>
      <c r="T74" s="4">
        <f t="shared" si="20"/>
        <v>0.33680555555555552</v>
      </c>
    </row>
    <row r="75" spans="1:20" ht="21" customHeight="1" x14ac:dyDescent="0.3">
      <c r="A75" s="9" t="s">
        <v>4</v>
      </c>
      <c r="B75" s="6">
        <f t="shared" si="21"/>
        <v>44281</v>
      </c>
      <c r="C75" s="59"/>
      <c r="D75" s="3">
        <v>0.34375</v>
      </c>
      <c r="E75" s="3">
        <v>0.74305555555555547</v>
      </c>
      <c r="F75" s="3">
        <v>0.46527777777777773</v>
      </c>
      <c r="G75" s="3">
        <v>0.47916666666666669</v>
      </c>
      <c r="H75" s="3" t="s">
        <v>22</v>
      </c>
      <c r="I75" s="3">
        <v>0.60069444444444442</v>
      </c>
      <c r="J75" s="3">
        <v>0.62847222222222221</v>
      </c>
      <c r="K75" s="3" t="s">
        <v>36</v>
      </c>
      <c r="L75" s="10">
        <v>1</v>
      </c>
      <c r="M75" s="10"/>
      <c r="N75" s="10"/>
      <c r="O75" s="3"/>
      <c r="P75" s="3"/>
      <c r="Q75" s="3"/>
      <c r="R75" s="4">
        <f t="shared" si="18"/>
        <v>0.39930555555555547</v>
      </c>
      <c r="S75" s="4">
        <f t="shared" si="19"/>
        <v>4.1666666666666741E-2</v>
      </c>
      <c r="T75" s="4">
        <f t="shared" si="20"/>
        <v>0.35763888888888873</v>
      </c>
    </row>
    <row r="76" spans="1:20" ht="21" customHeight="1" x14ac:dyDescent="0.3">
      <c r="A76" s="9" t="s">
        <v>5</v>
      </c>
      <c r="B76" s="6">
        <f t="shared" si="21"/>
        <v>44282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9" t="s">
        <v>6</v>
      </c>
      <c r="B77" s="6">
        <f t="shared" si="21"/>
        <v>44283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1.9409722222222219</v>
      </c>
      <c r="S78" s="4">
        <f t="shared" si="22"/>
        <v>0.22916666666666669</v>
      </c>
      <c r="T78" s="4">
        <f t="shared" si="22"/>
        <v>1.7118055555555554</v>
      </c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3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3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3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8" spans="1:20" s="13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</row>
    <row r="90" spans="1:20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 t="s">
        <v>21</v>
      </c>
      <c r="S90" s="57"/>
      <c r="T90" s="57"/>
    </row>
    <row r="91" spans="1:20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4" t="s">
        <v>99</v>
      </c>
      <c r="M91" s="55"/>
      <c r="N91" s="56"/>
      <c r="O91" s="57" t="s">
        <v>19</v>
      </c>
      <c r="P91" s="57"/>
      <c r="Q91" s="57"/>
      <c r="R91" s="57" t="s">
        <v>14</v>
      </c>
      <c r="S91" s="57" t="s">
        <v>15</v>
      </c>
      <c r="T91" s="57" t="s">
        <v>35</v>
      </c>
    </row>
    <row r="92" spans="1:20" ht="47.4" customHeight="1" x14ac:dyDescent="0.3">
      <c r="A92" s="59"/>
      <c r="B92" s="59"/>
      <c r="C92" s="59"/>
      <c r="D92" s="57"/>
      <c r="E92" s="5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9" t="s">
        <v>13</v>
      </c>
      <c r="L92" s="10" t="s">
        <v>96</v>
      </c>
      <c r="M92" s="10" t="s">
        <v>97</v>
      </c>
      <c r="N92" s="10" t="s">
        <v>98</v>
      </c>
      <c r="O92" s="9" t="s">
        <v>11</v>
      </c>
      <c r="P92" s="9" t="s">
        <v>12</v>
      </c>
      <c r="Q92" s="9" t="s">
        <v>13</v>
      </c>
      <c r="R92" s="57"/>
      <c r="S92" s="57"/>
      <c r="T92" s="57"/>
    </row>
    <row r="93" spans="1:20" ht="21" customHeight="1" x14ac:dyDescent="0.3">
      <c r="A93" s="9" t="s">
        <v>0</v>
      </c>
      <c r="B93" s="6">
        <v>44284</v>
      </c>
      <c r="C93" s="2"/>
      <c r="D93" s="3">
        <v>0.33333333333333331</v>
      </c>
      <c r="E93" s="3">
        <v>0.72569444444444453</v>
      </c>
      <c r="F93" s="3"/>
      <c r="G93" s="3"/>
      <c r="H93" s="3"/>
      <c r="I93" s="3">
        <v>0.50694444444444442</v>
      </c>
      <c r="J93" s="3">
        <v>0.52777777777777779</v>
      </c>
      <c r="K93" s="3" t="s">
        <v>36</v>
      </c>
      <c r="L93" s="10">
        <v>1</v>
      </c>
      <c r="M93" s="10"/>
      <c r="N93" s="10"/>
      <c r="O93" s="3"/>
      <c r="P93" s="3"/>
      <c r="Q93" s="3"/>
      <c r="R93" s="4">
        <f>E93-D93</f>
        <v>0.39236111111111122</v>
      </c>
      <c r="S93" s="4">
        <f>(G93-F93)+(J93-I93)+(P93-O93)</f>
        <v>2.083333333333337E-2</v>
      </c>
      <c r="T93" s="4">
        <f>R93-S93</f>
        <v>0.37152777777777785</v>
      </c>
    </row>
    <row r="94" spans="1:20" ht="21" customHeight="1" x14ac:dyDescent="0.3">
      <c r="A94" s="9" t="s">
        <v>1</v>
      </c>
      <c r="B94" s="6">
        <f>B93+1</f>
        <v>44285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ref="R94:R99" si="23">E94-D94</f>
        <v>0</v>
      </c>
      <c r="S94" s="4">
        <f t="shared" ref="S94:S99" si="24">(G94-F94)+(J94-I94)+(P94-O94)</f>
        <v>0</v>
      </c>
      <c r="T94" s="4">
        <f t="shared" ref="T94:T99" si="25">R94-S94</f>
        <v>0</v>
      </c>
    </row>
    <row r="95" spans="1:20" ht="21" customHeight="1" x14ac:dyDescent="0.3">
      <c r="A95" s="9" t="s">
        <v>2</v>
      </c>
      <c r="B95" s="6">
        <f t="shared" ref="B95:B99" si="26">B94+1</f>
        <v>44286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3</v>
      </c>
      <c r="B96" s="6">
        <f t="shared" si="26"/>
        <v>44287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9" t="s">
        <v>4</v>
      </c>
      <c r="B97" s="6">
        <f t="shared" si="26"/>
        <v>44288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3">
      <c r="A98" s="9" t="s">
        <v>5</v>
      </c>
      <c r="B98" s="6">
        <f t="shared" si="26"/>
        <v>44289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9" t="s">
        <v>6</v>
      </c>
      <c r="B99" s="6">
        <f t="shared" si="26"/>
        <v>44290</v>
      </c>
      <c r="C99" s="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4">
        <f t="shared" ref="R100" si="27">SUM(R93:R99)</f>
        <v>0.39236111111111122</v>
      </c>
      <c r="S100" s="4">
        <f t="shared" ref="S100:T100" si="28">SUM(S93:S99)</f>
        <v>2.083333333333337E-2</v>
      </c>
      <c r="T100" s="4">
        <f t="shared" si="28"/>
        <v>0.37152777777777785</v>
      </c>
    </row>
    <row r="102" spans="1:20" ht="21" customHeight="1" x14ac:dyDescent="0.3">
      <c r="A102" s="57" t="s">
        <v>114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4">
        <f>SUM(R100,R78,R56,R34,R13)</f>
        <v>5.989583333333333</v>
      </c>
      <c r="S102" s="4">
        <f>SUM(S100,S78,S56,S34,S13)</f>
        <v>0.60763888888888906</v>
      </c>
      <c r="T102" s="4">
        <f>SUM(T100,T78,T56,T34,T13)</f>
        <v>5.3819444444444446</v>
      </c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5" spans="1:20" ht="21" customHeight="1" x14ac:dyDescent="0.3">
      <c r="A105" s="92" t="s">
        <v>27</v>
      </c>
      <c r="B105" s="93"/>
      <c r="C105" s="93"/>
      <c r="D105" s="94"/>
      <c r="E105" s="98" t="s">
        <v>14</v>
      </c>
      <c r="F105" s="98" t="s">
        <v>28</v>
      </c>
      <c r="G105" s="98" t="s">
        <v>29</v>
      </c>
      <c r="H105" s="98" t="s">
        <v>30</v>
      </c>
      <c r="I105" s="98" t="s">
        <v>31</v>
      </c>
      <c r="J105" s="98" t="s">
        <v>100</v>
      </c>
      <c r="K105" s="98" t="s">
        <v>101</v>
      </c>
      <c r="L105" s="98" t="s">
        <v>102</v>
      </c>
      <c r="M105" s="98" t="s">
        <v>116</v>
      </c>
      <c r="N105" s="57" t="s">
        <v>123</v>
      </c>
    </row>
    <row r="106" spans="1:20" ht="21" customHeight="1" x14ac:dyDescent="0.3">
      <c r="A106" s="95"/>
      <c r="B106" s="96"/>
      <c r="C106" s="96"/>
      <c r="D106" s="97"/>
      <c r="E106" s="99"/>
      <c r="F106" s="99"/>
      <c r="G106" s="99"/>
      <c r="H106" s="99"/>
      <c r="I106" s="99"/>
      <c r="J106" s="99"/>
      <c r="K106" s="99"/>
      <c r="L106" s="99"/>
      <c r="M106" s="99"/>
      <c r="N106" s="57"/>
    </row>
    <row r="107" spans="1:20" ht="21" customHeight="1" x14ac:dyDescent="0.3">
      <c r="A107" s="100" t="s">
        <v>121</v>
      </c>
      <c r="B107" s="101"/>
      <c r="C107" s="101"/>
      <c r="D107" s="102"/>
      <c r="E107" s="7">
        <f>T13*24</f>
        <v>38.583333333333329</v>
      </c>
      <c r="F107" s="7">
        <v>35</v>
      </c>
      <c r="G107" s="7">
        <f>IF(AND(35&gt;E107&gt;43,E107&lt;&gt;0),(E107-35)-H107,0)</f>
        <v>3.5833333333333286</v>
      </c>
      <c r="H107" s="8">
        <f>IF(E107&gt;42,E107-42,0)</f>
        <v>0</v>
      </c>
      <c r="I107" s="7">
        <f>E107-F107</f>
        <v>3.5833333333333286</v>
      </c>
      <c r="J107" s="10">
        <f>SUM(L6:L12)</f>
        <v>2</v>
      </c>
      <c r="K107" s="10">
        <f>SUM(M6:M12)</f>
        <v>1</v>
      </c>
      <c r="L107" s="10">
        <f>SUM(N6:N12)</f>
        <v>1</v>
      </c>
      <c r="M107" s="9">
        <f>IF(T6&gt;0,1,0)+IF(T7&gt;0,1,0)+IF(T8&gt;0,1,0)+IF(T9&gt;0,1,0)+IF(T10&gt;0,1,0)+IF(T11&gt;0,1,0)+IF(T12&gt;0,1,0)</f>
        <v>5</v>
      </c>
      <c r="N107" s="10">
        <f>IF(T12&gt;0,1,0)</f>
        <v>0</v>
      </c>
    </row>
    <row r="108" spans="1:20" ht="21" customHeight="1" x14ac:dyDescent="0.3">
      <c r="A108" s="100" t="s">
        <v>122</v>
      </c>
      <c r="B108" s="101"/>
      <c r="C108" s="101"/>
      <c r="D108" s="102"/>
      <c r="E108" s="7">
        <f>T34*24</f>
        <v>7.5833333333333304</v>
      </c>
      <c r="F108" s="7">
        <v>35</v>
      </c>
      <c r="G108" s="7">
        <f>IF(AND(35&gt;E108&gt;43,E108&lt;&gt;0),(E108-35)-H108,0)</f>
        <v>-27.416666666666671</v>
      </c>
      <c r="H108" s="8">
        <f>IF(E108&gt;42,E108-42,0)</f>
        <v>0</v>
      </c>
      <c r="I108" s="7">
        <f>I107+(E108-F108)</f>
        <v>-23.833333333333343</v>
      </c>
      <c r="J108" s="10">
        <f>SUM(L27:L33)</f>
        <v>1</v>
      </c>
      <c r="K108" s="10">
        <f>SUM(M27:M33)</f>
        <v>0</v>
      </c>
      <c r="L108" s="10">
        <f>SUM(N27:N33)</f>
        <v>0</v>
      </c>
      <c r="M108" s="9">
        <f>IF(T27&gt;0,1,0)+IF(T28&gt;0,1,0)+IF(T29&gt;0,1,0)+IF(T30&gt;0,1,0)+IF(T31&gt;0,1,0)+IF(T32&gt;0,1,0)+IF(T33&gt;0,1,0)</f>
        <v>1</v>
      </c>
      <c r="N108" s="10">
        <f>IF(T33&gt;0,1,0)</f>
        <v>0</v>
      </c>
    </row>
    <row r="109" spans="1:20" ht="21" customHeight="1" x14ac:dyDescent="0.3">
      <c r="A109" s="100" t="s">
        <v>111</v>
      </c>
      <c r="B109" s="101"/>
      <c r="C109" s="101"/>
      <c r="D109" s="102"/>
      <c r="E109" s="7">
        <f>T56*24</f>
        <v>33</v>
      </c>
      <c r="F109" s="7">
        <v>35</v>
      </c>
      <c r="G109" s="7">
        <f>IF(AND(35&gt;E109&gt;43,E109&lt;&gt;0),(E109-35)-H109,0)</f>
        <v>-2</v>
      </c>
      <c r="H109" s="8">
        <f>IF(E109&gt;42,E109-42,0)</f>
        <v>0</v>
      </c>
      <c r="I109" s="7">
        <f>I108+(E109-F109)</f>
        <v>-25.833333333333343</v>
      </c>
      <c r="J109" s="10">
        <f>SUM(L49:L55)</f>
        <v>3</v>
      </c>
      <c r="K109" s="10">
        <f>SUM(M49:M55)</f>
        <v>0</v>
      </c>
      <c r="L109" s="10">
        <f>SUM(N49:N55)</f>
        <v>0</v>
      </c>
      <c r="M109" s="9">
        <f>IF(T49&gt;0,1,0)+IF(T50&gt;0,1,0)+IF(T51&gt;0,1,0)+IF(T52&gt;0,1,0)+IF(T53&gt;0,1,0)+IF(T54&gt;0,1,0)+IF(T55&gt;0,1,0)</f>
        <v>4</v>
      </c>
      <c r="N109" s="10">
        <f>IF(T55&gt;0,1,0)</f>
        <v>0</v>
      </c>
    </row>
    <row r="110" spans="1:20" ht="21" customHeight="1" x14ac:dyDescent="0.3">
      <c r="A110" s="100" t="s">
        <v>113</v>
      </c>
      <c r="B110" s="101"/>
      <c r="C110" s="101"/>
      <c r="D110" s="102"/>
      <c r="E110" s="7">
        <f>T78*24</f>
        <v>41.083333333333329</v>
      </c>
      <c r="F110" s="7">
        <v>35</v>
      </c>
      <c r="G110" s="7">
        <f>IF(AND(35&gt;E110&gt;43,E110&lt;&gt;0),(E110-35)-H110,0)</f>
        <v>6.0833333333333286</v>
      </c>
      <c r="H110" s="8">
        <f>IF(E110&gt;42,E110-42,0)</f>
        <v>0</v>
      </c>
      <c r="I110" s="7">
        <f>I109+(E110-F110)</f>
        <v>-19.750000000000014</v>
      </c>
      <c r="J110" s="10">
        <f>SUM(L71:L77)</f>
        <v>1</v>
      </c>
      <c r="K110" s="10">
        <f>SUM(M71:M77)</f>
        <v>0</v>
      </c>
      <c r="L110" s="10">
        <f>SUM(N71:N77)</f>
        <v>0</v>
      </c>
      <c r="M110" s="9">
        <f>IF(T71&gt;0,1,0)+IF(T72&gt;0,1,0)+IF(T73&gt;0,1,0)+IF(T74&gt;0,1,0)+IF(T75&gt;0,1,0)+IF(T76&gt;0,1,0)+IF(T77&gt;0,1,0)</f>
        <v>5</v>
      </c>
      <c r="N110" s="10">
        <f>IF(T77&gt;0,1,0)</f>
        <v>0</v>
      </c>
    </row>
    <row r="111" spans="1:20" ht="21" customHeight="1" x14ac:dyDescent="0.3">
      <c r="A111" s="100" t="s">
        <v>112</v>
      </c>
      <c r="B111" s="101"/>
      <c r="C111" s="101"/>
      <c r="D111" s="102"/>
      <c r="E111" s="7">
        <f>T100*24</f>
        <v>8.9166666666666679</v>
      </c>
      <c r="F111" s="7">
        <v>35</v>
      </c>
      <c r="G111" s="7">
        <f>IF(AND(35&gt;E111&gt;43,E111&lt;&gt;0),(E111-35)-H111,0)</f>
        <v>-26.083333333333332</v>
      </c>
      <c r="H111" s="8">
        <f>IF(E111&gt;42,E111-42,0)</f>
        <v>0</v>
      </c>
      <c r="I111" s="7">
        <f>I110+(E111-F111)</f>
        <v>-45.833333333333343</v>
      </c>
      <c r="J111" s="10">
        <f>SUM(L93:L99)</f>
        <v>1</v>
      </c>
      <c r="K111" s="10">
        <f>SUM(M93:M99)</f>
        <v>0</v>
      </c>
      <c r="L111" s="10">
        <f>SUM(N93:N99)</f>
        <v>0</v>
      </c>
      <c r="M111" s="9">
        <f>IF(T93&gt;0,1,0)+IF(T94&gt;0,1,0)+IF(T95&gt;0,1,0)+IF(T96&gt;0,1,0)+IF(T97&gt;0,1,0)+IF(T98&gt;0,1,0)+IF(T99&gt;0,1,0)</f>
        <v>1</v>
      </c>
      <c r="N111" s="10">
        <f>IF(T99&gt;0,1,0)</f>
        <v>0</v>
      </c>
    </row>
    <row r="112" spans="1:20" ht="21" customHeight="1" x14ac:dyDescent="0.3">
      <c r="A112" s="51" t="s">
        <v>21</v>
      </c>
      <c r="B112" s="52"/>
      <c r="C112" s="52"/>
      <c r="D112" s="53"/>
      <c r="E112" s="7">
        <f>SUM(E107:E111)</f>
        <v>129.16666666666666</v>
      </c>
      <c r="F112" s="7"/>
      <c r="G112" s="7">
        <f t="shared" ref="G112:L112" si="29">SUM(G107:G111)</f>
        <v>-45.833333333333343</v>
      </c>
      <c r="H112" s="7">
        <f t="shared" si="29"/>
        <v>0</v>
      </c>
      <c r="I112" s="7">
        <f>I111</f>
        <v>-45.833333333333343</v>
      </c>
      <c r="J112" s="10">
        <f>SUM(J107:J111)</f>
        <v>8</v>
      </c>
      <c r="K112" s="10">
        <f t="shared" si="29"/>
        <v>1</v>
      </c>
      <c r="L112" s="10">
        <f t="shared" si="29"/>
        <v>1</v>
      </c>
      <c r="M112" s="9">
        <f>SUM(M107:M111)</f>
        <v>16</v>
      </c>
      <c r="N112" s="9">
        <f>SUM(N107:N111)</f>
        <v>0</v>
      </c>
    </row>
  </sheetData>
  <mergeCells count="113">
    <mergeCell ref="A110:D110"/>
    <mergeCell ref="A111:D111"/>
    <mergeCell ref="A112:D112"/>
    <mergeCell ref="J105:J106"/>
    <mergeCell ref="K105:K106"/>
    <mergeCell ref="L105:L106"/>
    <mergeCell ref="A107:D107"/>
    <mergeCell ref="A108:D108"/>
    <mergeCell ref="A109:D109"/>
    <mergeCell ref="C95:C96"/>
    <mergeCell ref="C97:C98"/>
    <mergeCell ref="A100:Q100"/>
    <mergeCell ref="A102:Q102"/>
    <mergeCell ref="A105:D106"/>
    <mergeCell ref="E105:E106"/>
    <mergeCell ref="F105:F106"/>
    <mergeCell ref="G105:G106"/>
    <mergeCell ref="H105:H106"/>
    <mergeCell ref="I105:I106"/>
    <mergeCell ref="M105:M106"/>
    <mergeCell ref="N105:N106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  <ignoredErrors>
    <ignoredError sqref="I112" 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6893C-3BB7-4E1E-AEA1-D20AB382983B}">
  <dimension ref="A1:P58"/>
  <sheetViews>
    <sheetView workbookViewId="0">
      <selection activeCell="B11" sqref="B11:F11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0221'!G112&gt;0,'HEURES 0221'!G112,0)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0221'!G113&gt;0,'HEURES 0221'!G113,0)</f>
        <v>0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0221'!G90:H90)</f>
        <v>3</v>
      </c>
      <c r="H5" s="25">
        <v>13.850899999999999</v>
      </c>
      <c r="I5" s="26"/>
      <c r="J5" s="27">
        <f>G5*H5</f>
        <v>41.552700000000002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>
        <v>28</v>
      </c>
      <c r="H8" s="25">
        <v>11.0807</v>
      </c>
      <c r="I8" s="26"/>
      <c r="J8" s="27">
        <f>G8*H8</f>
        <v>310.25959999999998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1497.209619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1497.209619</v>
      </c>
      <c r="H16" s="25"/>
      <c r="I16" s="26"/>
      <c r="J16" s="27"/>
      <c r="K16" s="25">
        <v>7</v>
      </c>
      <c r="L16" s="26">
        <f>G16*K16%</f>
        <v>104.80467333000001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1497.209619</v>
      </c>
      <c r="H17" s="25"/>
      <c r="I17" s="26"/>
      <c r="J17" s="27"/>
      <c r="K17" s="25">
        <v>0.3</v>
      </c>
      <c r="L17" s="26">
        <f t="shared" ref="L17:L22" si="1">G17*K17%</f>
        <v>4.4916288570000003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1497.209619</v>
      </c>
      <c r="H18" s="25">
        <v>0.4</v>
      </c>
      <c r="I18" s="17"/>
      <c r="J18" s="26">
        <f>G18*H18%</f>
        <v>5.9888384759999997</v>
      </c>
      <c r="K18" s="25">
        <v>1.9</v>
      </c>
      <c r="L18" s="26">
        <f t="shared" si="1"/>
        <v>28.446982760999997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1497.209619</v>
      </c>
      <c r="H19" s="25">
        <v>6.9</v>
      </c>
      <c r="I19" s="17"/>
      <c r="J19" s="26">
        <f>G19*H19%</f>
        <v>103.30746371100001</v>
      </c>
      <c r="K19" s="25">
        <v>8.5500000000000007</v>
      </c>
      <c r="L19" s="26">
        <f t="shared" si="1"/>
        <v>128.01142242450001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1497.209619</v>
      </c>
      <c r="H20" s="25"/>
      <c r="I20" s="17"/>
      <c r="J20" s="26"/>
      <c r="K20" s="25">
        <v>4.55</v>
      </c>
      <c r="L20" s="26">
        <f t="shared" si="1"/>
        <v>68.123037664500004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1497.209619</v>
      </c>
      <c r="H21" s="25"/>
      <c r="I21" s="17"/>
      <c r="J21" s="26"/>
      <c r="K21" s="25">
        <v>0.1</v>
      </c>
      <c r="L21" s="26">
        <f t="shared" si="1"/>
        <v>1.4972096189999999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1497.209619</v>
      </c>
      <c r="H22" s="25"/>
      <c r="I22" s="17"/>
      <c r="J22" s="26"/>
      <c r="K22" s="25">
        <v>3.45</v>
      </c>
      <c r="L22" s="26">
        <f t="shared" si="1"/>
        <v>51.653731855500006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-327.40830227330099</v>
      </c>
      <c r="H23" s="25"/>
      <c r="I23" s="17"/>
      <c r="J23" s="26"/>
      <c r="K23" s="25"/>
      <c r="L23" s="26">
        <f>G23*81.3003%</f>
        <v>-266.18393197310047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-327.40830227330099</v>
      </c>
      <c r="H24" s="25"/>
      <c r="I24" s="17"/>
      <c r="J24" s="26"/>
      <c r="K24" s="25"/>
      <c r="L24" s="26">
        <f>G24*18.6997%</f>
        <v>-61.224370300200462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1497.209619</v>
      </c>
      <c r="H25" s="25"/>
      <c r="I25" s="17"/>
      <c r="J25" s="26"/>
      <c r="K25" s="25">
        <v>4.05</v>
      </c>
      <c r="L25" s="26">
        <f t="shared" ref="L25:L32" si="2">G25*K25%</f>
        <v>60.636989569500003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1497.209619</v>
      </c>
      <c r="H26" s="25"/>
      <c r="I26" s="17"/>
      <c r="J26" s="26"/>
      <c r="K26" s="25">
        <v>0.15</v>
      </c>
      <c r="L26" s="26">
        <f t="shared" si="2"/>
        <v>2.2458144285000001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1497.209619</v>
      </c>
      <c r="H27" s="25">
        <v>0.86</v>
      </c>
      <c r="I27" s="17"/>
      <c r="J27" s="26">
        <f>G27*H27%</f>
        <v>12.876002723399999</v>
      </c>
      <c r="K27" s="25">
        <v>1.29</v>
      </c>
      <c r="L27" s="26">
        <f t="shared" si="2"/>
        <v>19.314004085099999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1497.209619</v>
      </c>
      <c r="H28" s="25">
        <v>3.15</v>
      </c>
      <c r="I28" s="17"/>
      <c r="J28" s="26">
        <f>G28*H28%</f>
        <v>47.162102998499996</v>
      </c>
      <c r="K28" s="25">
        <v>4.72</v>
      </c>
      <c r="L28" s="26">
        <f t="shared" si="2"/>
        <v>70.66829401679999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1497.209619</v>
      </c>
      <c r="H29" s="25">
        <v>0.32500000000000001</v>
      </c>
      <c r="I29" s="17"/>
      <c r="J29" s="26">
        <f>G29*H29%</f>
        <v>4.8659312617500001</v>
      </c>
      <c r="K29" s="25">
        <v>0.32500000000000001</v>
      </c>
      <c r="L29" s="26">
        <f t="shared" si="2"/>
        <v>4.8659312617500001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1497.209619</v>
      </c>
      <c r="H30" s="25">
        <v>2.5000000000000001E-2</v>
      </c>
      <c r="I30" s="17"/>
      <c r="J30" s="26">
        <f>G30*H30%</f>
        <v>0.37430240474999998</v>
      </c>
      <c r="K30" s="25">
        <v>2.5000000000000001E-2</v>
      </c>
      <c r="L30" s="26">
        <f t="shared" si="2"/>
        <v>0.37430240474999998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1497.209619</v>
      </c>
      <c r="H31" s="25"/>
      <c r="I31" s="17"/>
      <c r="J31" s="26"/>
      <c r="K31" s="25">
        <v>1.6E-2</v>
      </c>
      <c r="L31" s="26">
        <f t="shared" si="2"/>
        <v>0.23955353904000001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4.8659312617500001</v>
      </c>
      <c r="H32" s="25"/>
      <c r="I32" s="17"/>
      <c r="J32" s="26"/>
      <c r="K32" s="25">
        <v>8</v>
      </c>
      <c r="L32" s="26">
        <f t="shared" si="2"/>
        <v>0.38927450094000005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1295.6402879940301</v>
      </c>
      <c r="H33" s="25">
        <v>0.5</v>
      </c>
      <c r="I33" s="17"/>
      <c r="J33" s="26">
        <f>G33*H33%</f>
        <v>6.4782014399701504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1295.6402879940301</v>
      </c>
      <c r="H34" s="25">
        <v>2.4</v>
      </c>
      <c r="I34" s="17"/>
      <c r="J34" s="26">
        <f>G34*H34%</f>
        <v>31.095366911856726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1295.6402879940301</v>
      </c>
      <c r="H35" s="25">
        <v>6.8</v>
      </c>
      <c r="I35" s="17"/>
      <c r="J35" s="26">
        <f>G35*H35%</f>
        <v>88.103539583594056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297.90986575248724</v>
      </c>
      <c r="K38" s="32"/>
      <c r="L38" s="33">
        <f>SUM(L16:L37)</f>
        <v>218.35454804457899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1071.8329025170531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1325.6397532475128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U112"/>
  <sheetViews>
    <sheetView topLeftCell="A66" zoomScale="98" workbookViewId="0">
      <selection activeCell="M66" sqref="M66"/>
    </sheetView>
  </sheetViews>
  <sheetFormatPr baseColWidth="10" defaultRowHeight="21" customHeight="1" x14ac:dyDescent="0.3"/>
  <cols>
    <col min="1" max="1" width="11.5546875" style="1" customWidth="1"/>
    <col min="2" max="2" width="11.5546875" style="1"/>
    <col min="3" max="3" width="3.109375" style="1" customWidth="1"/>
    <col min="4" max="5" width="12.77734375" style="1" customWidth="1"/>
    <col min="6" max="12" width="10.33203125" style="1" customWidth="1"/>
    <col min="13" max="15" width="10.33203125" style="12" customWidth="1"/>
    <col min="16" max="18" width="10.33203125" style="1" customWidth="1"/>
    <col min="19" max="21" width="11.33203125" style="1" customWidth="1"/>
    <col min="22" max="16384" width="11.5546875" style="1"/>
  </cols>
  <sheetData>
    <row r="1" spans="1:21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</row>
    <row r="3" spans="1:21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 t="s">
        <v>21</v>
      </c>
      <c r="T3" s="57"/>
      <c r="U3" s="57"/>
    </row>
    <row r="4" spans="1:21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2"/>
      <c r="L4" s="53"/>
      <c r="M4" s="54" t="s">
        <v>99</v>
      </c>
      <c r="N4" s="55"/>
      <c r="O4" s="56"/>
      <c r="P4" s="51" t="s">
        <v>19</v>
      </c>
      <c r="Q4" s="52"/>
      <c r="R4" s="53"/>
      <c r="S4" s="57" t="s">
        <v>14</v>
      </c>
      <c r="T4" s="57" t="s">
        <v>15</v>
      </c>
      <c r="U4" s="57" t="s">
        <v>16</v>
      </c>
    </row>
    <row r="5" spans="1:21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44"/>
      <c r="L5" s="9" t="s">
        <v>13</v>
      </c>
      <c r="M5" s="10" t="s">
        <v>96</v>
      </c>
      <c r="N5" s="10" t="s">
        <v>97</v>
      </c>
      <c r="O5" s="10" t="s">
        <v>98</v>
      </c>
      <c r="P5" s="9" t="s">
        <v>11</v>
      </c>
      <c r="Q5" s="9" t="s">
        <v>12</v>
      </c>
      <c r="R5" s="9" t="s">
        <v>13</v>
      </c>
      <c r="S5" s="57"/>
      <c r="T5" s="57"/>
      <c r="U5" s="57"/>
    </row>
    <row r="6" spans="1:21" ht="21" customHeight="1" x14ac:dyDescent="0.3">
      <c r="A6" s="9" t="s">
        <v>0</v>
      </c>
      <c r="B6" s="6">
        <v>44284</v>
      </c>
      <c r="C6" s="2"/>
      <c r="D6" s="3"/>
      <c r="E6" s="3"/>
      <c r="F6" s="3"/>
      <c r="G6" s="3"/>
      <c r="H6" s="3"/>
      <c r="I6" s="3"/>
      <c r="J6" s="3"/>
      <c r="K6" s="3"/>
      <c r="L6" s="3"/>
      <c r="M6" s="10"/>
      <c r="N6" s="10"/>
      <c r="O6" s="10"/>
      <c r="P6" s="3"/>
      <c r="Q6" s="3"/>
      <c r="R6" s="3"/>
      <c r="S6" s="4">
        <f>E6-D6</f>
        <v>0</v>
      </c>
      <c r="T6" s="4">
        <f>(G6-F6)+(J6-I6)+(Q6-P6)</f>
        <v>0</v>
      </c>
      <c r="U6" s="4">
        <f>S6-T6</f>
        <v>0</v>
      </c>
    </row>
    <row r="7" spans="1:21" ht="21" customHeight="1" x14ac:dyDescent="0.3">
      <c r="A7" s="9" t="s">
        <v>1</v>
      </c>
      <c r="B7" s="6">
        <v>44285</v>
      </c>
      <c r="C7" s="2"/>
      <c r="D7" s="3"/>
      <c r="E7" s="3"/>
      <c r="F7" s="3"/>
      <c r="G7" s="3"/>
      <c r="H7" s="3"/>
      <c r="I7" s="3"/>
      <c r="J7" s="3"/>
      <c r="K7" s="3"/>
      <c r="L7" s="3"/>
      <c r="M7" s="10"/>
      <c r="N7" s="10"/>
      <c r="O7" s="10"/>
      <c r="P7" s="3"/>
      <c r="Q7" s="3"/>
      <c r="R7" s="3"/>
      <c r="S7" s="4">
        <f t="shared" ref="S7:S12" si="0">E7-D7</f>
        <v>0</v>
      </c>
      <c r="T7" s="4">
        <f t="shared" ref="T7:T12" si="1">(G7-F7)+(J7-I7)+(Q7-P7)</f>
        <v>0</v>
      </c>
      <c r="U7" s="4">
        <f t="shared" ref="U7:U12" si="2">S7-T7</f>
        <v>0</v>
      </c>
    </row>
    <row r="8" spans="1:21" ht="21" customHeight="1" x14ac:dyDescent="0.3">
      <c r="A8" s="9" t="s">
        <v>2</v>
      </c>
      <c r="B8" s="6">
        <v>44286</v>
      </c>
      <c r="C8" s="59"/>
      <c r="D8" s="3"/>
      <c r="E8" s="3"/>
      <c r="F8" s="3"/>
      <c r="G8" s="3"/>
      <c r="H8" s="3"/>
      <c r="I8" s="3"/>
      <c r="J8" s="3"/>
      <c r="K8" s="3"/>
      <c r="L8" s="3"/>
      <c r="M8" s="10"/>
      <c r="N8" s="10"/>
      <c r="O8" s="10"/>
      <c r="P8" s="3"/>
      <c r="Q8" s="3"/>
      <c r="R8" s="3"/>
      <c r="S8" s="4">
        <f t="shared" si="0"/>
        <v>0</v>
      </c>
      <c r="T8" s="4">
        <f t="shared" si="1"/>
        <v>0</v>
      </c>
      <c r="U8" s="4">
        <f t="shared" si="2"/>
        <v>0</v>
      </c>
    </row>
    <row r="9" spans="1:21" ht="21" customHeight="1" x14ac:dyDescent="0.3">
      <c r="A9" s="9" t="s">
        <v>3</v>
      </c>
      <c r="B9" s="6">
        <v>44287</v>
      </c>
      <c r="C9" s="59"/>
      <c r="D9" s="3">
        <v>0.53125</v>
      </c>
      <c r="E9" s="3">
        <v>0.82986111111111116</v>
      </c>
      <c r="F9" s="3"/>
      <c r="G9" s="3"/>
      <c r="H9" s="3"/>
      <c r="I9" s="3"/>
      <c r="J9" s="3"/>
      <c r="K9" s="3"/>
      <c r="L9" s="3"/>
      <c r="M9" s="10"/>
      <c r="N9" s="10"/>
      <c r="O9" s="10"/>
      <c r="P9" s="3">
        <v>0.78125</v>
      </c>
      <c r="Q9" s="3">
        <v>0.80208333333333337</v>
      </c>
      <c r="R9" s="3" t="s">
        <v>22</v>
      </c>
      <c r="S9" s="4">
        <f t="shared" si="0"/>
        <v>0.29861111111111116</v>
      </c>
      <c r="T9" s="4">
        <f t="shared" si="1"/>
        <v>2.083333333333337E-2</v>
      </c>
      <c r="U9" s="4">
        <f t="shared" si="2"/>
        <v>0.27777777777777779</v>
      </c>
    </row>
    <row r="10" spans="1:21" ht="21" customHeight="1" x14ac:dyDescent="0.3">
      <c r="A10" s="9" t="s">
        <v>4</v>
      </c>
      <c r="B10" s="6">
        <v>44288</v>
      </c>
      <c r="C10" s="59"/>
      <c r="D10" s="3">
        <v>0.47916666666666669</v>
      </c>
      <c r="E10" s="3">
        <v>0.84722222222222221</v>
      </c>
      <c r="F10" s="3"/>
      <c r="G10" s="3"/>
      <c r="H10" s="3"/>
      <c r="I10" s="3"/>
      <c r="J10" s="3"/>
      <c r="K10" s="3"/>
      <c r="L10" s="3"/>
      <c r="M10" s="10"/>
      <c r="N10" s="10"/>
      <c r="O10" s="10"/>
      <c r="P10" s="3">
        <v>0.61458333333333337</v>
      </c>
      <c r="Q10" s="3">
        <v>0.63541666666666663</v>
      </c>
      <c r="R10" s="3" t="s">
        <v>22</v>
      </c>
      <c r="S10" s="4">
        <f t="shared" si="0"/>
        <v>0.36805555555555552</v>
      </c>
      <c r="T10" s="4">
        <f t="shared" si="1"/>
        <v>2.0833333333333259E-2</v>
      </c>
      <c r="U10" s="4">
        <f t="shared" si="2"/>
        <v>0.34722222222222227</v>
      </c>
    </row>
    <row r="11" spans="1:21" ht="21" customHeight="1" x14ac:dyDescent="0.3">
      <c r="A11" s="9" t="s">
        <v>5</v>
      </c>
      <c r="B11" s="6">
        <v>44289</v>
      </c>
      <c r="C11" s="59"/>
      <c r="D11" s="3">
        <v>0.41666666666666669</v>
      </c>
      <c r="E11" s="3">
        <v>0.86458333333333337</v>
      </c>
      <c r="F11" s="3"/>
      <c r="G11" s="3"/>
      <c r="H11" s="3"/>
      <c r="I11" s="3">
        <v>0.52083333333333337</v>
      </c>
      <c r="J11" s="3">
        <v>0.5625</v>
      </c>
      <c r="K11" s="3"/>
      <c r="L11" s="3" t="s">
        <v>36</v>
      </c>
      <c r="M11" s="10"/>
      <c r="N11" s="10"/>
      <c r="O11" s="10"/>
      <c r="P11" s="3">
        <v>0.80555555555555547</v>
      </c>
      <c r="Q11" s="3">
        <v>0.81944444444444453</v>
      </c>
      <c r="R11" s="3" t="s">
        <v>36</v>
      </c>
      <c r="S11" s="4">
        <f t="shared" si="0"/>
        <v>0.44791666666666669</v>
      </c>
      <c r="T11" s="4">
        <f t="shared" si="1"/>
        <v>5.5555555555555691E-2</v>
      </c>
      <c r="U11" s="4">
        <f t="shared" si="2"/>
        <v>0.39236111111111099</v>
      </c>
    </row>
    <row r="12" spans="1:21" ht="21" customHeight="1" x14ac:dyDescent="0.3">
      <c r="A12" s="9" t="s">
        <v>6</v>
      </c>
      <c r="B12" s="6">
        <v>44290</v>
      </c>
      <c r="C12" s="9"/>
      <c r="D12" s="3">
        <v>0.41666666666666669</v>
      </c>
      <c r="E12" s="3">
        <v>0.83333333333333337</v>
      </c>
      <c r="F12" s="3"/>
      <c r="G12" s="3"/>
      <c r="H12" s="3"/>
      <c r="I12" s="3">
        <v>0.5625</v>
      </c>
      <c r="J12" s="3">
        <v>0.60416666666666663</v>
      </c>
      <c r="K12" s="3"/>
      <c r="L12" s="3" t="s">
        <v>36</v>
      </c>
      <c r="M12" s="10"/>
      <c r="N12" s="10"/>
      <c r="O12" s="10"/>
      <c r="P12" s="3"/>
      <c r="Q12" s="3"/>
      <c r="R12" s="3"/>
      <c r="S12" s="4">
        <f t="shared" si="0"/>
        <v>0.41666666666666669</v>
      </c>
      <c r="T12" s="4">
        <f t="shared" si="1"/>
        <v>4.166666666666663E-2</v>
      </c>
      <c r="U12" s="4">
        <f t="shared" si="2"/>
        <v>0.37500000000000006</v>
      </c>
    </row>
    <row r="13" spans="1:21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4">
        <f t="shared" ref="S13" si="3">SUM(S6:S12)</f>
        <v>1.5312500000000002</v>
      </c>
      <c r="T13" s="4">
        <f t="shared" ref="T13" si="4">SUM(T6:T12)</f>
        <v>0.13888888888888895</v>
      </c>
      <c r="U13" s="4">
        <f t="shared" ref="U13" si="5">SUM(U6:U12)</f>
        <v>1.3923611111111109</v>
      </c>
    </row>
    <row r="14" spans="1:21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45"/>
      <c r="L14" s="13"/>
      <c r="M14" s="11"/>
      <c r="N14" s="11"/>
      <c r="O14" s="11"/>
      <c r="P14" s="13"/>
      <c r="Q14" s="13"/>
      <c r="R14" s="13"/>
      <c r="S14" s="5"/>
      <c r="T14" s="5"/>
      <c r="U14" s="5"/>
    </row>
    <row r="15" spans="1:21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45"/>
      <c r="L15" s="13"/>
      <c r="M15" s="11"/>
      <c r="N15" s="11"/>
      <c r="O15" s="11"/>
      <c r="P15" s="13"/>
      <c r="Q15" s="13"/>
      <c r="R15" s="13"/>
      <c r="S15" s="5"/>
      <c r="T15" s="5"/>
      <c r="U15" s="5"/>
    </row>
    <row r="16" spans="1:21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45"/>
      <c r="L16" s="13"/>
      <c r="M16" s="11"/>
      <c r="N16" s="11"/>
      <c r="O16" s="11"/>
      <c r="P16" s="13"/>
      <c r="Q16" s="13"/>
      <c r="R16" s="13"/>
      <c r="S16" s="5"/>
      <c r="T16" s="5"/>
      <c r="U16" s="5"/>
    </row>
    <row r="17" spans="1:21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45"/>
      <c r="L17" s="13"/>
      <c r="M17" s="11"/>
      <c r="N17" s="11"/>
      <c r="O17" s="11"/>
      <c r="P17" s="13"/>
      <c r="Q17" s="13"/>
      <c r="R17" s="13"/>
      <c r="S17" s="5"/>
      <c r="T17" s="5"/>
      <c r="U17" s="5"/>
    </row>
    <row r="18" spans="1:21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45"/>
      <c r="L18" s="13"/>
      <c r="M18" s="11"/>
      <c r="N18" s="11"/>
      <c r="O18" s="11"/>
      <c r="P18" s="13"/>
      <c r="Q18" s="13"/>
      <c r="R18" s="13"/>
      <c r="S18" s="5"/>
      <c r="T18" s="5"/>
      <c r="U18" s="5"/>
    </row>
    <row r="19" spans="1:21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45"/>
      <c r="L19" s="13"/>
      <c r="M19" s="11"/>
      <c r="N19" s="11"/>
      <c r="O19" s="11"/>
      <c r="P19" s="13"/>
      <c r="Q19" s="13"/>
      <c r="R19" s="13"/>
      <c r="S19" s="5"/>
      <c r="T19" s="5"/>
      <c r="U19" s="5"/>
    </row>
    <row r="20" spans="1:21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45"/>
      <c r="L20" s="13"/>
      <c r="M20" s="11"/>
      <c r="N20" s="11"/>
      <c r="O20" s="11"/>
      <c r="P20" s="13"/>
      <c r="Q20" s="13"/>
      <c r="R20" s="13"/>
      <c r="S20" s="5"/>
      <c r="T20" s="5"/>
      <c r="U20" s="5"/>
    </row>
    <row r="21" spans="1:21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45"/>
      <c r="L21" s="13"/>
      <c r="M21" s="11"/>
      <c r="N21" s="11"/>
      <c r="O21" s="11"/>
      <c r="P21" s="13"/>
      <c r="Q21" s="13"/>
      <c r="R21" s="13"/>
      <c r="S21" s="5"/>
      <c r="T21" s="5"/>
      <c r="U21" s="5"/>
    </row>
    <row r="22" spans="1:21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</row>
    <row r="24" spans="1:21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 t="s">
        <v>21</v>
      </c>
      <c r="T24" s="57"/>
      <c r="U24" s="57"/>
    </row>
    <row r="25" spans="1:21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7"/>
      <c r="M25" s="54" t="s">
        <v>99</v>
      </c>
      <c r="N25" s="55"/>
      <c r="O25" s="56"/>
      <c r="P25" s="57" t="s">
        <v>19</v>
      </c>
      <c r="Q25" s="57"/>
      <c r="R25" s="57"/>
      <c r="S25" s="57" t="s">
        <v>14</v>
      </c>
      <c r="T25" s="57" t="s">
        <v>15</v>
      </c>
      <c r="U25" s="57" t="s">
        <v>16</v>
      </c>
    </row>
    <row r="26" spans="1:21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44"/>
      <c r="L26" s="9" t="s">
        <v>13</v>
      </c>
      <c r="M26" s="10" t="s">
        <v>96</v>
      </c>
      <c r="N26" s="10" t="s">
        <v>97</v>
      </c>
      <c r="O26" s="10" t="s">
        <v>98</v>
      </c>
      <c r="P26" s="9" t="s">
        <v>11</v>
      </c>
      <c r="Q26" s="9" t="s">
        <v>12</v>
      </c>
      <c r="R26" s="9" t="s">
        <v>13</v>
      </c>
      <c r="S26" s="57"/>
      <c r="T26" s="57"/>
      <c r="U26" s="57"/>
    </row>
    <row r="27" spans="1:21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3"/>
      <c r="M27" s="10"/>
      <c r="N27" s="10"/>
      <c r="O27" s="10"/>
      <c r="P27" s="3"/>
      <c r="Q27" s="3"/>
      <c r="R27" s="3"/>
      <c r="S27" s="4">
        <f>E27-D27</f>
        <v>0</v>
      </c>
      <c r="T27" s="4">
        <f>(G27-F27)+(J27-I27)+(Q27-P27)</f>
        <v>0</v>
      </c>
      <c r="U27" s="4">
        <f>S27-T27</f>
        <v>0</v>
      </c>
    </row>
    <row r="28" spans="1:21" ht="21" customHeight="1" x14ac:dyDescent="0.3">
      <c r="A28" s="9" t="s">
        <v>1</v>
      </c>
      <c r="B28" s="6">
        <v>44292</v>
      </c>
      <c r="C28" s="2"/>
      <c r="D28" s="3">
        <v>0.33333333333333331</v>
      </c>
      <c r="E28" s="3">
        <v>0.75694444444444453</v>
      </c>
      <c r="F28" s="3"/>
      <c r="G28" s="3"/>
      <c r="H28" s="3"/>
      <c r="I28" s="3">
        <v>0.57291666666666663</v>
      </c>
      <c r="J28" s="3">
        <v>0.59375</v>
      </c>
      <c r="K28" s="3"/>
      <c r="L28" s="3" t="s">
        <v>22</v>
      </c>
      <c r="M28" s="10"/>
      <c r="N28" s="10">
        <v>1</v>
      </c>
      <c r="O28" s="10"/>
      <c r="P28" s="3"/>
      <c r="Q28" s="3"/>
      <c r="R28" s="3"/>
      <c r="S28" s="4">
        <f t="shared" ref="S28:S33" si="6">E28-D28</f>
        <v>0.42361111111111122</v>
      </c>
      <c r="T28" s="4">
        <f t="shared" ref="T28:T33" si="7">(G28-F28)+(J28-I28)+(Q28-P28)</f>
        <v>2.083333333333337E-2</v>
      </c>
      <c r="U28" s="4">
        <f t="shared" ref="U28:U33" si="8">S28-T28</f>
        <v>0.40277777777777785</v>
      </c>
    </row>
    <row r="29" spans="1:21" ht="21" customHeight="1" x14ac:dyDescent="0.3">
      <c r="A29" s="9" t="s">
        <v>2</v>
      </c>
      <c r="B29" s="6">
        <v>44293</v>
      </c>
      <c r="C29" s="59"/>
      <c r="D29" s="3">
        <v>0.33333333333333331</v>
      </c>
      <c r="E29" s="3">
        <v>0.77083333333333337</v>
      </c>
      <c r="F29" s="3"/>
      <c r="G29" s="3"/>
      <c r="H29" s="3"/>
      <c r="I29" s="3">
        <v>0.55555555555555558</v>
      </c>
      <c r="J29" s="3">
        <v>0.59722222222222221</v>
      </c>
      <c r="K29" s="3"/>
      <c r="L29" s="3" t="s">
        <v>36</v>
      </c>
      <c r="M29" s="10"/>
      <c r="N29" s="10"/>
      <c r="O29" s="10"/>
      <c r="P29" s="3"/>
      <c r="Q29" s="3"/>
      <c r="R29" s="3"/>
      <c r="S29" s="4">
        <f t="shared" si="6"/>
        <v>0.43750000000000006</v>
      </c>
      <c r="T29" s="4">
        <f t="shared" si="7"/>
        <v>4.166666666666663E-2</v>
      </c>
      <c r="U29" s="4">
        <f t="shared" si="8"/>
        <v>0.39583333333333343</v>
      </c>
    </row>
    <row r="30" spans="1:21" ht="21" customHeight="1" x14ac:dyDescent="0.3">
      <c r="A30" s="9" t="s">
        <v>3</v>
      </c>
      <c r="B30" s="6">
        <v>44294</v>
      </c>
      <c r="C30" s="59"/>
      <c r="D30" s="3">
        <v>0.35416666666666669</v>
      </c>
      <c r="E30" s="3">
        <v>0.82638888888888884</v>
      </c>
      <c r="F30" s="3"/>
      <c r="G30" s="3"/>
      <c r="H30" s="3"/>
      <c r="I30" s="3">
        <v>0.51041666666666663</v>
      </c>
      <c r="J30" s="3">
        <v>0.55208333333333337</v>
      </c>
      <c r="K30" s="3"/>
      <c r="L30" s="3" t="s">
        <v>36</v>
      </c>
      <c r="M30" s="10"/>
      <c r="N30" s="10"/>
      <c r="O30" s="10"/>
      <c r="P30" s="3"/>
      <c r="Q30" s="3"/>
      <c r="R30" s="3"/>
      <c r="S30" s="4">
        <f t="shared" si="6"/>
        <v>0.47222222222222215</v>
      </c>
      <c r="T30" s="4">
        <f t="shared" si="7"/>
        <v>4.1666666666666741E-2</v>
      </c>
      <c r="U30" s="4">
        <f t="shared" si="8"/>
        <v>0.43055555555555541</v>
      </c>
    </row>
    <row r="31" spans="1:21" ht="21" customHeight="1" x14ac:dyDescent="0.3">
      <c r="A31" s="9" t="s">
        <v>4</v>
      </c>
      <c r="B31" s="6">
        <v>44295</v>
      </c>
      <c r="C31" s="59"/>
      <c r="D31" s="3">
        <v>0.33333333333333331</v>
      </c>
      <c r="E31" s="3">
        <v>0.77083333333333337</v>
      </c>
      <c r="F31" s="3"/>
      <c r="G31" s="3"/>
      <c r="H31" s="3"/>
      <c r="I31" s="3">
        <v>0.56944444444444442</v>
      </c>
      <c r="J31" s="3">
        <v>0.59027777777777779</v>
      </c>
      <c r="K31" s="3"/>
      <c r="L31" s="3" t="s">
        <v>22</v>
      </c>
      <c r="M31" s="10"/>
      <c r="N31" s="10">
        <v>1</v>
      </c>
      <c r="O31" s="10"/>
      <c r="P31" s="3"/>
      <c r="Q31" s="3"/>
      <c r="R31" s="3"/>
      <c r="S31" s="4">
        <f t="shared" si="6"/>
        <v>0.43750000000000006</v>
      </c>
      <c r="T31" s="4">
        <f t="shared" si="7"/>
        <v>2.083333333333337E-2</v>
      </c>
      <c r="U31" s="4">
        <f t="shared" si="8"/>
        <v>0.41666666666666669</v>
      </c>
    </row>
    <row r="32" spans="1:21" ht="21" customHeight="1" x14ac:dyDescent="0.3">
      <c r="A32" s="9" t="s">
        <v>5</v>
      </c>
      <c r="B32" s="6"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3"/>
      <c r="M32" s="10"/>
      <c r="N32" s="10"/>
      <c r="O32" s="10"/>
      <c r="P32" s="3"/>
      <c r="Q32" s="3"/>
      <c r="R32" s="3"/>
      <c r="S32" s="4">
        <f t="shared" si="6"/>
        <v>0</v>
      </c>
      <c r="T32" s="4">
        <f t="shared" si="7"/>
        <v>0</v>
      </c>
      <c r="U32" s="4">
        <f t="shared" si="8"/>
        <v>0</v>
      </c>
    </row>
    <row r="33" spans="1:21" ht="21" customHeight="1" x14ac:dyDescent="0.3">
      <c r="A33" s="9" t="s">
        <v>6</v>
      </c>
      <c r="B33" s="6">
        <v>44297</v>
      </c>
      <c r="C33" s="9"/>
      <c r="D33" s="3"/>
      <c r="E33" s="3"/>
      <c r="F33" s="3"/>
      <c r="G33" s="3"/>
      <c r="H33" s="3"/>
      <c r="I33" s="3"/>
      <c r="J33" s="3"/>
      <c r="K33" s="3"/>
      <c r="L33" s="3"/>
      <c r="M33" s="10"/>
      <c r="N33" s="10"/>
      <c r="O33" s="10"/>
      <c r="P33" s="3"/>
      <c r="Q33" s="3"/>
      <c r="R33" s="3"/>
      <c r="S33" s="4">
        <f t="shared" si="6"/>
        <v>0</v>
      </c>
      <c r="T33" s="4">
        <f t="shared" si="7"/>
        <v>0</v>
      </c>
      <c r="U33" s="4">
        <f t="shared" si="8"/>
        <v>0</v>
      </c>
    </row>
    <row r="34" spans="1:21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4">
        <f t="shared" ref="S34" si="9">SUM(S27:S33)</f>
        <v>1.7708333333333335</v>
      </c>
      <c r="T34" s="4">
        <f t="shared" ref="T34" si="10">SUM(T27:T33)</f>
        <v>0.12500000000000011</v>
      </c>
      <c r="U34" s="4">
        <f t="shared" ref="U34" si="11">SUM(U27:U33)</f>
        <v>1.6458333333333335</v>
      </c>
    </row>
    <row r="35" spans="1:21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45"/>
      <c r="L35" s="13"/>
      <c r="M35" s="11"/>
      <c r="N35" s="11"/>
      <c r="O35" s="11"/>
      <c r="P35" s="13"/>
      <c r="Q35" s="13"/>
      <c r="R35" s="13"/>
      <c r="S35" s="5"/>
      <c r="T35" s="5"/>
      <c r="U35" s="5"/>
    </row>
    <row r="36" spans="1:21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45"/>
      <c r="L36" s="13"/>
      <c r="M36" s="11"/>
      <c r="N36" s="11"/>
      <c r="O36" s="11"/>
      <c r="P36" s="13"/>
      <c r="Q36" s="13"/>
      <c r="R36" s="13"/>
      <c r="S36" s="5"/>
      <c r="T36" s="5"/>
      <c r="U36" s="5"/>
    </row>
    <row r="37" spans="1:21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45"/>
      <c r="L37" s="13"/>
      <c r="M37" s="11"/>
      <c r="N37" s="11"/>
      <c r="O37" s="11"/>
      <c r="P37" s="13"/>
      <c r="Q37" s="13"/>
      <c r="R37" s="13"/>
      <c r="S37" s="5"/>
      <c r="T37" s="5"/>
      <c r="U37" s="5"/>
    </row>
    <row r="38" spans="1:21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45"/>
      <c r="L38" s="13"/>
      <c r="M38" s="11"/>
      <c r="N38" s="11"/>
      <c r="O38" s="11"/>
      <c r="P38" s="13"/>
      <c r="Q38" s="13"/>
      <c r="R38" s="13"/>
      <c r="S38" s="5"/>
      <c r="T38" s="5"/>
      <c r="U38" s="5"/>
    </row>
    <row r="39" spans="1:21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45"/>
      <c r="L39" s="13"/>
      <c r="M39" s="11"/>
      <c r="N39" s="11"/>
      <c r="O39" s="11"/>
      <c r="P39" s="13"/>
      <c r="Q39" s="13"/>
      <c r="R39" s="13"/>
      <c r="S39" s="5"/>
      <c r="T39" s="5"/>
      <c r="U39" s="5"/>
    </row>
    <row r="40" spans="1:21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45"/>
      <c r="L40" s="13"/>
      <c r="M40" s="11"/>
      <c r="N40" s="11"/>
      <c r="O40" s="11"/>
      <c r="P40" s="13"/>
      <c r="Q40" s="13"/>
      <c r="R40" s="13"/>
      <c r="S40" s="5"/>
      <c r="T40" s="5"/>
      <c r="U40" s="5"/>
    </row>
    <row r="41" spans="1:21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45"/>
      <c r="L41" s="13"/>
      <c r="M41" s="11"/>
      <c r="N41" s="11"/>
      <c r="O41" s="11"/>
      <c r="P41" s="13"/>
      <c r="Q41" s="13"/>
      <c r="R41" s="13"/>
      <c r="S41" s="5"/>
      <c r="T41" s="5"/>
      <c r="U41" s="5"/>
    </row>
    <row r="42" spans="1:21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45"/>
      <c r="L42" s="13"/>
      <c r="M42" s="11"/>
      <c r="N42" s="11"/>
      <c r="O42" s="11"/>
      <c r="P42" s="13"/>
      <c r="Q42" s="13"/>
      <c r="R42" s="13"/>
      <c r="S42" s="5"/>
      <c r="T42" s="5"/>
      <c r="U42" s="5"/>
    </row>
    <row r="43" spans="1:21" ht="21" customHeight="1" x14ac:dyDescent="0.3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45"/>
      <c r="L43" s="13"/>
      <c r="M43" s="11"/>
      <c r="N43" s="11"/>
      <c r="O43" s="11"/>
      <c r="P43" s="13"/>
      <c r="Q43" s="13"/>
      <c r="R43" s="13"/>
      <c r="S43" s="5"/>
      <c r="T43" s="5"/>
      <c r="U43" s="5"/>
    </row>
    <row r="44" spans="1:21" s="13" customFormat="1" ht="21" customHeight="1" x14ac:dyDescent="0.3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</row>
    <row r="46" spans="1:21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 t="s">
        <v>21</v>
      </c>
      <c r="T46" s="57"/>
      <c r="U46" s="57"/>
    </row>
    <row r="47" spans="1:21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7"/>
      <c r="M47" s="54" t="s">
        <v>99</v>
      </c>
      <c r="N47" s="55"/>
      <c r="O47" s="56"/>
      <c r="P47" s="57" t="s">
        <v>19</v>
      </c>
      <c r="Q47" s="57"/>
      <c r="R47" s="57"/>
      <c r="S47" s="57" t="s">
        <v>14</v>
      </c>
      <c r="T47" s="57" t="s">
        <v>15</v>
      </c>
      <c r="U47" s="57" t="s">
        <v>16</v>
      </c>
    </row>
    <row r="48" spans="1:21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44"/>
      <c r="L48" s="9" t="s">
        <v>13</v>
      </c>
      <c r="M48" s="10" t="s">
        <v>96</v>
      </c>
      <c r="N48" s="10" t="s">
        <v>97</v>
      </c>
      <c r="O48" s="10" t="s">
        <v>98</v>
      </c>
      <c r="P48" s="9" t="s">
        <v>11</v>
      </c>
      <c r="Q48" s="9" t="s">
        <v>12</v>
      </c>
      <c r="R48" s="9" t="s">
        <v>13</v>
      </c>
      <c r="S48" s="57"/>
      <c r="T48" s="57"/>
      <c r="U48" s="57"/>
    </row>
    <row r="49" spans="1:21" ht="21" customHeight="1" x14ac:dyDescent="0.3">
      <c r="A49" s="9" t="s">
        <v>0</v>
      </c>
      <c r="B49" s="6">
        <v>44298</v>
      </c>
      <c r="C49" s="2"/>
      <c r="D49" s="3">
        <v>0.41666666666666669</v>
      </c>
      <c r="E49" s="3">
        <v>0.77083333333333337</v>
      </c>
      <c r="F49" s="3"/>
      <c r="G49" s="3"/>
      <c r="H49" s="3"/>
      <c r="I49" s="3">
        <v>0.53472222222222221</v>
      </c>
      <c r="J49" s="3">
        <v>0.55555555555555558</v>
      </c>
      <c r="K49" s="3"/>
      <c r="L49" s="3" t="s">
        <v>36</v>
      </c>
      <c r="M49" s="10">
        <v>1</v>
      </c>
      <c r="N49" s="10"/>
      <c r="O49" s="10"/>
      <c r="P49" s="3"/>
      <c r="Q49" s="3"/>
      <c r="R49" s="3"/>
      <c r="S49" s="4">
        <f>E49-D49</f>
        <v>0.35416666666666669</v>
      </c>
      <c r="T49" s="4">
        <f>(G49-F49)+(J49-I49)+(Q49-P49)</f>
        <v>2.083333333333337E-2</v>
      </c>
      <c r="U49" s="4">
        <f>S49-T49</f>
        <v>0.33333333333333331</v>
      </c>
    </row>
    <row r="50" spans="1:21" ht="21" customHeight="1" x14ac:dyDescent="0.3">
      <c r="A50" s="9" t="s">
        <v>1</v>
      </c>
      <c r="B50" s="6">
        <v>44299</v>
      </c>
      <c r="C50" s="2"/>
      <c r="D50" s="3">
        <v>0.41666666666666669</v>
      </c>
      <c r="E50" s="3">
        <v>0.8125</v>
      </c>
      <c r="F50" s="3"/>
      <c r="G50" s="3"/>
      <c r="H50" s="3"/>
      <c r="I50" s="3">
        <v>0.47916666666666669</v>
      </c>
      <c r="J50" s="3">
        <v>0.5</v>
      </c>
      <c r="K50" s="3"/>
      <c r="L50" s="3" t="s">
        <v>36</v>
      </c>
      <c r="M50" s="10">
        <v>1</v>
      </c>
      <c r="N50" s="10"/>
      <c r="O50" s="10"/>
      <c r="P50" s="3">
        <v>0.59375</v>
      </c>
      <c r="Q50" s="3">
        <v>0.60763888888888895</v>
      </c>
      <c r="R50" s="3" t="s">
        <v>22</v>
      </c>
      <c r="S50" s="4">
        <f t="shared" ref="S50:S55" si="12">E50-D50</f>
        <v>0.39583333333333331</v>
      </c>
      <c r="T50" s="4">
        <f t="shared" ref="T50:T55" si="13">(G50-F50)+(J50-I50)+(Q50-P50)</f>
        <v>3.4722222222222265E-2</v>
      </c>
      <c r="U50" s="4">
        <f t="shared" ref="U50:U55" si="14">S50-T50</f>
        <v>0.36111111111111105</v>
      </c>
    </row>
    <row r="51" spans="1:21" ht="21" customHeight="1" x14ac:dyDescent="0.3">
      <c r="A51" s="9" t="s">
        <v>2</v>
      </c>
      <c r="B51" s="6">
        <v>44300</v>
      </c>
      <c r="C51" s="59"/>
      <c r="D51" s="3">
        <v>0.4375</v>
      </c>
      <c r="E51" s="3">
        <v>0.90972222222222221</v>
      </c>
      <c r="F51" s="3"/>
      <c r="G51" s="3"/>
      <c r="H51" s="3"/>
      <c r="I51" s="3">
        <v>0.52083333333333337</v>
      </c>
      <c r="J51" s="3">
        <v>0.54861111111111105</v>
      </c>
      <c r="K51" s="3"/>
      <c r="L51" s="3" t="s">
        <v>36</v>
      </c>
      <c r="M51" s="10">
        <v>1</v>
      </c>
      <c r="N51" s="10"/>
      <c r="O51" s="10"/>
      <c r="P51" s="3">
        <v>0.59027777777777779</v>
      </c>
      <c r="Q51" s="3">
        <v>0.60416666666666663</v>
      </c>
      <c r="R51" s="3" t="s">
        <v>22</v>
      </c>
      <c r="S51" s="4">
        <f t="shared" si="12"/>
        <v>0.47222222222222221</v>
      </c>
      <c r="T51" s="4">
        <f t="shared" si="13"/>
        <v>4.1666666666666519E-2</v>
      </c>
      <c r="U51" s="4">
        <f t="shared" si="14"/>
        <v>0.43055555555555569</v>
      </c>
    </row>
    <row r="52" spans="1:21" ht="21" customHeight="1" x14ac:dyDescent="0.3">
      <c r="A52" s="9" t="s">
        <v>3</v>
      </c>
      <c r="B52" s="6">
        <v>44301</v>
      </c>
      <c r="C52" s="59"/>
      <c r="D52" s="3">
        <v>0.42708333333333331</v>
      </c>
      <c r="E52" s="3">
        <v>0.86111111111111116</v>
      </c>
      <c r="F52" s="3"/>
      <c r="G52" s="3"/>
      <c r="H52" s="3"/>
      <c r="I52" s="3"/>
      <c r="J52" s="3"/>
      <c r="K52" s="3"/>
      <c r="L52" s="3"/>
      <c r="M52" s="10"/>
      <c r="N52" s="10"/>
      <c r="O52" s="10"/>
      <c r="P52" s="3">
        <v>0.69791666666666663</v>
      </c>
      <c r="Q52" s="3">
        <v>0.71875</v>
      </c>
      <c r="R52" s="3" t="s">
        <v>22</v>
      </c>
      <c r="S52" s="4">
        <f t="shared" si="12"/>
        <v>0.43402777777777785</v>
      </c>
      <c r="T52" s="4">
        <f t="shared" si="13"/>
        <v>2.083333333333337E-2</v>
      </c>
      <c r="U52" s="4">
        <f t="shared" si="14"/>
        <v>0.41319444444444448</v>
      </c>
    </row>
    <row r="53" spans="1:21" ht="21" customHeight="1" x14ac:dyDescent="0.3">
      <c r="A53" s="9" t="s">
        <v>4</v>
      </c>
      <c r="B53" s="6">
        <v>44302</v>
      </c>
      <c r="C53" s="59"/>
      <c r="D53" s="3">
        <v>0.45833333333333331</v>
      </c>
      <c r="E53" s="3">
        <v>0.83333333333333337</v>
      </c>
      <c r="F53" s="3"/>
      <c r="G53" s="3"/>
      <c r="H53" s="3"/>
      <c r="I53" s="3">
        <v>0.56944444444444442</v>
      </c>
      <c r="J53" s="3">
        <v>0.59027777777777779</v>
      </c>
      <c r="K53" s="3"/>
      <c r="L53" s="3" t="s">
        <v>36</v>
      </c>
      <c r="M53" s="10">
        <v>1</v>
      </c>
      <c r="N53" s="10"/>
      <c r="O53" s="10"/>
      <c r="P53" s="3"/>
      <c r="Q53" s="3"/>
      <c r="R53" s="3"/>
      <c r="S53" s="4">
        <f t="shared" si="12"/>
        <v>0.37500000000000006</v>
      </c>
      <c r="T53" s="4">
        <f t="shared" si="13"/>
        <v>2.083333333333337E-2</v>
      </c>
      <c r="U53" s="4">
        <f t="shared" si="14"/>
        <v>0.35416666666666669</v>
      </c>
    </row>
    <row r="54" spans="1:21" ht="21" customHeight="1" x14ac:dyDescent="0.3">
      <c r="A54" s="9" t="s">
        <v>5</v>
      </c>
      <c r="B54" s="6">
        <v>44303</v>
      </c>
      <c r="C54" s="59"/>
      <c r="D54" s="3"/>
      <c r="E54" s="3"/>
      <c r="F54" s="3"/>
      <c r="G54" s="3"/>
      <c r="H54" s="3"/>
      <c r="I54" s="3"/>
      <c r="J54" s="3"/>
      <c r="K54" s="3"/>
      <c r="L54" s="3"/>
      <c r="M54" s="10"/>
      <c r="N54" s="10"/>
      <c r="O54" s="10"/>
      <c r="P54" s="3"/>
      <c r="Q54" s="3"/>
      <c r="R54" s="3"/>
      <c r="S54" s="4">
        <f t="shared" si="12"/>
        <v>0</v>
      </c>
      <c r="T54" s="4">
        <f t="shared" si="13"/>
        <v>0</v>
      </c>
      <c r="U54" s="4">
        <f t="shared" si="14"/>
        <v>0</v>
      </c>
    </row>
    <row r="55" spans="1:21" ht="21" customHeight="1" x14ac:dyDescent="0.3">
      <c r="A55" s="9" t="s">
        <v>6</v>
      </c>
      <c r="B55" s="6">
        <v>44304</v>
      </c>
      <c r="C55" s="9"/>
      <c r="D55" s="3"/>
      <c r="E55" s="3"/>
      <c r="F55" s="3"/>
      <c r="G55" s="3"/>
      <c r="H55" s="3"/>
      <c r="I55" s="3"/>
      <c r="J55" s="3"/>
      <c r="K55" s="3"/>
      <c r="L55" s="3"/>
      <c r="M55" s="10"/>
      <c r="N55" s="10"/>
      <c r="O55" s="10"/>
      <c r="P55" s="3"/>
      <c r="Q55" s="3"/>
      <c r="R55" s="3"/>
      <c r="S55" s="4">
        <f t="shared" si="12"/>
        <v>0</v>
      </c>
      <c r="T55" s="4">
        <f t="shared" si="13"/>
        <v>0</v>
      </c>
      <c r="U55" s="4">
        <f t="shared" si="14"/>
        <v>0</v>
      </c>
    </row>
    <row r="56" spans="1:21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4">
        <f t="shared" ref="S56" si="15">SUM(S49:S55)</f>
        <v>2.0312500000000004</v>
      </c>
      <c r="T56" s="4">
        <f t="shared" ref="T56" si="16">SUM(T49:T55)</f>
        <v>0.1388888888888889</v>
      </c>
      <c r="U56" s="4">
        <f t="shared" ref="U56" si="17">SUM(U49:U55)</f>
        <v>1.8923611111111112</v>
      </c>
    </row>
    <row r="57" spans="1:21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45"/>
      <c r="L57" s="13"/>
      <c r="M57" s="11"/>
      <c r="N57" s="11"/>
      <c r="O57" s="11"/>
      <c r="P57" s="13"/>
      <c r="Q57" s="13"/>
      <c r="R57" s="13"/>
      <c r="S57" s="5"/>
      <c r="T57" s="5"/>
      <c r="U57" s="5"/>
    </row>
    <row r="58" spans="1:21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45"/>
      <c r="L58" s="13"/>
      <c r="M58" s="11"/>
      <c r="N58" s="11"/>
      <c r="O58" s="11"/>
      <c r="P58" s="13"/>
      <c r="Q58" s="13"/>
      <c r="R58" s="13"/>
      <c r="S58" s="5"/>
      <c r="T58" s="5"/>
      <c r="U58" s="5"/>
    </row>
    <row r="59" spans="1:21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45"/>
      <c r="L59" s="13"/>
      <c r="M59" s="11"/>
      <c r="N59" s="11"/>
      <c r="O59" s="11"/>
      <c r="P59" s="13"/>
      <c r="Q59" s="13"/>
      <c r="R59" s="13"/>
      <c r="S59" s="5"/>
      <c r="T59" s="5"/>
      <c r="U59" s="5"/>
    </row>
    <row r="60" spans="1:21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45"/>
      <c r="L60" s="13"/>
      <c r="M60" s="11"/>
      <c r="N60" s="11"/>
      <c r="O60" s="11"/>
      <c r="P60" s="13"/>
      <c r="Q60" s="13"/>
      <c r="R60" s="13"/>
      <c r="S60" s="5"/>
      <c r="T60" s="5"/>
      <c r="U60" s="5"/>
    </row>
    <row r="61" spans="1:21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45"/>
      <c r="L61" s="13"/>
      <c r="M61" s="11"/>
      <c r="N61" s="11"/>
      <c r="O61" s="11"/>
      <c r="P61" s="13"/>
      <c r="Q61" s="13"/>
      <c r="R61" s="13"/>
      <c r="S61" s="5"/>
      <c r="T61" s="5"/>
      <c r="U61" s="5"/>
    </row>
    <row r="62" spans="1:21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45"/>
      <c r="L62" s="13"/>
      <c r="M62" s="11"/>
      <c r="N62" s="11"/>
      <c r="O62" s="11"/>
      <c r="P62" s="13"/>
      <c r="Q62" s="13"/>
      <c r="R62" s="13"/>
      <c r="S62" s="5"/>
      <c r="T62" s="5"/>
      <c r="U62" s="5"/>
    </row>
    <row r="63" spans="1:21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45"/>
      <c r="L63" s="13"/>
      <c r="M63" s="11"/>
      <c r="N63" s="11"/>
      <c r="O63" s="11"/>
      <c r="P63" s="13"/>
      <c r="Q63" s="13"/>
      <c r="R63" s="13"/>
      <c r="S63" s="5"/>
      <c r="T63" s="5"/>
      <c r="U63" s="5"/>
    </row>
    <row r="64" spans="1:21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45"/>
      <c r="L64" s="13"/>
      <c r="M64" s="11"/>
      <c r="N64" s="11"/>
      <c r="O64" s="11"/>
      <c r="P64" s="13"/>
      <c r="Q64" s="13"/>
      <c r="R64" s="13"/>
      <c r="S64" s="5"/>
      <c r="T64" s="5"/>
      <c r="U64" s="5"/>
    </row>
    <row r="65" spans="1:21" s="13" customFormat="1" ht="21" customHeight="1" x14ac:dyDescent="0.3">
      <c r="A65" s="58"/>
      <c r="B65" s="58"/>
      <c r="C65" s="58"/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</row>
    <row r="66" spans="1:21" s="13" customFormat="1" ht="21" customHeight="1" x14ac:dyDescent="0.3">
      <c r="K66" s="45"/>
    </row>
    <row r="68" spans="1:21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 t="s">
        <v>21</v>
      </c>
      <c r="T68" s="57"/>
      <c r="U68" s="57"/>
    </row>
    <row r="69" spans="1:21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7"/>
      <c r="M69" s="54" t="s">
        <v>99</v>
      </c>
      <c r="N69" s="55"/>
      <c r="O69" s="56"/>
      <c r="P69" s="57" t="s">
        <v>19</v>
      </c>
      <c r="Q69" s="57"/>
      <c r="R69" s="57"/>
      <c r="S69" s="57" t="s">
        <v>14</v>
      </c>
      <c r="T69" s="57" t="s">
        <v>15</v>
      </c>
      <c r="U69" s="57" t="s">
        <v>16</v>
      </c>
    </row>
    <row r="70" spans="1:21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44"/>
      <c r="L70" s="9" t="s">
        <v>13</v>
      </c>
      <c r="M70" s="10" t="s">
        <v>96</v>
      </c>
      <c r="N70" s="10" t="s">
        <v>97</v>
      </c>
      <c r="O70" s="10" t="s">
        <v>98</v>
      </c>
      <c r="P70" s="9" t="s">
        <v>11</v>
      </c>
      <c r="Q70" s="9" t="s">
        <v>12</v>
      </c>
      <c r="R70" s="9" t="s">
        <v>13</v>
      </c>
      <c r="S70" s="57"/>
      <c r="T70" s="57"/>
      <c r="U70" s="57"/>
    </row>
    <row r="71" spans="1:21" ht="21" customHeight="1" x14ac:dyDescent="0.3">
      <c r="A71" s="9" t="s">
        <v>0</v>
      </c>
      <c r="B71" s="6">
        <v>44305</v>
      </c>
      <c r="C71" s="2"/>
      <c r="D71" s="3">
        <v>0.33333333333333331</v>
      </c>
      <c r="E71" s="3">
        <v>0.73263888888888884</v>
      </c>
      <c r="F71" s="3"/>
      <c r="G71" s="3"/>
      <c r="H71" s="3"/>
      <c r="I71" s="3">
        <v>0.48958333333333331</v>
      </c>
      <c r="J71" s="3">
        <v>0.53125</v>
      </c>
      <c r="K71" s="3"/>
      <c r="L71" s="3" t="s">
        <v>22</v>
      </c>
      <c r="M71" s="10"/>
      <c r="N71" s="10">
        <v>1</v>
      </c>
      <c r="O71" s="10"/>
      <c r="P71" s="3"/>
      <c r="Q71" s="3"/>
      <c r="R71" s="3"/>
      <c r="S71" s="4">
        <f>E71-D71</f>
        <v>0.39930555555555552</v>
      </c>
      <c r="T71" s="4">
        <f>(G71-F71)+(J71-I71)+(Q71-P71)</f>
        <v>4.1666666666666685E-2</v>
      </c>
      <c r="U71" s="4">
        <f>S71-T71</f>
        <v>0.35763888888888884</v>
      </c>
    </row>
    <row r="72" spans="1:21" ht="21" customHeight="1" x14ac:dyDescent="0.3">
      <c r="A72" s="9" t="s">
        <v>1</v>
      </c>
      <c r="B72" s="6">
        <v>44306</v>
      </c>
      <c r="C72" s="2"/>
      <c r="D72" s="3">
        <v>0.36458333333333331</v>
      </c>
      <c r="E72" s="3">
        <v>0.78125</v>
      </c>
      <c r="F72" s="3"/>
      <c r="G72" s="3"/>
      <c r="H72" s="3"/>
      <c r="I72" s="3">
        <v>0.50347222222222221</v>
      </c>
      <c r="J72" s="3">
        <v>0.52430555555555558</v>
      </c>
      <c r="K72" s="3"/>
      <c r="L72" s="3" t="s">
        <v>22</v>
      </c>
      <c r="M72" s="10"/>
      <c r="N72" s="10">
        <v>1</v>
      </c>
      <c r="O72" s="10"/>
      <c r="P72" s="3"/>
      <c r="Q72" s="3"/>
      <c r="R72" s="3"/>
      <c r="S72" s="4">
        <f t="shared" ref="S72:S77" si="18">E72-D72</f>
        <v>0.41666666666666669</v>
      </c>
      <c r="T72" s="4">
        <f t="shared" ref="T72:T77" si="19">(G72-F72)+(J72-I72)+(Q72-P72)</f>
        <v>2.083333333333337E-2</v>
      </c>
      <c r="U72" s="4">
        <f t="shared" ref="U72:U77" si="20">S72-T72</f>
        <v>0.39583333333333331</v>
      </c>
    </row>
    <row r="73" spans="1:21" ht="21" customHeight="1" x14ac:dyDescent="0.3">
      <c r="A73" s="9" t="s">
        <v>2</v>
      </c>
      <c r="B73" s="6">
        <v>44307</v>
      </c>
      <c r="C73" s="59"/>
      <c r="D73" s="3">
        <v>0.39583333333333331</v>
      </c>
      <c r="E73" s="3">
        <v>0.78125</v>
      </c>
      <c r="F73" s="3"/>
      <c r="G73" s="3"/>
      <c r="H73" s="3"/>
      <c r="I73" s="3">
        <v>0.59722222222222221</v>
      </c>
      <c r="J73" s="3">
        <v>0.63888888888888895</v>
      </c>
      <c r="K73" s="3"/>
      <c r="L73" s="3" t="s">
        <v>22</v>
      </c>
      <c r="M73" s="10"/>
      <c r="N73" s="10">
        <v>1</v>
      </c>
      <c r="O73" s="10"/>
      <c r="P73" s="3"/>
      <c r="Q73" s="3"/>
      <c r="R73" s="3"/>
      <c r="S73" s="4">
        <f t="shared" si="18"/>
        <v>0.38541666666666669</v>
      </c>
      <c r="T73" s="4">
        <f t="shared" si="19"/>
        <v>4.1666666666666741E-2</v>
      </c>
      <c r="U73" s="4">
        <f t="shared" si="20"/>
        <v>0.34374999999999994</v>
      </c>
    </row>
    <row r="74" spans="1:21" ht="21" customHeight="1" x14ac:dyDescent="0.3">
      <c r="A74" s="9" t="s">
        <v>3</v>
      </c>
      <c r="B74" s="6">
        <v>44308</v>
      </c>
      <c r="C74" s="59"/>
      <c r="D74" s="3">
        <v>0.3611111111111111</v>
      </c>
      <c r="E74" s="3">
        <v>0.75694444444444453</v>
      </c>
      <c r="F74" s="3"/>
      <c r="G74" s="3"/>
      <c r="H74" s="3"/>
      <c r="I74" s="3">
        <v>0.50694444444444442</v>
      </c>
      <c r="J74" s="3">
        <v>0.54861111111111105</v>
      </c>
      <c r="K74" s="3"/>
      <c r="L74" s="3" t="s">
        <v>22</v>
      </c>
      <c r="M74" s="10"/>
      <c r="N74" s="10">
        <v>1</v>
      </c>
      <c r="O74" s="10"/>
      <c r="P74" s="3"/>
      <c r="Q74" s="3"/>
      <c r="R74" s="3"/>
      <c r="S74" s="4">
        <f t="shared" si="18"/>
        <v>0.39583333333333343</v>
      </c>
      <c r="T74" s="4">
        <f t="shared" si="19"/>
        <v>4.166666666666663E-2</v>
      </c>
      <c r="U74" s="4">
        <f t="shared" si="20"/>
        <v>0.3541666666666668</v>
      </c>
    </row>
    <row r="75" spans="1:21" ht="21" customHeight="1" x14ac:dyDescent="0.3">
      <c r="A75" s="9" t="s">
        <v>4</v>
      </c>
      <c r="B75" s="6">
        <v>44309</v>
      </c>
      <c r="C75" s="59"/>
      <c r="D75" s="3">
        <v>0.375</v>
      </c>
      <c r="E75" s="3">
        <v>0.76041666666666663</v>
      </c>
      <c r="F75" s="3"/>
      <c r="G75" s="3"/>
      <c r="H75" s="3"/>
      <c r="I75" s="3">
        <v>0.59375</v>
      </c>
      <c r="J75" s="3">
        <v>0.61458333333333337</v>
      </c>
      <c r="K75" s="3"/>
      <c r="L75" s="3" t="s">
        <v>22</v>
      </c>
      <c r="M75" s="10"/>
      <c r="N75" s="10">
        <v>1</v>
      </c>
      <c r="O75" s="10"/>
      <c r="P75" s="3"/>
      <c r="Q75" s="3"/>
      <c r="R75" s="3"/>
      <c r="S75" s="4">
        <f t="shared" si="18"/>
        <v>0.38541666666666663</v>
      </c>
      <c r="T75" s="4">
        <f t="shared" si="19"/>
        <v>2.083333333333337E-2</v>
      </c>
      <c r="U75" s="4">
        <f t="shared" si="20"/>
        <v>0.36458333333333326</v>
      </c>
    </row>
    <row r="76" spans="1:21" ht="21" customHeight="1" x14ac:dyDescent="0.3">
      <c r="A76" s="9" t="s">
        <v>5</v>
      </c>
      <c r="B76" s="6">
        <v>44310</v>
      </c>
      <c r="C76" s="59"/>
      <c r="D76" s="3"/>
      <c r="E76" s="3"/>
      <c r="F76" s="3"/>
      <c r="G76" s="3"/>
      <c r="H76" s="3"/>
      <c r="I76" s="3"/>
      <c r="J76" s="3"/>
      <c r="K76" s="3"/>
      <c r="L76" s="3"/>
      <c r="M76" s="10"/>
      <c r="N76" s="10"/>
      <c r="O76" s="10"/>
      <c r="P76" s="3"/>
      <c r="Q76" s="3"/>
      <c r="R76" s="3"/>
      <c r="S76" s="4">
        <f t="shared" si="18"/>
        <v>0</v>
      </c>
      <c r="T76" s="4">
        <f t="shared" si="19"/>
        <v>0</v>
      </c>
      <c r="U76" s="4">
        <f t="shared" si="20"/>
        <v>0</v>
      </c>
    </row>
    <row r="77" spans="1:21" ht="21" customHeight="1" x14ac:dyDescent="0.3">
      <c r="A77" s="9" t="s">
        <v>6</v>
      </c>
      <c r="B77" s="6">
        <v>44311</v>
      </c>
      <c r="C77" s="9"/>
      <c r="D77" s="3"/>
      <c r="E77" s="3"/>
      <c r="F77" s="3"/>
      <c r="G77" s="3"/>
      <c r="H77" s="3"/>
      <c r="I77" s="3"/>
      <c r="J77" s="3"/>
      <c r="K77" s="3"/>
      <c r="L77" s="3"/>
      <c r="M77" s="10"/>
      <c r="N77" s="10"/>
      <c r="O77" s="10"/>
      <c r="P77" s="3"/>
      <c r="Q77" s="3"/>
      <c r="R77" s="3"/>
      <c r="S77" s="4">
        <f t="shared" si="18"/>
        <v>0</v>
      </c>
      <c r="T77" s="4">
        <f t="shared" si="19"/>
        <v>0</v>
      </c>
      <c r="U77" s="4">
        <f t="shared" si="20"/>
        <v>0</v>
      </c>
    </row>
    <row r="78" spans="1:21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4">
        <f t="shared" ref="S78:U78" si="21">SUM(S71:S77)</f>
        <v>1.9826388888888888</v>
      </c>
      <c r="T78" s="4">
        <f t="shared" si="21"/>
        <v>0.1666666666666668</v>
      </c>
      <c r="U78" s="4">
        <f t="shared" si="21"/>
        <v>1.8159722222222221</v>
      </c>
    </row>
    <row r="79" spans="1:21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45"/>
      <c r="L79" s="13"/>
      <c r="M79" s="11"/>
      <c r="N79" s="11"/>
      <c r="O79" s="11"/>
      <c r="P79" s="13"/>
      <c r="Q79" s="13"/>
      <c r="R79" s="13"/>
      <c r="S79" s="5"/>
      <c r="T79" s="5"/>
      <c r="U79" s="5"/>
    </row>
    <row r="80" spans="1:21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45"/>
      <c r="L80" s="13"/>
      <c r="M80" s="11"/>
      <c r="N80" s="11"/>
      <c r="O80" s="11"/>
      <c r="P80" s="13"/>
      <c r="Q80" s="13"/>
      <c r="R80" s="13"/>
      <c r="S80" s="5"/>
      <c r="T80" s="5"/>
      <c r="U80" s="5"/>
    </row>
    <row r="81" spans="1:21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45"/>
      <c r="L81" s="13"/>
      <c r="M81" s="11"/>
      <c r="N81" s="11"/>
      <c r="O81" s="11"/>
      <c r="P81" s="13"/>
      <c r="Q81" s="13"/>
      <c r="R81" s="13"/>
      <c r="S81" s="5"/>
      <c r="T81" s="5"/>
      <c r="U81" s="5"/>
    </row>
    <row r="82" spans="1:21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45"/>
      <c r="L82" s="13"/>
      <c r="M82" s="11"/>
      <c r="N82" s="11"/>
      <c r="O82" s="11"/>
      <c r="P82" s="13"/>
      <c r="Q82" s="13"/>
      <c r="R82" s="13"/>
      <c r="S82" s="5"/>
      <c r="T82" s="5"/>
      <c r="U82" s="5"/>
    </row>
    <row r="83" spans="1:21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45"/>
      <c r="L83" s="13"/>
      <c r="M83" s="11"/>
      <c r="N83" s="11"/>
      <c r="O83" s="11"/>
      <c r="P83" s="13"/>
      <c r="Q83" s="13"/>
      <c r="R83" s="13"/>
      <c r="S83" s="5"/>
      <c r="T83" s="5"/>
      <c r="U83" s="5"/>
    </row>
    <row r="84" spans="1:21" ht="21" customHeight="1" x14ac:dyDescent="0.3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45"/>
      <c r="L84" s="13"/>
      <c r="M84" s="11"/>
      <c r="N84" s="11"/>
      <c r="O84" s="11"/>
      <c r="P84" s="13"/>
      <c r="Q84" s="13"/>
      <c r="R84" s="13"/>
      <c r="S84" s="5"/>
      <c r="T84" s="5"/>
      <c r="U84" s="5"/>
    </row>
    <row r="85" spans="1:21" ht="21" customHeight="1" x14ac:dyDescent="0.3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45"/>
      <c r="L85" s="13"/>
      <c r="M85" s="11"/>
      <c r="N85" s="11"/>
      <c r="O85" s="11"/>
      <c r="P85" s="13"/>
      <c r="Q85" s="13"/>
      <c r="R85" s="13"/>
      <c r="S85" s="5"/>
      <c r="T85" s="5"/>
      <c r="U85" s="5"/>
    </row>
    <row r="86" spans="1:21" ht="21" customHeight="1" x14ac:dyDescent="0.3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45"/>
      <c r="L86" s="13"/>
      <c r="M86" s="11"/>
      <c r="N86" s="11"/>
      <c r="O86" s="11"/>
      <c r="P86" s="13"/>
      <c r="Q86" s="13"/>
      <c r="R86" s="13"/>
      <c r="S86" s="5"/>
      <c r="T86" s="5"/>
      <c r="U86" s="5"/>
    </row>
    <row r="88" spans="1:21" s="13" customFormat="1" ht="21" customHeight="1" x14ac:dyDescent="0.3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</row>
    <row r="90" spans="1:21" ht="47.4" customHeight="1" x14ac:dyDescent="0.3">
      <c r="A90" s="59" t="s">
        <v>23</v>
      </c>
      <c r="B90" s="59" t="s">
        <v>24</v>
      </c>
      <c r="C90" s="59" t="s">
        <v>7</v>
      </c>
      <c r="D90" s="57" t="s">
        <v>8</v>
      </c>
      <c r="E90" s="57"/>
      <c r="F90" s="57" t="s">
        <v>20</v>
      </c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57" t="s">
        <v>21</v>
      </c>
      <c r="T90" s="57"/>
      <c r="U90" s="57"/>
    </row>
    <row r="91" spans="1:21" ht="47.4" customHeight="1" x14ac:dyDescent="0.3">
      <c r="A91" s="59"/>
      <c r="B91" s="59"/>
      <c r="C91" s="59"/>
      <c r="D91" s="57" t="s">
        <v>9</v>
      </c>
      <c r="E91" s="57" t="s">
        <v>10</v>
      </c>
      <c r="F91" s="57" t="s">
        <v>17</v>
      </c>
      <c r="G91" s="57"/>
      <c r="H91" s="57"/>
      <c r="I91" s="57" t="s">
        <v>18</v>
      </c>
      <c r="J91" s="57"/>
      <c r="K91" s="57"/>
      <c r="L91" s="57"/>
      <c r="M91" s="54" t="s">
        <v>99</v>
      </c>
      <c r="N91" s="55"/>
      <c r="O91" s="56"/>
      <c r="P91" s="57" t="s">
        <v>19</v>
      </c>
      <c r="Q91" s="57"/>
      <c r="R91" s="57"/>
      <c r="S91" s="57" t="s">
        <v>14</v>
      </c>
      <c r="T91" s="57" t="s">
        <v>15</v>
      </c>
      <c r="U91" s="57" t="s">
        <v>35</v>
      </c>
    </row>
    <row r="92" spans="1:21" ht="47.4" customHeight="1" x14ac:dyDescent="0.3">
      <c r="A92" s="59"/>
      <c r="B92" s="59"/>
      <c r="C92" s="59"/>
      <c r="D92" s="57"/>
      <c r="E92" s="5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44" t="s">
        <v>145</v>
      </c>
      <c r="L92" s="9" t="s">
        <v>13</v>
      </c>
      <c r="M92" s="10" t="s">
        <v>96</v>
      </c>
      <c r="N92" s="10" t="s">
        <v>97</v>
      </c>
      <c r="O92" s="10" t="s">
        <v>98</v>
      </c>
      <c r="P92" s="9" t="s">
        <v>11</v>
      </c>
      <c r="Q92" s="9" t="s">
        <v>12</v>
      </c>
      <c r="R92" s="9" t="s">
        <v>13</v>
      </c>
      <c r="S92" s="57"/>
      <c r="T92" s="57"/>
      <c r="U92" s="57"/>
    </row>
    <row r="93" spans="1:21" ht="21" customHeight="1" x14ac:dyDescent="0.3">
      <c r="A93" s="9" t="s">
        <v>0</v>
      </c>
      <c r="B93" s="6">
        <v>44312</v>
      </c>
      <c r="C93" s="2"/>
      <c r="D93" s="3">
        <v>0.33333333333333331</v>
      </c>
      <c r="E93" s="3">
        <v>0.75</v>
      </c>
      <c r="F93" s="3"/>
      <c r="G93" s="3"/>
      <c r="H93" s="3"/>
      <c r="I93" s="3">
        <v>0.52083333333333337</v>
      </c>
      <c r="J93" s="3">
        <v>0.5625</v>
      </c>
      <c r="K93" s="3">
        <f>J93-I93</f>
        <v>4.166666666666663E-2</v>
      </c>
      <c r="L93" s="3" t="s">
        <v>36</v>
      </c>
      <c r="M93" s="48">
        <f>IF(AND(J93-I93&lt;1,L93="ENT"),1,0)</f>
        <v>1</v>
      </c>
      <c r="N93" s="48">
        <f>IF(AND(J93-I93&gt;0,L93="EXT"),1,0)</f>
        <v>0</v>
      </c>
      <c r="O93" s="10"/>
      <c r="P93" s="3"/>
      <c r="Q93" s="3"/>
      <c r="R93" s="3"/>
      <c r="S93" s="4">
        <f>E93-D93</f>
        <v>0.41666666666666669</v>
      </c>
      <c r="T93" s="4">
        <f>(G93-F93)+(J93-I93)+(Q93-P93)</f>
        <v>4.166666666666663E-2</v>
      </c>
      <c r="U93" s="4">
        <f>S93-T93</f>
        <v>0.37500000000000006</v>
      </c>
    </row>
    <row r="94" spans="1:21" ht="21" customHeight="1" x14ac:dyDescent="0.3">
      <c r="A94" s="9" t="s">
        <v>1</v>
      </c>
      <c r="B94" s="6">
        <v>44313</v>
      </c>
      <c r="C94" s="2"/>
      <c r="D94" s="3"/>
      <c r="E94" s="3"/>
      <c r="F94" s="3"/>
      <c r="G94" s="3"/>
      <c r="H94" s="3"/>
      <c r="I94" s="3"/>
      <c r="J94" s="3"/>
      <c r="K94" s="3">
        <f t="shared" ref="K94:K99" si="22">J94-I94</f>
        <v>0</v>
      </c>
      <c r="L94" s="3"/>
      <c r="M94" s="48">
        <f t="shared" ref="M94:M99" si="23">IF(AND(J94-I94&lt;1,L94="ENT"),1,0)</f>
        <v>0</v>
      </c>
      <c r="N94" s="48">
        <f t="shared" ref="N94:N99" si="24">IF(AND(J94-I94&gt;0,L94="EXT"),1,0)</f>
        <v>0</v>
      </c>
      <c r="O94" s="10"/>
      <c r="P94" s="3"/>
      <c r="Q94" s="3"/>
      <c r="R94" s="3"/>
      <c r="S94" s="4">
        <f t="shared" ref="S94:S99" si="25">E94-D94</f>
        <v>0</v>
      </c>
      <c r="T94" s="4">
        <f t="shared" ref="T94:T99" si="26">(G94-F94)+(J94-I94)+(Q94-P94)</f>
        <v>0</v>
      </c>
      <c r="U94" s="4">
        <f t="shared" ref="U94:U99" si="27">S94-T94</f>
        <v>0</v>
      </c>
    </row>
    <row r="95" spans="1:21" ht="21" customHeight="1" x14ac:dyDescent="0.3">
      <c r="A95" s="9" t="s">
        <v>2</v>
      </c>
      <c r="B95" s="6">
        <v>44314</v>
      </c>
      <c r="C95" s="59"/>
      <c r="D95" s="3"/>
      <c r="E95" s="3"/>
      <c r="F95" s="3"/>
      <c r="G95" s="3"/>
      <c r="H95" s="3"/>
      <c r="I95" s="3"/>
      <c r="J95" s="3"/>
      <c r="K95" s="3">
        <f t="shared" si="22"/>
        <v>0</v>
      </c>
      <c r="L95" s="3"/>
      <c r="M95" s="48">
        <f t="shared" si="23"/>
        <v>0</v>
      </c>
      <c r="N95" s="48">
        <f t="shared" si="24"/>
        <v>0</v>
      </c>
      <c r="O95" s="10"/>
      <c r="P95" s="3"/>
      <c r="Q95" s="3"/>
      <c r="R95" s="3"/>
      <c r="S95" s="4">
        <f t="shared" si="25"/>
        <v>0</v>
      </c>
      <c r="T95" s="4">
        <f t="shared" si="26"/>
        <v>0</v>
      </c>
      <c r="U95" s="4">
        <f t="shared" si="27"/>
        <v>0</v>
      </c>
    </row>
    <row r="96" spans="1:21" ht="21" customHeight="1" x14ac:dyDescent="0.3">
      <c r="A96" s="9" t="s">
        <v>3</v>
      </c>
      <c r="B96" s="6">
        <v>44315</v>
      </c>
      <c r="C96" s="59"/>
      <c r="D96" s="3">
        <v>0.39583333333333331</v>
      </c>
      <c r="E96" s="3">
        <v>0.72916666666666663</v>
      </c>
      <c r="F96" s="3"/>
      <c r="G96" s="3"/>
      <c r="H96" s="3"/>
      <c r="I96" s="3">
        <v>0.5</v>
      </c>
      <c r="J96" s="3">
        <v>0.52083333333333337</v>
      </c>
      <c r="K96" s="3">
        <f t="shared" si="22"/>
        <v>2.083333333333337E-2</v>
      </c>
      <c r="L96" s="3" t="s">
        <v>36</v>
      </c>
      <c r="M96" s="48">
        <f t="shared" si="23"/>
        <v>1</v>
      </c>
      <c r="N96" s="48">
        <f t="shared" si="24"/>
        <v>0</v>
      </c>
      <c r="O96" s="10"/>
      <c r="P96" s="3"/>
      <c r="Q96" s="3"/>
      <c r="R96" s="3"/>
      <c r="S96" s="4">
        <f t="shared" si="25"/>
        <v>0.33333333333333331</v>
      </c>
      <c r="T96" s="4">
        <f t="shared" si="26"/>
        <v>2.083333333333337E-2</v>
      </c>
      <c r="U96" s="4">
        <f t="shared" si="27"/>
        <v>0.31249999999999994</v>
      </c>
    </row>
    <row r="97" spans="1:21" ht="21" customHeight="1" x14ac:dyDescent="0.3">
      <c r="A97" s="9" t="s">
        <v>4</v>
      </c>
      <c r="B97" s="6">
        <v>44316</v>
      </c>
      <c r="C97" s="59"/>
      <c r="D97" s="3">
        <v>0.375</v>
      </c>
      <c r="E97" s="3">
        <v>0.78125</v>
      </c>
      <c r="F97" s="3"/>
      <c r="G97" s="3"/>
      <c r="H97" s="3"/>
      <c r="I97" s="3">
        <v>0.5</v>
      </c>
      <c r="J97" s="3">
        <v>0.52083333333333337</v>
      </c>
      <c r="K97" s="3">
        <f t="shared" si="22"/>
        <v>2.083333333333337E-2</v>
      </c>
      <c r="L97" s="3" t="s">
        <v>36</v>
      </c>
      <c r="M97" s="48">
        <f t="shared" si="23"/>
        <v>1</v>
      </c>
      <c r="N97" s="48">
        <f t="shared" si="24"/>
        <v>0</v>
      </c>
      <c r="O97" s="10"/>
      <c r="P97" s="3"/>
      <c r="Q97" s="3"/>
      <c r="R97" s="3"/>
      <c r="S97" s="4">
        <f t="shared" si="25"/>
        <v>0.40625</v>
      </c>
      <c r="T97" s="4">
        <f t="shared" si="26"/>
        <v>2.083333333333337E-2</v>
      </c>
      <c r="U97" s="4">
        <f t="shared" si="27"/>
        <v>0.38541666666666663</v>
      </c>
    </row>
    <row r="98" spans="1:21" ht="21" customHeight="1" x14ac:dyDescent="0.3">
      <c r="A98" s="9" t="s">
        <v>5</v>
      </c>
      <c r="B98" s="6">
        <v>44317</v>
      </c>
      <c r="C98" s="59"/>
      <c r="D98" s="3">
        <v>0.41666666666666669</v>
      </c>
      <c r="E98" s="3">
        <v>0.83333333333333337</v>
      </c>
      <c r="F98" s="3"/>
      <c r="G98" s="3"/>
      <c r="H98" s="3"/>
      <c r="I98" s="3">
        <v>0.5</v>
      </c>
      <c r="J98" s="3">
        <v>0.52083333333333337</v>
      </c>
      <c r="K98" s="3">
        <f t="shared" si="22"/>
        <v>2.083333333333337E-2</v>
      </c>
      <c r="L98" s="3" t="s">
        <v>36</v>
      </c>
      <c r="M98" s="48">
        <f t="shared" si="23"/>
        <v>1</v>
      </c>
      <c r="N98" s="48">
        <f t="shared" si="24"/>
        <v>0</v>
      </c>
      <c r="O98" s="10"/>
      <c r="P98" s="3"/>
      <c r="Q98" s="3"/>
      <c r="R98" s="3"/>
      <c r="S98" s="4">
        <f t="shared" si="25"/>
        <v>0.41666666666666669</v>
      </c>
      <c r="T98" s="4">
        <f t="shared" si="26"/>
        <v>2.083333333333337E-2</v>
      </c>
      <c r="U98" s="4">
        <f t="shared" si="27"/>
        <v>0.39583333333333331</v>
      </c>
    </row>
    <row r="99" spans="1:21" ht="21" customHeight="1" x14ac:dyDescent="0.3">
      <c r="A99" s="9" t="s">
        <v>6</v>
      </c>
      <c r="B99" s="6">
        <v>44318</v>
      </c>
      <c r="C99" s="9"/>
      <c r="D99" s="3">
        <v>0.375</v>
      </c>
      <c r="E99" s="3">
        <v>0.83333333333333337</v>
      </c>
      <c r="F99" s="3"/>
      <c r="G99" s="3"/>
      <c r="H99" s="3"/>
      <c r="I99" s="3">
        <v>0.53125</v>
      </c>
      <c r="J99" s="3">
        <v>0.57291666666666663</v>
      </c>
      <c r="K99" s="3">
        <f t="shared" si="22"/>
        <v>4.166666666666663E-2</v>
      </c>
      <c r="L99" s="3" t="s">
        <v>36</v>
      </c>
      <c r="M99" s="48">
        <f t="shared" si="23"/>
        <v>1</v>
      </c>
      <c r="N99" s="48">
        <f t="shared" si="24"/>
        <v>0</v>
      </c>
      <c r="O99" s="10"/>
      <c r="P99" s="3"/>
      <c r="Q99" s="3"/>
      <c r="R99" s="3"/>
      <c r="S99" s="4">
        <f t="shared" si="25"/>
        <v>0.45833333333333337</v>
      </c>
      <c r="T99" s="4">
        <f t="shared" si="26"/>
        <v>4.166666666666663E-2</v>
      </c>
      <c r="U99" s="4">
        <f t="shared" si="27"/>
        <v>0.41666666666666674</v>
      </c>
    </row>
    <row r="100" spans="1:21" ht="21" customHeight="1" x14ac:dyDescent="0.3">
      <c r="A100" s="57" t="s">
        <v>25</v>
      </c>
      <c r="B100" s="57"/>
      <c r="C100" s="57"/>
      <c r="D100" s="57"/>
      <c r="E100" s="57"/>
      <c r="F100" s="57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4">
        <f t="shared" ref="S100" si="28">SUM(S93:S99)</f>
        <v>2.03125</v>
      </c>
      <c r="T100" s="4">
        <f t="shared" ref="T100" si="29">SUM(T93:T99)</f>
        <v>0.14583333333333337</v>
      </c>
      <c r="U100" s="4">
        <f t="shared" ref="U100" si="30">SUM(U93:U99)</f>
        <v>1.8854166666666665</v>
      </c>
    </row>
    <row r="102" spans="1:21" ht="21" customHeight="1" x14ac:dyDescent="0.3">
      <c r="A102" s="57" t="s">
        <v>26</v>
      </c>
      <c r="B102" s="57"/>
      <c r="C102" s="57"/>
      <c r="D102" s="57"/>
      <c r="E102" s="57"/>
      <c r="F102" s="57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4">
        <f>SUM(S100,S78,S56,S34,S13)</f>
        <v>9.3472222222222232</v>
      </c>
      <c r="T102" s="4">
        <f>SUM(T100,T78,T56,T34,T13)</f>
        <v>0.71527777777777812</v>
      </c>
      <c r="U102" s="4">
        <f>SUM(U100,U78,U56,U34,U13)</f>
        <v>8.6319444444444446</v>
      </c>
    </row>
    <row r="103" spans="1:21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45"/>
      <c r="L103" s="13"/>
      <c r="M103" s="11"/>
      <c r="N103" s="11"/>
      <c r="O103" s="11"/>
      <c r="P103" s="13"/>
      <c r="Q103" s="13"/>
      <c r="R103" s="13"/>
      <c r="S103" s="5"/>
      <c r="T103" s="5"/>
      <c r="U103" s="5"/>
    </row>
    <row r="105" spans="1:21" ht="21" customHeight="1" x14ac:dyDescent="0.3">
      <c r="A105" s="92" t="s">
        <v>27</v>
      </c>
      <c r="B105" s="93"/>
      <c r="C105" s="93"/>
      <c r="D105" s="94"/>
      <c r="E105" s="98" t="s">
        <v>14</v>
      </c>
      <c r="F105" s="98" t="s">
        <v>28</v>
      </c>
      <c r="G105" s="98" t="s">
        <v>29</v>
      </c>
      <c r="H105" s="98" t="s">
        <v>30</v>
      </c>
      <c r="I105" s="98" t="s">
        <v>31</v>
      </c>
      <c r="J105" s="98" t="s">
        <v>100</v>
      </c>
      <c r="K105" s="98" t="s">
        <v>101</v>
      </c>
      <c r="L105" s="98" t="s">
        <v>102</v>
      </c>
      <c r="M105" s="98" t="s">
        <v>116</v>
      </c>
      <c r="N105" s="57" t="s">
        <v>123</v>
      </c>
      <c r="O105" s="1"/>
    </row>
    <row r="106" spans="1:21" ht="21" customHeight="1" x14ac:dyDescent="0.3">
      <c r="A106" s="95"/>
      <c r="B106" s="96"/>
      <c r="C106" s="96"/>
      <c r="D106" s="97"/>
      <c r="E106" s="99"/>
      <c r="F106" s="99"/>
      <c r="G106" s="99"/>
      <c r="H106" s="99"/>
      <c r="I106" s="99"/>
      <c r="J106" s="99"/>
      <c r="K106" s="99"/>
      <c r="L106" s="99"/>
      <c r="M106" s="99"/>
      <c r="N106" s="57"/>
      <c r="O106" s="1"/>
      <c r="P106" s="47">
        <f>IF(AND(J96-I96&gt;0,L96="EXT"),1,0)</f>
        <v>0</v>
      </c>
    </row>
    <row r="107" spans="1:21" ht="21" customHeight="1" x14ac:dyDescent="0.3">
      <c r="A107" s="100" t="s">
        <v>112</v>
      </c>
      <c r="B107" s="101"/>
      <c r="C107" s="101"/>
      <c r="D107" s="102"/>
      <c r="E107" s="7">
        <f>U13*24</f>
        <v>33.416666666666664</v>
      </c>
      <c r="F107" s="7">
        <v>35</v>
      </c>
      <c r="G107" s="7">
        <f>IF(AND(35&gt;E107&gt;43,E107&lt;&gt;0),(E107-35)-H107,0)</f>
        <v>-1.5833333333333357</v>
      </c>
      <c r="H107" s="8">
        <f>IF(E107&gt;42,E107-42,0)</f>
        <v>0</v>
      </c>
      <c r="I107" s="7">
        <f>E107-F107</f>
        <v>-1.5833333333333357</v>
      </c>
      <c r="J107" s="10">
        <f>SUM(M3:M9)</f>
        <v>0</v>
      </c>
      <c r="K107" s="10">
        <f>SUM(N3:N9)</f>
        <v>0</v>
      </c>
      <c r="L107" s="10">
        <f>SUM(O3:O9)</f>
        <v>0</v>
      </c>
      <c r="M107" s="9">
        <f>IF(U3&gt;0,1,0)+IF(U4&gt;0,1,0)+IF(U5&gt;0,1,0)+IF(U6&gt;0,1,0)+IF(U7&gt;0,1,0)+IF(U8&gt;0,1,0)+IF(U9&gt;0,1,0)</f>
        <v>2</v>
      </c>
      <c r="N107" s="10">
        <f>IF(U12&gt;0,1,0)</f>
        <v>1</v>
      </c>
      <c r="O107" s="1"/>
    </row>
    <row r="108" spans="1:21" ht="21" customHeight="1" x14ac:dyDescent="0.3">
      <c r="A108" s="100" t="s">
        <v>131</v>
      </c>
      <c r="B108" s="101"/>
      <c r="C108" s="101"/>
      <c r="D108" s="102"/>
      <c r="E108" s="7">
        <f>U34*24</f>
        <v>39.5</v>
      </c>
      <c r="F108" s="7">
        <v>35</v>
      </c>
      <c r="G108" s="7">
        <f>IF(AND(35&gt;E108&gt;43,E108&lt;&gt;0),(E108-35)-H108,0)</f>
        <v>4.5</v>
      </c>
      <c r="H108" s="8">
        <f>IF(E108&gt;42,E108-42,0)</f>
        <v>0</v>
      </c>
      <c r="I108" s="7">
        <f>I107+(E108-F108)</f>
        <v>2.9166666666666643</v>
      </c>
      <c r="J108" s="10">
        <f>SUM(M24:M30)</f>
        <v>0</v>
      </c>
      <c r="K108" s="10">
        <f>SUM(N24:N30)</f>
        <v>1</v>
      </c>
      <c r="L108" s="10">
        <f>SUM(O24:O30)</f>
        <v>0</v>
      </c>
      <c r="M108" s="9">
        <f>IF(U24&gt;0,1,0)+IF(U25&gt;0,1,0)+IF(U26&gt;0,1,0)+IF(U27&gt;0,1,0)+IF(U28&gt;0,1,0)+IF(U29&gt;0,1,0)+IF(U30&gt;0,1,0)</f>
        <v>4</v>
      </c>
      <c r="N108" s="10">
        <f>IF(U33&gt;0,1,0)</f>
        <v>0</v>
      </c>
      <c r="O108" s="1"/>
      <c r="P108" s="47"/>
    </row>
    <row r="109" spans="1:21" ht="21" customHeight="1" x14ac:dyDescent="0.3">
      <c r="A109" s="100" t="s">
        <v>33</v>
      </c>
      <c r="B109" s="101"/>
      <c r="C109" s="101"/>
      <c r="D109" s="102"/>
      <c r="E109" s="7">
        <f>U56*24</f>
        <v>45.416666666666671</v>
      </c>
      <c r="F109" s="7">
        <v>35</v>
      </c>
      <c r="G109" s="7">
        <f>IF(AND(35&gt;E109&gt;43,E109&lt;&gt;0),(E109-35)-H109,0)</f>
        <v>7</v>
      </c>
      <c r="H109" s="8">
        <f>IF(E109&gt;42,E109-42,0)</f>
        <v>3.4166666666666714</v>
      </c>
      <c r="I109" s="7">
        <f>I108+(E109-F109)</f>
        <v>13.333333333333336</v>
      </c>
      <c r="J109" s="10">
        <f>SUM(M47:M53)</f>
        <v>4</v>
      </c>
      <c r="K109" s="10">
        <f>SUM(N47:N53)</f>
        <v>0</v>
      </c>
      <c r="L109" s="10">
        <f>SUM(O47:O53)</f>
        <v>0</v>
      </c>
      <c r="M109" s="9">
        <f>IF(U47&gt;0,1,0)+IF(U48&gt;0,1,0)+IF(U49&gt;0,1,0)+IF(U50&gt;0,1,0)+IF(U51&gt;0,1,0)+IF(U52&gt;0,1,0)+IF(U53&gt;0,1,0)</f>
        <v>6</v>
      </c>
      <c r="N109" s="10">
        <f>IF(U55&gt;0,1,0)</f>
        <v>0</v>
      </c>
      <c r="O109" s="1"/>
    </row>
    <row r="110" spans="1:21" ht="21" customHeight="1" x14ac:dyDescent="0.3">
      <c r="A110" s="100" t="s">
        <v>32</v>
      </c>
      <c r="B110" s="101"/>
      <c r="C110" s="101"/>
      <c r="D110" s="102"/>
      <c r="E110" s="7">
        <f>U78*24</f>
        <v>43.583333333333329</v>
      </c>
      <c r="F110" s="7">
        <v>35</v>
      </c>
      <c r="G110" s="7">
        <f>IF(AND(35&gt;E110&gt;43,E110&lt;&gt;0),(E110-35)-H110,0)</f>
        <v>7</v>
      </c>
      <c r="H110" s="8">
        <f>IF(E110&gt;42,E110-42,0)</f>
        <v>1.5833333333333286</v>
      </c>
      <c r="I110" s="7">
        <f>I109+(E110-F110)</f>
        <v>21.916666666666664</v>
      </c>
      <c r="J110" s="10">
        <f>SUM(M70:M76)</f>
        <v>0</v>
      </c>
      <c r="K110" s="10">
        <f>SUM(N70:N76)</f>
        <v>5</v>
      </c>
      <c r="L110" s="10">
        <f>SUM(O70:O76)</f>
        <v>0</v>
      </c>
      <c r="M110" s="9">
        <f>IF(U70&gt;0,1,0)+IF(U71&gt;0,1,0)+IF(U72&gt;0,1,0)+IF(U73&gt;0,1,0)+IF(U74&gt;0,1,0)+IF(U75&gt;0,1,0)+IF(U76&gt;0,1,0)</f>
        <v>5</v>
      </c>
      <c r="N110" s="10">
        <f>IF(U77&gt;0,1,0)</f>
        <v>0</v>
      </c>
      <c r="O110" s="1"/>
    </row>
    <row r="111" spans="1:21" ht="21" customHeight="1" x14ac:dyDescent="0.3">
      <c r="A111" s="100" t="s">
        <v>34</v>
      </c>
      <c r="B111" s="101"/>
      <c r="C111" s="101"/>
      <c r="D111" s="102"/>
      <c r="E111" s="7">
        <f>U100*24</f>
        <v>45.25</v>
      </c>
      <c r="F111" s="7">
        <v>35</v>
      </c>
      <c r="G111" s="7">
        <f>IF(AND(35&gt;E111&gt;43,E111&lt;&gt;0),(E111-35)-H111,0)</f>
        <v>7</v>
      </c>
      <c r="H111" s="8">
        <f>IF(E111&gt;42,E111-42,0)</f>
        <v>3.25</v>
      </c>
      <c r="I111" s="7">
        <f>I110+(E111-F111)</f>
        <v>32.166666666666664</v>
      </c>
      <c r="J111" s="10">
        <f>SUM(M93:M99)</f>
        <v>5</v>
      </c>
      <c r="K111" s="10">
        <f>SUM(N93:N99)</f>
        <v>0</v>
      </c>
      <c r="L111" s="10">
        <f>SUM(O93:O99)</f>
        <v>0</v>
      </c>
      <c r="M111" s="9">
        <f>IF(U93&gt;0,1,0)+IF(U94&gt;0,1,0)+IF(U95&gt;0,1,0)+IF(U96&gt;0,1,0)+IF(U97&gt;0,1,0)+IF(U98&gt;0,1,0)+IF(U99&gt;0,1,0)</f>
        <v>5</v>
      </c>
      <c r="N111" s="10">
        <f>IF(U99&gt;0,1,0)</f>
        <v>1</v>
      </c>
      <c r="O111" s="1"/>
    </row>
    <row r="112" spans="1:21" ht="21" customHeight="1" x14ac:dyDescent="0.3">
      <c r="A112" s="51" t="s">
        <v>21</v>
      </c>
      <c r="B112" s="52"/>
      <c r="C112" s="52"/>
      <c r="D112" s="53"/>
      <c r="E112" s="7">
        <f>SUM(E107:E111)</f>
        <v>207.16666666666666</v>
      </c>
      <c r="F112" s="7"/>
      <c r="G112" s="7">
        <f t="shared" ref="G112:L112" si="31">SUM(G107:G111)</f>
        <v>23.916666666666664</v>
      </c>
      <c r="H112" s="7">
        <f t="shared" si="31"/>
        <v>8.25</v>
      </c>
      <c r="I112" s="7">
        <f>I111</f>
        <v>32.166666666666664</v>
      </c>
      <c r="J112" s="10">
        <f>SUM(J107:J111)</f>
        <v>9</v>
      </c>
      <c r="K112" s="10">
        <f t="shared" si="31"/>
        <v>6</v>
      </c>
      <c r="L112" s="10">
        <f t="shared" si="31"/>
        <v>0</v>
      </c>
      <c r="M112" s="9">
        <f>SUM(M107:M111)</f>
        <v>22</v>
      </c>
      <c r="N112" s="9">
        <f>SUM(N107:N111)</f>
        <v>2</v>
      </c>
      <c r="O112" s="1"/>
    </row>
  </sheetData>
  <mergeCells count="113">
    <mergeCell ref="A78:R78"/>
    <mergeCell ref="B68:B70"/>
    <mergeCell ref="A68:A70"/>
    <mergeCell ref="A3:A5"/>
    <mergeCell ref="B3:B5"/>
    <mergeCell ref="C3:C5"/>
    <mergeCell ref="D3:E3"/>
    <mergeCell ref="F3:R3"/>
    <mergeCell ref="U69:U70"/>
    <mergeCell ref="T69:T70"/>
    <mergeCell ref="S69:S70"/>
    <mergeCell ref="P69:R69"/>
    <mergeCell ref="I69:L69"/>
    <mergeCell ref="F69:H69"/>
    <mergeCell ref="C73:C74"/>
    <mergeCell ref="C75:C76"/>
    <mergeCell ref="C68:C70"/>
    <mergeCell ref="D68:E68"/>
    <mergeCell ref="E69:E70"/>
    <mergeCell ref="D69:D70"/>
    <mergeCell ref="C8:C9"/>
    <mergeCell ref="C10:C11"/>
    <mergeCell ref="A13:R13"/>
    <mergeCell ref="A24:A26"/>
    <mergeCell ref="B24:B26"/>
    <mergeCell ref="C24:C26"/>
    <mergeCell ref="D24:E24"/>
    <mergeCell ref="F24:R24"/>
    <mergeCell ref="M25:O25"/>
    <mergeCell ref="C51:C52"/>
    <mergeCell ref="C53:C54"/>
    <mergeCell ref="A56:R56"/>
    <mergeCell ref="A65:U65"/>
    <mergeCell ref="M47:O47"/>
    <mergeCell ref="M69:O69"/>
    <mergeCell ref="F68:R68"/>
    <mergeCell ref="S68:U68"/>
    <mergeCell ref="I25:L25"/>
    <mergeCell ref="P25:R25"/>
    <mergeCell ref="S25:S26"/>
    <mergeCell ref="T25:T26"/>
    <mergeCell ref="U25:U26"/>
    <mergeCell ref="S3:U3"/>
    <mergeCell ref="D4:D5"/>
    <mergeCell ref="E4:E5"/>
    <mergeCell ref="F4:H4"/>
    <mergeCell ref="I4:L4"/>
    <mergeCell ref="P4:R4"/>
    <mergeCell ref="S4:S5"/>
    <mergeCell ref="T4:T5"/>
    <mergeCell ref="U4:U5"/>
    <mergeCell ref="M4:O4"/>
    <mergeCell ref="A1:U1"/>
    <mergeCell ref="A22:U22"/>
    <mergeCell ref="A44:U44"/>
    <mergeCell ref="S46:U46"/>
    <mergeCell ref="D47:D48"/>
    <mergeCell ref="E47:E48"/>
    <mergeCell ref="F47:H47"/>
    <mergeCell ref="I47:L47"/>
    <mergeCell ref="P47:R47"/>
    <mergeCell ref="S47:S48"/>
    <mergeCell ref="T47:T48"/>
    <mergeCell ref="U47:U48"/>
    <mergeCell ref="C29:C30"/>
    <mergeCell ref="C31:C32"/>
    <mergeCell ref="A34:R34"/>
    <mergeCell ref="A46:A48"/>
    <mergeCell ref="B46:B48"/>
    <mergeCell ref="C46:C48"/>
    <mergeCell ref="D46:E46"/>
    <mergeCell ref="F46:R46"/>
    <mergeCell ref="S24:U24"/>
    <mergeCell ref="D25:D26"/>
    <mergeCell ref="E25:E26"/>
    <mergeCell ref="F25:H25"/>
    <mergeCell ref="A88:U88"/>
    <mergeCell ref="A90:A92"/>
    <mergeCell ref="B90:B92"/>
    <mergeCell ref="C90:C92"/>
    <mergeCell ref="D90:E90"/>
    <mergeCell ref="F90:R90"/>
    <mergeCell ref="S90:U90"/>
    <mergeCell ref="D91:D92"/>
    <mergeCell ref="E91:E92"/>
    <mergeCell ref="F91:H91"/>
    <mergeCell ref="M91:O91"/>
    <mergeCell ref="C97:C98"/>
    <mergeCell ref="A100:R100"/>
    <mergeCell ref="A102:R102"/>
    <mergeCell ref="I91:L91"/>
    <mergeCell ref="P91:R91"/>
    <mergeCell ref="S91:S92"/>
    <mergeCell ref="T91:T92"/>
    <mergeCell ref="U91:U92"/>
    <mergeCell ref="C95:C96"/>
    <mergeCell ref="M105:M106"/>
    <mergeCell ref="N105:N106"/>
    <mergeCell ref="L105:L106"/>
    <mergeCell ref="J105:J106"/>
    <mergeCell ref="A107:D107"/>
    <mergeCell ref="A108:D108"/>
    <mergeCell ref="A109:D109"/>
    <mergeCell ref="A111:D111"/>
    <mergeCell ref="A112:D112"/>
    <mergeCell ref="H105:H106"/>
    <mergeCell ref="G105:G106"/>
    <mergeCell ref="F105:F106"/>
    <mergeCell ref="A110:D110"/>
    <mergeCell ref="A105:D106"/>
    <mergeCell ref="E105:E106"/>
    <mergeCell ref="I105:I106"/>
    <mergeCell ref="K105:K106"/>
  </mergeCells>
  <phoneticPr fontId="1" type="noConversion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97AFC-8B9C-42EA-8277-B33791F8DB4E}">
  <dimension ref="A1:P58"/>
  <sheetViews>
    <sheetView topLeftCell="A12" workbookViewId="0">
      <selection activeCell="G44" sqref="G4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SUM('HEURES 0421'!G107:G109)</f>
        <v>9.9166666666666643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'HEURES 0421'!H109</f>
        <v>3.4166666666666714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/>
      <c r="H5" s="25">
        <v>13.850899999999999</v>
      </c>
      <c r="I5" s="26"/>
      <c r="J5" s="27">
        <f>G5*H5</f>
        <v>0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'HEURES 0421'!I109</f>
        <v>13.333333333333336</v>
      </c>
      <c r="H6" s="25">
        <v>13.850899999999999</v>
      </c>
      <c r="I6" s="26">
        <f t="shared" ref="I6:I13" si="0">G6*H6</f>
        <v>184.67866666666669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0421'!M112</f>
        <v>22</v>
      </c>
      <c r="H9" s="25">
        <v>0.89270000000000005</v>
      </c>
      <c r="I9" s="26">
        <f t="shared" si="0"/>
        <v>19.639400000000002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46">
        <f>'HEURES 0421'!N107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1905.6878356666666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1905.6878356666666</v>
      </c>
      <c r="H16" s="25"/>
      <c r="I16" s="26"/>
      <c r="J16" s="27"/>
      <c r="K16" s="25">
        <v>7</v>
      </c>
      <c r="L16" s="26">
        <f>G16*K16%</f>
        <v>133.39814849666666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1905.6878356666666</v>
      </c>
      <c r="H17" s="25"/>
      <c r="I17" s="26"/>
      <c r="J17" s="27"/>
      <c r="K17" s="25">
        <v>0.3</v>
      </c>
      <c r="L17" s="26">
        <f t="shared" ref="L17:L22" si="1">G17*K17%</f>
        <v>5.7170635069999998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1905.6878356666666</v>
      </c>
      <c r="H18" s="25">
        <v>0.4</v>
      </c>
      <c r="I18" s="17"/>
      <c r="J18" s="26">
        <f>G18*H18%</f>
        <v>7.6227513426666667</v>
      </c>
      <c r="K18" s="25">
        <v>1.9</v>
      </c>
      <c r="L18" s="26">
        <f t="shared" si="1"/>
        <v>36.208068877666662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1905.6878356666666</v>
      </c>
      <c r="H19" s="25">
        <v>6.9</v>
      </c>
      <c r="I19" s="17"/>
      <c r="J19" s="26">
        <f>G19*H19%</f>
        <v>131.492460661</v>
      </c>
      <c r="K19" s="25">
        <v>8.5500000000000007</v>
      </c>
      <c r="L19" s="26">
        <f t="shared" si="1"/>
        <v>162.93630994950001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1905.6878356666666</v>
      </c>
      <c r="H20" s="25"/>
      <c r="I20" s="17"/>
      <c r="J20" s="26"/>
      <c r="K20" s="25">
        <v>4.55</v>
      </c>
      <c r="L20" s="26">
        <f t="shared" si="1"/>
        <v>86.708796522833325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1905.6878356666666</v>
      </c>
      <c r="H21" s="25"/>
      <c r="I21" s="17"/>
      <c r="J21" s="26"/>
      <c r="K21" s="25">
        <v>0.1</v>
      </c>
      <c r="L21" s="26">
        <f t="shared" si="1"/>
        <v>1.9056878356666667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1905.6878356666666</v>
      </c>
      <c r="H22" s="25"/>
      <c r="I22" s="17"/>
      <c r="J22" s="26"/>
      <c r="K22" s="25">
        <v>3.45</v>
      </c>
      <c r="L22" s="26">
        <f t="shared" si="1"/>
        <v>65.746230330499998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-416.73391021575094</v>
      </c>
      <c r="H23" s="25"/>
      <c r="I23" s="17"/>
      <c r="J23" s="26"/>
      <c r="K23" s="25"/>
      <c r="L23" s="26">
        <f>G23*81.3003%</f>
        <v>-338.80591920713613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-416.73391021575094</v>
      </c>
      <c r="H24" s="25"/>
      <c r="I24" s="17"/>
      <c r="J24" s="26"/>
      <c r="K24" s="25"/>
      <c r="L24" s="26">
        <f>G24*18.6997%</f>
        <v>-77.927991008614782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1905.6878356666666</v>
      </c>
      <c r="H25" s="25"/>
      <c r="I25" s="17"/>
      <c r="J25" s="26"/>
      <c r="K25" s="25">
        <v>4.05</v>
      </c>
      <c r="L25" s="26">
        <f t="shared" ref="L25:L32" si="2">G25*K25%</f>
        <v>77.180357344499996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1905.6878356666666</v>
      </c>
      <c r="H26" s="25"/>
      <c r="I26" s="17"/>
      <c r="J26" s="26"/>
      <c r="K26" s="25">
        <v>0.15</v>
      </c>
      <c r="L26" s="26">
        <f t="shared" si="2"/>
        <v>2.8585317534999999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1905.6878356666666</v>
      </c>
      <c r="H27" s="25">
        <v>0.86</v>
      </c>
      <c r="I27" s="17"/>
      <c r="J27" s="26">
        <f>G27*H27%</f>
        <v>16.388915386733334</v>
      </c>
      <c r="K27" s="25">
        <v>1.29</v>
      </c>
      <c r="L27" s="26">
        <f t="shared" si="2"/>
        <v>24.583373080099999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1905.6878356666666</v>
      </c>
      <c r="H28" s="25">
        <v>3.15</v>
      </c>
      <c r="I28" s="17"/>
      <c r="J28" s="26">
        <f>G28*H28%</f>
        <v>60.029166823499999</v>
      </c>
      <c r="K28" s="25">
        <v>4.72</v>
      </c>
      <c r="L28" s="26">
        <f t="shared" si="2"/>
        <v>89.948465843466664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1905.6878356666666</v>
      </c>
      <c r="H29" s="25">
        <v>0.32500000000000001</v>
      </c>
      <c r="I29" s="17"/>
      <c r="J29" s="26">
        <f>G29*H29%</f>
        <v>6.1934854659166669</v>
      </c>
      <c r="K29" s="25">
        <v>0.32500000000000001</v>
      </c>
      <c r="L29" s="26">
        <f t="shared" si="2"/>
        <v>6.1934854659166669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1905.6878356666666</v>
      </c>
      <c r="H30" s="25">
        <v>2.5000000000000001E-2</v>
      </c>
      <c r="I30" s="17"/>
      <c r="J30" s="26">
        <f>G30*H30%</f>
        <v>0.47642195891666667</v>
      </c>
      <c r="K30" s="25">
        <v>2.5000000000000001E-2</v>
      </c>
      <c r="L30" s="26">
        <f t="shared" si="2"/>
        <v>0.47642195891666667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1905.6878356666666</v>
      </c>
      <c r="H31" s="25"/>
      <c r="I31" s="17"/>
      <c r="J31" s="26"/>
      <c r="K31" s="25">
        <v>1.6E-2</v>
      </c>
      <c r="L31" s="26">
        <f t="shared" si="2"/>
        <v>0.30491005370666668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6.1934854659166669</v>
      </c>
      <c r="H32" s="25"/>
      <c r="I32" s="17"/>
      <c r="J32" s="26"/>
      <c r="K32" s="25">
        <v>8</v>
      </c>
      <c r="L32" s="26">
        <f t="shared" si="2"/>
        <v>0.49547883727333336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1649.1250823508635</v>
      </c>
      <c r="H33" s="25">
        <v>0.5</v>
      </c>
      <c r="I33" s="17"/>
      <c r="J33" s="26">
        <f>G33*H33%</f>
        <v>8.2456254117543182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1649.1250823508635</v>
      </c>
      <c r="H34" s="25">
        <v>2.4</v>
      </c>
      <c r="I34" s="17"/>
      <c r="J34" s="26">
        <f>G34*H34%</f>
        <v>39.579001976420727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1649.1250823508635</v>
      </c>
      <c r="H35" s="25">
        <v>6.8</v>
      </c>
      <c r="I35" s="17"/>
      <c r="J35" s="26">
        <f>G35*H35%</f>
        <v>112.14050559985873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181.44642064266668</v>
      </c>
      <c r="H36" s="25">
        <v>9.6999999999999993</v>
      </c>
      <c r="I36" s="17"/>
      <c r="J36" s="26">
        <f>G36*H36%</f>
        <v>17.600302802338668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184.67866666666669</v>
      </c>
      <c r="H37" s="25">
        <v>11.31</v>
      </c>
      <c r="I37" s="17"/>
      <c r="J37" s="26">
        <f>-G37*H37%</f>
        <v>-20.887157200000004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378.88148022910576</v>
      </c>
      <c r="K38" s="32"/>
      <c r="L38" s="33">
        <f>SUM(L16:L37)</f>
        <v>277.92741964146239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1364.2571476119031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SUM('HEURES 0421'!J107:J110,'HEURES 0421'!M93:M97)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SUM('HEURES 0421'!K107:K110)</f>
        <v>6</v>
      </c>
      <c r="H42" s="25">
        <v>13.55</v>
      </c>
      <c r="I42" s="26">
        <f t="shared" ref="I42:I43" si="3">G42*H42</f>
        <v>81.300000000000011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1666.6963554375609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B35:F35"/>
    <mergeCell ref="B30:F30"/>
    <mergeCell ref="B29:F29"/>
    <mergeCell ref="B40:F40"/>
    <mergeCell ref="B41:F41"/>
    <mergeCell ref="B16:F16"/>
    <mergeCell ref="B46:F46"/>
    <mergeCell ref="B45:F45"/>
    <mergeCell ref="B44:F44"/>
    <mergeCell ref="B24:F24"/>
    <mergeCell ref="B25:F25"/>
    <mergeCell ref="B26:F26"/>
    <mergeCell ref="B27:F27"/>
    <mergeCell ref="B28:F28"/>
    <mergeCell ref="B31:F31"/>
    <mergeCell ref="B32:F32"/>
    <mergeCell ref="B43:F43"/>
    <mergeCell ref="B42:F42"/>
    <mergeCell ref="B37:F37"/>
    <mergeCell ref="B38:F38"/>
    <mergeCell ref="B39:F39"/>
    <mergeCell ref="B17:F17"/>
    <mergeCell ref="B1:F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1:F11"/>
    <mergeCell ref="B12:F12"/>
    <mergeCell ref="B13:F13"/>
    <mergeCell ref="B14:F14"/>
    <mergeCell ref="B15:F15"/>
    <mergeCell ref="K1:L1"/>
    <mergeCell ref="B47:F47"/>
    <mergeCell ref="B48:F48"/>
    <mergeCell ref="B49:F49"/>
    <mergeCell ref="A52:D52"/>
    <mergeCell ref="E52:G52"/>
    <mergeCell ref="B20:F20"/>
    <mergeCell ref="B21:F21"/>
    <mergeCell ref="B22:F22"/>
    <mergeCell ref="B23:F23"/>
    <mergeCell ref="B18:F18"/>
    <mergeCell ref="B19:F19"/>
    <mergeCell ref="B33:F33"/>
    <mergeCell ref="B34:F34"/>
    <mergeCell ref="B36:F36"/>
    <mergeCell ref="A50:G50"/>
    <mergeCell ref="A56:B56"/>
    <mergeCell ref="A57:B57"/>
    <mergeCell ref="I55:J58"/>
    <mergeCell ref="K55:L58"/>
    <mergeCell ref="A58:B58"/>
    <mergeCell ref="H50:L50"/>
    <mergeCell ref="A53:D53"/>
    <mergeCell ref="E53:G53"/>
    <mergeCell ref="H53:J53"/>
    <mergeCell ref="K53:L53"/>
    <mergeCell ref="H52:J52"/>
    <mergeCell ref="K52:L5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T136"/>
  <sheetViews>
    <sheetView topLeftCell="A43" workbookViewId="0">
      <selection activeCell="D51" sqref="D51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6" width="10.33203125" style="1" customWidth="1"/>
    <col min="7" max="8" width="8" style="1" customWidth="1"/>
    <col min="9" max="11" width="10.33203125" style="1" customWidth="1"/>
    <col min="12" max="12" width="10.33203125" style="12" customWidth="1"/>
    <col min="13" max="14" width="11.10937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44312</v>
      </c>
      <c r="C6" s="2"/>
      <c r="D6" s="3">
        <v>0.33333333333333331</v>
      </c>
      <c r="E6" s="3">
        <v>0.75</v>
      </c>
      <c r="F6" s="3"/>
      <c r="G6" s="3"/>
      <c r="H6" s="3"/>
      <c r="I6" s="3">
        <v>0.52083333333333337</v>
      </c>
      <c r="J6" s="3">
        <v>0.5625</v>
      </c>
      <c r="K6" s="3" t="s">
        <v>36</v>
      </c>
      <c r="L6" s="10"/>
      <c r="M6" s="10"/>
      <c r="N6" s="10"/>
      <c r="O6" s="3"/>
      <c r="P6" s="3"/>
      <c r="Q6" s="3"/>
      <c r="R6" s="4">
        <f>E6-D6</f>
        <v>0.41666666666666669</v>
      </c>
      <c r="S6" s="4">
        <f>(G6-F6)+(J6-I6)+(P6-O6)</f>
        <v>4.166666666666663E-2</v>
      </c>
      <c r="T6" s="4">
        <f>R6-S6</f>
        <v>0.37500000000000006</v>
      </c>
    </row>
    <row r="7" spans="1:20" ht="21" customHeight="1" x14ac:dyDescent="0.3">
      <c r="A7" s="9" t="s">
        <v>1</v>
      </c>
      <c r="B7" s="6">
        <f>B6+1</f>
        <v>44313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44314</v>
      </c>
      <c r="C8" s="2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44315</v>
      </c>
      <c r="C9" s="2"/>
      <c r="D9" s="3">
        <v>0.39583333333333331</v>
      </c>
      <c r="E9" s="3">
        <v>0.72916666666666663</v>
      </c>
      <c r="F9" s="3"/>
      <c r="G9" s="3"/>
      <c r="H9" s="3"/>
      <c r="I9" s="3">
        <v>0.5</v>
      </c>
      <c r="J9" s="3">
        <v>0.52083333333333337</v>
      </c>
      <c r="K9" s="3" t="s">
        <v>36</v>
      </c>
      <c r="L9" s="10">
        <v>1</v>
      </c>
      <c r="M9" s="10"/>
      <c r="N9" s="10"/>
      <c r="O9" s="3"/>
      <c r="P9" s="3"/>
      <c r="Q9" s="3"/>
      <c r="R9" s="4">
        <f t="shared" si="0"/>
        <v>0.33333333333333331</v>
      </c>
      <c r="S9" s="4">
        <f t="shared" si="1"/>
        <v>2.083333333333337E-2</v>
      </c>
      <c r="T9" s="4">
        <f t="shared" si="2"/>
        <v>0.31249999999999994</v>
      </c>
    </row>
    <row r="10" spans="1:20" ht="21" customHeight="1" x14ac:dyDescent="0.3">
      <c r="A10" s="9" t="s">
        <v>4</v>
      </c>
      <c r="B10" s="6">
        <f t="shared" si="3"/>
        <v>44316</v>
      </c>
      <c r="C10" s="2"/>
      <c r="D10" s="3">
        <v>0.375</v>
      </c>
      <c r="E10" s="3">
        <v>0.78125</v>
      </c>
      <c r="F10" s="3"/>
      <c r="G10" s="3"/>
      <c r="H10" s="3"/>
      <c r="I10" s="3">
        <v>0.5</v>
      </c>
      <c r="J10" s="3">
        <v>0.52083333333333337</v>
      </c>
      <c r="K10" s="3" t="s">
        <v>36</v>
      </c>
      <c r="L10" s="10">
        <v>1</v>
      </c>
      <c r="M10" s="10"/>
      <c r="N10" s="10"/>
      <c r="O10" s="3"/>
      <c r="P10" s="3"/>
      <c r="Q10" s="3"/>
      <c r="R10" s="4">
        <f t="shared" si="0"/>
        <v>0.40625</v>
      </c>
      <c r="S10" s="4">
        <f t="shared" si="1"/>
        <v>2.083333333333337E-2</v>
      </c>
      <c r="T10" s="4">
        <f t="shared" si="2"/>
        <v>0.38541666666666663</v>
      </c>
    </row>
    <row r="11" spans="1:20" ht="21" customHeight="1" x14ac:dyDescent="0.3">
      <c r="A11" s="9" t="s">
        <v>5</v>
      </c>
      <c r="B11" s="6">
        <f t="shared" si="3"/>
        <v>44317</v>
      </c>
      <c r="C11" s="2" t="s">
        <v>144</v>
      </c>
      <c r="D11" s="3">
        <v>0.41666666666666669</v>
      </c>
      <c r="E11" s="3">
        <v>0.83333333333333337</v>
      </c>
      <c r="F11" s="3"/>
      <c r="G11" s="3"/>
      <c r="H11" s="3"/>
      <c r="I11" s="3">
        <v>0.5</v>
      </c>
      <c r="J11" s="3">
        <v>0.52083333333333337</v>
      </c>
      <c r="K11" s="3" t="s">
        <v>36</v>
      </c>
      <c r="L11" s="10">
        <v>1</v>
      </c>
      <c r="M11" s="10"/>
      <c r="N11" s="10"/>
      <c r="O11" s="3"/>
      <c r="P11" s="3"/>
      <c r="Q11" s="3"/>
      <c r="R11" s="4">
        <f t="shared" si="0"/>
        <v>0.41666666666666669</v>
      </c>
      <c r="S11" s="4">
        <f t="shared" si="1"/>
        <v>2.083333333333337E-2</v>
      </c>
      <c r="T11" s="4">
        <f t="shared" si="2"/>
        <v>0.39583333333333331</v>
      </c>
    </row>
    <row r="12" spans="1:20" ht="21" customHeight="1" x14ac:dyDescent="0.3">
      <c r="A12" s="9" t="s">
        <v>6</v>
      </c>
      <c r="B12" s="6">
        <f t="shared" si="3"/>
        <v>44318</v>
      </c>
      <c r="C12" s="9"/>
      <c r="D12" s="3">
        <v>0.375</v>
      </c>
      <c r="E12" s="3">
        <v>0.83333333333333337</v>
      </c>
      <c r="F12" s="3"/>
      <c r="G12" s="3"/>
      <c r="H12" s="3"/>
      <c r="I12" s="3">
        <v>0.53125</v>
      </c>
      <c r="J12" s="3">
        <v>0.57291666666666663</v>
      </c>
      <c r="K12" s="3" t="s">
        <v>36</v>
      </c>
      <c r="L12" s="10"/>
      <c r="M12" s="10"/>
      <c r="N12" s="10"/>
      <c r="O12" s="3"/>
      <c r="P12" s="3"/>
      <c r="Q12" s="3"/>
      <c r="R12" s="4">
        <f t="shared" si="0"/>
        <v>0.45833333333333337</v>
      </c>
      <c r="S12" s="4">
        <f t="shared" si="1"/>
        <v>4.166666666666663E-2</v>
      </c>
      <c r="T12" s="4">
        <f t="shared" si="2"/>
        <v>0.41666666666666674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2.03125</v>
      </c>
      <c r="S13" s="4">
        <f t="shared" ref="S13:T13" si="5">SUM(S6:S12)</f>
        <v>0.14583333333333337</v>
      </c>
      <c r="T13" s="4">
        <f t="shared" si="5"/>
        <v>1.8854166666666665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44319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44320</v>
      </c>
      <c r="C28" s="2"/>
      <c r="D28" s="3">
        <v>0.33333333333333331</v>
      </c>
      <c r="E28" s="3">
        <v>0.71527777777777779</v>
      </c>
      <c r="F28" s="3"/>
      <c r="G28" s="3"/>
      <c r="H28" s="3"/>
      <c r="I28" s="3">
        <v>0.53125</v>
      </c>
      <c r="J28" s="3">
        <v>0.55208333333333337</v>
      </c>
      <c r="K28" s="3" t="s">
        <v>22</v>
      </c>
      <c r="L28" s="10"/>
      <c r="M28" s="10">
        <v>1</v>
      </c>
      <c r="N28" s="10"/>
      <c r="O28" s="3"/>
      <c r="P28" s="3"/>
      <c r="Q28" s="3"/>
      <c r="R28" s="4">
        <f t="shared" ref="R28:R33" si="6">E28-D28</f>
        <v>0.38194444444444448</v>
      </c>
      <c r="S28" s="4">
        <f t="shared" ref="S28:S33" si="7">(G28-F28)+(J28-I28)+(P28-O28)</f>
        <v>2.083333333333337E-2</v>
      </c>
      <c r="T28" s="4">
        <f t="shared" ref="T28:T33" si="8">R28-S28</f>
        <v>0.3611111111111111</v>
      </c>
    </row>
    <row r="29" spans="1:20" ht="21" customHeight="1" x14ac:dyDescent="0.3">
      <c r="A29" s="9" t="s">
        <v>2</v>
      </c>
      <c r="B29" s="6">
        <f t="shared" ref="B29:B33" si="9">B28+1</f>
        <v>44321</v>
      </c>
      <c r="C29" s="59"/>
      <c r="D29" s="3">
        <v>0.375</v>
      </c>
      <c r="E29" s="3">
        <v>0.73958333333333337</v>
      </c>
      <c r="F29" s="3"/>
      <c r="G29" s="3"/>
      <c r="H29" s="3"/>
      <c r="I29" s="3">
        <v>0.60069444444444442</v>
      </c>
      <c r="J29" s="3">
        <v>0.62152777777777779</v>
      </c>
      <c r="K29" s="3" t="s">
        <v>22</v>
      </c>
      <c r="L29" s="10"/>
      <c r="M29" s="10">
        <v>1</v>
      </c>
      <c r="N29" s="10"/>
      <c r="O29" s="3"/>
      <c r="P29" s="3"/>
      <c r="Q29" s="3"/>
      <c r="R29" s="4">
        <f t="shared" si="6"/>
        <v>0.36458333333333337</v>
      </c>
      <c r="S29" s="4">
        <f t="shared" si="7"/>
        <v>2.083333333333337E-2</v>
      </c>
      <c r="T29" s="4">
        <f t="shared" si="8"/>
        <v>0.34375</v>
      </c>
    </row>
    <row r="30" spans="1:20" ht="21" customHeight="1" x14ac:dyDescent="0.3">
      <c r="A30" s="9" t="s">
        <v>3</v>
      </c>
      <c r="B30" s="6">
        <f t="shared" si="9"/>
        <v>44322</v>
      </c>
      <c r="C30" s="59"/>
      <c r="D30" s="3">
        <v>0.29166666666666669</v>
      </c>
      <c r="E30" s="3">
        <v>0.69097222222222221</v>
      </c>
      <c r="F30" s="3"/>
      <c r="G30" s="3"/>
      <c r="H30" s="3"/>
      <c r="I30" s="3">
        <v>0.46875</v>
      </c>
      <c r="J30" s="3">
        <v>0.51041666666666663</v>
      </c>
      <c r="K30" s="3" t="s">
        <v>36</v>
      </c>
      <c r="L30" s="10"/>
      <c r="M30" s="10"/>
      <c r="N30" s="10"/>
      <c r="O30" s="3"/>
      <c r="P30" s="3"/>
      <c r="Q30" s="3"/>
      <c r="R30" s="4">
        <f t="shared" si="6"/>
        <v>0.39930555555555552</v>
      </c>
      <c r="S30" s="4">
        <f t="shared" si="7"/>
        <v>4.166666666666663E-2</v>
      </c>
      <c r="T30" s="4">
        <f t="shared" si="8"/>
        <v>0.3576388888888889</v>
      </c>
    </row>
    <row r="31" spans="1:20" ht="21" customHeight="1" x14ac:dyDescent="0.3">
      <c r="A31" s="9" t="s">
        <v>4</v>
      </c>
      <c r="B31" s="6">
        <f t="shared" si="9"/>
        <v>44323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44324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44325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1.1458333333333335</v>
      </c>
      <c r="S34" s="4">
        <f t="shared" ref="S34:T34" si="11">SUM(S27:S33)</f>
        <v>8.333333333333337E-2</v>
      </c>
      <c r="T34" s="4">
        <f t="shared" si="11"/>
        <v>1.0625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4" spans="1:20" s="13" customFormat="1" ht="21" customHeight="1" x14ac:dyDescent="0.3"/>
    <row r="46" spans="1:20" ht="47.4" customHeight="1" x14ac:dyDescent="0.3">
      <c r="A46" s="59" t="s">
        <v>23</v>
      </c>
      <c r="B46" s="59" t="s">
        <v>24</v>
      </c>
      <c r="C46" s="59" t="s">
        <v>7</v>
      </c>
      <c r="D46" s="57" t="s">
        <v>8</v>
      </c>
      <c r="E46" s="57"/>
      <c r="F46" s="57" t="s">
        <v>20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 t="s">
        <v>21</v>
      </c>
      <c r="S46" s="57"/>
      <c r="T46" s="57"/>
    </row>
    <row r="47" spans="1:20" ht="47.4" customHeight="1" x14ac:dyDescent="0.3">
      <c r="A47" s="59"/>
      <c r="B47" s="59"/>
      <c r="C47" s="59"/>
      <c r="D47" s="57" t="s">
        <v>9</v>
      </c>
      <c r="E47" s="57" t="s">
        <v>10</v>
      </c>
      <c r="F47" s="57" t="s">
        <v>17</v>
      </c>
      <c r="G47" s="57"/>
      <c r="H47" s="57"/>
      <c r="I47" s="57" t="s">
        <v>18</v>
      </c>
      <c r="J47" s="57"/>
      <c r="K47" s="57"/>
      <c r="L47" s="54" t="s">
        <v>99</v>
      </c>
      <c r="M47" s="55"/>
      <c r="N47" s="56"/>
      <c r="O47" s="57" t="s">
        <v>19</v>
      </c>
      <c r="P47" s="57"/>
      <c r="Q47" s="57"/>
      <c r="R47" s="57" t="s">
        <v>14</v>
      </c>
      <c r="S47" s="57" t="s">
        <v>15</v>
      </c>
      <c r="T47" s="57" t="s">
        <v>16</v>
      </c>
    </row>
    <row r="48" spans="1:20" ht="47.4" customHeight="1" x14ac:dyDescent="0.3">
      <c r="A48" s="59"/>
      <c r="B48" s="59"/>
      <c r="C48" s="59"/>
      <c r="D48" s="57"/>
      <c r="E48" s="5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57"/>
      <c r="S48" s="57"/>
      <c r="T48" s="57"/>
    </row>
    <row r="49" spans="1:20" ht="21" customHeight="1" x14ac:dyDescent="0.3">
      <c r="A49" s="9" t="s">
        <v>0</v>
      </c>
      <c r="B49" s="6">
        <v>44326</v>
      </c>
      <c r="C49" s="2"/>
      <c r="D49" s="3">
        <v>0.47916666666666669</v>
      </c>
      <c r="E49" s="3">
        <v>0.8125</v>
      </c>
      <c r="F49" s="3"/>
      <c r="G49" s="3"/>
      <c r="H49" s="3"/>
      <c r="I49" s="3">
        <v>0.69791666666666663</v>
      </c>
      <c r="J49" s="3">
        <v>0.71180555555555547</v>
      </c>
      <c r="K49" s="3" t="s">
        <v>22</v>
      </c>
      <c r="L49" s="10"/>
      <c r="M49" s="10">
        <v>1</v>
      </c>
      <c r="N49" s="10"/>
      <c r="O49" s="3"/>
      <c r="P49" s="3"/>
      <c r="Q49" s="3"/>
      <c r="R49" s="4">
        <f>E49-D49</f>
        <v>0.33333333333333331</v>
      </c>
      <c r="S49" s="4">
        <f>(G49-F49)+(J49-I49)+(P49-O49)</f>
        <v>1.388888888888884E-2</v>
      </c>
      <c r="T49" s="4">
        <f>R49-S49</f>
        <v>0.31944444444444448</v>
      </c>
    </row>
    <row r="50" spans="1:20" ht="21" customHeight="1" x14ac:dyDescent="0.3">
      <c r="A50" s="9" t="s">
        <v>1</v>
      </c>
      <c r="B50" s="6">
        <f>B49+1</f>
        <v>44327</v>
      </c>
      <c r="C50" s="2"/>
      <c r="D50" s="3">
        <v>0.42708333333333331</v>
      </c>
      <c r="E50" s="3">
        <v>0.71875</v>
      </c>
      <c r="F50" s="3"/>
      <c r="G50" s="3"/>
      <c r="H50" s="3"/>
      <c r="I50" s="3">
        <v>0.61111111111111105</v>
      </c>
      <c r="J50" s="3">
        <v>0.63194444444444442</v>
      </c>
      <c r="K50" s="3" t="s">
        <v>22</v>
      </c>
      <c r="L50" s="10"/>
      <c r="M50" s="10">
        <v>1</v>
      </c>
      <c r="N50" s="10"/>
      <c r="O50" s="3"/>
      <c r="P50" s="3"/>
      <c r="Q50" s="3"/>
      <c r="R50" s="4">
        <f t="shared" ref="R50:R55" si="12">E50-D50</f>
        <v>0.29166666666666669</v>
      </c>
      <c r="S50" s="4">
        <f t="shared" ref="S50:S55" si="13">(G50-F50)+(J50-I50)+(P50-O50)</f>
        <v>2.083333333333337E-2</v>
      </c>
      <c r="T50" s="4">
        <f t="shared" ref="T50:T55" si="14">R50-S50</f>
        <v>0.27083333333333331</v>
      </c>
    </row>
    <row r="51" spans="1:20" ht="21" customHeight="1" x14ac:dyDescent="0.3">
      <c r="A51" s="9" t="s">
        <v>2</v>
      </c>
      <c r="B51" s="6">
        <f t="shared" ref="B51:B55" si="15">B50+1</f>
        <v>44328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3</v>
      </c>
      <c r="B52" s="6">
        <f t="shared" si="15"/>
        <v>44329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4</v>
      </c>
      <c r="B53" s="6">
        <f t="shared" si="15"/>
        <v>44330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5</v>
      </c>
      <c r="B54" s="6">
        <f t="shared" si="15"/>
        <v>44331</v>
      </c>
      <c r="C54" s="5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9" t="s">
        <v>6</v>
      </c>
      <c r="B55" s="6">
        <f t="shared" si="15"/>
        <v>44332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3">
      <c r="A56" s="57" t="s">
        <v>25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4">
        <f t="shared" ref="R56" si="16">SUM(R49:R55)</f>
        <v>0.625</v>
      </c>
      <c r="S56" s="4">
        <f t="shared" ref="S56:T56" si="17">SUM(S49:S55)</f>
        <v>3.472222222222221E-2</v>
      </c>
      <c r="T56" s="4">
        <f t="shared" si="17"/>
        <v>0.59027777777777779</v>
      </c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3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3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3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</row>
    <row r="68" spans="1:20" ht="47.4" customHeight="1" x14ac:dyDescent="0.3">
      <c r="A68" s="59" t="s">
        <v>23</v>
      </c>
      <c r="B68" s="59" t="s">
        <v>24</v>
      </c>
      <c r="C68" s="59" t="s">
        <v>7</v>
      </c>
      <c r="D68" s="57" t="s">
        <v>8</v>
      </c>
      <c r="E68" s="57"/>
      <c r="F68" s="57" t="s">
        <v>20</v>
      </c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 t="s">
        <v>21</v>
      </c>
      <c r="S68" s="57"/>
      <c r="T68" s="57"/>
    </row>
    <row r="69" spans="1:20" ht="47.4" customHeight="1" x14ac:dyDescent="0.3">
      <c r="A69" s="59"/>
      <c r="B69" s="59"/>
      <c r="C69" s="59"/>
      <c r="D69" s="57" t="s">
        <v>9</v>
      </c>
      <c r="E69" s="57" t="s">
        <v>10</v>
      </c>
      <c r="F69" s="57" t="s">
        <v>17</v>
      </c>
      <c r="G69" s="57"/>
      <c r="H69" s="57"/>
      <c r="I69" s="57" t="s">
        <v>18</v>
      </c>
      <c r="J69" s="57"/>
      <c r="K69" s="57"/>
      <c r="L69" s="54" t="s">
        <v>99</v>
      </c>
      <c r="M69" s="55"/>
      <c r="N69" s="56"/>
      <c r="O69" s="57" t="s">
        <v>19</v>
      </c>
      <c r="P69" s="57"/>
      <c r="Q69" s="57"/>
      <c r="R69" s="57" t="s">
        <v>14</v>
      </c>
      <c r="S69" s="57" t="s">
        <v>15</v>
      </c>
      <c r="T69" s="57" t="s">
        <v>16</v>
      </c>
    </row>
    <row r="70" spans="1:20" ht="47.4" customHeight="1" x14ac:dyDescent="0.3">
      <c r="A70" s="59"/>
      <c r="B70" s="59"/>
      <c r="C70" s="59"/>
      <c r="D70" s="57"/>
      <c r="E70" s="5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57"/>
      <c r="S70" s="57"/>
      <c r="T70" s="57"/>
    </row>
    <row r="71" spans="1:20" ht="21" customHeight="1" x14ac:dyDescent="0.3">
      <c r="A71" s="9" t="s">
        <v>0</v>
      </c>
      <c r="B71" s="6">
        <v>44333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3">
      <c r="A72" s="9" t="s">
        <v>1</v>
      </c>
      <c r="B72" s="6">
        <f>B71+1</f>
        <v>44334</v>
      </c>
      <c r="C72" s="2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ref="R72:R77" si="18">E72-D72</f>
        <v>0</v>
      </c>
      <c r="S72" s="4">
        <f t="shared" ref="S72:S77" si="19">(G72-F72)+(J72-I72)+(P72-O72)</f>
        <v>0</v>
      </c>
      <c r="T72" s="4">
        <f t="shared" ref="T72:T77" si="20">R72-S72</f>
        <v>0</v>
      </c>
    </row>
    <row r="73" spans="1:20" ht="21" customHeight="1" x14ac:dyDescent="0.3">
      <c r="A73" s="9" t="s">
        <v>2</v>
      </c>
      <c r="B73" s="6">
        <f t="shared" ref="B73:B77" si="21">B72+1</f>
        <v>44335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3</v>
      </c>
      <c r="B74" s="6">
        <f t="shared" si="21"/>
        <v>44336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4</v>
      </c>
      <c r="B75" s="6">
        <f t="shared" si="21"/>
        <v>44337</v>
      </c>
      <c r="C75" s="5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9" t="s">
        <v>5</v>
      </c>
      <c r="B76" s="6">
        <f t="shared" si="21"/>
        <v>44338</v>
      </c>
      <c r="C76" s="5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3">
      <c r="A77" s="9" t="s">
        <v>6</v>
      </c>
      <c r="B77" s="6">
        <f t="shared" si="21"/>
        <v>44339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3">
      <c r="A78" s="57" t="s">
        <v>25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4">
        <f t="shared" ref="R78:T78" si="22">SUM(R71:R77)</f>
        <v>0</v>
      </c>
      <c r="S78" s="4">
        <f t="shared" si="22"/>
        <v>0</v>
      </c>
      <c r="T78" s="4">
        <f t="shared" si="22"/>
        <v>0</v>
      </c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3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3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3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7" spans="1:20" ht="21" customHeight="1" x14ac:dyDescent="0.3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1"/>
      <c r="M87" s="11"/>
      <c r="N87" s="11"/>
      <c r="O87" s="13"/>
      <c r="P87" s="13"/>
      <c r="Q87" s="13"/>
      <c r="R87" s="5"/>
      <c r="S87" s="5"/>
      <c r="T87" s="5"/>
    </row>
    <row r="89" spans="1:20" s="13" customFormat="1" ht="21" customHeight="1" x14ac:dyDescent="0.3">
      <c r="A89" s="58"/>
      <c r="B89" s="5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</row>
    <row r="91" spans="1:20" ht="47.4" customHeight="1" x14ac:dyDescent="0.3">
      <c r="A91" s="59" t="s">
        <v>23</v>
      </c>
      <c r="B91" s="59" t="s">
        <v>24</v>
      </c>
      <c r="C91" s="59" t="s">
        <v>7</v>
      </c>
      <c r="D91" s="57" t="s">
        <v>8</v>
      </c>
      <c r="E91" s="57"/>
      <c r="F91" s="57" t="s">
        <v>20</v>
      </c>
      <c r="G91" s="57"/>
      <c r="H91" s="57"/>
      <c r="I91" s="57"/>
      <c r="J91" s="57"/>
      <c r="K91" s="57"/>
      <c r="L91" s="57"/>
      <c r="M91" s="57"/>
      <c r="N91" s="57"/>
      <c r="O91" s="57"/>
      <c r="P91" s="57"/>
      <c r="Q91" s="57"/>
      <c r="R91" s="57" t="s">
        <v>21</v>
      </c>
      <c r="S91" s="57"/>
      <c r="T91" s="57"/>
    </row>
    <row r="92" spans="1:20" ht="47.4" customHeight="1" x14ac:dyDescent="0.3">
      <c r="A92" s="59"/>
      <c r="B92" s="59"/>
      <c r="C92" s="59"/>
      <c r="D92" s="57" t="s">
        <v>9</v>
      </c>
      <c r="E92" s="57" t="s">
        <v>10</v>
      </c>
      <c r="F92" s="57" t="s">
        <v>17</v>
      </c>
      <c r="G92" s="57"/>
      <c r="H92" s="57"/>
      <c r="I92" s="57" t="s">
        <v>18</v>
      </c>
      <c r="J92" s="57"/>
      <c r="K92" s="57"/>
      <c r="L92" s="54" t="s">
        <v>99</v>
      </c>
      <c r="M92" s="55"/>
      <c r="N92" s="56"/>
      <c r="O92" s="57" t="s">
        <v>19</v>
      </c>
      <c r="P92" s="57"/>
      <c r="Q92" s="57"/>
      <c r="R92" s="57" t="s">
        <v>14</v>
      </c>
      <c r="S92" s="57" t="s">
        <v>15</v>
      </c>
      <c r="T92" s="57" t="s">
        <v>35</v>
      </c>
    </row>
    <row r="93" spans="1:20" ht="47.4" customHeight="1" x14ac:dyDescent="0.3">
      <c r="A93" s="59"/>
      <c r="B93" s="59"/>
      <c r="C93" s="59"/>
      <c r="D93" s="57"/>
      <c r="E93" s="57"/>
      <c r="F93" s="9" t="s">
        <v>11</v>
      </c>
      <c r="G93" s="9" t="s">
        <v>12</v>
      </c>
      <c r="H93" s="9" t="s">
        <v>13</v>
      </c>
      <c r="I93" s="9" t="s">
        <v>11</v>
      </c>
      <c r="J93" s="9" t="s">
        <v>12</v>
      </c>
      <c r="K93" s="9" t="s">
        <v>13</v>
      </c>
      <c r="L93" s="10" t="s">
        <v>96</v>
      </c>
      <c r="M93" s="10" t="s">
        <v>97</v>
      </c>
      <c r="N93" s="10" t="s">
        <v>98</v>
      </c>
      <c r="O93" s="9" t="s">
        <v>11</v>
      </c>
      <c r="P93" s="9" t="s">
        <v>12</v>
      </c>
      <c r="Q93" s="9" t="s">
        <v>13</v>
      </c>
      <c r="R93" s="57"/>
      <c r="S93" s="57"/>
      <c r="T93" s="57"/>
    </row>
    <row r="94" spans="1:20" ht="21" customHeight="1" x14ac:dyDescent="0.3">
      <c r="A94" s="9" t="s">
        <v>0</v>
      </c>
      <c r="B94" s="6">
        <v>44340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>E94-D94</f>
        <v>0</v>
      </c>
      <c r="S94" s="4">
        <f>(G94-F94)+(J94-I94)+(P94-O94)</f>
        <v>0</v>
      </c>
      <c r="T94" s="4">
        <f>R94-S94</f>
        <v>0</v>
      </c>
    </row>
    <row r="95" spans="1:20" ht="21" customHeight="1" x14ac:dyDescent="0.3">
      <c r="A95" s="9" t="s">
        <v>1</v>
      </c>
      <c r="B95" s="6">
        <f>B94+1</f>
        <v>44341</v>
      </c>
      <c r="C95" s="2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ref="R95:R100" si="23">E95-D95</f>
        <v>0</v>
      </c>
      <c r="S95" s="4">
        <f t="shared" ref="S95:S100" si="24">(G95-F95)+(J95-I95)+(P95-O95)</f>
        <v>0</v>
      </c>
      <c r="T95" s="4">
        <f t="shared" ref="T95:T100" si="25">R95-S95</f>
        <v>0</v>
      </c>
    </row>
    <row r="96" spans="1:20" ht="21" customHeight="1" x14ac:dyDescent="0.3">
      <c r="A96" s="9" t="s">
        <v>2</v>
      </c>
      <c r="B96" s="6">
        <f t="shared" ref="B96:B100" si="26">B95+1</f>
        <v>44342</v>
      </c>
      <c r="C96" s="5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9" t="s">
        <v>3</v>
      </c>
      <c r="B97" s="6">
        <f t="shared" si="26"/>
        <v>44343</v>
      </c>
      <c r="C97" s="5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3">
      <c r="A98" s="9" t="s">
        <v>4</v>
      </c>
      <c r="B98" s="6">
        <f t="shared" si="26"/>
        <v>44344</v>
      </c>
      <c r="C98" s="5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3">
      <c r="A99" s="9" t="s">
        <v>5</v>
      </c>
      <c r="B99" s="6">
        <f t="shared" si="26"/>
        <v>44345</v>
      </c>
      <c r="C99" s="5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3">
      <c r="A100" s="9" t="s">
        <v>6</v>
      </c>
      <c r="B100" s="6">
        <f t="shared" si="26"/>
        <v>44346</v>
      </c>
      <c r="C100" s="9"/>
      <c r="D100" s="3"/>
      <c r="E100" s="3"/>
      <c r="F100" s="3"/>
      <c r="G100" s="3"/>
      <c r="H100" s="3"/>
      <c r="I100" s="3"/>
      <c r="J100" s="3"/>
      <c r="K100" s="3"/>
      <c r="L100" s="10"/>
      <c r="M100" s="10"/>
      <c r="N100" s="10"/>
      <c r="O100" s="3"/>
      <c r="P100" s="3"/>
      <c r="Q100" s="3"/>
      <c r="R100" s="4">
        <f t="shared" si="23"/>
        <v>0</v>
      </c>
      <c r="S100" s="4">
        <f t="shared" si="24"/>
        <v>0</v>
      </c>
      <c r="T100" s="4">
        <f t="shared" si="25"/>
        <v>0</v>
      </c>
    </row>
    <row r="101" spans="1:20" ht="21" customHeight="1" x14ac:dyDescent="0.3">
      <c r="A101" s="57" t="s">
        <v>25</v>
      </c>
      <c r="B101" s="57"/>
      <c r="C101" s="57"/>
      <c r="D101" s="57"/>
      <c r="E101" s="57"/>
      <c r="F101" s="57"/>
      <c r="G101" s="57"/>
      <c r="H101" s="57"/>
      <c r="I101" s="57"/>
      <c r="J101" s="57"/>
      <c r="K101" s="57"/>
      <c r="L101" s="57"/>
      <c r="M101" s="57"/>
      <c r="N101" s="57"/>
      <c r="O101" s="57"/>
      <c r="P101" s="57"/>
      <c r="Q101" s="57"/>
      <c r="R101" s="4">
        <f t="shared" ref="R101" si="27">SUM(R94:R100)</f>
        <v>0</v>
      </c>
      <c r="S101" s="4">
        <f t="shared" ref="S101:T101" si="28">SUM(S94:S100)</f>
        <v>0</v>
      </c>
      <c r="T101" s="4">
        <f t="shared" si="28"/>
        <v>0</v>
      </c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5" spans="1:20" ht="21" customHeight="1" x14ac:dyDescent="0.3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1"/>
      <c r="M105" s="11"/>
      <c r="N105" s="11"/>
      <c r="O105" s="13"/>
      <c r="P105" s="13"/>
      <c r="Q105" s="13"/>
      <c r="R105" s="5"/>
      <c r="S105" s="5"/>
      <c r="T105" s="5"/>
    </row>
    <row r="106" spans="1:20" ht="21" customHeight="1" x14ac:dyDescent="0.3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1"/>
      <c r="M106" s="11"/>
      <c r="N106" s="11"/>
      <c r="O106" s="13"/>
      <c r="P106" s="13"/>
      <c r="Q106" s="13"/>
      <c r="R106" s="5"/>
      <c r="S106" s="5"/>
      <c r="T106" s="5"/>
    </row>
    <row r="107" spans="1:20" ht="21" customHeight="1" x14ac:dyDescent="0.3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1"/>
      <c r="M107" s="11"/>
      <c r="N107" s="11"/>
      <c r="O107" s="13"/>
      <c r="P107" s="13"/>
      <c r="Q107" s="13"/>
      <c r="R107" s="5"/>
      <c r="S107" s="5"/>
      <c r="T107" s="5"/>
    </row>
    <row r="108" spans="1:20" ht="21" customHeight="1" x14ac:dyDescent="0.3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1"/>
      <c r="M108" s="11"/>
      <c r="N108" s="11"/>
      <c r="O108" s="13"/>
      <c r="P108" s="13"/>
      <c r="Q108" s="13"/>
      <c r="R108" s="5"/>
      <c r="S108" s="5"/>
      <c r="T108" s="5"/>
    </row>
    <row r="109" spans="1:20" ht="21" customHeight="1" x14ac:dyDescent="0.3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1"/>
      <c r="M109" s="11"/>
      <c r="N109" s="11"/>
      <c r="O109" s="13"/>
      <c r="P109" s="13"/>
      <c r="Q109" s="13"/>
      <c r="R109" s="5"/>
      <c r="S109" s="5"/>
      <c r="T109" s="5"/>
    </row>
    <row r="110" spans="1:20" ht="21" customHeight="1" x14ac:dyDescent="0.3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1"/>
      <c r="M110" s="11"/>
      <c r="N110" s="11"/>
      <c r="O110" s="13"/>
      <c r="P110" s="13"/>
      <c r="Q110" s="13"/>
      <c r="R110" s="5"/>
      <c r="S110" s="5"/>
      <c r="T110" s="5"/>
    </row>
    <row r="112" spans="1:20" s="13" customFormat="1" ht="21" customHeight="1" x14ac:dyDescent="0.3">
      <c r="A112" s="58"/>
      <c r="B112" s="5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</row>
    <row r="114" spans="1:20" ht="47.4" customHeight="1" x14ac:dyDescent="0.3">
      <c r="A114" s="59" t="s">
        <v>23</v>
      </c>
      <c r="B114" s="59" t="s">
        <v>24</v>
      </c>
      <c r="C114" s="59" t="s">
        <v>7</v>
      </c>
      <c r="D114" s="57" t="s">
        <v>8</v>
      </c>
      <c r="E114" s="57"/>
      <c r="F114" s="57" t="s">
        <v>20</v>
      </c>
      <c r="G114" s="57"/>
      <c r="H114" s="57"/>
      <c r="I114" s="57"/>
      <c r="J114" s="57"/>
      <c r="K114" s="57"/>
      <c r="L114" s="57"/>
      <c r="M114" s="57"/>
      <c r="N114" s="57"/>
      <c r="O114" s="57"/>
      <c r="P114" s="57"/>
      <c r="Q114" s="57"/>
      <c r="R114" s="57" t="s">
        <v>21</v>
      </c>
      <c r="S114" s="57"/>
      <c r="T114" s="57"/>
    </row>
    <row r="115" spans="1:20" ht="47.4" customHeight="1" x14ac:dyDescent="0.3">
      <c r="A115" s="59"/>
      <c r="B115" s="59"/>
      <c r="C115" s="59"/>
      <c r="D115" s="57" t="s">
        <v>9</v>
      </c>
      <c r="E115" s="57" t="s">
        <v>10</v>
      </c>
      <c r="F115" s="57" t="s">
        <v>17</v>
      </c>
      <c r="G115" s="57"/>
      <c r="H115" s="57"/>
      <c r="I115" s="57" t="s">
        <v>18</v>
      </c>
      <c r="J115" s="57"/>
      <c r="K115" s="57"/>
      <c r="L115" s="54" t="s">
        <v>99</v>
      </c>
      <c r="M115" s="55"/>
      <c r="N115" s="56"/>
      <c r="O115" s="57" t="s">
        <v>19</v>
      </c>
      <c r="P115" s="57"/>
      <c r="Q115" s="57"/>
      <c r="R115" s="57" t="s">
        <v>14</v>
      </c>
      <c r="S115" s="57" t="s">
        <v>15</v>
      </c>
      <c r="T115" s="57" t="s">
        <v>35</v>
      </c>
    </row>
    <row r="116" spans="1:20" ht="47.4" customHeight="1" x14ac:dyDescent="0.3">
      <c r="A116" s="59"/>
      <c r="B116" s="59"/>
      <c r="C116" s="59"/>
      <c r="D116" s="57"/>
      <c r="E116" s="57"/>
      <c r="F116" s="9" t="s">
        <v>11</v>
      </c>
      <c r="G116" s="9" t="s">
        <v>12</v>
      </c>
      <c r="H116" s="9" t="s">
        <v>13</v>
      </c>
      <c r="I116" s="9" t="s">
        <v>11</v>
      </c>
      <c r="J116" s="9" t="s">
        <v>12</v>
      </c>
      <c r="K116" s="9" t="s">
        <v>13</v>
      </c>
      <c r="L116" s="10" t="s">
        <v>96</v>
      </c>
      <c r="M116" s="10" t="s">
        <v>97</v>
      </c>
      <c r="N116" s="10" t="s">
        <v>98</v>
      </c>
      <c r="O116" s="9" t="s">
        <v>11</v>
      </c>
      <c r="P116" s="9" t="s">
        <v>12</v>
      </c>
      <c r="Q116" s="9" t="s">
        <v>13</v>
      </c>
      <c r="R116" s="57"/>
      <c r="S116" s="57"/>
      <c r="T116" s="57"/>
    </row>
    <row r="117" spans="1:20" ht="21" customHeight="1" x14ac:dyDescent="0.3">
      <c r="A117" s="9" t="s">
        <v>0</v>
      </c>
      <c r="B117" s="6">
        <v>44347</v>
      </c>
      <c r="C117" s="2"/>
      <c r="D117" s="3"/>
      <c r="E117" s="3"/>
      <c r="F117" s="3"/>
      <c r="G117" s="3"/>
      <c r="H117" s="3"/>
      <c r="I117" s="3"/>
      <c r="J117" s="3"/>
      <c r="K117" s="3"/>
      <c r="L117" s="10"/>
      <c r="M117" s="10"/>
      <c r="N117" s="10"/>
      <c r="O117" s="3"/>
      <c r="P117" s="3"/>
      <c r="Q117" s="3"/>
      <c r="R117" s="4">
        <f>E117-D117</f>
        <v>0</v>
      </c>
      <c r="S117" s="4">
        <f>(G117-F117)+(J117-I117)+(P117-O117)</f>
        <v>0</v>
      </c>
      <c r="T117" s="4">
        <f>R117-S117</f>
        <v>0</v>
      </c>
    </row>
    <row r="118" spans="1:20" ht="21" customHeight="1" x14ac:dyDescent="0.3">
      <c r="A118" s="9" t="s">
        <v>1</v>
      </c>
      <c r="B118" s="6">
        <f>B117+1</f>
        <v>44348</v>
      </c>
      <c r="C118" s="2"/>
      <c r="D118" s="3"/>
      <c r="E118" s="3"/>
      <c r="F118" s="3"/>
      <c r="G118" s="3"/>
      <c r="H118" s="3"/>
      <c r="I118" s="3"/>
      <c r="J118" s="3"/>
      <c r="K118" s="3"/>
      <c r="L118" s="10"/>
      <c r="M118" s="10"/>
      <c r="N118" s="10"/>
      <c r="O118" s="3"/>
      <c r="P118" s="3"/>
      <c r="Q118" s="3"/>
      <c r="R118" s="4">
        <f t="shared" ref="R118:R123" si="29">E118-D118</f>
        <v>0</v>
      </c>
      <c r="S118" s="4">
        <f t="shared" ref="S118:S123" si="30">(G118-F118)+(J118-I118)+(P118-O118)</f>
        <v>0</v>
      </c>
      <c r="T118" s="4">
        <f t="shared" ref="T118:T123" si="31">R118-S118</f>
        <v>0</v>
      </c>
    </row>
    <row r="119" spans="1:20" ht="21" customHeight="1" x14ac:dyDescent="0.3">
      <c r="A119" s="9" t="s">
        <v>2</v>
      </c>
      <c r="B119" s="6">
        <f t="shared" ref="B119:B123" si="32">B118+1</f>
        <v>44349</v>
      </c>
      <c r="C119" s="59"/>
      <c r="D119" s="3"/>
      <c r="E119" s="3"/>
      <c r="F119" s="3"/>
      <c r="G119" s="3"/>
      <c r="H119" s="3"/>
      <c r="I119" s="3"/>
      <c r="J119" s="3"/>
      <c r="K119" s="3"/>
      <c r="L119" s="10"/>
      <c r="M119" s="10"/>
      <c r="N119" s="10"/>
      <c r="O119" s="3"/>
      <c r="P119" s="3"/>
      <c r="Q119" s="3"/>
      <c r="R119" s="4">
        <f t="shared" si="29"/>
        <v>0</v>
      </c>
      <c r="S119" s="4">
        <f t="shared" si="30"/>
        <v>0</v>
      </c>
      <c r="T119" s="4">
        <f t="shared" si="31"/>
        <v>0</v>
      </c>
    </row>
    <row r="120" spans="1:20" ht="21" customHeight="1" x14ac:dyDescent="0.3">
      <c r="A120" s="9" t="s">
        <v>3</v>
      </c>
      <c r="B120" s="6">
        <f t="shared" si="32"/>
        <v>44350</v>
      </c>
      <c r="C120" s="59"/>
      <c r="D120" s="3"/>
      <c r="E120" s="3"/>
      <c r="F120" s="3"/>
      <c r="G120" s="3"/>
      <c r="H120" s="3"/>
      <c r="I120" s="3"/>
      <c r="J120" s="3"/>
      <c r="K120" s="3"/>
      <c r="L120" s="10"/>
      <c r="M120" s="10"/>
      <c r="N120" s="10"/>
      <c r="O120" s="3"/>
      <c r="P120" s="3"/>
      <c r="Q120" s="3"/>
      <c r="R120" s="4">
        <f t="shared" si="29"/>
        <v>0</v>
      </c>
      <c r="S120" s="4">
        <f t="shared" si="30"/>
        <v>0</v>
      </c>
      <c r="T120" s="4">
        <f t="shared" si="31"/>
        <v>0</v>
      </c>
    </row>
    <row r="121" spans="1:20" ht="21" customHeight="1" x14ac:dyDescent="0.3">
      <c r="A121" s="9" t="s">
        <v>4</v>
      </c>
      <c r="B121" s="6">
        <f t="shared" si="32"/>
        <v>44351</v>
      </c>
      <c r="C121" s="59"/>
      <c r="D121" s="3"/>
      <c r="E121" s="3"/>
      <c r="F121" s="3"/>
      <c r="G121" s="3"/>
      <c r="H121" s="3"/>
      <c r="I121" s="3"/>
      <c r="J121" s="3"/>
      <c r="K121" s="3"/>
      <c r="L121" s="10"/>
      <c r="M121" s="10"/>
      <c r="N121" s="10"/>
      <c r="O121" s="3"/>
      <c r="P121" s="3"/>
      <c r="Q121" s="3"/>
      <c r="R121" s="4">
        <f t="shared" si="29"/>
        <v>0</v>
      </c>
      <c r="S121" s="4">
        <f t="shared" si="30"/>
        <v>0</v>
      </c>
      <c r="T121" s="4">
        <f t="shared" si="31"/>
        <v>0</v>
      </c>
    </row>
    <row r="122" spans="1:20" ht="21" customHeight="1" x14ac:dyDescent="0.3">
      <c r="A122" s="9" t="s">
        <v>5</v>
      </c>
      <c r="B122" s="6">
        <f t="shared" si="32"/>
        <v>44352</v>
      </c>
      <c r="C122" s="59"/>
      <c r="D122" s="3"/>
      <c r="E122" s="3"/>
      <c r="F122" s="3"/>
      <c r="G122" s="3"/>
      <c r="H122" s="3"/>
      <c r="I122" s="3"/>
      <c r="J122" s="3"/>
      <c r="K122" s="3"/>
      <c r="L122" s="10"/>
      <c r="M122" s="10"/>
      <c r="N122" s="10"/>
      <c r="O122" s="3"/>
      <c r="P122" s="3"/>
      <c r="Q122" s="3"/>
      <c r="R122" s="4">
        <f t="shared" si="29"/>
        <v>0</v>
      </c>
      <c r="S122" s="4">
        <f t="shared" si="30"/>
        <v>0</v>
      </c>
      <c r="T122" s="4">
        <f t="shared" si="31"/>
        <v>0</v>
      </c>
    </row>
    <row r="123" spans="1:20" ht="21" customHeight="1" x14ac:dyDescent="0.3">
      <c r="A123" s="9" t="s">
        <v>6</v>
      </c>
      <c r="B123" s="6">
        <f t="shared" si="32"/>
        <v>44353</v>
      </c>
      <c r="C123" s="9"/>
      <c r="D123" s="3"/>
      <c r="E123" s="3"/>
      <c r="F123" s="3"/>
      <c r="G123" s="3"/>
      <c r="H123" s="3"/>
      <c r="I123" s="3"/>
      <c r="J123" s="3"/>
      <c r="K123" s="3"/>
      <c r="L123" s="10"/>
      <c r="M123" s="10"/>
      <c r="N123" s="10"/>
      <c r="O123" s="3"/>
      <c r="P123" s="3"/>
      <c r="Q123" s="3"/>
      <c r="R123" s="4">
        <f t="shared" si="29"/>
        <v>0</v>
      </c>
      <c r="S123" s="4">
        <f t="shared" si="30"/>
        <v>0</v>
      </c>
      <c r="T123" s="4">
        <f t="shared" si="31"/>
        <v>0</v>
      </c>
    </row>
    <row r="124" spans="1:20" ht="21" customHeight="1" x14ac:dyDescent="0.3">
      <c r="A124" s="57" t="s">
        <v>25</v>
      </c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4">
        <f t="shared" ref="R124" si="33">SUM(R117:R123)</f>
        <v>0</v>
      </c>
      <c r="S124" s="4">
        <f t="shared" ref="S124:T124" si="34">SUM(S117:S123)</f>
        <v>0</v>
      </c>
      <c r="T124" s="4">
        <f t="shared" si="34"/>
        <v>0</v>
      </c>
    </row>
    <row r="126" spans="1:20" ht="21" customHeight="1" x14ac:dyDescent="0.3">
      <c r="A126" s="57" t="s">
        <v>132</v>
      </c>
      <c r="B126" s="57"/>
      <c r="C126" s="57"/>
      <c r="D126" s="57"/>
      <c r="E126" s="57"/>
      <c r="F126" s="57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4">
        <f>SUM(R101,R78,R56,R34,R13)</f>
        <v>3.8020833333333335</v>
      </c>
      <c r="S126" s="4">
        <f>SUM(S101,S78,S56,S34,S13)</f>
        <v>0.26388888888888895</v>
      </c>
      <c r="T126" s="4">
        <f>SUM(T101,T78,T56,T34,T13)</f>
        <v>3.5381944444444442</v>
      </c>
    </row>
    <row r="127" spans="1:20" ht="21" customHeight="1" x14ac:dyDescent="0.3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1"/>
      <c r="M127" s="11"/>
      <c r="N127" s="11"/>
      <c r="O127" s="13"/>
      <c r="P127" s="13"/>
      <c r="Q127" s="13"/>
      <c r="R127" s="5"/>
      <c r="S127" s="5"/>
      <c r="T127" s="5"/>
    </row>
    <row r="128" spans="1:20" ht="21" customHeight="1" x14ac:dyDescent="0.3">
      <c r="A128" s="92" t="s">
        <v>27</v>
      </c>
      <c r="B128" s="93"/>
      <c r="C128" s="93"/>
      <c r="D128" s="94"/>
      <c r="E128" s="98" t="s">
        <v>14</v>
      </c>
      <c r="F128" s="98" t="s">
        <v>28</v>
      </c>
      <c r="G128" s="98" t="s">
        <v>29</v>
      </c>
      <c r="H128" s="98" t="s">
        <v>30</v>
      </c>
      <c r="I128" s="98" t="s">
        <v>31</v>
      </c>
      <c r="J128" s="98" t="s">
        <v>100</v>
      </c>
      <c r="K128" s="98" t="s">
        <v>101</v>
      </c>
      <c r="L128" s="98" t="s">
        <v>102</v>
      </c>
      <c r="M128" s="98" t="s">
        <v>116</v>
      </c>
      <c r="N128" s="57" t="s">
        <v>123</v>
      </c>
    </row>
    <row r="129" spans="1:14" ht="21" customHeight="1" x14ac:dyDescent="0.3">
      <c r="A129" s="95"/>
      <c r="B129" s="96"/>
      <c r="C129" s="96"/>
      <c r="D129" s="97"/>
      <c r="E129" s="99"/>
      <c r="F129" s="99"/>
      <c r="G129" s="99"/>
      <c r="H129" s="99"/>
      <c r="I129" s="99"/>
      <c r="J129" s="99"/>
      <c r="K129" s="99"/>
      <c r="L129" s="99"/>
      <c r="M129" s="99"/>
      <c r="N129" s="57"/>
    </row>
    <row r="130" spans="1:14" ht="21" customHeight="1" x14ac:dyDescent="0.3">
      <c r="A130" s="100" t="s">
        <v>34</v>
      </c>
      <c r="B130" s="101"/>
      <c r="C130" s="101"/>
      <c r="D130" s="102"/>
      <c r="E130" s="7">
        <f>T13*24</f>
        <v>45.25</v>
      </c>
      <c r="F130" s="7">
        <v>35</v>
      </c>
      <c r="G130" s="7">
        <f>IF(AND(35&gt;E130&gt;43,E130&lt;&gt;0),(E130-35)-H130,0)</f>
        <v>7</v>
      </c>
      <c r="H130" s="8">
        <f>IF(E130&gt;42,E130-42,0)</f>
        <v>3.25</v>
      </c>
      <c r="I130" s="7">
        <f>E130-F130</f>
        <v>10.25</v>
      </c>
      <c r="J130" s="10">
        <f>SUM(L26:L32)</f>
        <v>0</v>
      </c>
      <c r="K130" s="10">
        <f>SUM(M26:M32)</f>
        <v>2</v>
      </c>
      <c r="L130" s="10">
        <f>SUM(N26:N32)</f>
        <v>0</v>
      </c>
      <c r="M130" s="9">
        <f>IF(T26&gt;0,1,0)+IF(T27&gt;0,1,0)+IF(T28&gt;0,1,0)+IF(T29&gt;0,1,0)+IF(T30&gt;0,1,0)+IF(T31&gt;0,1,0)+IF(T32&gt;0,1,0)</f>
        <v>3</v>
      </c>
      <c r="N130" s="10">
        <f>IF(T12&gt;0,1,0)</f>
        <v>1</v>
      </c>
    </row>
    <row r="131" spans="1:14" ht="21" customHeight="1" x14ac:dyDescent="0.3">
      <c r="A131" s="100" t="s">
        <v>133</v>
      </c>
      <c r="B131" s="101"/>
      <c r="C131" s="101"/>
      <c r="D131" s="102"/>
      <c r="E131" s="7">
        <f>T34*24</f>
        <v>25.5</v>
      </c>
      <c r="F131" s="7">
        <v>35</v>
      </c>
      <c r="G131" s="7">
        <f>IF(AND(35&gt;E131&gt;43,E131&lt;&gt;0),(E131-35)-H131,0)</f>
        <v>-9.5</v>
      </c>
      <c r="H131" s="8">
        <f>IF(E131&gt;42,E131-42,0)</f>
        <v>0</v>
      </c>
      <c r="I131" s="7">
        <f>I130+(E131-F131)</f>
        <v>0.75</v>
      </c>
      <c r="J131" s="10">
        <f>SUM(L47:L53)</f>
        <v>0</v>
      </c>
      <c r="K131" s="10">
        <f>SUM(M47:M53)</f>
        <v>2</v>
      </c>
      <c r="L131" s="10">
        <f>SUM(N47:N53)</f>
        <v>0</v>
      </c>
      <c r="M131" s="9">
        <f>IF(T47&gt;0,1,0)+IF(T48&gt;0,1,0)+IF(T49&gt;0,1,0)+IF(T50&gt;0,1,0)+IF(T51&gt;0,1,0)+IF(T52&gt;0,1,0)+IF(T53&gt;0,1,0)</f>
        <v>3</v>
      </c>
      <c r="N131" s="10">
        <f>IF(T33&gt;0,1,0)</f>
        <v>0</v>
      </c>
    </row>
    <row r="132" spans="1:14" ht="21" customHeight="1" x14ac:dyDescent="0.3">
      <c r="A132" s="100" t="s">
        <v>134</v>
      </c>
      <c r="B132" s="101"/>
      <c r="C132" s="101"/>
      <c r="D132" s="102"/>
      <c r="E132" s="7">
        <f>T56*24</f>
        <v>14.166666666666668</v>
      </c>
      <c r="F132" s="7">
        <v>35</v>
      </c>
      <c r="G132" s="7">
        <f>IF(AND(35&gt;E132&gt;43,E132&lt;&gt;0),(E132-35)-H132,0)</f>
        <v>-20.833333333333332</v>
      </c>
      <c r="H132" s="8">
        <f>IF(E132&gt;42,E132-42,0)</f>
        <v>0</v>
      </c>
      <c r="I132" s="7">
        <f>I131+(E132-F132)</f>
        <v>-20.083333333333332</v>
      </c>
      <c r="J132" s="10">
        <f>SUM(L70:L76)</f>
        <v>0</v>
      </c>
      <c r="K132" s="10">
        <f>SUM(M70:M76)</f>
        <v>0</v>
      </c>
      <c r="L132" s="10">
        <f>SUM(N70:N76)</f>
        <v>0</v>
      </c>
      <c r="M132" s="9">
        <f>IF(T70&gt;0,1,0)+IF(T71&gt;0,1,0)+IF(T72&gt;0,1,0)+IF(T73&gt;0,1,0)+IF(T74&gt;0,1,0)+IF(T75&gt;0,1,0)+IF(T76&gt;0,1,0)</f>
        <v>0</v>
      </c>
      <c r="N132" s="10">
        <f>IF(T75&gt;0,1,0)</f>
        <v>0</v>
      </c>
    </row>
    <row r="133" spans="1:14" ht="21" customHeight="1" x14ac:dyDescent="0.3">
      <c r="A133" s="100" t="s">
        <v>135</v>
      </c>
      <c r="B133" s="101"/>
      <c r="C133" s="101"/>
      <c r="D133" s="102"/>
      <c r="E133" s="7">
        <f>T78*24</f>
        <v>0</v>
      </c>
      <c r="F133" s="7">
        <v>35</v>
      </c>
      <c r="G133" s="7">
        <f>IF(AND(35&gt;E133&gt;43,E133&lt;&gt;0),(E133-35)-H133,0)</f>
        <v>0</v>
      </c>
      <c r="H133" s="8">
        <f>IF(E133&gt;42,E133-42,0)</f>
        <v>0</v>
      </c>
      <c r="I133" s="7">
        <f>I132+(E133-F133)</f>
        <v>-55.083333333333329</v>
      </c>
      <c r="J133" s="10">
        <f>SUM(L93:L99)</f>
        <v>0</v>
      </c>
      <c r="K133" s="10">
        <f>SUM(M93:M99)</f>
        <v>0</v>
      </c>
      <c r="L133" s="10">
        <f>SUM(N93:N99)</f>
        <v>0</v>
      </c>
      <c r="M133" s="9">
        <f>IF(T93&gt;0,1,0)+IF(T94&gt;0,1,0)+IF(T95&gt;0,1,0)+IF(T96&gt;0,1,0)+IF(T97&gt;0,1,0)+IF(T98&gt;0,1,0)+IF(T99&gt;0,1,0)</f>
        <v>0</v>
      </c>
      <c r="N133" s="10">
        <f>IF(T77&gt;0,1,0)</f>
        <v>0</v>
      </c>
    </row>
    <row r="134" spans="1:14" ht="21" customHeight="1" x14ac:dyDescent="0.3">
      <c r="A134" s="100" t="s">
        <v>136</v>
      </c>
      <c r="B134" s="101"/>
      <c r="C134" s="101"/>
      <c r="D134" s="102"/>
      <c r="E134" s="7">
        <f>T101*24</f>
        <v>0</v>
      </c>
      <c r="F134" s="7">
        <v>35</v>
      </c>
      <c r="G134" s="7">
        <f>IF(AND(35&gt;E134&gt;43,E134&lt;&gt;0),(E134-35)-H134,0)</f>
        <v>0</v>
      </c>
      <c r="H134" s="8">
        <f>IF(E134&gt;42,E134-42,0)</f>
        <v>0</v>
      </c>
      <c r="I134" s="7">
        <f>I133+(E134-F134)</f>
        <v>-90.083333333333329</v>
      </c>
      <c r="J134" s="10">
        <f>SUM(L116:L122)</f>
        <v>0</v>
      </c>
      <c r="K134" s="10">
        <f>SUM(M116:M122)</f>
        <v>0</v>
      </c>
      <c r="L134" s="10">
        <f>SUM(N116:N122)</f>
        <v>0</v>
      </c>
      <c r="M134" s="9">
        <f>IF(T116&gt;0,1,0)+IF(T117&gt;0,1,0)+IF(T118&gt;0,1,0)+IF(T119&gt;0,1,0)+IF(T120&gt;0,1,0)+IF(T121&gt;0,1,0)+IF(T122&gt;0,1,0)</f>
        <v>0</v>
      </c>
      <c r="N134" s="10">
        <f>IF(T100&gt;0,1,0)</f>
        <v>0</v>
      </c>
    </row>
    <row r="135" spans="1:14" ht="21" customHeight="1" x14ac:dyDescent="0.3">
      <c r="A135" s="100" t="s">
        <v>137</v>
      </c>
      <c r="B135" s="101"/>
      <c r="C135" s="101"/>
      <c r="D135" s="102"/>
      <c r="E135" s="7">
        <f>T124*24</f>
        <v>0</v>
      </c>
      <c r="F135" s="7">
        <v>35</v>
      </c>
      <c r="G135" s="7">
        <f t="shared" ref="G135:L135" si="35">SUM(G130:G134)</f>
        <v>-23.333333333333332</v>
      </c>
      <c r="H135" s="7">
        <f t="shared" si="35"/>
        <v>3.25</v>
      </c>
      <c r="I135" s="7">
        <f>I134+(E135-F135)</f>
        <v>-125.08333333333333</v>
      </c>
      <c r="J135" s="10">
        <f>SUM(J130:J134)</f>
        <v>0</v>
      </c>
      <c r="K135" s="10">
        <f t="shared" si="35"/>
        <v>4</v>
      </c>
      <c r="L135" s="10">
        <f t="shared" si="35"/>
        <v>0</v>
      </c>
      <c r="M135" s="9">
        <f>IF(T117&gt;0,1,0)+IF(T118&gt;0,1,0)+IF(T119&gt;0,1,0)+IF(T120&gt;0,1,0)+IF(T121&gt;0,1,0)+IF(T122&gt;0,1,0)+IF(T123&gt;0,1,0)</f>
        <v>0</v>
      </c>
      <c r="N135" s="10">
        <f>IF(T123&gt;0,1,0)</f>
        <v>0</v>
      </c>
    </row>
    <row r="136" spans="1:14" ht="21" customHeight="1" x14ac:dyDescent="0.3">
      <c r="A136" s="51" t="s">
        <v>21</v>
      </c>
      <c r="B136" s="52"/>
      <c r="C136" s="52"/>
      <c r="D136" s="53"/>
      <c r="E136" s="7"/>
      <c r="F136" s="7"/>
      <c r="G136" s="7">
        <f>SUM(G130:G135)</f>
        <v>-46.666666666666664</v>
      </c>
      <c r="H136" s="7">
        <f>SUM(H130:H135)</f>
        <v>6.5</v>
      </c>
      <c r="I136" s="7">
        <f>I135</f>
        <v>-125.08333333333333</v>
      </c>
      <c r="J136" s="10">
        <f>SUM(J130:J135)</f>
        <v>0</v>
      </c>
      <c r="K136" s="10">
        <f t="shared" ref="K136:N136" si="36">SUM(K130:K135)</f>
        <v>8</v>
      </c>
      <c r="L136" s="10">
        <f t="shared" si="36"/>
        <v>0</v>
      </c>
      <c r="M136" s="10">
        <f t="shared" si="36"/>
        <v>6</v>
      </c>
      <c r="N136" s="10">
        <f t="shared" si="36"/>
        <v>1</v>
      </c>
    </row>
  </sheetData>
  <mergeCells count="131">
    <mergeCell ref="A133:D133"/>
    <mergeCell ref="A134:D134"/>
    <mergeCell ref="A136:D136"/>
    <mergeCell ref="J128:J129"/>
    <mergeCell ref="K128:K129"/>
    <mergeCell ref="L128:L129"/>
    <mergeCell ref="A130:D130"/>
    <mergeCell ref="A131:D131"/>
    <mergeCell ref="A132:D132"/>
    <mergeCell ref="C96:C97"/>
    <mergeCell ref="C98:C99"/>
    <mergeCell ref="A101:Q101"/>
    <mergeCell ref="A126:Q126"/>
    <mergeCell ref="A128:D129"/>
    <mergeCell ref="E128:E129"/>
    <mergeCell ref="F128:F129"/>
    <mergeCell ref="G128:G129"/>
    <mergeCell ref="H128:H129"/>
    <mergeCell ref="I128:I129"/>
    <mergeCell ref="M128:M129"/>
    <mergeCell ref="N128:N129"/>
    <mergeCell ref="A112:T112"/>
    <mergeCell ref="A114:A116"/>
    <mergeCell ref="B114:B116"/>
    <mergeCell ref="C114:C116"/>
    <mergeCell ref="D114:E114"/>
    <mergeCell ref="F114:Q114"/>
    <mergeCell ref="R114:T114"/>
    <mergeCell ref="D115:D116"/>
    <mergeCell ref="E115:E116"/>
    <mergeCell ref="F115:H115"/>
    <mergeCell ref="I115:K115"/>
    <mergeCell ref="L115:N115"/>
    <mergeCell ref="I92:K92"/>
    <mergeCell ref="L92:N92"/>
    <mergeCell ref="O92:Q92"/>
    <mergeCell ref="R92:R93"/>
    <mergeCell ref="S92:S93"/>
    <mergeCell ref="T92:T93"/>
    <mergeCell ref="A89:T89"/>
    <mergeCell ref="A91:A93"/>
    <mergeCell ref="B91:B93"/>
    <mergeCell ref="C91:C93"/>
    <mergeCell ref="D91:E91"/>
    <mergeCell ref="F91:Q91"/>
    <mergeCell ref="R91:T91"/>
    <mergeCell ref="D92:D93"/>
    <mergeCell ref="E92:E93"/>
    <mergeCell ref="F92:H92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3:T43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T25:T2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  <mergeCell ref="O115:Q115"/>
    <mergeCell ref="R115:R116"/>
    <mergeCell ref="S115:S116"/>
    <mergeCell ref="T115:T116"/>
    <mergeCell ref="C119:C120"/>
    <mergeCell ref="C121:C122"/>
    <mergeCell ref="A124:Q124"/>
    <mergeCell ref="A135:D135"/>
    <mergeCell ref="I4:K4"/>
    <mergeCell ref="L4:N4"/>
    <mergeCell ref="O4:Q4"/>
    <mergeCell ref="R4:R5"/>
    <mergeCell ref="S4:S5"/>
    <mergeCell ref="T4:T5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231AE-D62D-4F2C-B499-C266AA60F570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T113"/>
  <sheetViews>
    <sheetView topLeftCell="A92"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7BD02-B967-4A65-9A20-8EEC2571425F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1106F-6953-4F24-AD19-2F49C93327EB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T113"/>
  <sheetViews>
    <sheetView workbookViewId="0">
      <selection activeCell="G5" sqref="G5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608F1-3179-4B7A-8C99-64E46B0B8969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0CB40-4F59-40B0-B374-2AC27E4AD185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DFBB1-5267-42BE-81F2-B5A281D0168A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09F3B3-89F4-4FC7-8C28-4D4D1AD3A59D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T113"/>
  <sheetViews>
    <sheetView workbookViewId="0">
      <selection activeCell="A93" sqref="A1:XFD1048576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5CB9C-879E-44DE-9A93-AA3FA01BDD3D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T113"/>
  <sheetViews>
    <sheetView topLeftCell="A95" workbookViewId="0">
      <selection activeCell="A117" sqref="A117"/>
    </sheetView>
  </sheetViews>
  <sheetFormatPr baseColWidth="10" defaultRowHeight="13.2" x14ac:dyDescent="0.3"/>
  <cols>
    <col min="1" max="2" width="11.5546875" style="1"/>
    <col min="3" max="3" width="3.109375" style="1" customWidth="1"/>
    <col min="4" max="5" width="12.77734375" style="1" customWidth="1"/>
    <col min="6" max="11" width="10.33203125" style="1" customWidth="1"/>
    <col min="12" max="14" width="10.33203125" style="12" customWidth="1"/>
    <col min="15" max="17" width="10.33203125" style="1" customWidth="1"/>
    <col min="18" max="20" width="11.33203125" style="1" customWidth="1"/>
    <col min="21" max="16384" width="11.5546875" style="1"/>
  </cols>
  <sheetData>
    <row r="1" spans="1:20" s="13" customFormat="1" ht="21" customHeight="1" x14ac:dyDescent="0.3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</row>
    <row r="3" spans="1:20" ht="47.4" customHeight="1" x14ac:dyDescent="0.3">
      <c r="A3" s="59" t="s">
        <v>23</v>
      </c>
      <c r="B3" s="59" t="s">
        <v>24</v>
      </c>
      <c r="C3" s="59" t="s">
        <v>7</v>
      </c>
      <c r="D3" s="57" t="s">
        <v>8</v>
      </c>
      <c r="E3" s="57"/>
      <c r="F3" s="57" t="s">
        <v>20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 t="s">
        <v>21</v>
      </c>
      <c r="S3" s="57"/>
      <c r="T3" s="57"/>
    </row>
    <row r="4" spans="1:20" ht="47.4" customHeight="1" x14ac:dyDescent="0.3">
      <c r="A4" s="59"/>
      <c r="B4" s="59"/>
      <c r="C4" s="59"/>
      <c r="D4" s="57" t="s">
        <v>9</v>
      </c>
      <c r="E4" s="57" t="s">
        <v>10</v>
      </c>
      <c r="F4" s="51" t="s">
        <v>17</v>
      </c>
      <c r="G4" s="52"/>
      <c r="H4" s="53"/>
      <c r="I4" s="51" t="s">
        <v>18</v>
      </c>
      <c r="J4" s="52"/>
      <c r="K4" s="53"/>
      <c r="L4" s="54" t="s">
        <v>99</v>
      </c>
      <c r="M4" s="55"/>
      <c r="N4" s="56"/>
      <c r="O4" s="51" t="s">
        <v>19</v>
      </c>
      <c r="P4" s="52"/>
      <c r="Q4" s="53"/>
      <c r="R4" s="57" t="s">
        <v>14</v>
      </c>
      <c r="S4" s="57" t="s">
        <v>15</v>
      </c>
      <c r="T4" s="57" t="s">
        <v>16</v>
      </c>
    </row>
    <row r="5" spans="1:20" ht="47.4" customHeight="1" x14ac:dyDescent="0.3">
      <c r="A5" s="59"/>
      <c r="B5" s="59"/>
      <c r="C5" s="59"/>
      <c r="D5" s="57"/>
      <c r="E5" s="5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57"/>
      <c r="S5" s="57"/>
      <c r="T5" s="57"/>
    </row>
    <row r="6" spans="1:20" ht="21" customHeight="1" x14ac:dyDescent="0.3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3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3">
      <c r="A8" s="9" t="s">
        <v>2</v>
      </c>
      <c r="B8" s="6">
        <f t="shared" ref="B8:B12" si="3">B7+1</f>
        <v>44199</v>
      </c>
      <c r="C8" s="5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3">
      <c r="A9" s="9" t="s">
        <v>3</v>
      </c>
      <c r="B9" s="6">
        <f t="shared" si="3"/>
        <v>44200</v>
      </c>
      <c r="C9" s="5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3">
      <c r="A10" s="9" t="s">
        <v>4</v>
      </c>
      <c r="B10" s="6">
        <f t="shared" si="3"/>
        <v>44201</v>
      </c>
      <c r="C10" s="5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3">
      <c r="A11" s="9" t="s">
        <v>5</v>
      </c>
      <c r="B11" s="6">
        <f t="shared" si="3"/>
        <v>44202</v>
      </c>
      <c r="C11" s="5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3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3">
      <c r="A13" s="57" t="s">
        <v>25</v>
      </c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3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3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3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3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</row>
    <row r="24" spans="1:20" ht="47.4" customHeight="1" x14ac:dyDescent="0.3">
      <c r="A24" s="59" t="s">
        <v>23</v>
      </c>
      <c r="B24" s="59" t="s">
        <v>24</v>
      </c>
      <c r="C24" s="59" t="s">
        <v>7</v>
      </c>
      <c r="D24" s="57" t="s">
        <v>8</v>
      </c>
      <c r="E24" s="57"/>
      <c r="F24" s="57" t="s">
        <v>20</v>
      </c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 t="s">
        <v>21</v>
      </c>
      <c r="S24" s="57"/>
      <c r="T24" s="57"/>
    </row>
    <row r="25" spans="1:20" ht="47.4" customHeight="1" x14ac:dyDescent="0.3">
      <c r="A25" s="59"/>
      <c r="B25" s="59"/>
      <c r="C25" s="59"/>
      <c r="D25" s="57" t="s">
        <v>9</v>
      </c>
      <c r="E25" s="57" t="s">
        <v>10</v>
      </c>
      <c r="F25" s="57" t="s">
        <v>17</v>
      </c>
      <c r="G25" s="57"/>
      <c r="H25" s="57"/>
      <c r="I25" s="57" t="s">
        <v>18</v>
      </c>
      <c r="J25" s="57"/>
      <c r="K25" s="57"/>
      <c r="L25" s="54" t="s">
        <v>99</v>
      </c>
      <c r="M25" s="55"/>
      <c r="N25" s="56"/>
      <c r="O25" s="57" t="s">
        <v>19</v>
      </c>
      <c r="P25" s="57"/>
      <c r="Q25" s="57"/>
      <c r="R25" s="57" t="s">
        <v>14</v>
      </c>
      <c r="S25" s="57" t="s">
        <v>15</v>
      </c>
      <c r="T25" s="57" t="s">
        <v>16</v>
      </c>
    </row>
    <row r="26" spans="1:20" ht="47.4" customHeight="1" x14ac:dyDescent="0.3">
      <c r="A26" s="59"/>
      <c r="B26" s="59"/>
      <c r="C26" s="59"/>
      <c r="D26" s="57"/>
      <c r="E26" s="5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57"/>
      <c r="S26" s="57"/>
      <c r="T26" s="57"/>
    </row>
    <row r="27" spans="1:20" ht="21" customHeight="1" x14ac:dyDescent="0.3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3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3">
      <c r="A29" s="9" t="s">
        <v>2</v>
      </c>
      <c r="B29" s="6">
        <f t="shared" ref="B29:B33" si="9">B28+1</f>
        <v>44293</v>
      </c>
      <c r="C29" s="5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3">
      <c r="A30" s="9" t="s">
        <v>3</v>
      </c>
      <c r="B30" s="6">
        <f t="shared" si="9"/>
        <v>44294</v>
      </c>
      <c r="C30" s="5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3">
      <c r="A31" s="9" t="s">
        <v>4</v>
      </c>
      <c r="B31" s="6">
        <f t="shared" si="9"/>
        <v>44295</v>
      </c>
      <c r="C31" s="5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3">
      <c r="A32" s="9" t="s">
        <v>5</v>
      </c>
      <c r="B32" s="6">
        <f t="shared" si="9"/>
        <v>44296</v>
      </c>
      <c r="C32" s="5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3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3">
      <c r="A34" s="57" t="s">
        <v>25</v>
      </c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3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3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3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3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3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3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</row>
    <row r="45" spans="1:20" ht="47.4" customHeight="1" x14ac:dyDescent="0.3">
      <c r="A45" s="59" t="s">
        <v>23</v>
      </c>
      <c r="B45" s="59" t="s">
        <v>24</v>
      </c>
      <c r="C45" s="59" t="s">
        <v>7</v>
      </c>
      <c r="D45" s="57" t="s">
        <v>8</v>
      </c>
      <c r="E45" s="57"/>
      <c r="F45" s="57" t="s">
        <v>20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 t="s">
        <v>21</v>
      </c>
      <c r="S45" s="57"/>
      <c r="T45" s="57"/>
    </row>
    <row r="46" spans="1:20" ht="47.4" customHeight="1" x14ac:dyDescent="0.3">
      <c r="A46" s="59"/>
      <c r="B46" s="59"/>
      <c r="C46" s="59"/>
      <c r="D46" s="57" t="s">
        <v>9</v>
      </c>
      <c r="E46" s="57" t="s">
        <v>10</v>
      </c>
      <c r="F46" s="57" t="s">
        <v>17</v>
      </c>
      <c r="G46" s="57"/>
      <c r="H46" s="57"/>
      <c r="I46" s="57" t="s">
        <v>18</v>
      </c>
      <c r="J46" s="57"/>
      <c r="K46" s="57"/>
      <c r="L46" s="54" t="s">
        <v>99</v>
      </c>
      <c r="M46" s="55"/>
      <c r="N46" s="56"/>
      <c r="O46" s="57" t="s">
        <v>19</v>
      </c>
      <c r="P46" s="57"/>
      <c r="Q46" s="57"/>
      <c r="R46" s="57" t="s">
        <v>14</v>
      </c>
      <c r="S46" s="57" t="s">
        <v>15</v>
      </c>
      <c r="T46" s="57" t="s">
        <v>16</v>
      </c>
    </row>
    <row r="47" spans="1:20" ht="47.4" customHeight="1" x14ac:dyDescent="0.3">
      <c r="A47" s="59"/>
      <c r="B47" s="59"/>
      <c r="C47" s="59"/>
      <c r="D47" s="57"/>
      <c r="E47" s="5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57"/>
      <c r="S47" s="57"/>
      <c r="T47" s="57"/>
    </row>
    <row r="48" spans="1:20" ht="21" customHeight="1" x14ac:dyDescent="0.3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3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3">
      <c r="A50" s="9" t="s">
        <v>2</v>
      </c>
      <c r="B50" s="6">
        <f t="shared" ref="B50:B54" si="15">B49+1</f>
        <v>44300</v>
      </c>
      <c r="C50" s="5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3">
      <c r="A51" s="9" t="s">
        <v>3</v>
      </c>
      <c r="B51" s="6">
        <f t="shared" si="15"/>
        <v>44301</v>
      </c>
      <c r="C51" s="5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3">
      <c r="A52" s="9" t="s">
        <v>4</v>
      </c>
      <c r="B52" s="6">
        <f t="shared" si="15"/>
        <v>44302</v>
      </c>
      <c r="C52" s="5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3">
      <c r="A53" s="9" t="s">
        <v>5</v>
      </c>
      <c r="B53" s="6">
        <f t="shared" si="15"/>
        <v>44303</v>
      </c>
      <c r="C53" s="5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3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3">
      <c r="A55" s="57" t="s">
        <v>25</v>
      </c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3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3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3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3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3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3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</row>
    <row r="66" spans="1:20" ht="47.4" customHeight="1" x14ac:dyDescent="0.3">
      <c r="A66" s="59" t="s">
        <v>23</v>
      </c>
      <c r="B66" s="59" t="s">
        <v>24</v>
      </c>
      <c r="C66" s="59" t="s">
        <v>7</v>
      </c>
      <c r="D66" s="57" t="s">
        <v>8</v>
      </c>
      <c r="E66" s="57"/>
      <c r="F66" s="57" t="s">
        <v>20</v>
      </c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 t="s">
        <v>21</v>
      </c>
      <c r="S66" s="57"/>
      <c r="T66" s="57"/>
    </row>
    <row r="67" spans="1:20" ht="47.4" customHeight="1" x14ac:dyDescent="0.3">
      <c r="A67" s="59"/>
      <c r="B67" s="59"/>
      <c r="C67" s="59"/>
      <c r="D67" s="57" t="s">
        <v>9</v>
      </c>
      <c r="E67" s="57" t="s">
        <v>10</v>
      </c>
      <c r="F67" s="57" t="s">
        <v>17</v>
      </c>
      <c r="G67" s="57"/>
      <c r="H67" s="57"/>
      <c r="I67" s="57" t="s">
        <v>18</v>
      </c>
      <c r="J67" s="57"/>
      <c r="K67" s="57"/>
      <c r="L67" s="54" t="s">
        <v>99</v>
      </c>
      <c r="M67" s="55"/>
      <c r="N67" s="56"/>
      <c r="O67" s="57" t="s">
        <v>19</v>
      </c>
      <c r="P67" s="57"/>
      <c r="Q67" s="57"/>
      <c r="R67" s="57" t="s">
        <v>14</v>
      </c>
      <c r="S67" s="57" t="s">
        <v>15</v>
      </c>
      <c r="T67" s="57" t="s">
        <v>16</v>
      </c>
    </row>
    <row r="68" spans="1:20" ht="47.4" customHeight="1" x14ac:dyDescent="0.3">
      <c r="A68" s="59"/>
      <c r="B68" s="59"/>
      <c r="C68" s="59"/>
      <c r="D68" s="57"/>
      <c r="E68" s="5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57"/>
      <c r="S68" s="57"/>
      <c r="T68" s="57"/>
    </row>
    <row r="69" spans="1:20" ht="21" customHeight="1" x14ac:dyDescent="0.3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3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3">
      <c r="A71" s="9" t="s">
        <v>2</v>
      </c>
      <c r="B71" s="6">
        <f t="shared" ref="B71:B75" si="21">B70+1</f>
        <v>44307</v>
      </c>
      <c r="C71" s="5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3">
      <c r="A72" s="9" t="s">
        <v>3</v>
      </c>
      <c r="B72" s="6">
        <f t="shared" si="21"/>
        <v>44308</v>
      </c>
      <c r="C72" s="5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3">
      <c r="A73" s="9" t="s">
        <v>4</v>
      </c>
      <c r="B73" s="6">
        <f t="shared" si="21"/>
        <v>44309</v>
      </c>
      <c r="C73" s="5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3">
      <c r="A74" s="9" t="s">
        <v>5</v>
      </c>
      <c r="B74" s="6">
        <f t="shared" si="21"/>
        <v>44310</v>
      </c>
      <c r="C74" s="5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3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3">
      <c r="A76" s="57" t="s">
        <v>25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3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3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3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3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3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</row>
    <row r="87" spans="1:20" ht="47.4" customHeight="1" x14ac:dyDescent="0.3">
      <c r="A87" s="59" t="s">
        <v>23</v>
      </c>
      <c r="B87" s="59" t="s">
        <v>24</v>
      </c>
      <c r="C87" s="59" t="s">
        <v>7</v>
      </c>
      <c r="D87" s="57" t="s">
        <v>8</v>
      </c>
      <c r="E87" s="57"/>
      <c r="F87" s="57" t="s">
        <v>20</v>
      </c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 t="s">
        <v>21</v>
      </c>
      <c r="S87" s="57"/>
      <c r="T87" s="57"/>
    </row>
    <row r="88" spans="1:20" ht="47.4" customHeight="1" x14ac:dyDescent="0.3">
      <c r="A88" s="59"/>
      <c r="B88" s="59"/>
      <c r="C88" s="59"/>
      <c r="D88" s="57" t="s">
        <v>9</v>
      </c>
      <c r="E88" s="57" t="s">
        <v>10</v>
      </c>
      <c r="F88" s="57" t="s">
        <v>17</v>
      </c>
      <c r="G88" s="57"/>
      <c r="H88" s="57"/>
      <c r="I88" s="57" t="s">
        <v>18</v>
      </c>
      <c r="J88" s="57"/>
      <c r="K88" s="57"/>
      <c r="L88" s="54" t="s">
        <v>99</v>
      </c>
      <c r="M88" s="55"/>
      <c r="N88" s="56"/>
      <c r="O88" s="57" t="s">
        <v>19</v>
      </c>
      <c r="P88" s="57"/>
      <c r="Q88" s="57"/>
      <c r="R88" s="57" t="s">
        <v>14</v>
      </c>
      <c r="S88" s="57" t="s">
        <v>15</v>
      </c>
      <c r="T88" s="57" t="s">
        <v>35</v>
      </c>
    </row>
    <row r="89" spans="1:20" ht="47.4" customHeight="1" x14ac:dyDescent="0.3">
      <c r="A89" s="59"/>
      <c r="B89" s="59"/>
      <c r="C89" s="59"/>
      <c r="D89" s="57"/>
      <c r="E89" s="5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57"/>
      <c r="S89" s="57"/>
      <c r="T89" s="57"/>
    </row>
    <row r="90" spans="1:20" ht="21" customHeight="1" x14ac:dyDescent="0.3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3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3">
      <c r="A92" s="9" t="s">
        <v>2</v>
      </c>
      <c r="B92" s="6">
        <f t="shared" ref="B92:B96" si="26">B91+1</f>
        <v>44314</v>
      </c>
      <c r="C92" s="5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3">
      <c r="A93" s="9" t="s">
        <v>3</v>
      </c>
      <c r="B93" s="6">
        <f t="shared" si="26"/>
        <v>44315</v>
      </c>
      <c r="C93" s="5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3">
      <c r="A94" s="9" t="s">
        <v>4</v>
      </c>
      <c r="B94" s="6">
        <f t="shared" si="26"/>
        <v>44316</v>
      </c>
      <c r="C94" s="5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3">
      <c r="A95" s="9" t="s">
        <v>5</v>
      </c>
      <c r="B95" s="6">
        <f t="shared" si="26"/>
        <v>44317</v>
      </c>
      <c r="C95" s="5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3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3">
      <c r="A97" s="57" t="s">
        <v>25</v>
      </c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3">
      <c r="A99" s="57" t="s">
        <v>26</v>
      </c>
      <c r="B99" s="57"/>
      <c r="C99" s="57"/>
      <c r="D99" s="57"/>
      <c r="E99" s="57"/>
      <c r="F99" s="57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3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3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3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3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3">
      <c r="A106" s="57" t="s">
        <v>27</v>
      </c>
      <c r="B106" s="57"/>
      <c r="C106" s="57"/>
      <c r="D106" s="57"/>
      <c r="E106" s="57" t="s">
        <v>14</v>
      </c>
      <c r="F106" s="57" t="s">
        <v>28</v>
      </c>
      <c r="G106" s="57" t="s">
        <v>29</v>
      </c>
      <c r="H106" s="57" t="s">
        <v>30</v>
      </c>
      <c r="I106" s="57" t="s">
        <v>31</v>
      </c>
      <c r="J106" s="57" t="s">
        <v>100</v>
      </c>
      <c r="K106" s="53" t="s">
        <v>101</v>
      </c>
      <c r="L106" s="57" t="s">
        <v>102</v>
      </c>
      <c r="M106" s="57" t="s">
        <v>116</v>
      </c>
      <c r="N106" s="1"/>
    </row>
    <row r="107" spans="1:20" ht="21" customHeight="1" x14ac:dyDescent="0.3">
      <c r="A107" s="57"/>
      <c r="B107" s="57"/>
      <c r="C107" s="57"/>
      <c r="D107" s="57"/>
      <c r="E107" s="57"/>
      <c r="F107" s="57"/>
      <c r="G107" s="57"/>
      <c r="H107" s="57"/>
      <c r="I107" s="57"/>
      <c r="J107" s="57"/>
      <c r="K107" s="53"/>
      <c r="L107" s="57"/>
      <c r="M107" s="57"/>
      <c r="N107" s="1"/>
    </row>
    <row r="108" spans="1:20" ht="21" customHeight="1" x14ac:dyDescent="0.3">
      <c r="A108" s="60" t="s">
        <v>104</v>
      </c>
      <c r="B108" s="60"/>
      <c r="C108" s="60"/>
      <c r="D108" s="60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3">
      <c r="A109" s="60" t="s">
        <v>103</v>
      </c>
      <c r="B109" s="60"/>
      <c r="C109" s="60"/>
      <c r="D109" s="60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3">
      <c r="A110" s="60" t="s">
        <v>105</v>
      </c>
      <c r="B110" s="60"/>
      <c r="C110" s="60"/>
      <c r="D110" s="60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3">
      <c r="A111" s="60" t="s">
        <v>115</v>
      </c>
      <c r="B111" s="60"/>
      <c r="C111" s="60"/>
      <c r="D111" s="60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3">
      <c r="A112" s="60" t="s">
        <v>106</v>
      </c>
      <c r="B112" s="60"/>
      <c r="C112" s="60"/>
      <c r="D112" s="60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3">
      <c r="A113" s="57" t="s">
        <v>21</v>
      </c>
      <c r="B113" s="57"/>
      <c r="C113" s="57"/>
      <c r="D113" s="5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F262C-AC92-4D49-9016-3FDE46643B99}">
  <dimension ref="A1:P58"/>
  <sheetViews>
    <sheetView workbookViewId="0">
      <selection activeCell="G4" sqref="G4"/>
    </sheetView>
  </sheetViews>
  <sheetFormatPr baseColWidth="10" defaultColWidth="11.77734375" defaultRowHeight="13.2" x14ac:dyDescent="0.25"/>
  <cols>
    <col min="1" max="1" width="6.33203125" style="17" customWidth="1"/>
    <col min="2" max="6" width="15.88671875" style="17" customWidth="1"/>
    <col min="7" max="7" width="11.77734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7734375" style="17"/>
  </cols>
  <sheetData>
    <row r="1" spans="1:16" x14ac:dyDescent="0.25">
      <c r="A1" s="15" t="s">
        <v>37</v>
      </c>
      <c r="B1" s="64" t="s">
        <v>38</v>
      </c>
      <c r="C1" s="65"/>
      <c r="D1" s="65"/>
      <c r="E1" s="65"/>
      <c r="F1" s="66"/>
      <c r="G1" s="16" t="s">
        <v>39</v>
      </c>
      <c r="H1" s="23" t="s">
        <v>40</v>
      </c>
      <c r="I1" s="24" t="s">
        <v>41</v>
      </c>
      <c r="J1" s="24" t="s">
        <v>42</v>
      </c>
      <c r="K1" s="64" t="s">
        <v>43</v>
      </c>
      <c r="L1" s="66"/>
    </row>
    <row r="2" spans="1:16" x14ac:dyDescent="0.25">
      <c r="A2" s="18">
        <v>5</v>
      </c>
      <c r="B2" s="67" t="s">
        <v>44</v>
      </c>
      <c r="C2" s="68"/>
      <c r="D2" s="68"/>
      <c r="E2" s="68"/>
      <c r="F2" s="69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5">
      <c r="A3" s="18">
        <v>100</v>
      </c>
      <c r="B3" s="67" t="s">
        <v>124</v>
      </c>
      <c r="C3" s="68"/>
      <c r="D3" s="68"/>
      <c r="E3" s="68"/>
      <c r="F3" s="69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5">
      <c r="A4" s="18">
        <v>110</v>
      </c>
      <c r="B4" s="67" t="s">
        <v>126</v>
      </c>
      <c r="C4" s="68"/>
      <c r="D4" s="68"/>
      <c r="E4" s="68"/>
      <c r="F4" s="69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5">
      <c r="A5" s="18">
        <v>116</v>
      </c>
      <c r="B5" s="67" t="s">
        <v>127</v>
      </c>
      <c r="C5" s="68"/>
      <c r="D5" s="68"/>
      <c r="E5" s="68"/>
      <c r="F5" s="69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5">
      <c r="A6" s="18">
        <v>117</v>
      </c>
      <c r="B6" s="67" t="s">
        <v>64</v>
      </c>
      <c r="C6" s="68"/>
      <c r="D6" s="68"/>
      <c r="E6" s="68"/>
      <c r="F6" s="69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5">
      <c r="A7" s="18">
        <v>125</v>
      </c>
      <c r="B7" s="67" t="s">
        <v>125</v>
      </c>
      <c r="C7" s="68"/>
      <c r="D7" s="68"/>
      <c r="E7" s="68"/>
      <c r="F7" s="69"/>
      <c r="G7" s="26"/>
      <c r="H7" s="25">
        <v>11.0807</v>
      </c>
      <c r="I7" s="26"/>
      <c r="J7" s="27"/>
      <c r="K7" s="25"/>
      <c r="L7" s="26"/>
    </row>
    <row r="8" spans="1:16" x14ac:dyDescent="0.25">
      <c r="A8" s="18">
        <v>202</v>
      </c>
      <c r="B8" s="67" t="s">
        <v>65</v>
      </c>
      <c r="C8" s="68"/>
      <c r="D8" s="68"/>
      <c r="E8" s="68"/>
      <c r="F8" s="69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5">
      <c r="A9" s="18">
        <v>300</v>
      </c>
      <c r="B9" s="67" t="s">
        <v>66</v>
      </c>
      <c r="C9" s="68"/>
      <c r="D9" s="68"/>
      <c r="E9" s="68"/>
      <c r="F9" s="69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5">
      <c r="A10" s="18">
        <v>550</v>
      </c>
      <c r="B10" s="67" t="s">
        <v>67</v>
      </c>
      <c r="C10" s="68"/>
      <c r="D10" s="68"/>
      <c r="E10" s="68"/>
      <c r="F10" s="69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5">
      <c r="A11" s="18">
        <v>1900</v>
      </c>
      <c r="B11" s="67" t="s">
        <v>128</v>
      </c>
      <c r="C11" s="68"/>
      <c r="D11" s="68"/>
      <c r="E11" s="68"/>
      <c r="F11" s="69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5">
      <c r="A12" s="18">
        <v>1910</v>
      </c>
      <c r="B12" s="67" t="s">
        <v>129</v>
      </c>
      <c r="C12" s="68"/>
      <c r="D12" s="68"/>
      <c r="E12" s="68"/>
      <c r="F12" s="69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5">
      <c r="A13" s="18">
        <v>1911</v>
      </c>
      <c r="B13" s="67" t="s">
        <v>130</v>
      </c>
      <c r="C13" s="68"/>
      <c r="D13" s="68"/>
      <c r="E13" s="68"/>
      <c r="F13" s="69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5">
      <c r="A14" s="30">
        <v>2000</v>
      </c>
      <c r="B14" s="61" t="s">
        <v>68</v>
      </c>
      <c r="C14" s="62"/>
      <c r="D14" s="62"/>
      <c r="E14" s="62"/>
      <c r="F14" s="63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5">
      <c r="A15" s="18"/>
      <c r="B15" s="67"/>
      <c r="C15" s="68"/>
      <c r="D15" s="68"/>
      <c r="E15" s="68"/>
      <c r="F15" s="69"/>
      <c r="G15" s="14"/>
      <c r="H15" s="25"/>
      <c r="I15" s="26"/>
      <c r="J15" s="27"/>
      <c r="K15" s="25"/>
      <c r="L15" s="26"/>
    </row>
    <row r="16" spans="1:16" x14ac:dyDescent="0.25">
      <c r="A16" s="18">
        <v>3010</v>
      </c>
      <c r="B16" s="67" t="s">
        <v>69</v>
      </c>
      <c r="C16" s="68"/>
      <c r="D16" s="68"/>
      <c r="E16" s="68"/>
      <c r="F16" s="69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5">
      <c r="A17" s="18">
        <v>3015</v>
      </c>
      <c r="B17" s="67" t="s">
        <v>70</v>
      </c>
      <c r="C17" s="68"/>
      <c r="D17" s="68"/>
      <c r="E17" s="68"/>
      <c r="F17" s="69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5">
      <c r="A18" s="18">
        <v>3020</v>
      </c>
      <c r="B18" s="67" t="s">
        <v>71</v>
      </c>
      <c r="C18" s="68"/>
      <c r="D18" s="68"/>
      <c r="E18" s="68"/>
      <c r="F18" s="69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5">
      <c r="A19" s="18">
        <v>3030</v>
      </c>
      <c r="B19" s="67" t="s">
        <v>72</v>
      </c>
      <c r="C19" s="68"/>
      <c r="D19" s="68"/>
      <c r="E19" s="68"/>
      <c r="F19" s="69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5">
      <c r="A20" s="18">
        <v>3051</v>
      </c>
      <c r="B20" s="67" t="s">
        <v>73</v>
      </c>
      <c r="C20" s="68"/>
      <c r="D20" s="68"/>
      <c r="E20" s="68"/>
      <c r="F20" s="69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5">
      <c r="A21" s="18">
        <v>3060</v>
      </c>
      <c r="B21" s="67" t="s">
        <v>74</v>
      </c>
      <c r="C21" s="68"/>
      <c r="D21" s="68"/>
      <c r="E21" s="68"/>
      <c r="F21" s="69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5">
      <c r="A22" s="18">
        <v>3085</v>
      </c>
      <c r="B22" s="67" t="s">
        <v>75</v>
      </c>
      <c r="C22" s="68"/>
      <c r="D22" s="68"/>
      <c r="E22" s="68"/>
      <c r="F22" s="69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5">
      <c r="A23" s="18">
        <v>3983</v>
      </c>
      <c r="B23" s="67" t="s">
        <v>76</v>
      </c>
      <c r="C23" s="68"/>
      <c r="D23" s="68"/>
      <c r="E23" s="68"/>
      <c r="F23" s="69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5">
      <c r="A24" s="18">
        <v>3987</v>
      </c>
      <c r="B24" s="67" t="s">
        <v>77</v>
      </c>
      <c r="C24" s="68"/>
      <c r="D24" s="68"/>
      <c r="E24" s="68"/>
      <c r="F24" s="69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5">
      <c r="A25" s="18">
        <v>4000</v>
      </c>
      <c r="B25" s="67" t="s">
        <v>78</v>
      </c>
      <c r="C25" s="68"/>
      <c r="D25" s="68"/>
      <c r="E25" s="68"/>
      <c r="F25" s="69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5">
      <c r="A26" s="18">
        <v>4040</v>
      </c>
      <c r="B26" s="67" t="s">
        <v>79</v>
      </c>
      <c r="C26" s="68"/>
      <c r="D26" s="68"/>
      <c r="E26" s="68"/>
      <c r="F26" s="69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5">
      <c r="A27" s="18">
        <v>4050</v>
      </c>
      <c r="B27" s="67" t="s">
        <v>80</v>
      </c>
      <c r="C27" s="68"/>
      <c r="D27" s="68"/>
      <c r="E27" s="68"/>
      <c r="F27" s="69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5">
      <c r="A28" s="18">
        <v>5000</v>
      </c>
      <c r="B28" s="67" t="s">
        <v>81</v>
      </c>
      <c r="C28" s="68"/>
      <c r="D28" s="68"/>
      <c r="E28" s="68"/>
      <c r="F28" s="69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5">
      <c r="A29" s="18">
        <v>5100</v>
      </c>
      <c r="B29" s="67" t="s">
        <v>82</v>
      </c>
      <c r="C29" s="68"/>
      <c r="D29" s="68"/>
      <c r="E29" s="68"/>
      <c r="F29" s="69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5">
      <c r="A30" s="18">
        <v>5150</v>
      </c>
      <c r="B30" s="67" t="s">
        <v>83</v>
      </c>
      <c r="C30" s="68"/>
      <c r="D30" s="68"/>
      <c r="E30" s="68"/>
      <c r="F30" s="69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5">
      <c r="A31" s="18">
        <v>7030</v>
      </c>
      <c r="B31" s="67" t="s">
        <v>84</v>
      </c>
      <c r="C31" s="68"/>
      <c r="D31" s="68"/>
      <c r="E31" s="68"/>
      <c r="F31" s="69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5">
      <c r="A32" s="18">
        <v>7300</v>
      </c>
      <c r="B32" s="67" t="s">
        <v>85</v>
      </c>
      <c r="C32" s="68"/>
      <c r="D32" s="68"/>
      <c r="E32" s="68"/>
      <c r="F32" s="69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5">
      <c r="A33" s="18">
        <v>7500</v>
      </c>
      <c r="B33" s="67" t="s">
        <v>86</v>
      </c>
      <c r="C33" s="68"/>
      <c r="D33" s="68"/>
      <c r="E33" s="68"/>
      <c r="F33" s="69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5">
      <c r="A34" s="18">
        <v>7600</v>
      </c>
      <c r="B34" s="67" t="s">
        <v>87</v>
      </c>
      <c r="C34" s="68"/>
      <c r="D34" s="68"/>
      <c r="E34" s="68"/>
      <c r="F34" s="69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5">
      <c r="A35" s="18">
        <v>7610</v>
      </c>
      <c r="B35" s="67" t="s">
        <v>88</v>
      </c>
      <c r="C35" s="68"/>
      <c r="D35" s="68"/>
      <c r="E35" s="68"/>
      <c r="F35" s="69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5">
      <c r="A36" s="18">
        <v>7612</v>
      </c>
      <c r="B36" s="67" t="s">
        <v>89</v>
      </c>
      <c r="C36" s="68"/>
      <c r="D36" s="68"/>
      <c r="E36" s="68"/>
      <c r="F36" s="69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5">
      <c r="A37" s="18">
        <v>8280</v>
      </c>
      <c r="B37" s="67" t="s">
        <v>90</v>
      </c>
      <c r="C37" s="68"/>
      <c r="D37" s="68"/>
      <c r="E37" s="68"/>
      <c r="F37" s="69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5">
      <c r="A38" s="30">
        <v>8900</v>
      </c>
      <c r="B38" s="77" t="s">
        <v>91</v>
      </c>
      <c r="C38" s="78"/>
      <c r="D38" s="78"/>
      <c r="E38" s="78"/>
      <c r="F38" s="79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5">
      <c r="A39" s="30">
        <v>9000</v>
      </c>
      <c r="B39" s="61" t="s">
        <v>92</v>
      </c>
      <c r="C39" s="62"/>
      <c r="D39" s="62"/>
      <c r="E39" s="62"/>
      <c r="F39" s="63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5">
      <c r="A40" s="18"/>
      <c r="B40" s="71"/>
      <c r="C40" s="72"/>
      <c r="D40" s="72"/>
      <c r="E40" s="72"/>
      <c r="F40" s="73"/>
      <c r="G40" s="14"/>
      <c r="H40" s="25"/>
      <c r="I40" s="26"/>
      <c r="J40" s="27"/>
      <c r="K40" s="25"/>
      <c r="L40" s="26"/>
    </row>
    <row r="41" spans="1:12" x14ac:dyDescent="0.25">
      <c r="A41" s="18">
        <v>9251</v>
      </c>
      <c r="B41" s="67" t="s">
        <v>93</v>
      </c>
      <c r="C41" s="68"/>
      <c r="D41" s="68"/>
      <c r="E41" s="68"/>
      <c r="F41" s="69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5">
      <c r="A42" s="18">
        <v>9252</v>
      </c>
      <c r="B42" s="67" t="s">
        <v>95</v>
      </c>
      <c r="C42" s="68"/>
      <c r="D42" s="68"/>
      <c r="E42" s="68"/>
      <c r="F42" s="69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5">
      <c r="A43" s="18">
        <v>9253</v>
      </c>
      <c r="B43" s="67" t="s">
        <v>94</v>
      </c>
      <c r="C43" s="68"/>
      <c r="D43" s="68"/>
      <c r="E43" s="68"/>
      <c r="F43" s="69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5">
      <c r="A44" s="18"/>
      <c r="B44" s="67"/>
      <c r="C44" s="68"/>
      <c r="D44" s="68"/>
      <c r="E44" s="68"/>
      <c r="F44" s="69"/>
      <c r="G44" s="14"/>
      <c r="H44" s="25"/>
      <c r="I44" s="26"/>
      <c r="J44" s="27"/>
      <c r="K44" s="25"/>
      <c r="L44" s="26"/>
    </row>
    <row r="45" spans="1:12" x14ac:dyDescent="0.25">
      <c r="A45" s="18"/>
      <c r="B45" s="71"/>
      <c r="C45" s="72"/>
      <c r="D45" s="72"/>
      <c r="E45" s="72"/>
      <c r="F45" s="73"/>
      <c r="G45" s="14"/>
      <c r="H45" s="25"/>
      <c r="I45" s="26"/>
      <c r="J45" s="27"/>
      <c r="K45" s="25"/>
      <c r="L45" s="26"/>
    </row>
    <row r="46" spans="1:12" s="35" customFormat="1" x14ac:dyDescent="0.25">
      <c r="A46" s="30">
        <v>9500</v>
      </c>
      <c r="B46" s="61" t="s">
        <v>56</v>
      </c>
      <c r="C46" s="62"/>
      <c r="D46" s="62"/>
      <c r="E46" s="62"/>
      <c r="F46" s="63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5">
      <c r="A47" s="18"/>
      <c r="B47" s="71"/>
      <c r="C47" s="72"/>
      <c r="D47" s="72"/>
      <c r="E47" s="72"/>
      <c r="F47" s="73"/>
      <c r="G47" s="14"/>
      <c r="H47" s="25"/>
      <c r="I47" s="26"/>
      <c r="J47" s="27"/>
      <c r="K47" s="25"/>
      <c r="L47" s="26"/>
    </row>
    <row r="48" spans="1:12" x14ac:dyDescent="0.25">
      <c r="A48" s="18"/>
      <c r="B48" s="71"/>
      <c r="C48" s="72"/>
      <c r="D48" s="72"/>
      <c r="E48" s="72"/>
      <c r="F48" s="73"/>
      <c r="G48" s="14"/>
      <c r="H48" s="25"/>
      <c r="I48" s="26"/>
      <c r="J48" s="27"/>
      <c r="K48" s="25"/>
      <c r="L48" s="26"/>
    </row>
    <row r="49" spans="1:12" x14ac:dyDescent="0.25">
      <c r="A49" s="19"/>
      <c r="B49" s="74"/>
      <c r="C49" s="75"/>
      <c r="D49" s="75"/>
      <c r="E49" s="75"/>
      <c r="F49" s="76"/>
      <c r="G49" s="20"/>
      <c r="H49" s="37"/>
      <c r="I49" s="26"/>
      <c r="J49" s="38"/>
      <c r="K49" s="37"/>
      <c r="L49" s="39"/>
    </row>
    <row r="50" spans="1:12" x14ac:dyDescent="0.25">
      <c r="A50" s="70" t="s">
        <v>45</v>
      </c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</row>
    <row r="51" spans="1:12" s="22" customFormat="1" x14ac:dyDescent="0.25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5">
      <c r="A52" s="70" t="s">
        <v>46</v>
      </c>
      <c r="B52" s="70"/>
      <c r="C52" s="70"/>
      <c r="D52" s="70"/>
      <c r="E52" s="70" t="s">
        <v>47</v>
      </c>
      <c r="F52" s="70"/>
      <c r="G52" s="70"/>
      <c r="H52" s="70" t="s">
        <v>48</v>
      </c>
      <c r="I52" s="70"/>
      <c r="J52" s="70"/>
      <c r="K52" s="70" t="s">
        <v>49</v>
      </c>
      <c r="L52" s="70"/>
    </row>
    <row r="53" spans="1:12" x14ac:dyDescent="0.25">
      <c r="A53" s="70" t="s">
        <v>50</v>
      </c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</row>
    <row r="54" spans="1:12" s="22" customFormat="1" x14ac:dyDescent="0.25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5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80" t="s">
        <v>57</v>
      </c>
      <c r="J55" s="81"/>
      <c r="K55" s="86"/>
      <c r="L55" s="87"/>
    </row>
    <row r="56" spans="1:12" x14ac:dyDescent="0.25">
      <c r="A56" s="64" t="s">
        <v>58</v>
      </c>
      <c r="B56" s="66"/>
      <c r="C56" s="16"/>
      <c r="D56" s="16"/>
      <c r="E56" s="16"/>
      <c r="F56" s="16"/>
      <c r="G56" s="16"/>
      <c r="I56" s="82"/>
      <c r="J56" s="83"/>
      <c r="K56" s="88"/>
      <c r="L56" s="89"/>
    </row>
    <row r="57" spans="1:12" x14ac:dyDescent="0.25">
      <c r="A57" s="64" t="s">
        <v>59</v>
      </c>
      <c r="B57" s="66"/>
      <c r="C57" s="16"/>
      <c r="D57" s="16"/>
      <c r="E57" s="16"/>
      <c r="F57" s="16"/>
      <c r="G57" s="16"/>
      <c r="I57" s="82"/>
      <c r="J57" s="83"/>
      <c r="K57" s="88"/>
      <c r="L57" s="89"/>
    </row>
    <row r="58" spans="1:12" x14ac:dyDescent="0.25">
      <c r="A58" s="64" t="s">
        <v>60</v>
      </c>
      <c r="B58" s="66"/>
      <c r="C58" s="16"/>
      <c r="D58" s="16" t="s">
        <v>61</v>
      </c>
      <c r="E58" s="16"/>
      <c r="F58" s="16" t="s">
        <v>62</v>
      </c>
      <c r="G58" s="16"/>
      <c r="I58" s="84"/>
      <c r="J58" s="85"/>
      <c r="K58" s="90"/>
      <c r="L58" s="91"/>
    </row>
  </sheetData>
  <mergeCells count="65">
    <mergeCell ref="A53:D53"/>
    <mergeCell ref="E53:G53"/>
    <mergeCell ref="H53:J53"/>
    <mergeCell ref="K53:L53"/>
    <mergeCell ref="I55:J58"/>
    <mergeCell ref="K55:L58"/>
    <mergeCell ref="A56:B56"/>
    <mergeCell ref="A57:B57"/>
    <mergeCell ref="A58:B58"/>
    <mergeCell ref="H50:L50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23:F23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A50:G50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30</vt:i4>
      </vt:variant>
    </vt:vector>
  </HeadingPairs>
  <TitlesOfParts>
    <vt:vector size="30" baseType="lpstr">
      <vt:lpstr>HEURES 1120</vt:lpstr>
      <vt:lpstr>PAIE 1120</vt:lpstr>
      <vt:lpstr>HEURES 1220</vt:lpstr>
      <vt:lpstr>PAIE 1220</vt:lpstr>
      <vt:lpstr>HEURES 0121</vt:lpstr>
      <vt:lpstr>PAIE 0121</vt:lpstr>
      <vt:lpstr>HEURES 0221</vt:lpstr>
      <vt:lpstr>PAIE 0221</vt:lpstr>
      <vt:lpstr>HEURES 0321</vt:lpstr>
      <vt:lpstr>PAIE 0321</vt:lpstr>
      <vt:lpstr>HEURES 0421</vt:lpstr>
      <vt:lpstr>PAIE 0421</vt:lpstr>
      <vt:lpstr>HEURES 0521</vt:lpstr>
      <vt:lpstr>PAIE 0521</vt:lpstr>
      <vt:lpstr>HEURES 0621</vt:lpstr>
      <vt:lpstr>PAIE 0621</vt:lpstr>
      <vt:lpstr>HEURES 0721</vt:lpstr>
      <vt:lpstr>PAIE 0721</vt:lpstr>
      <vt:lpstr>HEURES 0821</vt:lpstr>
      <vt:lpstr>PAIE 0821</vt:lpstr>
      <vt:lpstr>HEURES 0921</vt:lpstr>
      <vt:lpstr>PAIE 0921</vt:lpstr>
      <vt:lpstr>HEURES 1021</vt:lpstr>
      <vt:lpstr>PAIE 1021</vt:lpstr>
      <vt:lpstr>HEURES 1121</vt:lpstr>
      <vt:lpstr>PAIE 1121</vt:lpstr>
      <vt:lpstr>HEURES 1221</vt:lpstr>
      <vt:lpstr>PAIE 1221</vt:lpstr>
      <vt:lpstr>RECAP HEURES</vt:lpstr>
      <vt:lpstr>RECAP PAIES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 GLOAN</dc:creator>
  <cp:lastModifiedBy>Anthony LE GLOAN</cp:lastModifiedBy>
  <cp:lastPrinted>2021-06-11T17:06:39Z</cp:lastPrinted>
  <dcterms:created xsi:type="dcterms:W3CDTF">2021-04-23T18:27:18Z</dcterms:created>
  <dcterms:modified xsi:type="dcterms:W3CDTF">2021-06-11T18:19:15Z</dcterms:modified>
</cp:coreProperties>
</file>