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7D4E6B9C-9B45-4832-A851-A1A014FDEC87}" xr6:coauthVersionLast="47" xr6:coauthVersionMax="47" xr10:uidLastSave="{00000000-0000-0000-0000-000000000000}"/>
  <bookViews>
    <workbookView xWindow="28680" yWindow="-120" windowWidth="29040" windowHeight="17520" tabRatio="891" xr2:uid="{00000000-000D-0000-FFFF-FFFF00000000}"/>
  </bookViews>
  <sheets>
    <sheet name="LENARCZYK sem36" sheetId="10" r:id="rId1"/>
    <sheet name="Parametres" sheetId="3" r:id="rId2"/>
  </sheets>
  <externalReferences>
    <externalReference r:id="rId3"/>
  </externalReferences>
  <definedNames>
    <definedName name="Fer">Parametres!$B$2:$B$13</definedName>
    <definedName name="HJ" localSheetId="0">Parametres!$F$3</definedName>
    <definedName name="HJ">[1]Heures!$D$14</definedName>
    <definedName name="HN" localSheetId="0">Parametres!$F$2</definedName>
    <definedName name="HN">[1]Heures!$D$13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0" i="10" l="1"/>
  <c r="O20" i="10"/>
  <c r="M20" i="10"/>
  <c r="L20" i="10"/>
  <c r="K20" i="10"/>
  <c r="J20" i="10"/>
  <c r="I20" i="10"/>
  <c r="H20" i="10"/>
  <c r="G20" i="10"/>
  <c r="F20" i="10"/>
  <c r="E20" i="10"/>
  <c r="O14" i="10"/>
  <c r="M14" i="10"/>
  <c r="N14" i="10" s="1"/>
  <c r="L14" i="10"/>
  <c r="K14" i="10"/>
  <c r="J14" i="10"/>
  <c r="I14" i="10"/>
  <c r="H14" i="10"/>
  <c r="G14" i="10"/>
  <c r="F14" i="10"/>
  <c r="E14" i="10"/>
  <c r="O13" i="10"/>
  <c r="M13" i="10"/>
  <c r="L13" i="10"/>
  <c r="K13" i="10"/>
  <c r="J13" i="10"/>
  <c r="I13" i="10"/>
  <c r="H13" i="10"/>
  <c r="G13" i="10"/>
  <c r="F13" i="10"/>
  <c r="E13" i="10"/>
  <c r="O12" i="10"/>
  <c r="M12" i="10"/>
  <c r="N12" i="10" s="1"/>
  <c r="L12" i="10"/>
  <c r="K12" i="10"/>
  <c r="J12" i="10"/>
  <c r="I12" i="10"/>
  <c r="H12" i="10"/>
  <c r="G12" i="10"/>
  <c r="F12" i="10"/>
  <c r="E12" i="10"/>
  <c r="O11" i="10"/>
  <c r="M11" i="10"/>
  <c r="L11" i="10"/>
  <c r="K11" i="10"/>
  <c r="J11" i="10"/>
  <c r="I11" i="10"/>
  <c r="H11" i="10"/>
  <c r="G11" i="10"/>
  <c r="F11" i="10"/>
  <c r="E11" i="10"/>
  <c r="O10" i="10"/>
  <c r="M10" i="10"/>
  <c r="L10" i="10"/>
  <c r="K10" i="10"/>
  <c r="J10" i="10"/>
  <c r="I10" i="10"/>
  <c r="H10" i="10"/>
  <c r="G10" i="10"/>
  <c r="F10" i="10"/>
  <c r="E10" i="10"/>
  <c r="O9" i="10"/>
  <c r="M9" i="10"/>
  <c r="N9" i="10" s="1"/>
  <c r="L9" i="10"/>
  <c r="K9" i="10"/>
  <c r="J9" i="10"/>
  <c r="I9" i="10"/>
  <c r="H9" i="10"/>
  <c r="G9" i="10"/>
  <c r="F9" i="10"/>
  <c r="E9" i="10"/>
  <c r="O8" i="10"/>
  <c r="M8" i="10"/>
  <c r="L8" i="10"/>
  <c r="K8" i="10"/>
  <c r="J8" i="10"/>
  <c r="I8" i="10"/>
  <c r="H8" i="10"/>
  <c r="G8" i="10"/>
  <c r="F8" i="10"/>
  <c r="E8" i="10"/>
  <c r="O7" i="10"/>
  <c r="M7" i="10"/>
  <c r="L7" i="10"/>
  <c r="K7" i="10"/>
  <c r="J7" i="10"/>
  <c r="I7" i="10"/>
  <c r="H7" i="10"/>
  <c r="G7" i="10"/>
  <c r="F7" i="10"/>
  <c r="E7" i="10"/>
  <c r="O6" i="10"/>
  <c r="M6" i="10"/>
  <c r="N6" i="10" s="1"/>
  <c r="L6" i="10"/>
  <c r="K6" i="10"/>
  <c r="J6" i="10"/>
  <c r="I6" i="10"/>
  <c r="H6" i="10"/>
  <c r="G6" i="10"/>
  <c r="F6" i="10"/>
  <c r="E6" i="10"/>
  <c r="O5" i="10"/>
  <c r="M5" i="10"/>
  <c r="L5" i="10"/>
  <c r="K5" i="10"/>
  <c r="J5" i="10"/>
  <c r="I5" i="10"/>
  <c r="H5" i="10"/>
  <c r="G5" i="10"/>
  <c r="F5" i="10"/>
  <c r="E5" i="10"/>
  <c r="O4" i="10"/>
  <c r="M4" i="10"/>
  <c r="N4" i="10" s="1"/>
  <c r="L4" i="10"/>
  <c r="K4" i="10"/>
  <c r="J4" i="10"/>
  <c r="I4" i="10"/>
  <c r="I21" i="10" s="1"/>
  <c r="H4" i="10"/>
  <c r="G4" i="10"/>
  <c r="F4" i="10"/>
  <c r="E4" i="10"/>
  <c r="O3" i="10"/>
  <c r="M3" i="10"/>
  <c r="L3" i="10"/>
  <c r="K3" i="10"/>
  <c r="J3" i="10"/>
  <c r="I3" i="10"/>
  <c r="H3" i="10"/>
  <c r="G3" i="10"/>
  <c r="F3" i="10"/>
  <c r="E3" i="10"/>
  <c r="N2" i="10"/>
  <c r="M2" i="10"/>
  <c r="J21" i="10" l="1"/>
  <c r="K21" i="10"/>
  <c r="C27" i="10" s="1"/>
  <c r="L21" i="10"/>
  <c r="N11" i="10"/>
  <c r="N5" i="10"/>
  <c r="H21" i="10"/>
  <c r="E21" i="10"/>
  <c r="F21" i="10"/>
  <c r="O21" i="10"/>
  <c r="R22" i="10" s="1"/>
  <c r="R21" i="10" s="1"/>
  <c r="G21" i="10"/>
  <c r="N13" i="10"/>
  <c r="M21" i="10"/>
  <c r="C26" i="10" s="1"/>
  <c r="N10" i="10"/>
  <c r="N7" i="10"/>
  <c r="N20" i="10"/>
  <c r="N8" i="10"/>
  <c r="N3" i="10"/>
  <c r="Q22" i="10" l="1"/>
  <c r="Q21" i="10" s="1"/>
  <c r="C25" i="10" s="1"/>
  <c r="N21" i="10"/>
  <c r="B1" i="3" l="1"/>
  <c r="B8" i="3" l="1"/>
  <c r="B10" i="3"/>
  <c r="B5" i="3"/>
  <c r="B11" i="3"/>
  <c r="B6" i="3"/>
  <c r="B12" i="3"/>
  <c r="B2" i="3"/>
  <c r="B9" i="3"/>
  <c r="B13" i="3"/>
  <c r="B3" i="3"/>
  <c r="B4" i="3" l="1"/>
  <c r="B7" i="3" s="1"/>
  <c r="A6" i="10" l="1"/>
  <c r="P6" i="10" s="1"/>
  <c r="A9" i="10"/>
  <c r="P9" i="10" s="1"/>
  <c r="A10" i="10"/>
  <c r="P10" i="10" s="1"/>
  <c r="A16" i="10"/>
  <c r="A18" i="10"/>
  <c r="A8" i="10"/>
  <c r="P8" i="10" s="1"/>
  <c r="A7" i="10"/>
  <c r="P7" i="10" s="1"/>
  <c r="A3" i="10"/>
  <c r="P3" i="10" s="1"/>
  <c r="A15" i="10"/>
  <c r="A13" i="10"/>
  <c r="P13" i="10" s="1"/>
  <c r="A14" i="10"/>
  <c r="P14" i="10" s="1"/>
  <c r="A5" i="10"/>
  <c r="P5" i="10" s="1"/>
  <c r="A20" i="10"/>
  <c r="P20" i="10" s="1"/>
  <c r="A4" i="10"/>
  <c r="P4" i="10" s="1"/>
  <c r="A11" i="10"/>
  <c r="P11" i="10" s="1"/>
  <c r="A19" i="10"/>
  <c r="A12" i="10"/>
  <c r="P12" i="10" s="1"/>
  <c r="A17" i="10"/>
  <c r="P21" i="10" l="1"/>
  <c r="C28" i="10" s="1"/>
  <c r="S21" i="10" l="1"/>
  <c r="S22" i="10" s="1"/>
</calcChain>
</file>

<file path=xl/sharedStrings.xml><?xml version="1.0" encoding="utf-8"?>
<sst xmlns="http://schemas.openxmlformats.org/spreadsheetml/2006/main" count="52" uniqueCount="50">
  <si>
    <t>Durée Totale</t>
  </si>
  <si>
    <t>Paramètres</t>
  </si>
  <si>
    <t>Nuit</t>
  </si>
  <si>
    <t>à adapter</t>
  </si>
  <si>
    <t>Jour</t>
  </si>
  <si>
    <t>Jour de l'an</t>
  </si>
  <si>
    <t>Pâques</t>
  </si>
  <si>
    <t>L. de Pâques</t>
  </si>
  <si>
    <t>Fête du Travail</t>
  </si>
  <si>
    <t>Armistice 45</t>
  </si>
  <si>
    <t>Ascension</t>
  </si>
  <si>
    <t>L. de Pentecôte</t>
  </si>
  <si>
    <t>Fête Nationale</t>
  </si>
  <si>
    <t>Assomption</t>
  </si>
  <si>
    <t>Toussaint</t>
  </si>
  <si>
    <t>Armistice 18</t>
  </si>
  <si>
    <t>Noël</t>
  </si>
  <si>
    <t>Férié</t>
  </si>
  <si>
    <t>Date</t>
  </si>
  <si>
    <t>Fériés</t>
  </si>
  <si>
    <t>Heures 25%
35h-&gt;43h</t>
  </si>
  <si>
    <t>Heures 50%
44h-&gt;48h</t>
  </si>
  <si>
    <t>Heures 50% :
Nuit + Férié + Dimanche</t>
  </si>
  <si>
    <t>Lundi
( Lu )</t>
  </si>
  <si>
    <t>Mardi
(  Lu + Ma )</t>
  </si>
  <si>
    <t>Mercredi
( Ma + Me )</t>
  </si>
  <si>
    <t>Jeudi
( Me + Je )</t>
  </si>
  <si>
    <t>Vendredi
( Je + Ve )</t>
  </si>
  <si>
    <t>Samedi
( Ve + Sa )</t>
  </si>
  <si>
    <t>Dimanche
( Sa + Di )</t>
  </si>
  <si>
    <t>Lundi
( Di )</t>
  </si>
  <si>
    <t>Colonne A, Férié</t>
  </si>
  <si>
    <t>Ne se remplit que si le jour fait partir du tableau Fériés xxxx ci-dessus</t>
  </si>
  <si>
    <t>Heures début nuit à compléter</t>
  </si>
  <si>
    <t>début</t>
  </si>
  <si>
    <t>fin</t>
  </si>
  <si>
    <t>Totaux</t>
  </si>
  <si>
    <t>Centièmes</t>
  </si>
  <si>
    <t>HS à 25%</t>
  </si>
  <si>
    <t>HS à 50%</t>
  </si>
  <si>
    <t>H de nuit maj 50%</t>
  </si>
  <si>
    <t>H de dim maj 50%</t>
  </si>
  <si>
    <t>Module A</t>
  </si>
  <si>
    <t>H de Férié maj 50%</t>
  </si>
  <si>
    <t xml:space="preserve">Module </t>
  </si>
  <si>
    <t>FERIE</t>
  </si>
  <si>
    <t>A</t>
  </si>
  <si>
    <t>LENARCZYK MATTHIEU</t>
  </si>
  <si>
    <t>Suivi CDS IFRN</t>
  </si>
  <si>
    <t xml:space="preserve">HS à 25%: 06h44
H nuit maj 50%: 3h00
H dim maj 50%: 1h52
H férié maj 50%:
HS à 50%: 
Module A: 50
Férié: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</si>
</sst>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/mm/yyyy\ hh:mm:ss"/>
    <numFmt numFmtId="165" formatCode="ddd\ dd\ mmm\ yyyy"/>
    <numFmt numFmtId="166" formatCode="[hh]:mm;;"/>
    <numFmt numFmtId="167" formatCode="&quot;Fériés &quot;0000"/>
    <numFmt numFmtId="168" formatCode="[=0]&quot;&quot;;ddd\ dd\ mmm\ yy&quot; &quot;"/>
    <numFmt numFmtId="169" formatCode="h:mm;@"/>
    <numFmt numFmtId="170" formatCode="ddd\-dd\-mmm"/>
    <numFmt numFmtId="171" formatCode="_-* #,##0.00&quot; €&quot;_-;\-* #,##0.00&quot; €&quot;_-;_-* \-??&quot; €&quot;_-;_-@_-"/>
  </numFmts>
  <fonts count="34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8"/>
      <color rgb="FF0070C0"/>
      <name val="Arial"/>
      <family val="2"/>
    </font>
    <font>
      <sz val="8"/>
      <color rgb="FF0070C0"/>
      <name val="Arial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sz val="10"/>
      <name val="Calibri"/>
      <family val="2"/>
      <scheme val="minor"/>
    </font>
    <font>
      <b/>
      <sz val="10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rgb="FF0070C0"/>
      <name val="Calibri"/>
      <family val="2"/>
      <scheme val="minor"/>
    </font>
    <font>
      <sz val="16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55"/>
        <bgColor indexed="23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hair">
        <color theme="4"/>
      </right>
      <top style="medium">
        <color theme="4"/>
      </top>
      <bottom style="medium">
        <color theme="4"/>
      </bottom>
      <diagonal/>
    </border>
    <border>
      <left style="hair">
        <color theme="4"/>
      </left>
      <right style="hair">
        <color theme="4"/>
      </right>
      <top style="medium">
        <color theme="4"/>
      </top>
      <bottom style="medium">
        <color theme="4"/>
      </bottom>
      <diagonal/>
    </border>
    <border>
      <left style="hair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medium">
        <color theme="4"/>
      </left>
      <right style="hair">
        <color theme="4"/>
      </right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hair">
        <color theme="4"/>
      </left>
      <right style="medium">
        <color theme="4"/>
      </right>
      <top/>
      <bottom style="hair">
        <color theme="4"/>
      </bottom>
      <diagonal/>
    </border>
    <border>
      <left style="medium">
        <color theme="4"/>
      </left>
      <right style="medium">
        <color theme="4"/>
      </right>
      <top/>
      <bottom style="hair">
        <color theme="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</borders>
  <cellStyleXfs count="60">
    <xf numFmtId="0" fontId="0" fillId="0" borderId="0"/>
    <xf numFmtId="0" fontId="3" fillId="0" borderId="0">
      <alignment vertical="center"/>
    </xf>
    <xf numFmtId="0" fontId="7" fillId="0" borderId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9" borderId="0" applyNumberFormat="0" applyBorder="0" applyAlignment="0" applyProtection="0"/>
    <xf numFmtId="0" fontId="15" fillId="12" borderId="0" applyNumberFormat="0" applyBorder="0" applyAlignment="0" applyProtection="0"/>
    <xf numFmtId="0" fontId="15" fillId="10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3" borderId="0" applyNumberFormat="0" applyBorder="0" applyAlignment="0" applyProtection="0"/>
    <xf numFmtId="0" fontId="15" fillId="16" borderId="0" applyNumberFormat="0" applyBorder="0" applyAlignment="0" applyProtection="0"/>
    <xf numFmtId="0" fontId="15" fillId="10" borderId="0" applyNumberFormat="0" applyBorder="0" applyAlignment="0" applyProtection="0"/>
    <xf numFmtId="0" fontId="16" fillId="17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3" borderId="0" applyNumberFormat="0" applyBorder="0" applyAlignment="0" applyProtection="0"/>
    <xf numFmtId="0" fontId="16" fillId="17" borderId="0" applyNumberFormat="0" applyBorder="0" applyAlignment="0" applyProtection="0"/>
    <xf numFmtId="0" fontId="16" fillId="10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17" borderId="0" applyNumberFormat="0" applyBorder="0" applyAlignment="0" applyProtection="0"/>
    <xf numFmtId="0" fontId="16" fillId="21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9" borderId="16" applyNumberFormat="0" applyAlignment="0" applyProtection="0"/>
    <xf numFmtId="0" fontId="19" fillId="0" borderId="17" applyNumberFormat="0" applyFill="0" applyAlignment="0" applyProtection="0"/>
    <xf numFmtId="0" fontId="3" fillId="11" borderId="18" applyNumberFormat="0" applyAlignment="0" applyProtection="0"/>
    <xf numFmtId="0" fontId="2" fillId="8" borderId="15" applyNumberFormat="0" applyFont="0" applyAlignment="0" applyProtection="0"/>
    <xf numFmtId="0" fontId="2" fillId="8" borderId="15" applyNumberFormat="0" applyFont="0" applyAlignment="0" applyProtection="0"/>
    <xf numFmtId="0" fontId="2" fillId="8" borderId="15" applyNumberFormat="0" applyFont="0" applyAlignment="0" applyProtection="0"/>
    <xf numFmtId="0" fontId="20" fillId="10" borderId="16" applyNumberFormat="0" applyAlignment="0" applyProtection="0"/>
    <xf numFmtId="171" fontId="3" fillId="0" borderId="0" applyFill="0" applyBorder="0" applyAlignment="0" applyProtection="0"/>
    <xf numFmtId="0" fontId="21" fillId="22" borderId="0" applyNumberFormat="0" applyBorder="0" applyAlignment="0" applyProtection="0"/>
    <xf numFmtId="0" fontId="14" fillId="7" borderId="0" applyNumberFormat="0" applyBorder="0" applyAlignment="0" applyProtection="0"/>
    <xf numFmtId="0" fontId="22" fillId="15" borderId="0" applyNumberFormat="0" applyBorder="0" applyAlignment="0" applyProtection="0"/>
    <xf numFmtId="0" fontId="2" fillId="0" borderId="0"/>
    <xf numFmtId="0" fontId="2" fillId="0" borderId="0"/>
    <xf numFmtId="0" fontId="23" fillId="23" borderId="0" applyNumberFormat="0" applyBorder="0" applyAlignment="0" applyProtection="0"/>
    <xf numFmtId="0" fontId="13" fillId="6" borderId="0" applyNumberFormat="0" applyBorder="0" applyAlignment="0" applyProtection="0"/>
    <xf numFmtId="0" fontId="24" fillId="9" borderId="19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20" applyNumberFormat="0" applyFill="0" applyAlignment="0" applyProtection="0"/>
    <xf numFmtId="0" fontId="28" fillId="0" borderId="21" applyNumberFormat="0" applyFill="0" applyAlignment="0" applyProtection="0"/>
    <xf numFmtId="0" fontId="29" fillId="0" borderId="22" applyNumberFormat="0" applyFill="0" applyAlignment="0" applyProtection="0"/>
    <xf numFmtId="0" fontId="29" fillId="0" borderId="0" applyNumberFormat="0" applyFill="0" applyBorder="0" applyAlignment="0" applyProtection="0"/>
    <xf numFmtId="0" fontId="30" fillId="0" borderId="23" applyNumberFormat="0" applyFill="0" applyAlignment="0" applyProtection="0"/>
    <xf numFmtId="0" fontId="31" fillId="24" borderId="24" applyNumberFormat="0" applyAlignment="0" applyProtection="0"/>
    <xf numFmtId="0" fontId="1" fillId="8" borderId="15" applyNumberFormat="0" applyFont="0" applyAlignment="0" applyProtection="0"/>
    <xf numFmtId="0" fontId="1" fillId="8" borderId="15" applyNumberFormat="0" applyFont="0" applyAlignment="0" applyProtection="0"/>
    <xf numFmtId="0" fontId="1" fillId="8" borderId="15" applyNumberFormat="0" applyFont="0" applyAlignment="0" applyProtection="0"/>
    <xf numFmtId="0" fontId="1" fillId="0" borderId="0"/>
    <xf numFmtId="0" fontId="1" fillId="0" borderId="0"/>
    <xf numFmtId="0" fontId="3" fillId="0" borderId="0"/>
  </cellStyleXfs>
  <cellXfs count="45">
    <xf numFmtId="0" fontId="0" fillId="0" borderId="0" xfId="0"/>
    <xf numFmtId="0" fontId="4" fillId="0" borderId="0" xfId="1" applyFont="1">
      <alignment vertical="center"/>
    </xf>
    <xf numFmtId="164" fontId="3" fillId="0" borderId="0" xfId="1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/>
    </xf>
    <xf numFmtId="0" fontId="5" fillId="2" borderId="1" xfId="1" applyFont="1" applyFill="1" applyBorder="1" applyAlignment="1" applyProtection="1">
      <alignment horizontal="center" vertical="center" wrapText="1"/>
      <protection hidden="1"/>
    </xf>
    <xf numFmtId="165" fontId="6" fillId="3" borderId="6" xfId="1" applyNumberFormat="1" applyFont="1" applyFill="1" applyBorder="1" applyAlignment="1" applyProtection="1">
      <alignment horizontal="center" vertical="center"/>
      <protection hidden="1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20" fontId="6" fillId="4" borderId="0" xfId="1" applyNumberFormat="1" applyFont="1" applyFill="1" applyAlignment="1">
      <alignment horizontal="center" vertical="center"/>
    </xf>
    <xf numFmtId="0" fontId="8" fillId="0" borderId="0" xfId="2" applyFont="1"/>
    <xf numFmtId="167" fontId="9" fillId="0" borderId="11" xfId="2" quotePrefix="1" applyNumberFormat="1" applyFont="1" applyFill="1" applyBorder="1" applyAlignment="1">
      <alignment horizontal="center" vertical="center"/>
    </xf>
    <xf numFmtId="0" fontId="10" fillId="0" borderId="0" xfId="2" applyFont="1"/>
    <xf numFmtId="168" fontId="10" fillId="0" borderId="12" xfId="2" quotePrefix="1" applyNumberFormat="1" applyFont="1" applyFill="1" applyBorder="1" applyAlignment="1" applyProtection="1">
      <alignment horizontal="right" vertical="center"/>
    </xf>
    <xf numFmtId="168" fontId="10" fillId="0" borderId="13" xfId="2" applyNumberFormat="1" applyFont="1" applyFill="1" applyBorder="1" applyAlignment="1" applyProtection="1">
      <alignment horizontal="right" vertical="center"/>
    </xf>
    <xf numFmtId="0" fontId="5" fillId="5" borderId="2" xfId="1" applyFont="1" applyFill="1" applyBorder="1" applyAlignment="1" applyProtection="1">
      <alignment horizontal="center" vertical="center" wrapText="1"/>
      <protection hidden="1"/>
    </xf>
    <xf numFmtId="0" fontId="5" fillId="5" borderId="3" xfId="1" applyFont="1" applyFill="1" applyBorder="1" applyAlignment="1" applyProtection="1">
      <alignment horizontal="center" vertical="center" wrapText="1"/>
      <protection hidden="1"/>
    </xf>
    <xf numFmtId="0" fontId="5" fillId="5" borderId="4" xfId="1" applyFont="1" applyFill="1" applyBorder="1" applyAlignment="1" applyProtection="1">
      <alignment horizontal="center" vertical="center" wrapText="1"/>
      <protection hidden="1"/>
    </xf>
    <xf numFmtId="0" fontId="5" fillId="5" borderId="5" xfId="1" applyFont="1" applyFill="1" applyBorder="1" applyAlignment="1" applyProtection="1">
      <alignment horizontal="center" vertical="center" wrapText="1"/>
      <protection hidden="1"/>
    </xf>
    <xf numFmtId="166" fontId="6" fillId="5" borderId="7" xfId="1" applyNumberFormat="1" applyFont="1" applyFill="1" applyBorder="1" applyAlignment="1" applyProtection="1">
      <alignment horizontal="center" vertical="center"/>
      <protection hidden="1"/>
    </xf>
    <xf numFmtId="166" fontId="6" fillId="5" borderId="8" xfId="1" applyNumberFormat="1" applyFont="1" applyFill="1" applyBorder="1" applyAlignment="1" applyProtection="1">
      <alignment horizontal="center" vertical="center"/>
      <protection hidden="1"/>
    </xf>
    <xf numFmtId="166" fontId="6" fillId="5" borderId="9" xfId="1" applyNumberFormat="1" applyFont="1" applyFill="1" applyBorder="1" applyAlignment="1" applyProtection="1">
      <alignment horizontal="center" vertical="center"/>
      <protection hidden="1"/>
    </xf>
    <xf numFmtId="166" fontId="6" fillId="5" borderId="10" xfId="1" applyNumberFormat="1" applyFont="1" applyFill="1" applyBorder="1" applyAlignment="1" applyProtection="1">
      <alignment horizontal="center" vertical="center"/>
      <protection hidden="1"/>
    </xf>
    <xf numFmtId="0" fontId="10" fillId="0" borderId="0" xfId="2" applyFont="1" applyFill="1" applyBorder="1"/>
    <xf numFmtId="2" fontId="3" fillId="0" borderId="0" xfId="1" applyNumberFormat="1" applyAlignment="1">
      <alignment horizontal="center" vertical="center"/>
    </xf>
    <xf numFmtId="1" fontId="6" fillId="5" borderId="10" xfId="1" applyNumberFormat="1" applyFont="1" applyFill="1" applyBorder="1" applyAlignment="1" applyProtection="1">
      <alignment horizontal="center" vertical="center"/>
      <protection hidden="1"/>
    </xf>
    <xf numFmtId="2" fontId="6" fillId="5" borderId="10" xfId="1" applyNumberFormat="1" applyFont="1" applyFill="1" applyBorder="1" applyAlignment="1" applyProtection="1">
      <alignment horizontal="center" vertical="center"/>
      <protection hidden="1"/>
    </xf>
    <xf numFmtId="170" fontId="11" fillId="0" borderId="14" xfId="0" applyNumberFormat="1" applyFont="1" applyFill="1" applyBorder="1" applyAlignment="1" applyProtection="1">
      <alignment horizontal="center" vertical="top"/>
      <protection locked="0"/>
    </xf>
    <xf numFmtId="169" fontId="11" fillId="0" borderId="14" xfId="0" applyNumberFormat="1" applyFont="1" applyFill="1" applyBorder="1" applyAlignment="1" applyProtection="1">
      <alignment horizontal="center" vertical="top"/>
      <protection locked="0"/>
    </xf>
    <xf numFmtId="166" fontId="5" fillId="5" borderId="10" xfId="1" applyNumberFormat="1" applyFont="1" applyFill="1" applyBorder="1" applyAlignment="1" applyProtection="1">
      <alignment horizontal="center" vertical="center"/>
      <protection hidden="1"/>
    </xf>
    <xf numFmtId="0" fontId="12" fillId="0" borderId="0" xfId="1" applyFont="1" applyAlignment="1">
      <alignment horizontal="center" vertical="center"/>
    </xf>
    <xf numFmtId="0" fontId="11" fillId="25" borderId="14" xfId="59" applyFont="1" applyFill="1" applyBorder="1" applyAlignment="1" applyProtection="1">
      <alignment vertical="top" shrinkToFit="1"/>
      <protection locked="0"/>
    </xf>
    <xf numFmtId="0" fontId="32" fillId="0" borderId="14" xfId="59" applyFont="1" applyFill="1" applyBorder="1" applyAlignment="1" applyProtection="1">
      <alignment vertical="top" shrinkToFit="1"/>
      <protection locked="0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3" fillId="26" borderId="25" xfId="1" applyFill="1" applyBorder="1" applyAlignment="1">
      <alignment horizontal="center" vertical="center"/>
    </xf>
    <xf numFmtId="166" fontId="3" fillId="26" borderId="26" xfId="1" applyNumberFormat="1" applyFill="1" applyBorder="1" applyAlignment="1">
      <alignment horizontal="center" vertical="center"/>
    </xf>
    <xf numFmtId="0" fontId="3" fillId="26" borderId="27" xfId="1" applyFill="1" applyBorder="1" applyAlignment="1">
      <alignment horizontal="center" vertical="center"/>
    </xf>
    <xf numFmtId="166" fontId="3" fillId="26" borderId="28" xfId="1" applyNumberFormat="1" applyFill="1" applyBorder="1" applyAlignment="1">
      <alignment horizontal="center" vertical="center"/>
    </xf>
    <xf numFmtId="0" fontId="3" fillId="26" borderId="28" xfId="1" applyFill="1" applyBorder="1" applyAlignment="1">
      <alignment horizontal="center" vertical="center"/>
    </xf>
    <xf numFmtId="0" fontId="3" fillId="26" borderId="29" xfId="1" applyFill="1" applyBorder="1" applyAlignment="1">
      <alignment horizontal="center" vertical="center"/>
    </xf>
    <xf numFmtId="0" fontId="3" fillId="26" borderId="30" xfId="1" applyFill="1" applyBorder="1" applyAlignment="1">
      <alignment horizontal="center" vertical="center"/>
    </xf>
    <xf numFmtId="49" fontId="33" fillId="27" borderId="31" xfId="1" applyNumberFormat="1" applyFont="1" applyFill="1" applyBorder="1" applyAlignment="1">
      <alignment horizontal="center" vertical="center" wrapText="1"/>
    </xf>
  </cellXfs>
  <cellStyles count="60">
    <cellStyle name="20 % - Accent1 2" xfId="3" xr:uid="{00000000-0005-0000-0000-000000000000}"/>
    <cellStyle name="20 % - Accent2 2" xfId="4" xr:uid="{00000000-0005-0000-0000-000001000000}"/>
    <cellStyle name="20 % - Accent3 2" xfId="5" xr:uid="{00000000-0005-0000-0000-000002000000}"/>
    <cellStyle name="20 % - Accent4 2" xfId="6" xr:uid="{00000000-0005-0000-0000-000003000000}"/>
    <cellStyle name="20 % - Accent5 2" xfId="7" xr:uid="{00000000-0005-0000-0000-000004000000}"/>
    <cellStyle name="20 % - Accent6 2" xfId="8" xr:uid="{00000000-0005-0000-0000-000005000000}"/>
    <cellStyle name="40 % - Accent1 2" xfId="9" xr:uid="{00000000-0005-0000-0000-000006000000}"/>
    <cellStyle name="40 % - Accent2 2" xfId="10" xr:uid="{00000000-0005-0000-0000-000007000000}"/>
    <cellStyle name="40 % - Accent3 2" xfId="11" xr:uid="{00000000-0005-0000-0000-000008000000}"/>
    <cellStyle name="40 % - Accent4 2" xfId="12" xr:uid="{00000000-0005-0000-0000-000009000000}"/>
    <cellStyle name="40 % - Accent5 2" xfId="13" xr:uid="{00000000-0005-0000-0000-00000A000000}"/>
    <cellStyle name="40 % - Accent6 2" xfId="14" xr:uid="{00000000-0005-0000-0000-00000B000000}"/>
    <cellStyle name="60 % - Accent1 2" xfId="15" xr:uid="{00000000-0005-0000-0000-00000C000000}"/>
    <cellStyle name="60 % - Accent2 2" xfId="16" xr:uid="{00000000-0005-0000-0000-00000D000000}"/>
    <cellStyle name="60 % - Accent3 2" xfId="17" xr:uid="{00000000-0005-0000-0000-00000E000000}"/>
    <cellStyle name="60 % - Accent4 2" xfId="18" xr:uid="{00000000-0005-0000-0000-00000F000000}"/>
    <cellStyle name="60 % - Accent5 2" xfId="19" xr:uid="{00000000-0005-0000-0000-000010000000}"/>
    <cellStyle name="60 % - Accent6 2" xfId="20" xr:uid="{00000000-0005-0000-0000-000011000000}"/>
    <cellStyle name="Accent1 2" xfId="21" xr:uid="{00000000-0005-0000-0000-000012000000}"/>
    <cellStyle name="Accent2 2" xfId="22" xr:uid="{00000000-0005-0000-0000-000013000000}"/>
    <cellStyle name="Accent3 2" xfId="23" xr:uid="{00000000-0005-0000-0000-000014000000}"/>
    <cellStyle name="Accent4 2" xfId="24" xr:uid="{00000000-0005-0000-0000-000015000000}"/>
    <cellStyle name="Accent5 2" xfId="25" xr:uid="{00000000-0005-0000-0000-000016000000}"/>
    <cellStyle name="Accent6 2" xfId="26" xr:uid="{00000000-0005-0000-0000-000017000000}"/>
    <cellStyle name="Avertissement 2" xfId="27" xr:uid="{00000000-0005-0000-0000-000018000000}"/>
    <cellStyle name="Calcul 2" xfId="28" xr:uid="{00000000-0005-0000-0000-000019000000}"/>
    <cellStyle name="Cellule liée 2" xfId="29" xr:uid="{00000000-0005-0000-0000-00001A000000}"/>
    <cellStyle name="Commentaire 2" xfId="30" xr:uid="{00000000-0005-0000-0000-00001B000000}"/>
    <cellStyle name="Commentaire 3" xfId="31" xr:uid="{00000000-0005-0000-0000-00001C000000}"/>
    <cellStyle name="Commentaire 3 2" xfId="54" xr:uid="{00000000-0005-0000-0000-00001D000000}"/>
    <cellStyle name="Commentaire 4" xfId="32" xr:uid="{00000000-0005-0000-0000-00001E000000}"/>
    <cellStyle name="Commentaire 4 2" xfId="55" xr:uid="{00000000-0005-0000-0000-00001F000000}"/>
    <cellStyle name="Commentaire 5" xfId="33" xr:uid="{00000000-0005-0000-0000-000020000000}"/>
    <cellStyle name="Commentaire 5 2" xfId="56" xr:uid="{00000000-0005-0000-0000-000021000000}"/>
    <cellStyle name="Entrée 2" xfId="34" xr:uid="{00000000-0005-0000-0000-000022000000}"/>
    <cellStyle name="Euro" xfId="35" xr:uid="{00000000-0005-0000-0000-000023000000}"/>
    <cellStyle name="Insatisfaisant 2" xfId="36" xr:uid="{00000000-0005-0000-0000-000024000000}"/>
    <cellStyle name="Insatisfaisant 3" xfId="37" xr:uid="{00000000-0005-0000-0000-000025000000}"/>
    <cellStyle name="Neutre 2" xfId="38" xr:uid="{00000000-0005-0000-0000-000026000000}"/>
    <cellStyle name="Normal" xfId="0" builtinId="0"/>
    <cellStyle name="Normal 2" xfId="1" xr:uid="{00000000-0005-0000-0000-000028000000}"/>
    <cellStyle name="Normal 3" xfId="39" xr:uid="{00000000-0005-0000-0000-000029000000}"/>
    <cellStyle name="Normal 3 2" xfId="57" xr:uid="{00000000-0005-0000-0000-00002A000000}"/>
    <cellStyle name="Normal 4" xfId="40" xr:uid="{00000000-0005-0000-0000-00002B000000}"/>
    <cellStyle name="Normal 4 2" xfId="58" xr:uid="{00000000-0005-0000-0000-00002C000000}"/>
    <cellStyle name="Normal_DELPLACE Alexandre" xfId="59" xr:uid="{00000000-0005-0000-0000-00002D000000}"/>
    <cellStyle name="Normal_plansbertrandV1" xfId="2" xr:uid="{00000000-0005-0000-0000-00002E000000}"/>
    <cellStyle name="Satisfaisant 2" xfId="41" xr:uid="{00000000-0005-0000-0000-00002F000000}"/>
    <cellStyle name="Satisfaisant 3" xfId="42" xr:uid="{00000000-0005-0000-0000-000030000000}"/>
    <cellStyle name="Sortie 2" xfId="43" xr:uid="{00000000-0005-0000-0000-000031000000}"/>
    <cellStyle name="Texte explicatif 2" xfId="44" xr:uid="{00000000-0005-0000-0000-000032000000}"/>
    <cellStyle name="Titre 1" xfId="45" xr:uid="{00000000-0005-0000-0000-000033000000}"/>
    <cellStyle name="Titre 2" xfId="46" xr:uid="{00000000-0005-0000-0000-000034000000}"/>
    <cellStyle name="Titre 3" xfId="47" xr:uid="{00000000-0005-0000-0000-000035000000}"/>
    <cellStyle name="Titre 1 2" xfId="48" xr:uid="{00000000-0005-0000-0000-000036000000}"/>
    <cellStyle name="Titre 2 2" xfId="49" xr:uid="{00000000-0005-0000-0000-000037000000}"/>
    <cellStyle name="Titre 3 2" xfId="50" xr:uid="{00000000-0005-0000-0000-000038000000}"/>
    <cellStyle name="Titre 4 2" xfId="51" xr:uid="{00000000-0005-0000-0000-000039000000}"/>
    <cellStyle name="Total 2" xfId="52" xr:uid="{00000000-0005-0000-0000-00003A000000}"/>
    <cellStyle name="Vérification 2" xfId="53" xr:uid="{00000000-0005-0000-0000-00003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trick\Documents\_Fichiers%20Excel\Ventilatheu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 sans pose"/>
      <sheetName val="Heures"/>
      <sheetName val="Roger2327 1j"/>
      <sheetName val="Roger2327 Amplitude quelconque"/>
    </sheetNames>
    <sheetDataSet>
      <sheetData sheetId="0" refreshError="1"/>
      <sheetData sheetId="1">
        <row r="13">
          <cell r="D13">
            <v>0.79166666666666663</v>
          </cell>
        </row>
        <row r="14">
          <cell r="D14">
            <v>0.29166666666666669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65CF0-4E7B-49B7-8364-5203784C0020}">
  <sheetPr>
    <tabColor rgb="FFFFFF00"/>
  </sheetPr>
  <dimension ref="A1:S33"/>
  <sheetViews>
    <sheetView tabSelected="1" workbookViewId="0">
      <selection activeCell="B33" sqref="B33"/>
    </sheetView>
  </sheetViews>
  <sheetFormatPr baseColWidth="10" defaultRowHeight="12.75" x14ac:dyDescent="0.25"/>
  <cols>
    <col min="1" max="1" width="5" style="3" bestFit="1" customWidth="1"/>
    <col min="2" max="2" width="40.42578125" style="3" customWidth="1"/>
    <col min="3" max="4" width="9.85546875" style="3" bestFit="1" customWidth="1"/>
    <col min="5" max="5" width="5.42578125" style="3" bestFit="1" customWidth="1"/>
    <col min="6" max="7" width="9.42578125" style="3" bestFit="1" customWidth="1"/>
    <col min="8" max="8" width="9" style="3" bestFit="1" customWidth="1"/>
    <col min="9" max="11" width="8.7109375" style="3" bestFit="1" customWidth="1"/>
    <col min="12" max="12" width="5.42578125" style="3" bestFit="1" customWidth="1"/>
    <col min="13" max="14" width="7.28515625" style="3" bestFit="1" customWidth="1"/>
    <col min="15" max="15" width="5.85546875" style="3" bestFit="1" customWidth="1"/>
    <col min="16" max="16" width="6" style="3" bestFit="1" customWidth="1"/>
    <col min="17" max="18" width="10.140625" style="3" bestFit="1" customWidth="1"/>
    <col min="19" max="19" width="19.28515625" style="3" bestFit="1" customWidth="1"/>
    <col min="20" max="16384" width="11.42578125" style="3"/>
  </cols>
  <sheetData>
    <row r="1" spans="1:19" ht="13.5" thickBot="1" x14ac:dyDescent="0.3">
      <c r="B1" s="1"/>
      <c r="C1" s="2"/>
      <c r="D1" s="2"/>
      <c r="K1" s="4"/>
      <c r="L1" s="4"/>
    </row>
    <row r="2" spans="1:19" ht="23.25" thickBot="1" x14ac:dyDescent="0.3">
      <c r="A2" s="5" t="s">
        <v>17</v>
      </c>
      <c r="B2" s="5" t="s">
        <v>18</v>
      </c>
      <c r="C2" s="15" t="s">
        <v>34</v>
      </c>
      <c r="D2" s="16" t="s">
        <v>35</v>
      </c>
      <c r="E2" s="15" t="s">
        <v>23</v>
      </c>
      <c r="F2" s="16" t="s">
        <v>24</v>
      </c>
      <c r="G2" s="16" t="s">
        <v>25</v>
      </c>
      <c r="H2" s="16" t="s">
        <v>26</v>
      </c>
      <c r="I2" s="16" t="s">
        <v>27</v>
      </c>
      <c r="J2" s="16" t="s">
        <v>28</v>
      </c>
      <c r="K2" s="16" t="s">
        <v>29</v>
      </c>
      <c r="L2" s="17" t="s">
        <v>30</v>
      </c>
      <c r="M2" s="18" t="str">
        <f>"H Nuit
("&amp;TEXT(HN,"hh")&amp;" à "&amp;TEXT(HJ,"hh")&amp;")"</f>
        <v>H Nuit
(21 à 06)</v>
      </c>
      <c r="N2" s="18" t="str">
        <f>"H Jour
("&amp;TEXT(HJ,"hh")&amp;" à "&amp;TEXT(HN,"hh")&amp;")"</f>
        <v>H Jour
(06 à 21)</v>
      </c>
      <c r="O2" s="18" t="s">
        <v>0</v>
      </c>
      <c r="P2" s="18" t="s">
        <v>19</v>
      </c>
      <c r="Q2" s="18" t="s">
        <v>20</v>
      </c>
      <c r="R2" s="18" t="s">
        <v>21</v>
      </c>
      <c r="S2" s="18" t="s">
        <v>22</v>
      </c>
    </row>
    <row r="3" spans="1:19" ht="15" x14ac:dyDescent="0.25">
      <c r="A3" s="6" t="str">
        <f ca="1">IF(ISERROR(MATCH(B3,Parametres!B$1:B$13,0)),"","O")</f>
        <v/>
      </c>
      <c r="B3" s="36">
        <v>45901</v>
      </c>
      <c r="C3" s="33">
        <v>0.87152777777777779</v>
      </c>
      <c r="D3" s="33">
        <v>0.90208333333333335</v>
      </c>
      <c r="E3" s="19">
        <f t="shared" ref="E3:E20" si="0">(WEEKDAY($B3)=2)*($D3&gt;$C3)*(MIN($D3,1)-$C3)
+(WEEKDAY($B3)=2)*($D3&lt;$C3)*(MAX($D3,1)-$C3)</f>
        <v>3.0555555555555558E-2</v>
      </c>
      <c r="F3" s="20">
        <f t="shared" ref="F3:F20" si="1">(WEEKDAY($B3)=2)*($D3&lt;$C3)*($D3-MIN(0,$C3))
+(WEEKDAY($B3)=3)*($D3&gt;$C3)*(MIN($D3,1)-$C3)
+(WEEKDAY($B3)=3)*($D3&lt;$C3)*(MAX($D3,1)-$C3)</f>
        <v>0</v>
      </c>
      <c r="G3" s="20">
        <f t="shared" ref="G3:G20" si="2">(WEEKDAY($B3)=3)*($D3&lt;$C3)*($D3-MIN(0,$C3))
+(WEEKDAY($B3)=4)*($D3&gt;$C3)*(MIN($D3,1)-$C3)
+(WEEKDAY($B3)=4)*($D3&lt;$C3)*(MAX($D3,1)-$C3)</f>
        <v>0</v>
      </c>
      <c r="H3" s="20">
        <f t="shared" ref="H3:H20" si="3">(WEEKDAY($B3)=4)*($D3&lt;$C3)*($D3-MIN(0,$C3))
+(WEEKDAY($B3)=5)*($D3&gt;$C3)*(MIN($D3,1)-$C3)
+(WEEKDAY($B3)=5)*($D3&lt;$C3)*(MAX($D3,1)-$C3)</f>
        <v>0</v>
      </c>
      <c r="I3" s="20">
        <f t="shared" ref="I3:I20" si="4">(WEEKDAY($B3)=5)*($D3&lt;$C3)*($D3-MIN(0,$C3))
+(WEEKDAY($B3)=6)*($D3&gt;$C3)*(MIN($D3,1)-$C3)
+(WEEKDAY($B3)=6)*($D3&lt;$C3)*(MAX($D3,1)-$C3)</f>
        <v>0</v>
      </c>
      <c r="J3" s="20">
        <f t="shared" ref="J3:J20" si="5">(WEEKDAY($B3)=6)*($D3&lt;$C3)*($D3-MIN(0,$C3))
+(WEEKDAY($B3)=7)*($D3&gt;$C3)*(MIN($D3,1)-$C3)
+(WEEKDAY($B3)=7)*($D3&lt;$C3)*(MAX($D3,1)-$C3)</f>
        <v>0</v>
      </c>
      <c r="K3" s="20">
        <f t="shared" ref="K3:K20" si="6">(WEEKDAY($B3)=7)*($D3&lt;$C3)*($D3-MIN(0,$C3))
+(WEEKDAY($B3)=1)*($D3&gt;$C3)*(MIN($D3,1)-$C3)
+(WEEKDAY($B3)=1)*($D3&lt;$C3)*(MAX($D3,1)-$C3)</f>
        <v>0</v>
      </c>
      <c r="L3" s="21">
        <f t="shared" ref="L3:L20" si="7">(WEEKDAY($B3)=1)*($D3&lt;$C3)*($D3-MIN(0,$C3))</f>
        <v>0</v>
      </c>
      <c r="M3" s="22">
        <f t="shared" ref="M3:M20" si="8">($C3&lt;&gt;"")*
(MAX(0,MIN($D3,HJ)-IF($D3&gt;$C3,$C3,MIN(0,$C3-HJ)))+
MAX(0,1-MAX(HN,$C3)-IF($D3&gt;$C3,1-$D3,MIN(0,HN-$D3))))</f>
        <v>2.7083333333333348E-2</v>
      </c>
      <c r="N3" s="22">
        <f>$O3-$M3</f>
        <v>3.4722222222222099E-3</v>
      </c>
      <c r="O3" s="22">
        <f>MOD(($D3-$C3),1)</f>
        <v>3.0555555555555558E-2</v>
      </c>
      <c r="P3" s="22">
        <f t="shared" ref="P3:P20" ca="1" si="9">(A3="O")*O3</f>
        <v>0</v>
      </c>
      <c r="Q3" s="22"/>
      <c r="R3" s="22"/>
      <c r="S3" s="22"/>
    </row>
    <row r="4" spans="1:19" ht="15" x14ac:dyDescent="0.25">
      <c r="A4" s="6" t="str">
        <f ca="1">IF(ISERROR(MATCH(B4,Parametres!B$1:B$13,0)),"","O")</f>
        <v/>
      </c>
      <c r="B4" s="36">
        <v>45902</v>
      </c>
      <c r="C4" s="33">
        <v>0.87152777777777779</v>
      </c>
      <c r="D4" s="33">
        <v>0.90138888888888891</v>
      </c>
      <c r="E4" s="19">
        <f t="shared" si="0"/>
        <v>0</v>
      </c>
      <c r="F4" s="20">
        <f t="shared" si="1"/>
        <v>2.9861111111111116E-2</v>
      </c>
      <c r="G4" s="20">
        <f t="shared" si="2"/>
        <v>0</v>
      </c>
      <c r="H4" s="20">
        <f t="shared" si="3"/>
        <v>0</v>
      </c>
      <c r="I4" s="20">
        <f t="shared" si="4"/>
        <v>0</v>
      </c>
      <c r="J4" s="20">
        <f t="shared" si="5"/>
        <v>0</v>
      </c>
      <c r="K4" s="20">
        <f t="shared" si="6"/>
        <v>0</v>
      </c>
      <c r="L4" s="21">
        <f t="shared" si="7"/>
        <v>0</v>
      </c>
      <c r="M4" s="22">
        <f t="shared" si="8"/>
        <v>2.6388888888888906E-2</v>
      </c>
      <c r="N4" s="22">
        <f t="shared" ref="N4:N20" si="10">$O4-$M4</f>
        <v>3.4722222222222099E-3</v>
      </c>
      <c r="O4" s="22">
        <f t="shared" ref="O4:O20" si="11">MOD(($D4-$C4),1)</f>
        <v>2.9861111111111116E-2</v>
      </c>
      <c r="P4" s="22">
        <f t="shared" ca="1" si="9"/>
        <v>0</v>
      </c>
      <c r="Q4" s="22"/>
      <c r="R4" s="22"/>
      <c r="S4" s="22"/>
    </row>
    <row r="5" spans="1:19" ht="15" x14ac:dyDescent="0.25">
      <c r="A5" s="6" t="str">
        <f ca="1">IF(ISERROR(MATCH(B5,Parametres!B$1:B$13,0)),"","O")</f>
        <v/>
      </c>
      <c r="B5" s="36">
        <v>45903</v>
      </c>
      <c r="C5" s="33">
        <v>0.87152777777777779</v>
      </c>
      <c r="D5" s="33">
        <v>0.89236111111111116</v>
      </c>
      <c r="E5" s="19">
        <f t="shared" si="0"/>
        <v>0</v>
      </c>
      <c r="F5" s="20">
        <f t="shared" si="1"/>
        <v>0</v>
      </c>
      <c r="G5" s="20">
        <f t="shared" si="2"/>
        <v>2.083333333333337E-2</v>
      </c>
      <c r="H5" s="20">
        <f t="shared" si="3"/>
        <v>0</v>
      </c>
      <c r="I5" s="20">
        <f t="shared" si="4"/>
        <v>0</v>
      </c>
      <c r="J5" s="20">
        <f t="shared" si="5"/>
        <v>0</v>
      </c>
      <c r="K5" s="20">
        <f t="shared" si="6"/>
        <v>0</v>
      </c>
      <c r="L5" s="21">
        <f t="shared" si="7"/>
        <v>0</v>
      </c>
      <c r="M5" s="22">
        <f t="shared" si="8"/>
        <v>1.736111111111116E-2</v>
      </c>
      <c r="N5" s="22">
        <f t="shared" si="10"/>
        <v>3.4722222222222099E-3</v>
      </c>
      <c r="O5" s="22">
        <f t="shared" si="11"/>
        <v>2.083333333333337E-2</v>
      </c>
      <c r="P5" s="22">
        <f t="shared" ca="1" si="9"/>
        <v>0</v>
      </c>
      <c r="Q5" s="22"/>
      <c r="R5" s="22"/>
      <c r="S5" s="22"/>
    </row>
    <row r="6" spans="1:19" ht="15" x14ac:dyDescent="0.25">
      <c r="A6" s="6" t="str">
        <f ca="1">IF(ISERROR(MATCH(B6,Parametres!B$1:B$13,0)),"","O")</f>
        <v/>
      </c>
      <c r="B6" s="36">
        <v>45904</v>
      </c>
      <c r="C6" s="33">
        <v>0.87430555555555556</v>
      </c>
      <c r="D6" s="33">
        <v>0.90277777777777779</v>
      </c>
      <c r="E6" s="19">
        <f t="shared" si="0"/>
        <v>0</v>
      </c>
      <c r="F6" s="20">
        <f t="shared" si="1"/>
        <v>0</v>
      </c>
      <c r="G6" s="20">
        <f t="shared" si="2"/>
        <v>0</v>
      </c>
      <c r="H6" s="20">
        <f t="shared" si="3"/>
        <v>2.8472222222222232E-2</v>
      </c>
      <c r="I6" s="20">
        <f t="shared" si="4"/>
        <v>0</v>
      </c>
      <c r="J6" s="20">
        <f t="shared" si="5"/>
        <v>0</v>
      </c>
      <c r="K6" s="20">
        <f t="shared" si="6"/>
        <v>0</v>
      </c>
      <c r="L6" s="21">
        <f t="shared" si="7"/>
        <v>0</v>
      </c>
      <c r="M6" s="22">
        <f t="shared" si="8"/>
        <v>2.777777777777779E-2</v>
      </c>
      <c r="N6" s="22">
        <f t="shared" si="10"/>
        <v>6.9444444444444198E-4</v>
      </c>
      <c r="O6" s="22">
        <f t="shared" si="11"/>
        <v>2.8472222222222232E-2</v>
      </c>
      <c r="P6" s="22">
        <f t="shared" ca="1" si="9"/>
        <v>0</v>
      </c>
      <c r="Q6" s="22"/>
      <c r="R6" s="22"/>
      <c r="S6" s="22"/>
    </row>
    <row r="7" spans="1:19" ht="15" x14ac:dyDescent="0.25">
      <c r="A7" s="6" t="str">
        <f ca="1">IF(ISERROR(MATCH(B7,Parametres!B$1:B$13,0)),"","O")</f>
        <v/>
      </c>
      <c r="B7" s="36">
        <v>45905</v>
      </c>
      <c r="C7" s="33">
        <v>0.87083333333333335</v>
      </c>
      <c r="D7" s="33">
        <v>0.90138888888888891</v>
      </c>
      <c r="E7" s="19">
        <f t="shared" si="0"/>
        <v>0</v>
      </c>
      <c r="F7" s="20">
        <f t="shared" si="1"/>
        <v>0</v>
      </c>
      <c r="G7" s="20">
        <f t="shared" si="2"/>
        <v>0</v>
      </c>
      <c r="H7" s="20">
        <f t="shared" si="3"/>
        <v>0</v>
      </c>
      <c r="I7" s="20">
        <f t="shared" si="4"/>
        <v>3.0555555555555558E-2</v>
      </c>
      <c r="J7" s="20">
        <f t="shared" si="5"/>
        <v>0</v>
      </c>
      <c r="K7" s="20">
        <f t="shared" si="6"/>
        <v>0</v>
      </c>
      <c r="L7" s="21">
        <f t="shared" si="7"/>
        <v>0</v>
      </c>
      <c r="M7" s="22">
        <f t="shared" si="8"/>
        <v>2.6388888888888906E-2</v>
      </c>
      <c r="N7" s="22">
        <f t="shared" si="10"/>
        <v>4.1666666666666519E-3</v>
      </c>
      <c r="O7" s="22">
        <f t="shared" si="11"/>
        <v>3.0555555555555558E-2</v>
      </c>
      <c r="P7" s="22">
        <f t="shared" ca="1" si="9"/>
        <v>0</v>
      </c>
      <c r="Q7" s="22"/>
      <c r="R7" s="22"/>
      <c r="S7" s="22"/>
    </row>
    <row r="8" spans="1:19" ht="15" x14ac:dyDescent="0.25">
      <c r="A8" s="6" t="str">
        <f ca="1">IF(ISERROR(MATCH(B8,Parametres!B$1:B$13,0)),"","O")</f>
        <v/>
      </c>
      <c r="B8" s="36">
        <v>45906</v>
      </c>
      <c r="C8" s="33">
        <v>0.38541666666666669</v>
      </c>
      <c r="D8" s="33">
        <v>0.41666666666666669</v>
      </c>
      <c r="E8" s="19">
        <f t="shared" si="0"/>
        <v>0</v>
      </c>
      <c r="F8" s="20">
        <f t="shared" si="1"/>
        <v>0</v>
      </c>
      <c r="G8" s="20">
        <f t="shared" si="2"/>
        <v>0</v>
      </c>
      <c r="H8" s="20">
        <f t="shared" si="3"/>
        <v>0</v>
      </c>
      <c r="I8" s="20">
        <f t="shared" si="4"/>
        <v>0</v>
      </c>
      <c r="J8" s="20">
        <f t="shared" si="5"/>
        <v>3.125E-2</v>
      </c>
      <c r="K8" s="20">
        <f t="shared" si="6"/>
        <v>0</v>
      </c>
      <c r="L8" s="21">
        <f t="shared" si="7"/>
        <v>0</v>
      </c>
      <c r="M8" s="22">
        <f t="shared" si="8"/>
        <v>0</v>
      </c>
      <c r="N8" s="22">
        <f t="shared" si="10"/>
        <v>3.125E-2</v>
      </c>
      <c r="O8" s="22">
        <f t="shared" si="11"/>
        <v>3.125E-2</v>
      </c>
      <c r="P8" s="22">
        <f t="shared" ca="1" si="9"/>
        <v>0</v>
      </c>
      <c r="Q8" s="22"/>
      <c r="R8" s="22"/>
      <c r="S8" s="22"/>
    </row>
    <row r="9" spans="1:19" ht="15" x14ac:dyDescent="0.25">
      <c r="A9" s="6" t="str">
        <f ca="1">IF(ISERROR(MATCH(B9,Parametres!B$1:B$13,0)),"","O")</f>
        <v/>
      </c>
      <c r="B9" s="36">
        <v>45906</v>
      </c>
      <c r="C9" s="33">
        <v>0.74305555555555558</v>
      </c>
      <c r="D9" s="33">
        <v>0.77430555555555558</v>
      </c>
      <c r="E9" s="19">
        <f t="shared" si="0"/>
        <v>0</v>
      </c>
      <c r="F9" s="20">
        <f t="shared" si="1"/>
        <v>0</v>
      </c>
      <c r="G9" s="20">
        <f t="shared" si="2"/>
        <v>0</v>
      </c>
      <c r="H9" s="20">
        <f t="shared" si="3"/>
        <v>0</v>
      </c>
      <c r="I9" s="20">
        <f t="shared" si="4"/>
        <v>0</v>
      </c>
      <c r="J9" s="20">
        <f t="shared" si="5"/>
        <v>3.125E-2</v>
      </c>
      <c r="K9" s="20">
        <f t="shared" si="6"/>
        <v>0</v>
      </c>
      <c r="L9" s="21">
        <f t="shared" si="7"/>
        <v>0</v>
      </c>
      <c r="M9" s="22">
        <f t="shared" si="8"/>
        <v>0</v>
      </c>
      <c r="N9" s="22">
        <f t="shared" si="10"/>
        <v>3.125E-2</v>
      </c>
      <c r="O9" s="22">
        <f t="shared" si="11"/>
        <v>3.125E-2</v>
      </c>
      <c r="P9" s="22">
        <f t="shared" ca="1" si="9"/>
        <v>0</v>
      </c>
      <c r="Q9" s="22"/>
      <c r="R9" s="22"/>
      <c r="S9" s="22"/>
    </row>
    <row r="10" spans="1:19" ht="15" x14ac:dyDescent="0.25">
      <c r="A10" s="6" t="str">
        <f ca="1">IF(ISERROR(MATCH(B10,Parametres!B$1:B$13,0)),"","O")</f>
        <v/>
      </c>
      <c r="B10" s="36">
        <v>45907</v>
      </c>
      <c r="C10" s="33">
        <v>0.33333333333333331</v>
      </c>
      <c r="D10" s="33">
        <v>0.35208333333333336</v>
      </c>
      <c r="E10" s="19">
        <f t="shared" si="0"/>
        <v>0</v>
      </c>
      <c r="F10" s="20">
        <f t="shared" si="1"/>
        <v>0</v>
      </c>
      <c r="G10" s="20">
        <f t="shared" si="2"/>
        <v>0</v>
      </c>
      <c r="H10" s="20">
        <f t="shared" si="3"/>
        <v>0</v>
      </c>
      <c r="I10" s="20">
        <f t="shared" si="4"/>
        <v>0</v>
      </c>
      <c r="J10" s="20">
        <f t="shared" si="5"/>
        <v>0</v>
      </c>
      <c r="K10" s="20">
        <f t="shared" si="6"/>
        <v>1.8750000000000044E-2</v>
      </c>
      <c r="L10" s="21">
        <f t="shared" si="7"/>
        <v>0</v>
      </c>
      <c r="M10" s="22">
        <f t="shared" si="8"/>
        <v>0</v>
      </c>
      <c r="N10" s="22">
        <f t="shared" si="10"/>
        <v>1.8750000000000044E-2</v>
      </c>
      <c r="O10" s="22">
        <f t="shared" si="11"/>
        <v>1.8750000000000044E-2</v>
      </c>
      <c r="P10" s="22">
        <f t="shared" ca="1" si="9"/>
        <v>0</v>
      </c>
      <c r="Q10" s="22"/>
      <c r="R10" s="22"/>
      <c r="S10" s="22"/>
    </row>
    <row r="11" spans="1:19" ht="15" x14ac:dyDescent="0.25">
      <c r="A11" s="6" t="str">
        <f ca="1">IF(ISERROR(MATCH(B11,Parametres!B$1:B$13,0)),"","O")</f>
        <v/>
      </c>
      <c r="B11" s="36">
        <v>45907</v>
      </c>
      <c r="C11" s="33">
        <v>0.37847222222222221</v>
      </c>
      <c r="D11" s="33">
        <v>0.40625</v>
      </c>
      <c r="E11" s="19">
        <f t="shared" si="0"/>
        <v>0</v>
      </c>
      <c r="F11" s="20">
        <f t="shared" si="1"/>
        <v>0</v>
      </c>
      <c r="G11" s="20">
        <f t="shared" si="2"/>
        <v>0</v>
      </c>
      <c r="H11" s="20">
        <f t="shared" si="3"/>
        <v>0</v>
      </c>
      <c r="I11" s="20">
        <f t="shared" si="4"/>
        <v>0</v>
      </c>
      <c r="J11" s="20">
        <f t="shared" si="5"/>
        <v>0</v>
      </c>
      <c r="K11" s="20">
        <f t="shared" si="6"/>
        <v>2.777777777777779E-2</v>
      </c>
      <c r="L11" s="21">
        <f t="shared" si="7"/>
        <v>0</v>
      </c>
      <c r="M11" s="22">
        <f t="shared" si="8"/>
        <v>0</v>
      </c>
      <c r="N11" s="22">
        <f t="shared" si="10"/>
        <v>2.777777777777779E-2</v>
      </c>
      <c r="O11" s="22">
        <f t="shared" si="11"/>
        <v>2.777777777777779E-2</v>
      </c>
      <c r="P11" s="22">
        <f t="shared" ca="1" si="9"/>
        <v>0</v>
      </c>
      <c r="Q11" s="22"/>
      <c r="R11" s="22"/>
      <c r="S11" s="22"/>
    </row>
    <row r="12" spans="1:19" ht="15" x14ac:dyDescent="0.25">
      <c r="A12" s="6" t="str">
        <f ca="1">IF(ISERROR(MATCH(B12,Parametres!B$1:B$13,0)),"","O")</f>
        <v/>
      </c>
      <c r="B12" s="36">
        <v>45907</v>
      </c>
      <c r="C12" s="33">
        <v>0.76041666666666663</v>
      </c>
      <c r="D12" s="33">
        <v>0.79166666666666663</v>
      </c>
      <c r="E12" s="19">
        <f t="shared" si="0"/>
        <v>0</v>
      </c>
      <c r="F12" s="20">
        <f t="shared" si="1"/>
        <v>0</v>
      </c>
      <c r="G12" s="20">
        <f t="shared" si="2"/>
        <v>0</v>
      </c>
      <c r="H12" s="20">
        <f t="shared" si="3"/>
        <v>0</v>
      </c>
      <c r="I12" s="20">
        <f t="shared" si="4"/>
        <v>0</v>
      </c>
      <c r="J12" s="20">
        <f t="shared" si="5"/>
        <v>0</v>
      </c>
      <c r="K12" s="20">
        <f t="shared" si="6"/>
        <v>3.125E-2</v>
      </c>
      <c r="L12" s="21">
        <f t="shared" si="7"/>
        <v>0</v>
      </c>
      <c r="M12" s="22">
        <f t="shared" si="8"/>
        <v>0</v>
      </c>
      <c r="N12" s="22">
        <f t="shared" si="10"/>
        <v>3.125E-2</v>
      </c>
      <c r="O12" s="22">
        <f t="shared" si="11"/>
        <v>3.125E-2</v>
      </c>
      <c r="P12" s="22">
        <f t="shared" ca="1" si="9"/>
        <v>0</v>
      </c>
      <c r="Q12" s="22"/>
      <c r="R12" s="22"/>
      <c r="S12" s="22"/>
    </row>
    <row r="13" spans="1:19" ht="15" x14ac:dyDescent="0.25">
      <c r="A13" s="6" t="str">
        <f ca="1">IF(ISERROR(MATCH(B13,Parametres!B$1:B$13,0)),"","O")</f>
        <v/>
      </c>
      <c r="B13" s="35"/>
      <c r="C13" s="33"/>
      <c r="D13" s="33"/>
      <c r="E13" s="19">
        <f t="shared" si="0"/>
        <v>0</v>
      </c>
      <c r="F13" s="20">
        <f t="shared" si="1"/>
        <v>0</v>
      </c>
      <c r="G13" s="20">
        <f t="shared" si="2"/>
        <v>0</v>
      </c>
      <c r="H13" s="20">
        <f t="shared" si="3"/>
        <v>0</v>
      </c>
      <c r="I13" s="20">
        <f t="shared" si="4"/>
        <v>0</v>
      </c>
      <c r="J13" s="20">
        <f t="shared" si="5"/>
        <v>0</v>
      </c>
      <c r="K13" s="20">
        <f t="shared" si="6"/>
        <v>0</v>
      </c>
      <c r="L13" s="21">
        <f t="shared" si="7"/>
        <v>0</v>
      </c>
      <c r="M13" s="22">
        <f t="shared" si="8"/>
        <v>0</v>
      </c>
      <c r="N13" s="22">
        <f t="shared" si="10"/>
        <v>0</v>
      </c>
      <c r="O13" s="22">
        <f t="shared" si="11"/>
        <v>0</v>
      </c>
      <c r="P13" s="22">
        <f t="shared" ca="1" si="9"/>
        <v>0</v>
      </c>
      <c r="Q13" s="22"/>
      <c r="R13" s="22"/>
      <c r="S13" s="22"/>
    </row>
    <row r="14" spans="1:19" x14ac:dyDescent="0.25">
      <c r="A14" s="6" t="str">
        <f ca="1">IF(ISERROR(MATCH(B14,Parametres!B$1:B$13,0)),"","O")</f>
        <v/>
      </c>
      <c r="B14" s="27"/>
      <c r="C14" s="28"/>
      <c r="D14" s="28"/>
      <c r="E14" s="19">
        <f t="shared" si="0"/>
        <v>0</v>
      </c>
      <c r="F14" s="20">
        <f t="shared" si="1"/>
        <v>0</v>
      </c>
      <c r="G14" s="20">
        <f t="shared" si="2"/>
        <v>0</v>
      </c>
      <c r="H14" s="20">
        <f t="shared" si="3"/>
        <v>0</v>
      </c>
      <c r="I14" s="20">
        <f t="shared" si="4"/>
        <v>0</v>
      </c>
      <c r="J14" s="20">
        <f t="shared" si="5"/>
        <v>0</v>
      </c>
      <c r="K14" s="20">
        <f t="shared" si="6"/>
        <v>0</v>
      </c>
      <c r="L14" s="21">
        <f t="shared" si="7"/>
        <v>0</v>
      </c>
      <c r="M14" s="22">
        <f t="shared" si="8"/>
        <v>0</v>
      </c>
      <c r="N14" s="22">
        <f t="shared" si="10"/>
        <v>0</v>
      </c>
      <c r="O14" s="22">
        <f t="shared" si="11"/>
        <v>0</v>
      </c>
      <c r="P14" s="22">
        <f t="shared" ca="1" si="9"/>
        <v>0</v>
      </c>
      <c r="Q14" s="22"/>
      <c r="R14" s="22"/>
      <c r="S14" s="22"/>
    </row>
    <row r="15" spans="1:19" x14ac:dyDescent="0.25">
      <c r="A15" s="6" t="str">
        <f ca="1">IF(ISERROR(MATCH(B15,Parametres!B$1:B$13,0)),"","O")</f>
        <v/>
      </c>
      <c r="B15" s="27"/>
      <c r="C15" s="28"/>
      <c r="D15" s="28"/>
      <c r="E15" s="19"/>
      <c r="F15" s="20"/>
      <c r="G15" s="20"/>
      <c r="H15" s="20"/>
      <c r="I15" s="20"/>
      <c r="J15" s="20"/>
      <c r="K15" s="20"/>
      <c r="L15" s="21"/>
      <c r="M15" s="22"/>
      <c r="N15" s="22"/>
      <c r="O15" s="22"/>
      <c r="P15" s="22"/>
      <c r="Q15" s="22"/>
      <c r="R15" s="22"/>
      <c r="S15" s="22"/>
    </row>
    <row r="16" spans="1:19" x14ac:dyDescent="0.25">
      <c r="A16" s="6" t="str">
        <f ca="1">IF(ISERROR(MATCH(B16,Parametres!B$1:B$13,0)),"","O")</f>
        <v/>
      </c>
      <c r="B16" s="27"/>
      <c r="C16" s="28"/>
      <c r="D16" s="28"/>
      <c r="E16" s="19"/>
      <c r="F16" s="20"/>
      <c r="G16" s="20"/>
      <c r="H16" s="20"/>
      <c r="I16" s="20"/>
      <c r="J16" s="20"/>
      <c r="K16" s="20"/>
      <c r="L16" s="21"/>
      <c r="M16" s="22"/>
      <c r="N16" s="22"/>
      <c r="O16" s="22"/>
      <c r="P16" s="22"/>
      <c r="Q16" s="22"/>
      <c r="R16" s="22"/>
      <c r="S16" s="22"/>
    </row>
    <row r="17" spans="1:19" x14ac:dyDescent="0.25">
      <c r="A17" s="6" t="str">
        <f ca="1">IF(ISERROR(MATCH(B17,Parametres!B$1:B$13,0)),"","O")</f>
        <v/>
      </c>
      <c r="B17" s="27"/>
      <c r="C17" s="28"/>
      <c r="D17" s="28"/>
      <c r="E17" s="19"/>
      <c r="F17" s="20"/>
      <c r="G17" s="20"/>
      <c r="H17" s="20"/>
      <c r="I17" s="20"/>
      <c r="J17" s="20"/>
      <c r="K17" s="20"/>
      <c r="L17" s="21"/>
      <c r="M17" s="22"/>
      <c r="N17" s="22"/>
      <c r="O17" s="22"/>
      <c r="P17" s="22"/>
      <c r="Q17" s="22"/>
      <c r="R17" s="22"/>
      <c r="S17" s="22"/>
    </row>
    <row r="18" spans="1:19" x14ac:dyDescent="0.25">
      <c r="A18" s="6" t="str">
        <f ca="1">IF(ISERROR(MATCH(B18,Parametres!B$1:B$13,0)),"","O")</f>
        <v/>
      </c>
      <c r="B18" s="27"/>
      <c r="C18" s="28"/>
      <c r="D18" s="28"/>
      <c r="E18" s="19"/>
      <c r="F18" s="20"/>
      <c r="G18" s="20"/>
      <c r="H18" s="20"/>
      <c r="I18" s="20"/>
      <c r="J18" s="20"/>
      <c r="K18" s="20"/>
      <c r="L18" s="21"/>
      <c r="M18" s="22"/>
      <c r="N18" s="22"/>
      <c r="O18" s="22"/>
      <c r="P18" s="22"/>
      <c r="Q18" s="22"/>
      <c r="R18" s="22"/>
      <c r="S18" s="22"/>
    </row>
    <row r="19" spans="1:19" x14ac:dyDescent="0.25">
      <c r="A19" s="6" t="str">
        <f ca="1">IF(ISERROR(MATCH(B19,Parametres!B$1:B$13,0)),"","O")</f>
        <v/>
      </c>
      <c r="B19" s="27"/>
      <c r="C19" s="28"/>
      <c r="D19" s="28"/>
      <c r="E19" s="19"/>
      <c r="F19" s="20"/>
      <c r="G19" s="20"/>
      <c r="H19" s="20"/>
      <c r="I19" s="20"/>
      <c r="J19" s="20"/>
      <c r="K19" s="20"/>
      <c r="L19" s="21"/>
      <c r="M19" s="22"/>
      <c r="N19" s="22"/>
      <c r="O19" s="22"/>
      <c r="P19" s="22"/>
      <c r="Q19" s="22"/>
      <c r="R19" s="22"/>
      <c r="S19" s="22"/>
    </row>
    <row r="20" spans="1:19" x14ac:dyDescent="0.25">
      <c r="A20" s="6" t="str">
        <f ca="1">IF(ISERROR(MATCH(B20,Parametres!B$1:B$13,0)),"","O")</f>
        <v/>
      </c>
      <c r="B20" s="27"/>
      <c r="C20" s="28"/>
      <c r="D20" s="28"/>
      <c r="E20" s="19">
        <f t="shared" si="0"/>
        <v>0</v>
      </c>
      <c r="F20" s="20">
        <f t="shared" si="1"/>
        <v>0</v>
      </c>
      <c r="G20" s="20">
        <f t="shared" si="2"/>
        <v>0</v>
      </c>
      <c r="H20" s="20">
        <f t="shared" si="3"/>
        <v>0</v>
      </c>
      <c r="I20" s="20">
        <f t="shared" si="4"/>
        <v>0</v>
      </c>
      <c r="J20" s="20">
        <f t="shared" si="5"/>
        <v>0</v>
      </c>
      <c r="K20" s="20">
        <f t="shared" si="6"/>
        <v>0</v>
      </c>
      <c r="L20" s="21">
        <f t="shared" si="7"/>
        <v>0</v>
      </c>
      <c r="M20" s="22">
        <f t="shared" si="8"/>
        <v>0</v>
      </c>
      <c r="N20" s="22">
        <f t="shared" si="10"/>
        <v>0</v>
      </c>
      <c r="O20" s="22">
        <f t="shared" si="11"/>
        <v>0</v>
      </c>
      <c r="P20" s="22">
        <f t="shared" ca="1" si="9"/>
        <v>0</v>
      </c>
      <c r="Q20" s="22"/>
      <c r="R20" s="22"/>
      <c r="S20" s="22"/>
    </row>
    <row r="21" spans="1:19" x14ac:dyDescent="0.25">
      <c r="D21" s="30" t="s">
        <v>36</v>
      </c>
      <c r="E21" s="20">
        <f t="shared" ref="E21:P21" si="12">SUM(E3:E20)</f>
        <v>3.0555555555555558E-2</v>
      </c>
      <c r="F21" s="20">
        <f t="shared" si="12"/>
        <v>2.9861111111111116E-2</v>
      </c>
      <c r="G21" s="20">
        <f t="shared" si="12"/>
        <v>2.083333333333337E-2</v>
      </c>
      <c r="H21" s="20">
        <f t="shared" si="12"/>
        <v>2.8472222222222232E-2</v>
      </c>
      <c r="I21" s="20">
        <f t="shared" si="12"/>
        <v>3.0555555555555558E-2</v>
      </c>
      <c r="J21" s="20">
        <f t="shared" si="12"/>
        <v>6.25E-2</v>
      </c>
      <c r="K21" s="20">
        <f t="shared" si="12"/>
        <v>7.7777777777777835E-2</v>
      </c>
      <c r="L21" s="20">
        <f t="shared" si="12"/>
        <v>0</v>
      </c>
      <c r="M21" s="22">
        <f t="shared" si="12"/>
        <v>0.12500000000000011</v>
      </c>
      <c r="N21" s="22">
        <f t="shared" si="12"/>
        <v>0.15555555555555556</v>
      </c>
      <c r="O21" s="22">
        <f t="shared" si="12"/>
        <v>0.28055555555555567</v>
      </c>
      <c r="P21" s="22">
        <f t="shared" ca="1" si="12"/>
        <v>0</v>
      </c>
      <c r="Q21" s="29">
        <f>Q22/24</f>
        <v>0.28055555555555567</v>
      </c>
      <c r="R21" s="29" t="e">
        <f>R22/24</f>
        <v>#VALUE!</v>
      </c>
      <c r="S21" s="29">
        <f ca="1">K21+M21+P21</f>
        <v>0.20277777777777795</v>
      </c>
    </row>
    <row r="22" spans="1:19" x14ac:dyDescent="0.25">
      <c r="D22" s="3" t="s">
        <v>37</v>
      </c>
      <c r="O22" s="24"/>
      <c r="Q22" s="25">
        <f>IF($O$21*24&gt;8,8,O21*24)</f>
        <v>6.7333333333333361</v>
      </c>
      <c r="R22" s="26" t="str">
        <f>IF($O$21*24&gt;8,($O$21*24)-8,"")</f>
        <v/>
      </c>
      <c r="S22" s="26">
        <f ca="1">S21*24</f>
        <v>4.8666666666666707</v>
      </c>
    </row>
    <row r="23" spans="1:19" x14ac:dyDescent="0.25">
      <c r="B23" s="32" t="s">
        <v>44</v>
      </c>
      <c r="C23" s="31" t="s">
        <v>46</v>
      </c>
      <c r="D23" s="31">
        <v>50</v>
      </c>
      <c r="E23" s="32" t="s">
        <v>45</v>
      </c>
      <c r="F23" s="31"/>
    </row>
    <row r="25" spans="1:19" x14ac:dyDescent="0.25">
      <c r="B25" s="37" t="s">
        <v>38</v>
      </c>
      <c r="C25" s="38">
        <f>Q21</f>
        <v>0.28055555555555567</v>
      </c>
    </row>
    <row r="26" spans="1:19" ht="12.75" customHeight="1" x14ac:dyDescent="0.25">
      <c r="B26" s="39" t="s">
        <v>40</v>
      </c>
      <c r="C26" s="40">
        <f>M21</f>
        <v>0.12500000000000011</v>
      </c>
    </row>
    <row r="27" spans="1:19" ht="12.75" customHeight="1" x14ac:dyDescent="0.25">
      <c r="B27" s="39" t="s">
        <v>41</v>
      </c>
      <c r="C27" s="40">
        <f>K21</f>
        <v>7.7777777777777835E-2</v>
      </c>
    </row>
    <row r="28" spans="1:19" ht="12.75" customHeight="1" x14ac:dyDescent="0.25">
      <c r="B28" s="39" t="s">
        <v>43</v>
      </c>
      <c r="C28" s="40">
        <f ca="1">P21</f>
        <v>0</v>
      </c>
    </row>
    <row r="29" spans="1:19" ht="12.75" customHeight="1" x14ac:dyDescent="0.25">
      <c r="B29" s="39" t="s">
        <v>39</v>
      </c>
      <c r="C29" s="40"/>
    </row>
    <row r="30" spans="1:19" ht="12.75" customHeight="1" x14ac:dyDescent="0.25">
      <c r="B30" s="39" t="s">
        <v>42</v>
      </c>
      <c r="C30" s="41">
        <f>+D23</f>
        <v>50</v>
      </c>
    </row>
    <row r="31" spans="1:19" ht="12.75" customHeight="1" x14ac:dyDescent="0.25">
      <c r="B31" s="42" t="s">
        <v>17</v>
      </c>
      <c r="C31" s="43"/>
    </row>
    <row r="32" spans="1:19" ht="15" x14ac:dyDescent="0.25">
      <c r="D32" s="3" t="s">
        <v>47</v>
      </c>
      <c r="F32" s="34"/>
      <c r="G32" s="34" t="s">
        <v>48</v>
      </c>
    </row>
    <row r="33" spans="2:2" ht="147" x14ac:dyDescent="0.25">
      <c r="B33" s="44" t="s">
        <v>49</v>
      </c>
    </row>
  </sheetData>
  <sheetProtection selectLockedCells="1" selectUnlockedCells="1"/>
  <dataValidations count="1">
    <dataValidation type="list" allowBlank="1" showInputMessage="1" showErrorMessage="1" sqref="C14:D20" xr:uid="{91AC5AA5-A840-4A67-A3AE-D2A146AF9B9B}">
      <formula1>#REF!</formula1>
      <formula2>0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7"/>
  <sheetViews>
    <sheetView workbookViewId="0">
      <selection activeCell="D41" sqref="D41"/>
    </sheetView>
  </sheetViews>
  <sheetFormatPr baseColWidth="10" defaultRowHeight="15" x14ac:dyDescent="0.25"/>
  <cols>
    <col min="1" max="1" width="14.85546875" bestFit="1" customWidth="1"/>
    <col min="2" max="2" width="14.42578125" bestFit="1" customWidth="1"/>
  </cols>
  <sheetData>
    <row r="1" spans="1:6" x14ac:dyDescent="0.25">
      <c r="A1" s="10"/>
      <c r="B1" s="11">
        <f ca="1">YEAR(TODAY())</f>
        <v>2025</v>
      </c>
    </row>
    <row r="2" spans="1:6" x14ac:dyDescent="0.25">
      <c r="A2" s="12" t="s">
        <v>5</v>
      </c>
      <c r="B2" s="13">
        <f ca="1">DATE(B1,1,1)</f>
        <v>45658</v>
      </c>
      <c r="D2" s="7" t="s">
        <v>1</v>
      </c>
      <c r="E2" s="8" t="s">
        <v>2</v>
      </c>
      <c r="F2" s="9">
        <v>0.875</v>
      </c>
    </row>
    <row r="3" spans="1:6" x14ac:dyDescent="0.25">
      <c r="A3" s="12" t="s">
        <v>6</v>
      </c>
      <c r="B3" s="13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45767</v>
      </c>
      <c r="D3" s="7" t="s">
        <v>3</v>
      </c>
      <c r="E3" s="8" t="s">
        <v>4</v>
      </c>
      <c r="F3" s="9">
        <v>0.25</v>
      </c>
    </row>
    <row r="4" spans="1:6" x14ac:dyDescent="0.25">
      <c r="A4" s="12" t="s">
        <v>7</v>
      </c>
      <c r="B4" s="13">
        <f ca="1">B3+1</f>
        <v>45768</v>
      </c>
    </row>
    <row r="5" spans="1:6" x14ac:dyDescent="0.25">
      <c r="A5" s="12" t="s">
        <v>8</v>
      </c>
      <c r="B5" s="13">
        <f ca="1">DATE(B1,5,1)</f>
        <v>45778</v>
      </c>
    </row>
    <row r="6" spans="1:6" x14ac:dyDescent="0.25">
      <c r="A6" s="12" t="s">
        <v>9</v>
      </c>
      <c r="B6" s="13">
        <f ca="1">DATE(B1,5,8)</f>
        <v>45785</v>
      </c>
    </row>
    <row r="7" spans="1:6" x14ac:dyDescent="0.25">
      <c r="A7" s="12" t="s">
        <v>10</v>
      </c>
      <c r="B7" s="13">
        <f ca="1">IF(B5=B4+38,,B4+38)</f>
        <v>45806</v>
      </c>
    </row>
    <row r="8" spans="1:6" x14ac:dyDescent="0.25">
      <c r="A8" s="12" t="s">
        <v>11</v>
      </c>
      <c r="B8" s="13">
        <f ca="1">DATE(B1,5,20)</f>
        <v>45797</v>
      </c>
    </row>
    <row r="9" spans="1:6" x14ac:dyDescent="0.25">
      <c r="A9" s="12" t="s">
        <v>12</v>
      </c>
      <c r="B9" s="13">
        <f ca="1">DATE(B1,7,14)</f>
        <v>45852</v>
      </c>
    </row>
    <row r="10" spans="1:6" x14ac:dyDescent="0.25">
      <c r="A10" s="12" t="s">
        <v>13</v>
      </c>
      <c r="B10" s="13">
        <f ca="1">DATE(B1,8,15)</f>
        <v>45884</v>
      </c>
    </row>
    <row r="11" spans="1:6" x14ac:dyDescent="0.25">
      <c r="A11" s="12" t="s">
        <v>14</v>
      </c>
      <c r="B11" s="13">
        <f ca="1">DATE(B1,11,1)</f>
        <v>45962</v>
      </c>
    </row>
    <row r="12" spans="1:6" x14ac:dyDescent="0.25">
      <c r="A12" s="12" t="s">
        <v>15</v>
      </c>
      <c r="B12" s="13">
        <f ca="1">DATE(B1,11,11)</f>
        <v>45972</v>
      </c>
    </row>
    <row r="13" spans="1:6" x14ac:dyDescent="0.25">
      <c r="A13" s="12" t="s">
        <v>16</v>
      </c>
      <c r="B13" s="14">
        <f ca="1">DATE(B1,12,25)</f>
        <v>46016</v>
      </c>
    </row>
    <row r="16" spans="1:6" x14ac:dyDescent="0.25">
      <c r="A16" s="23" t="s">
        <v>31</v>
      </c>
      <c r="B16" t="s">
        <v>32</v>
      </c>
    </row>
    <row r="17" spans="1:2" x14ac:dyDescent="0.25">
      <c r="A17" s="23" t="s">
        <v>1</v>
      </c>
      <c r="B17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LENARCZYK sem36</vt:lpstr>
      <vt:lpstr>Parametres</vt:lpstr>
      <vt:lpstr>Fer</vt:lpstr>
      <vt:lpstr>'LENARCZYK sem36'!HJ</vt:lpstr>
      <vt:lpstr>'LENARCZYK sem36'!HN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</dc:creator>
  <cp:lastModifiedBy>Marjolaine Caillard</cp:lastModifiedBy>
  <cp:lastPrinted>2018-07-11T15:06:57Z</cp:lastPrinted>
  <dcterms:created xsi:type="dcterms:W3CDTF">2018-07-11T14:35:42Z</dcterms:created>
  <dcterms:modified xsi:type="dcterms:W3CDTF">2025-10-10T11:12:03Z</dcterms:modified>
</cp:coreProperties>
</file>