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7305" windowWidth="20505" windowHeight="1170"/>
  </bookViews>
  <sheets>
    <sheet name="JANVIER 2021" sheetId="8" r:id="rId1"/>
    <sheet name="TABLEAU DE BORD" sheetId="28" r:id="rId2"/>
    <sheet name="FEVRIER 2021" sheetId="9" r:id="rId3"/>
    <sheet name="MARS 2021" sheetId="10" r:id="rId4"/>
    <sheet name="AVRIL 2021" sheetId="11" r:id="rId5"/>
    <sheet name="MAI 2021" sheetId="12" r:id="rId6"/>
    <sheet name="JUIN 2021" sheetId="13" r:id="rId7"/>
    <sheet name="JUILLET 2021" sheetId="14" r:id="rId8"/>
    <sheet name="AOUT 2021" sheetId="15" r:id="rId9"/>
    <sheet name="SEPTEMBRE 2020" sheetId="17" r:id="rId10"/>
    <sheet name="OCTOBRE 2021" sheetId="19" r:id="rId11"/>
    <sheet name="NOVEMBRE 2021" sheetId="18" r:id="rId12"/>
    <sheet name="DECEMBRE 2021" sheetId="21" r:id="rId13"/>
    <sheet name="BILAN 2021" sheetId="22" r:id="rId14"/>
    <sheet name="LIVRE CAISSE" sheetId="26" r:id="rId15"/>
    <sheet name="POINT " sheetId="27" r:id="rId16"/>
    <sheet name="LISTES" sheetId="29" r:id="rId17"/>
    <sheet name="Feuil6" sheetId="30" r:id="rId18"/>
    <sheet name="Feuil7" sheetId="31" r:id="rId19"/>
    <sheet name="Feuil9" sheetId="33" r:id="rId20"/>
    <sheet name="Feuil1" sheetId="34" r:id="rId21"/>
  </sheets>
  <definedNames>
    <definedName name="_xlnm._FilterDatabase" localSheetId="10" hidden="1">'OCTOBRE 2021'!$B$38:$C$38</definedName>
    <definedName name="Liste_MOIS">Tableau3[[#Headers],[Liste MOIS]]</definedName>
    <definedName name="ListeMois">Tableau3[Liste MOIS]</definedName>
    <definedName name="TMois">Tableau3[[#Headers],[Liste MOIS]]</definedName>
    <definedName name="_xlnm.Print_Area" localSheetId="16">LISTES!$A$1:$A$14</definedName>
  </definedNames>
  <calcPr calcId="145621"/>
</workbook>
</file>

<file path=xl/calcChain.xml><?xml version="1.0" encoding="utf-8"?>
<calcChain xmlns="http://schemas.openxmlformats.org/spreadsheetml/2006/main">
  <c r="J5" i="8" l="1"/>
  <c r="J4" i="8"/>
  <c r="J6" i="8" l="1"/>
  <c r="J7" i="8"/>
  <c r="J8" i="8"/>
  <c r="J9" i="8"/>
  <c r="J10" i="8"/>
  <c r="J11" i="8"/>
  <c r="J12" i="8"/>
  <c r="J13" i="8"/>
  <c r="J14" i="8"/>
  <c r="J15" i="8"/>
  <c r="J16" i="8"/>
  <c r="J17" i="8"/>
  <c r="J18" i="8"/>
  <c r="J19" i="8"/>
  <c r="J20" i="8"/>
  <c r="J21" i="8"/>
  <c r="J22" i="8"/>
  <c r="J23" i="8"/>
  <c r="J24" i="8"/>
  <c r="J25" i="8"/>
  <c r="J26" i="8"/>
  <c r="J27" i="8"/>
  <c r="J28" i="8"/>
  <c r="J29" i="8"/>
  <c r="J30" i="8"/>
  <c r="J31" i="8"/>
  <c r="J32" i="8"/>
  <c r="N6" i="8"/>
  <c r="N7" i="8"/>
  <c r="N8" i="8"/>
  <c r="N9" i="8"/>
  <c r="N10" i="8"/>
  <c r="N11" i="8"/>
  <c r="N12" i="8"/>
  <c r="N13" i="8"/>
  <c r="N14" i="8"/>
  <c r="N15" i="8"/>
  <c r="N16" i="8"/>
  <c r="N17" i="8"/>
  <c r="N18" i="8"/>
  <c r="N19" i="8"/>
  <c r="N20" i="8"/>
  <c r="N21" i="8"/>
  <c r="N22" i="8"/>
  <c r="N23" i="8"/>
  <c r="N24" i="8"/>
  <c r="N25" i="8"/>
  <c r="N26" i="8"/>
  <c r="N27" i="8"/>
  <c r="N28" i="8"/>
  <c r="N29" i="8"/>
  <c r="N30" i="8"/>
  <c r="N31" i="8"/>
  <c r="N32" i="8"/>
  <c r="Z33" i="8" l="1"/>
  <c r="W32" i="8"/>
  <c r="S32" i="8"/>
  <c r="Y32" i="8"/>
  <c r="AA32" i="8" s="1"/>
  <c r="W31" i="8"/>
  <c r="S31" i="8"/>
  <c r="Y31" i="8"/>
  <c r="AA31" i="8" s="1"/>
  <c r="W30" i="8"/>
  <c r="S30" i="8"/>
  <c r="Y30" i="8"/>
  <c r="AA30" i="8" s="1"/>
  <c r="W29" i="8"/>
  <c r="S29" i="8"/>
  <c r="Y29" i="8"/>
  <c r="AA29" i="8" s="1"/>
  <c r="W28" i="8"/>
  <c r="S28" i="8"/>
  <c r="Y28" i="8"/>
  <c r="AA28" i="8" s="1"/>
  <c r="W27" i="8"/>
  <c r="S27" i="8"/>
  <c r="Y27" i="8"/>
  <c r="AA27" i="8" s="1"/>
  <c r="W26" i="8"/>
  <c r="S26" i="8"/>
  <c r="Y26" i="8"/>
  <c r="AA26" i="8" s="1"/>
  <c r="W25" i="8"/>
  <c r="S25" i="8"/>
  <c r="Y25" i="8"/>
  <c r="AA25" i="8" s="1"/>
  <c r="W24" i="8"/>
  <c r="S24" i="8"/>
  <c r="Y24" i="8"/>
  <c r="AA24" i="8" s="1"/>
  <c r="W23" i="8"/>
  <c r="S23" i="8"/>
  <c r="Y23" i="8"/>
  <c r="AA23" i="8" s="1"/>
  <c r="W22" i="8"/>
  <c r="S22" i="8"/>
  <c r="Y22" i="8"/>
  <c r="AA22" i="8" s="1"/>
  <c r="W21" i="8"/>
  <c r="S21" i="8"/>
  <c r="Y21" i="8"/>
  <c r="AA21" i="8" s="1"/>
  <c r="W20" i="8"/>
  <c r="S20" i="8"/>
  <c r="Y20" i="8"/>
  <c r="AA20" i="8" s="1"/>
  <c r="W19" i="8"/>
  <c r="S19" i="8"/>
  <c r="Y19" i="8"/>
  <c r="AA19" i="8" s="1"/>
  <c r="W18" i="8"/>
  <c r="S18" i="8"/>
  <c r="Y18" i="8"/>
  <c r="AA18" i="8" s="1"/>
  <c r="W17" i="8"/>
  <c r="S17" i="8"/>
  <c r="Y17" i="8"/>
  <c r="AA17" i="8" s="1"/>
  <c r="W16" i="8"/>
  <c r="S16" i="8"/>
  <c r="Y16" i="8"/>
  <c r="AA16" i="8" s="1"/>
  <c r="W15" i="8"/>
  <c r="S15" i="8"/>
  <c r="Y15" i="8"/>
  <c r="AA15" i="8" s="1"/>
  <c r="W14" i="8"/>
  <c r="S14" i="8"/>
  <c r="Y14" i="8"/>
  <c r="AA14" i="8" s="1"/>
  <c r="W13" i="8"/>
  <c r="S13" i="8"/>
  <c r="Y13" i="8"/>
  <c r="AA13" i="8" s="1"/>
  <c r="W12" i="8"/>
  <c r="S12" i="8"/>
  <c r="Y12" i="8"/>
  <c r="AA12" i="8" s="1"/>
  <c r="W11" i="8"/>
  <c r="S11" i="8"/>
  <c r="Y11" i="8"/>
  <c r="AA11" i="8" s="1"/>
  <c r="W10" i="8"/>
  <c r="S10" i="8"/>
  <c r="Y10" i="8"/>
  <c r="AA10" i="8" s="1"/>
  <c r="W9" i="8"/>
  <c r="S9" i="8"/>
  <c r="Y9" i="8"/>
  <c r="AA9" i="8" s="1"/>
  <c r="W8" i="8"/>
  <c r="S8" i="8"/>
  <c r="Y8" i="8"/>
  <c r="AA8" i="8" s="1"/>
  <c r="W7" i="8"/>
  <c r="S7" i="8"/>
  <c r="Y7" i="8"/>
  <c r="AA7" i="8" s="1"/>
  <c r="W6" i="8"/>
  <c r="S6" i="8"/>
  <c r="Y6" i="8"/>
  <c r="AA6" i="8" s="1"/>
  <c r="W5" i="8"/>
  <c r="S5" i="8"/>
  <c r="Y5" i="8"/>
  <c r="AA5" i="8" s="1"/>
  <c r="W33" i="8"/>
  <c r="S33" i="8"/>
  <c r="N33" i="8"/>
  <c r="J33" i="8"/>
  <c r="AB23" i="9" l="1"/>
  <c r="AB18" i="9"/>
  <c r="AB5" i="9"/>
  <c r="Y33" i="8" l="1"/>
  <c r="AA33" i="8"/>
  <c r="AG19" i="9"/>
  <c r="AF31" i="9" l="1"/>
  <c r="S15" i="10"/>
  <c r="Y37" i="9"/>
  <c r="AB31" i="9"/>
  <c r="W8" i="9" l="1"/>
  <c r="W9" i="9"/>
  <c r="W10" i="9"/>
  <c r="W11" i="9"/>
  <c r="W12" i="9"/>
  <c r="W13" i="9"/>
  <c r="W14" i="9"/>
  <c r="W7" i="9"/>
  <c r="W15" i="9"/>
  <c r="W16" i="9"/>
  <c r="AE10" i="9"/>
  <c r="AE11" i="9"/>
  <c r="AE12" i="9"/>
  <c r="AE13" i="9"/>
  <c r="AE14" i="9"/>
  <c r="AE15" i="9"/>
  <c r="W21" i="13" l="1"/>
  <c r="W10" i="13"/>
  <c r="W34" i="12"/>
  <c r="W32" i="12"/>
  <c r="W21" i="12"/>
  <c r="W36" i="10"/>
  <c r="N11" i="26" l="1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40" i="26"/>
  <c r="N10" i="26"/>
  <c r="D11" i="26"/>
  <c r="D12" i="26"/>
  <c r="D13" i="26"/>
  <c r="D14" i="26"/>
  <c r="D15" i="26"/>
  <c r="D16" i="26"/>
  <c r="D17" i="26"/>
  <c r="D18" i="26"/>
  <c r="D19" i="26"/>
  <c r="D20" i="26"/>
  <c r="D21" i="26"/>
  <c r="D22" i="26"/>
  <c r="D23" i="26"/>
  <c r="D24" i="26"/>
  <c r="D25" i="26"/>
  <c r="D26" i="26"/>
  <c r="D27" i="26"/>
  <c r="D28" i="26"/>
  <c r="D29" i="26"/>
  <c r="D30" i="26"/>
  <c r="D31" i="26"/>
  <c r="D32" i="26"/>
  <c r="D33" i="26"/>
  <c r="D34" i="26"/>
  <c r="D35" i="26"/>
  <c r="D36" i="26"/>
  <c r="D37" i="26"/>
  <c r="D38" i="26"/>
  <c r="D39" i="26"/>
  <c r="D40" i="26"/>
  <c r="D10" i="26"/>
  <c r="J9" i="21" l="1"/>
  <c r="J10" i="21"/>
  <c r="J11" i="21"/>
  <c r="J12" i="21"/>
  <c r="J13" i="21"/>
  <c r="J14" i="21"/>
  <c r="J15" i="21"/>
  <c r="J16" i="21"/>
  <c r="J17" i="21"/>
  <c r="J18" i="21"/>
  <c r="J19" i="21"/>
  <c r="J20" i="21"/>
  <c r="J21" i="21"/>
  <c r="J22" i="21"/>
  <c r="J23" i="21"/>
  <c r="J24" i="21"/>
  <c r="J25" i="21"/>
  <c r="J7" i="21"/>
  <c r="J8" i="21"/>
  <c r="H45" i="27"/>
  <c r="L31" i="27" l="1"/>
  <c r="K31" i="27"/>
  <c r="J31" i="27"/>
  <c r="I31" i="27"/>
  <c r="H31" i="27"/>
  <c r="G31" i="27"/>
  <c r="F31" i="27"/>
  <c r="D31" i="27"/>
  <c r="E31" i="27"/>
  <c r="C31" i="27"/>
  <c r="N31" i="27"/>
  <c r="M31" i="27"/>
  <c r="L28" i="27"/>
  <c r="W22" i="21" l="1"/>
  <c r="W21" i="21"/>
  <c r="H38" i="21" l="1"/>
  <c r="C38" i="21"/>
  <c r="D38" i="21"/>
  <c r="N23" i="21" l="1"/>
  <c r="W36" i="18" l="1"/>
  <c r="W24" i="14"/>
  <c r="W7" i="14"/>
  <c r="W29" i="13"/>
  <c r="AE39" i="13"/>
  <c r="W23" i="21" l="1"/>
  <c r="S23" i="21"/>
  <c r="Y23" i="21"/>
  <c r="W31" i="18" l="1"/>
  <c r="W35" i="18"/>
  <c r="Z38" i="18"/>
  <c r="X38" i="21" l="1"/>
  <c r="DO4" i="26"/>
  <c r="DJ11" i="26"/>
  <c r="DJ12" i="26"/>
  <c r="DJ13" i="26"/>
  <c r="DJ14" i="26"/>
  <c r="DJ15" i="26"/>
  <c r="DJ16" i="26"/>
  <c r="DJ17" i="26"/>
  <c r="DJ18" i="26"/>
  <c r="DJ19" i="26"/>
  <c r="DJ20" i="26"/>
  <c r="DJ21" i="26"/>
  <c r="DJ22" i="26"/>
  <c r="DJ23" i="26"/>
  <c r="DJ24" i="26"/>
  <c r="DJ25" i="26"/>
  <c r="DJ26" i="26"/>
  <c r="DJ27" i="26"/>
  <c r="DJ28" i="26"/>
  <c r="DJ29" i="26"/>
  <c r="DJ30" i="26"/>
  <c r="DJ31" i="26"/>
  <c r="DJ32" i="26"/>
  <c r="DJ33" i="26"/>
  <c r="DJ34" i="26"/>
  <c r="DJ35" i="26"/>
  <c r="DJ36" i="26"/>
  <c r="DJ37" i="26"/>
  <c r="DJ38" i="26"/>
  <c r="DJ39" i="26"/>
  <c r="DJ40" i="26"/>
  <c r="DJ10" i="26"/>
  <c r="H6" i="22" l="1"/>
  <c r="C6" i="22"/>
  <c r="H38" i="14"/>
  <c r="D18" i="27"/>
  <c r="D17" i="27"/>
  <c r="D16" i="27"/>
  <c r="D15" i="27"/>
  <c r="D14" i="27"/>
  <c r="D8" i="27"/>
  <c r="D6" i="27"/>
  <c r="D5" i="27"/>
  <c r="D3" i="27"/>
  <c r="D7" i="27"/>
  <c r="R42" i="26"/>
  <c r="AB38" i="11" l="1"/>
  <c r="AD38" i="11"/>
  <c r="AE38" i="11"/>
  <c r="AF38" i="11"/>
  <c r="W14" i="18" l="1"/>
  <c r="W13" i="18"/>
  <c r="W12" i="18"/>
  <c r="W10" i="18"/>
  <c r="W9" i="18"/>
  <c r="W8" i="18"/>
  <c r="C38" i="18"/>
  <c r="D38" i="18"/>
  <c r="E38" i="18"/>
  <c r="F38" i="18"/>
  <c r="G38" i="18"/>
  <c r="H38" i="18"/>
  <c r="X38" i="18" l="1"/>
  <c r="C38" i="19"/>
  <c r="H38" i="19"/>
  <c r="C38" i="17"/>
  <c r="CZ11" i="26" l="1"/>
  <c r="CZ12" i="26"/>
  <c r="CZ13" i="26"/>
  <c r="CZ14" i="26"/>
  <c r="CZ15" i="26"/>
  <c r="CZ16" i="26"/>
  <c r="CZ17" i="26"/>
  <c r="CZ18" i="26"/>
  <c r="CZ19" i="26"/>
  <c r="CZ20" i="26"/>
  <c r="CZ21" i="26"/>
  <c r="CZ22" i="26"/>
  <c r="CZ23" i="26"/>
  <c r="CZ24" i="26"/>
  <c r="CZ25" i="26"/>
  <c r="CZ26" i="26"/>
  <c r="CZ27" i="26"/>
  <c r="CZ28" i="26"/>
  <c r="CZ29" i="26"/>
  <c r="CZ30" i="26"/>
  <c r="CZ31" i="26"/>
  <c r="CZ32" i="26"/>
  <c r="CZ33" i="26"/>
  <c r="CZ34" i="26"/>
  <c r="CZ35" i="26"/>
  <c r="CZ36" i="26"/>
  <c r="CZ37" i="26"/>
  <c r="CZ38" i="26"/>
  <c r="CZ39" i="26"/>
  <c r="CZ40" i="26"/>
  <c r="CZ10" i="26"/>
  <c r="W36" i="19" l="1"/>
  <c r="W34" i="19"/>
  <c r="W29" i="19"/>
  <c r="W25" i="19"/>
  <c r="S33" i="19"/>
  <c r="W8" i="14" l="1"/>
  <c r="W9" i="14"/>
  <c r="W10" i="14"/>
  <c r="W11" i="14"/>
  <c r="W12" i="14"/>
  <c r="W13" i="14"/>
  <c r="W14" i="14"/>
  <c r="W15" i="14"/>
  <c r="W16" i="14"/>
  <c r="W17" i="14"/>
  <c r="W18" i="14"/>
  <c r="W19" i="14"/>
  <c r="W20" i="14"/>
  <c r="W21" i="14"/>
  <c r="W22" i="14"/>
  <c r="W23" i="14"/>
  <c r="W25" i="14"/>
  <c r="W26" i="14"/>
  <c r="W27" i="14"/>
  <c r="W28" i="14"/>
  <c r="W29" i="14"/>
  <c r="W30" i="14"/>
  <c r="W31" i="14"/>
  <c r="W32" i="14"/>
  <c r="W33" i="14"/>
  <c r="W34" i="14"/>
  <c r="W35" i="14"/>
  <c r="W36" i="14"/>
  <c r="W37" i="14"/>
  <c r="AC34" i="14"/>
  <c r="AC30" i="14"/>
  <c r="AC12" i="14"/>
  <c r="AC9" i="14"/>
  <c r="AC7" i="14"/>
  <c r="AI33" i="14" l="1"/>
  <c r="AE38" i="14"/>
  <c r="AF38" i="14"/>
  <c r="W7" i="19" l="1"/>
  <c r="W8" i="19"/>
  <c r="W9" i="19"/>
  <c r="W10" i="19"/>
  <c r="W11" i="19"/>
  <c r="W12" i="19"/>
  <c r="W13" i="19"/>
  <c r="W14" i="19"/>
  <c r="W15" i="19"/>
  <c r="W16" i="19"/>
  <c r="W17" i="19"/>
  <c r="W18" i="19"/>
  <c r="W19" i="19"/>
  <c r="W20" i="19"/>
  <c r="W21" i="19"/>
  <c r="W22" i="19"/>
  <c r="W23" i="19"/>
  <c r="W24" i="19"/>
  <c r="W26" i="19"/>
  <c r="W27" i="19"/>
  <c r="N42" i="27" l="1"/>
  <c r="M42" i="27"/>
  <c r="L42" i="27"/>
  <c r="K42" i="27"/>
  <c r="J42" i="27"/>
  <c r="C42" i="27"/>
  <c r="D42" i="27"/>
  <c r="E42" i="27"/>
  <c r="F42" i="27"/>
  <c r="G42" i="27"/>
  <c r="H42" i="27"/>
  <c r="I42" i="27"/>
  <c r="I8" i="27"/>
  <c r="N26" i="27"/>
  <c r="M26" i="27"/>
  <c r="L26" i="27"/>
  <c r="K26" i="27"/>
  <c r="J26" i="27"/>
  <c r="I26" i="27"/>
  <c r="H26" i="27"/>
  <c r="G26" i="27"/>
  <c r="F26" i="27"/>
  <c r="N27" i="27"/>
  <c r="M27" i="27"/>
  <c r="L27" i="27"/>
  <c r="K27" i="27"/>
  <c r="J27" i="27"/>
  <c r="I27" i="27"/>
  <c r="H27" i="27"/>
  <c r="G27" i="27"/>
  <c r="F27" i="27"/>
  <c r="D27" i="27"/>
  <c r="C27" i="27"/>
  <c r="D26" i="27"/>
  <c r="E26" i="27"/>
  <c r="E27" i="27"/>
  <c r="C26" i="27"/>
  <c r="E5" i="27"/>
  <c r="X38" i="14" l="1"/>
  <c r="X38" i="17"/>
  <c r="X38" i="19"/>
  <c r="AE38" i="17" l="1"/>
  <c r="CP11" i="26"/>
  <c r="CP12" i="26"/>
  <c r="CP13" i="26"/>
  <c r="CP14" i="26"/>
  <c r="CP15" i="26"/>
  <c r="CP16" i="26"/>
  <c r="CP17" i="26"/>
  <c r="CP18" i="26"/>
  <c r="CP19" i="26"/>
  <c r="CP20" i="26"/>
  <c r="CP21" i="26"/>
  <c r="CP22" i="26"/>
  <c r="CP23" i="26"/>
  <c r="CP24" i="26"/>
  <c r="CP25" i="26"/>
  <c r="CP26" i="26"/>
  <c r="CP27" i="26"/>
  <c r="CP28" i="26"/>
  <c r="CP29" i="26"/>
  <c r="CP30" i="26"/>
  <c r="CP31" i="26"/>
  <c r="CP32" i="26"/>
  <c r="CP33" i="26"/>
  <c r="CP34" i="26"/>
  <c r="CP35" i="26"/>
  <c r="CP36" i="26"/>
  <c r="CP37" i="26"/>
  <c r="CP38" i="26"/>
  <c r="CP39" i="26"/>
  <c r="CP40" i="26"/>
  <c r="CP10" i="26"/>
  <c r="CF11" i="26"/>
  <c r="CF12" i="26"/>
  <c r="CF13" i="26"/>
  <c r="CF14" i="26"/>
  <c r="CF15" i="26"/>
  <c r="CF16" i="26"/>
  <c r="CF17" i="26"/>
  <c r="CF18" i="26"/>
  <c r="CF19" i="26"/>
  <c r="CF20" i="26"/>
  <c r="CF21" i="26"/>
  <c r="CF22" i="26"/>
  <c r="CF23" i="26"/>
  <c r="CF24" i="26"/>
  <c r="CF25" i="26"/>
  <c r="CF26" i="26"/>
  <c r="CF27" i="26"/>
  <c r="CF28" i="26"/>
  <c r="CF29" i="26"/>
  <c r="CF30" i="26"/>
  <c r="CF31" i="26"/>
  <c r="CF32" i="26"/>
  <c r="CF33" i="26"/>
  <c r="CF34" i="26"/>
  <c r="CF35" i="26"/>
  <c r="CF36" i="26"/>
  <c r="CF37" i="26"/>
  <c r="CF38" i="26"/>
  <c r="CF39" i="26"/>
  <c r="CF40" i="26"/>
  <c r="CF10" i="26"/>
  <c r="AC38" i="17" l="1"/>
  <c r="AC3" i="15"/>
  <c r="X38" i="15" l="1"/>
  <c r="W30" i="15" l="1"/>
  <c r="AD38" i="15" l="1"/>
  <c r="AE38" i="15"/>
  <c r="AC24" i="15" l="1"/>
  <c r="C38" i="15" l="1"/>
  <c r="AC11" i="15" l="1"/>
  <c r="I30" i="27" l="1"/>
  <c r="H30" i="27"/>
  <c r="G30" i="27"/>
  <c r="AC10" i="15"/>
  <c r="AC38" i="15" s="1"/>
  <c r="BV12" i="26" l="1"/>
  <c r="BV13" i="26"/>
  <c r="BV14" i="26"/>
  <c r="BV15" i="26"/>
  <c r="BV16" i="26"/>
  <c r="BV17" i="26"/>
  <c r="BV18" i="26"/>
  <c r="BV19" i="26"/>
  <c r="BV20" i="26"/>
  <c r="BV21" i="26"/>
  <c r="BV22" i="26"/>
  <c r="BV23" i="26"/>
  <c r="BV24" i="26"/>
  <c r="BV25" i="26"/>
  <c r="BV26" i="26"/>
  <c r="BV27" i="26"/>
  <c r="BV28" i="26"/>
  <c r="BV29" i="26"/>
  <c r="BV30" i="26"/>
  <c r="BV31" i="26"/>
  <c r="BV32" i="26"/>
  <c r="BV33" i="26"/>
  <c r="BV34" i="26"/>
  <c r="BV35" i="26"/>
  <c r="BV36" i="26"/>
  <c r="BV37" i="26"/>
  <c r="BV38" i="26"/>
  <c r="BV39" i="26"/>
  <c r="BV40" i="26"/>
  <c r="BV11" i="26"/>
  <c r="BV10" i="26"/>
  <c r="AI12" i="14" l="1"/>
  <c r="AI7" i="14"/>
  <c r="AI19" i="14"/>
  <c r="AI27" i="14"/>
  <c r="AG40" i="14"/>
  <c r="C38" i="14" l="1"/>
  <c r="BL11" i="26" l="1"/>
  <c r="BL12" i="26"/>
  <c r="BL13" i="26"/>
  <c r="BL14" i="26"/>
  <c r="BL15" i="26"/>
  <c r="BL16" i="26"/>
  <c r="BL17" i="26"/>
  <c r="BL18" i="26"/>
  <c r="BL19" i="26"/>
  <c r="BL20" i="26"/>
  <c r="BL21" i="26"/>
  <c r="BL22" i="26"/>
  <c r="BL23" i="26"/>
  <c r="BL24" i="26"/>
  <c r="BL25" i="26"/>
  <c r="BL26" i="26"/>
  <c r="BL27" i="26"/>
  <c r="BL28" i="26"/>
  <c r="BL29" i="26"/>
  <c r="BL30" i="26"/>
  <c r="BL31" i="26"/>
  <c r="BL32" i="26"/>
  <c r="BL33" i="26"/>
  <c r="BL34" i="26"/>
  <c r="BL35" i="26"/>
  <c r="BL36" i="26"/>
  <c r="BL37" i="26"/>
  <c r="BL38" i="26"/>
  <c r="BL39" i="26"/>
  <c r="BL40" i="26"/>
  <c r="BL10" i="26"/>
  <c r="X40" i="11" l="1"/>
  <c r="AB38" i="13" l="1"/>
  <c r="AC38" i="13"/>
  <c r="AD38" i="13"/>
  <c r="X38" i="13" l="1"/>
  <c r="C38" i="13"/>
  <c r="H38" i="13"/>
  <c r="J16" i="13"/>
  <c r="N16" i="13"/>
  <c r="S16" i="13"/>
  <c r="W16" i="13"/>
  <c r="Y16" i="13"/>
  <c r="AA16" i="13"/>
  <c r="J17" i="13"/>
  <c r="N17" i="13"/>
  <c r="S17" i="13"/>
  <c r="W17" i="13"/>
  <c r="Y17" i="13"/>
  <c r="AA17" i="13"/>
  <c r="J18" i="13"/>
  <c r="N18" i="13"/>
  <c r="S18" i="13"/>
  <c r="W18" i="13"/>
  <c r="Y18" i="13"/>
  <c r="AA18" i="13"/>
  <c r="J19" i="13"/>
  <c r="N19" i="13"/>
  <c r="S19" i="13"/>
  <c r="W19" i="13"/>
  <c r="Y19" i="13"/>
  <c r="AA19" i="13"/>
  <c r="J20" i="13"/>
  <c r="N20" i="13"/>
  <c r="S20" i="13"/>
  <c r="W20" i="13"/>
  <c r="Y20" i="13"/>
  <c r="AA20" i="13"/>
  <c r="J21" i="13"/>
  <c r="N21" i="13"/>
  <c r="S21" i="13"/>
  <c r="Y21" i="13"/>
  <c r="AA21" i="13"/>
  <c r="J22" i="13"/>
  <c r="N22" i="13"/>
  <c r="S22" i="13"/>
  <c r="W22" i="13"/>
  <c r="Y22" i="13"/>
  <c r="AA22" i="13"/>
  <c r="R31" i="27" l="1"/>
  <c r="R29" i="27"/>
  <c r="Y31" i="27"/>
  <c r="G49" i="27"/>
  <c r="G48" i="27"/>
  <c r="G47" i="27"/>
  <c r="G46" i="27"/>
  <c r="G45" i="27"/>
  <c r="G44" i="27"/>
  <c r="G43" i="27"/>
  <c r="G41" i="27"/>
  <c r="G40" i="27"/>
  <c r="G39" i="27"/>
  <c r="G38" i="27"/>
  <c r="G37" i="27"/>
  <c r="G36" i="27"/>
  <c r="G35" i="27"/>
  <c r="G34" i="27"/>
  <c r="G33" i="27"/>
  <c r="G32" i="27"/>
  <c r="G29" i="27"/>
  <c r="G28" i="27"/>
  <c r="G25" i="27"/>
  <c r="G24" i="27"/>
  <c r="G23" i="27"/>
  <c r="G22" i="27"/>
  <c r="G21" i="27"/>
  <c r="G20" i="27"/>
  <c r="G19" i="27"/>
  <c r="G18" i="27"/>
  <c r="G17" i="27"/>
  <c r="G16" i="27"/>
  <c r="G15" i="27"/>
  <c r="G14" i="27"/>
  <c r="G9" i="27"/>
  <c r="G8" i="27"/>
  <c r="G7" i="27"/>
  <c r="G6" i="27"/>
  <c r="G5" i="27"/>
  <c r="G3" i="27"/>
  <c r="AV42" i="26" l="1"/>
  <c r="N40" i="27"/>
  <c r="E49" i="27"/>
  <c r="E48" i="27"/>
  <c r="E47" i="27"/>
  <c r="E46" i="27"/>
  <c r="E45" i="27"/>
  <c r="E44" i="27"/>
  <c r="E43" i="27"/>
  <c r="E41" i="27"/>
  <c r="E40" i="27"/>
  <c r="E39" i="27"/>
  <c r="E38" i="27"/>
  <c r="E37" i="27"/>
  <c r="E36" i="27"/>
  <c r="E35" i="27"/>
  <c r="E34" i="27"/>
  <c r="E33" i="27"/>
  <c r="E32" i="27"/>
  <c r="E30" i="27"/>
  <c r="E29" i="27"/>
  <c r="E28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9" i="27"/>
  <c r="E8" i="27"/>
  <c r="E7" i="27"/>
  <c r="E6" i="27"/>
  <c r="E3" i="27"/>
  <c r="AB42" i="26"/>
  <c r="W31" i="12" l="1"/>
  <c r="N49" i="27" l="1"/>
  <c r="N48" i="27"/>
  <c r="N47" i="27"/>
  <c r="N46" i="27"/>
  <c r="N45" i="27"/>
  <c r="N44" i="27"/>
  <c r="N43" i="27"/>
  <c r="N41" i="27"/>
  <c r="N39" i="27"/>
  <c r="N38" i="27"/>
  <c r="N37" i="27"/>
  <c r="N36" i="27"/>
  <c r="N35" i="27"/>
  <c r="N34" i="27"/>
  <c r="N33" i="27"/>
  <c r="N30" i="27"/>
  <c r="N29" i="27"/>
  <c r="N28" i="27"/>
  <c r="N25" i="27"/>
  <c r="N24" i="27"/>
  <c r="N23" i="27"/>
  <c r="N22" i="27"/>
  <c r="N21" i="27"/>
  <c r="N20" i="27"/>
  <c r="N19" i="27"/>
  <c r="N18" i="27"/>
  <c r="N17" i="27"/>
  <c r="N16" i="27"/>
  <c r="N15" i="27"/>
  <c r="N14" i="27"/>
  <c r="N9" i="27"/>
  <c r="N8" i="27"/>
  <c r="N7" i="27"/>
  <c r="N6" i="27"/>
  <c r="N5" i="27"/>
  <c r="N3" i="27"/>
  <c r="M48" i="27"/>
  <c r="M49" i="27"/>
  <c r="M47" i="27"/>
  <c r="M46" i="27"/>
  <c r="M45" i="27"/>
  <c r="M44" i="27"/>
  <c r="M43" i="27"/>
  <c r="M41" i="27"/>
  <c r="M40" i="27"/>
  <c r="M39" i="27"/>
  <c r="M38" i="27"/>
  <c r="M37" i="27"/>
  <c r="M36" i="27"/>
  <c r="M35" i="27"/>
  <c r="M34" i="27"/>
  <c r="M33" i="27"/>
  <c r="M32" i="27"/>
  <c r="M30" i="27"/>
  <c r="M29" i="27"/>
  <c r="M28" i="27"/>
  <c r="M25" i="27"/>
  <c r="M24" i="27"/>
  <c r="M23" i="27"/>
  <c r="M22" i="27"/>
  <c r="M21" i="27"/>
  <c r="M20" i="27"/>
  <c r="M19" i="27"/>
  <c r="M18" i="27"/>
  <c r="M17" i="27"/>
  <c r="M16" i="27"/>
  <c r="M15" i="27"/>
  <c r="M14" i="27"/>
  <c r="M9" i="27"/>
  <c r="M8" i="27"/>
  <c r="M7" i="27"/>
  <c r="M6" i="27"/>
  <c r="M5" i="27"/>
  <c r="M3" i="27"/>
  <c r="L49" i="27"/>
  <c r="L48" i="27"/>
  <c r="L47" i="27"/>
  <c r="L46" i="27"/>
  <c r="L45" i="27"/>
  <c r="L44" i="27"/>
  <c r="L43" i="27"/>
  <c r="L41" i="27"/>
  <c r="L40" i="27"/>
  <c r="L39" i="27"/>
  <c r="L38" i="27"/>
  <c r="L37" i="27"/>
  <c r="L36" i="27"/>
  <c r="L35" i="27"/>
  <c r="L34" i="27"/>
  <c r="L33" i="27"/>
  <c r="L32" i="27"/>
  <c r="L30" i="27"/>
  <c r="L29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9" i="27"/>
  <c r="L8" i="27"/>
  <c r="L7" i="27"/>
  <c r="L5" i="27"/>
  <c r="L6" i="27"/>
  <c r="L3" i="27"/>
  <c r="K49" i="27"/>
  <c r="K48" i="27"/>
  <c r="K47" i="27"/>
  <c r="K46" i="27"/>
  <c r="K45" i="27"/>
  <c r="K44" i="27"/>
  <c r="K43" i="27"/>
  <c r="K41" i="27"/>
  <c r="K40" i="27"/>
  <c r="K39" i="27"/>
  <c r="K38" i="27"/>
  <c r="K37" i="27"/>
  <c r="K36" i="27"/>
  <c r="K35" i="27"/>
  <c r="K34" i="27"/>
  <c r="K33" i="27"/>
  <c r="K32" i="27"/>
  <c r="K30" i="27"/>
  <c r="K29" i="27"/>
  <c r="K28" i="27"/>
  <c r="K25" i="27"/>
  <c r="K24" i="27"/>
  <c r="K23" i="27"/>
  <c r="K22" i="27"/>
  <c r="K21" i="27"/>
  <c r="K20" i="27"/>
  <c r="K19" i="27"/>
  <c r="K18" i="27"/>
  <c r="K17" i="27"/>
  <c r="K16" i="27"/>
  <c r="K15" i="27"/>
  <c r="K14" i="27"/>
  <c r="K9" i="27"/>
  <c r="K8" i="27"/>
  <c r="K7" i="27"/>
  <c r="K6" i="27"/>
  <c r="K5" i="27"/>
  <c r="K3" i="27"/>
  <c r="J49" i="27" l="1"/>
  <c r="J48" i="27"/>
  <c r="J47" i="27"/>
  <c r="J46" i="27"/>
  <c r="J45" i="27"/>
  <c r="J44" i="27"/>
  <c r="J43" i="27"/>
  <c r="J41" i="27"/>
  <c r="J40" i="27"/>
  <c r="J39" i="27"/>
  <c r="J38" i="27"/>
  <c r="J37" i="27"/>
  <c r="J36" i="27"/>
  <c r="J35" i="27"/>
  <c r="J34" i="27"/>
  <c r="J33" i="27"/>
  <c r="J32" i="27"/>
  <c r="J30" i="27"/>
  <c r="J29" i="27"/>
  <c r="J28" i="27"/>
  <c r="J25" i="27"/>
  <c r="J24" i="27"/>
  <c r="J23" i="27"/>
  <c r="J22" i="27"/>
  <c r="J21" i="27"/>
  <c r="J20" i="27"/>
  <c r="J19" i="27"/>
  <c r="J18" i="27"/>
  <c r="J17" i="27"/>
  <c r="J16" i="27"/>
  <c r="J15" i="27"/>
  <c r="J14" i="27"/>
  <c r="J9" i="27"/>
  <c r="J8" i="27"/>
  <c r="J7" i="27"/>
  <c r="J6" i="27"/>
  <c r="J5" i="27"/>
  <c r="J3" i="27"/>
  <c r="I49" i="27"/>
  <c r="I48" i="27"/>
  <c r="I47" i="27"/>
  <c r="I46" i="27"/>
  <c r="I45" i="27"/>
  <c r="I44" i="27"/>
  <c r="I43" i="27"/>
  <c r="I41" i="27"/>
  <c r="I40" i="27"/>
  <c r="I39" i="27"/>
  <c r="I38" i="27"/>
  <c r="I37" i="27"/>
  <c r="I36" i="27"/>
  <c r="I35" i="27"/>
  <c r="I34" i="27"/>
  <c r="I33" i="27"/>
  <c r="I32" i="27"/>
  <c r="I29" i="27"/>
  <c r="I28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9" i="27"/>
  <c r="I7" i="27"/>
  <c r="I6" i="27"/>
  <c r="I5" i="27"/>
  <c r="I3" i="27"/>
  <c r="C49" i="27"/>
  <c r="C48" i="27"/>
  <c r="C47" i="27"/>
  <c r="C46" i="27"/>
  <c r="C45" i="27"/>
  <c r="C44" i="27"/>
  <c r="C43" i="27"/>
  <c r="C41" i="27"/>
  <c r="C40" i="27"/>
  <c r="C39" i="27"/>
  <c r="C38" i="27"/>
  <c r="C37" i="27"/>
  <c r="C36" i="27"/>
  <c r="C35" i="27"/>
  <c r="C34" i="27"/>
  <c r="C33" i="27"/>
  <c r="C32" i="27"/>
  <c r="C30" i="27"/>
  <c r="C29" i="27"/>
  <c r="C28" i="27"/>
  <c r="C25" i="27"/>
  <c r="C24" i="27"/>
  <c r="C23" i="27"/>
  <c r="C22" i="27"/>
  <c r="C21" i="27"/>
  <c r="C20" i="27"/>
  <c r="C19" i="27"/>
  <c r="C18" i="27"/>
  <c r="C17" i="27"/>
  <c r="C16" i="27"/>
  <c r="C15" i="27"/>
  <c r="C14" i="27"/>
  <c r="C9" i="27"/>
  <c r="C8" i="27"/>
  <c r="C7" i="27"/>
  <c r="C6" i="27"/>
  <c r="C5" i="27"/>
  <c r="C3" i="27"/>
  <c r="C10" i="27"/>
  <c r="H38" i="11" l="1"/>
  <c r="H38" i="12"/>
  <c r="C38" i="12"/>
  <c r="C38" i="11"/>
  <c r="H49" i="27"/>
  <c r="H48" i="27"/>
  <c r="H47" i="27"/>
  <c r="H46" i="27"/>
  <c r="H44" i="27"/>
  <c r="H43" i="27"/>
  <c r="H41" i="27"/>
  <c r="H40" i="27"/>
  <c r="H39" i="27"/>
  <c r="H38" i="27"/>
  <c r="H37" i="27"/>
  <c r="H36" i="27"/>
  <c r="H35" i="27"/>
  <c r="H34" i="27"/>
  <c r="H33" i="27"/>
  <c r="H32" i="27"/>
  <c r="H29" i="27"/>
  <c r="H28" i="27"/>
  <c r="H25" i="27"/>
  <c r="H24" i="27"/>
  <c r="H23" i="27"/>
  <c r="H22" i="27"/>
  <c r="H21" i="27"/>
  <c r="H20" i="27"/>
  <c r="H19" i="27"/>
  <c r="H18" i="27"/>
  <c r="H17" i="27"/>
  <c r="H16" i="27"/>
  <c r="H15" i="27"/>
  <c r="H14" i="27"/>
  <c r="H9" i="27"/>
  <c r="H8" i="27"/>
  <c r="H7" i="27"/>
  <c r="H6" i="27"/>
  <c r="H5" i="27"/>
  <c r="H3" i="27"/>
  <c r="F17" i="27"/>
  <c r="F49" i="27"/>
  <c r="F48" i="27"/>
  <c r="F47" i="27"/>
  <c r="F46" i="27"/>
  <c r="F45" i="27"/>
  <c r="F44" i="27"/>
  <c r="F43" i="27"/>
  <c r="F41" i="27"/>
  <c r="F40" i="27"/>
  <c r="F39" i="27"/>
  <c r="F38" i="27"/>
  <c r="F37" i="27"/>
  <c r="F36" i="27"/>
  <c r="F35" i="27"/>
  <c r="F34" i="27"/>
  <c r="F33" i="27"/>
  <c r="F32" i="27"/>
  <c r="F30" i="27"/>
  <c r="F29" i="27"/>
  <c r="F28" i="27"/>
  <c r="F25" i="27"/>
  <c r="F24" i="27"/>
  <c r="F23" i="27"/>
  <c r="F22" i="27"/>
  <c r="F21" i="27"/>
  <c r="F20" i="27"/>
  <c r="F19" i="27"/>
  <c r="F18" i="27"/>
  <c r="F16" i="27"/>
  <c r="F15" i="27"/>
  <c r="F9" i="27"/>
  <c r="F8" i="27"/>
  <c r="F7" i="27"/>
  <c r="F6" i="27"/>
  <c r="F5" i="27"/>
  <c r="F3" i="27"/>
  <c r="F10" i="27"/>
  <c r="G10" i="27"/>
  <c r="H10" i="27"/>
  <c r="J10" i="27"/>
  <c r="K10" i="27"/>
  <c r="L10" i="27"/>
  <c r="M10" i="27"/>
  <c r="N10" i="27"/>
  <c r="E10" i="27"/>
  <c r="D49" i="27"/>
  <c r="D48" i="27"/>
  <c r="D47" i="27"/>
  <c r="D46" i="27"/>
  <c r="D45" i="27"/>
  <c r="D44" i="27"/>
  <c r="D43" i="27"/>
  <c r="D41" i="27"/>
  <c r="D40" i="27"/>
  <c r="D39" i="27"/>
  <c r="D38" i="27"/>
  <c r="D37" i="27"/>
  <c r="D36" i="27"/>
  <c r="D35" i="27"/>
  <c r="D34" i="27"/>
  <c r="D33" i="27"/>
  <c r="D32" i="27"/>
  <c r="D30" i="27"/>
  <c r="D29" i="27"/>
  <c r="D28" i="27"/>
  <c r="D25" i="27"/>
  <c r="D24" i="27"/>
  <c r="D23" i="27"/>
  <c r="D22" i="27"/>
  <c r="D20" i="27"/>
  <c r="D19" i="27"/>
  <c r="D21" i="27"/>
  <c r="D9" i="27"/>
  <c r="O7" i="27"/>
  <c r="O6" i="27"/>
  <c r="D10" i="27"/>
  <c r="AD57" i="27"/>
  <c r="AC57" i="27"/>
  <c r="AB57" i="27"/>
  <c r="AA57" i="27"/>
  <c r="Z57" i="27"/>
  <c r="Y57" i="27"/>
  <c r="X57" i="27"/>
  <c r="W57" i="27"/>
  <c r="V57" i="27"/>
  <c r="U57" i="27"/>
  <c r="T57" i="27"/>
  <c r="S57" i="27"/>
  <c r="R57" i="27"/>
  <c r="N57" i="27"/>
  <c r="M57" i="27"/>
  <c r="L57" i="27"/>
  <c r="K57" i="27"/>
  <c r="J57" i="27"/>
  <c r="I57" i="27"/>
  <c r="H57" i="27"/>
  <c r="G57" i="27"/>
  <c r="F57" i="27"/>
  <c r="E57" i="27"/>
  <c r="D57" i="27"/>
  <c r="C57" i="27"/>
  <c r="O57" i="27" s="1"/>
  <c r="O56" i="27"/>
  <c r="O55" i="27"/>
  <c r="O54" i="27"/>
  <c r="O53" i="27"/>
  <c r="O52" i="27"/>
  <c r="O51" i="27"/>
  <c r="M50" i="27"/>
  <c r="L50" i="27"/>
  <c r="K50" i="27"/>
  <c r="J50" i="27"/>
  <c r="I50" i="27"/>
  <c r="H50" i="27"/>
  <c r="G50" i="27"/>
  <c r="E50" i="27"/>
  <c r="D50" i="27"/>
  <c r="C50" i="27"/>
  <c r="AD49" i="27"/>
  <c r="O49" i="27"/>
  <c r="AD48" i="27"/>
  <c r="O48" i="27"/>
  <c r="AD47" i="27"/>
  <c r="O47" i="27"/>
  <c r="AD46" i="27"/>
  <c r="O46" i="27"/>
  <c r="AD45" i="27"/>
  <c r="O45" i="27"/>
  <c r="AD44" i="27"/>
  <c r="O44" i="27"/>
  <c r="AD43" i="27"/>
  <c r="O43" i="27"/>
  <c r="AD42" i="27"/>
  <c r="O42" i="27"/>
  <c r="AD41" i="27"/>
  <c r="O41" i="27"/>
  <c r="AD40" i="27"/>
  <c r="O40" i="27"/>
  <c r="AD39" i="27"/>
  <c r="O39" i="27"/>
  <c r="AD38" i="27"/>
  <c r="O38" i="27"/>
  <c r="AC37" i="27"/>
  <c r="AB37" i="27"/>
  <c r="AA37" i="27"/>
  <c r="Z37" i="27"/>
  <c r="Y37" i="27"/>
  <c r="X37" i="27"/>
  <c r="W37" i="27"/>
  <c r="V37" i="27"/>
  <c r="U37" i="27"/>
  <c r="T37" i="27"/>
  <c r="S37" i="27"/>
  <c r="R37" i="27"/>
  <c r="O37" i="27"/>
  <c r="AD36" i="27"/>
  <c r="O36" i="27"/>
  <c r="AD35" i="27"/>
  <c r="O35" i="27"/>
  <c r="AD34" i="27"/>
  <c r="O34" i="27"/>
  <c r="AD33" i="27"/>
  <c r="AD37" i="27" s="1"/>
  <c r="O33" i="27"/>
  <c r="O31" i="27"/>
  <c r="O30" i="27"/>
  <c r="O29" i="27"/>
  <c r="O28" i="27"/>
  <c r="AD27" i="27"/>
  <c r="O27" i="27"/>
  <c r="AD26" i="27"/>
  <c r="O26" i="27"/>
  <c r="O25" i="27"/>
  <c r="O24" i="27"/>
  <c r="O23" i="27"/>
  <c r="AD22" i="27"/>
  <c r="O22" i="27"/>
  <c r="AD21" i="27"/>
  <c r="O21" i="27"/>
  <c r="AD20" i="27"/>
  <c r="O20" i="27"/>
  <c r="AD19" i="27"/>
  <c r="O19" i="27"/>
  <c r="O18" i="27"/>
  <c r="AD17" i="27"/>
  <c r="O17" i="27"/>
  <c r="AD16" i="27"/>
  <c r="O16" i="27"/>
  <c r="AD15" i="27"/>
  <c r="O15" i="27"/>
  <c r="AD14" i="27"/>
  <c r="AD13" i="27"/>
  <c r="O13" i="27"/>
  <c r="O12" i="27"/>
  <c r="AD11" i="27"/>
  <c r="O11" i="27"/>
  <c r="M58" i="27"/>
  <c r="L58" i="27"/>
  <c r="K58" i="27"/>
  <c r="J58" i="27"/>
  <c r="H58" i="27"/>
  <c r="G58" i="27"/>
  <c r="C58" i="27"/>
  <c r="AD9" i="27"/>
  <c r="O9" i="27"/>
  <c r="O5" i="27"/>
  <c r="O4" i="27"/>
  <c r="O3" i="27"/>
  <c r="BB11" i="26"/>
  <c r="BB12" i="26"/>
  <c r="BB13" i="26"/>
  <c r="BB14" i="26"/>
  <c r="BB15" i="26"/>
  <c r="BB16" i="26"/>
  <c r="BB17" i="26"/>
  <c r="BB18" i="26"/>
  <c r="BB19" i="26"/>
  <c r="BB20" i="26"/>
  <c r="BB21" i="26"/>
  <c r="BB22" i="26"/>
  <c r="BB23" i="26"/>
  <c r="BB24" i="26"/>
  <c r="BB25" i="26"/>
  <c r="BB26" i="26"/>
  <c r="BB27" i="26"/>
  <c r="BB28" i="26"/>
  <c r="BB29" i="26"/>
  <c r="BB30" i="26"/>
  <c r="BB31" i="26"/>
  <c r="BB32" i="26"/>
  <c r="BB33" i="26"/>
  <c r="BB34" i="26"/>
  <c r="BB35" i="26"/>
  <c r="BB36" i="26"/>
  <c r="BB37" i="26"/>
  <c r="BB38" i="26"/>
  <c r="BB39" i="26"/>
  <c r="BB40" i="26"/>
  <c r="BB10" i="26"/>
  <c r="DN42" i="26"/>
  <c r="DG11" i="26"/>
  <c r="DG12" i="26"/>
  <c r="DG13" i="26"/>
  <c r="DG14" i="26"/>
  <c r="DG15" i="26"/>
  <c r="DG16" i="26"/>
  <c r="DG17" i="26"/>
  <c r="DG18" i="26"/>
  <c r="DG19" i="26"/>
  <c r="DG20" i="26"/>
  <c r="DG21" i="26"/>
  <c r="DG22" i="26"/>
  <c r="DG23" i="26"/>
  <c r="DG24" i="26"/>
  <c r="DG25" i="26"/>
  <c r="DG26" i="26"/>
  <c r="DG27" i="26"/>
  <c r="DG28" i="26"/>
  <c r="DG29" i="26"/>
  <c r="DG30" i="26"/>
  <c r="DG31" i="26"/>
  <c r="DG32" i="26"/>
  <c r="DG33" i="26"/>
  <c r="DG34" i="26"/>
  <c r="DG35" i="26"/>
  <c r="DG36" i="26"/>
  <c r="DG37" i="26"/>
  <c r="DG38" i="26"/>
  <c r="DG39" i="26"/>
  <c r="DG40" i="26"/>
  <c r="DG41" i="26"/>
  <c r="DJ42" i="26"/>
  <c r="DM4" i="26"/>
  <c r="DM5" i="26"/>
  <c r="DD42" i="26"/>
  <c r="CW11" i="26"/>
  <c r="CW12" i="26"/>
  <c r="CW13" i="26"/>
  <c r="CW14" i="26"/>
  <c r="CW15" i="26"/>
  <c r="CW16" i="26"/>
  <c r="CW17" i="26"/>
  <c r="CW18" i="26"/>
  <c r="CW19" i="26"/>
  <c r="CW20" i="26"/>
  <c r="CW21" i="26"/>
  <c r="CW22" i="26"/>
  <c r="CW23" i="26"/>
  <c r="CW24" i="26"/>
  <c r="CW25" i="26"/>
  <c r="CW26" i="26"/>
  <c r="CW27" i="26"/>
  <c r="CW28" i="26"/>
  <c r="CW29" i="26"/>
  <c r="CW30" i="26"/>
  <c r="CW31" i="26"/>
  <c r="CW32" i="26"/>
  <c r="CW33" i="26"/>
  <c r="CW34" i="26"/>
  <c r="CW35" i="26"/>
  <c r="CW36" i="26"/>
  <c r="CW37" i="26"/>
  <c r="CW38" i="26"/>
  <c r="CW39" i="26"/>
  <c r="CW40" i="26"/>
  <c r="CW41" i="26"/>
  <c r="CZ42" i="26"/>
  <c r="DC4" i="26"/>
  <c r="DC5" i="26"/>
  <c r="AR11" i="26"/>
  <c r="AR12" i="26"/>
  <c r="AR13" i="26"/>
  <c r="AR14" i="26"/>
  <c r="AR15" i="26"/>
  <c r="AR16" i="26"/>
  <c r="AR17" i="26"/>
  <c r="AR18" i="26"/>
  <c r="AR19" i="26"/>
  <c r="AR20" i="26"/>
  <c r="AR21" i="26"/>
  <c r="AR22" i="26"/>
  <c r="AR23" i="26"/>
  <c r="AR24" i="26"/>
  <c r="AR25" i="26"/>
  <c r="AR26" i="26"/>
  <c r="AR27" i="26"/>
  <c r="AR28" i="26"/>
  <c r="AR29" i="26"/>
  <c r="AR30" i="26"/>
  <c r="AR31" i="26"/>
  <c r="AR32" i="26"/>
  <c r="AR33" i="26"/>
  <c r="AR34" i="26"/>
  <c r="AR35" i="26"/>
  <c r="AR36" i="26"/>
  <c r="AR37" i="26"/>
  <c r="AR38" i="26"/>
  <c r="AR39" i="26"/>
  <c r="AR40" i="26"/>
  <c r="AR10" i="26"/>
  <c r="AH11" i="26"/>
  <c r="AH12" i="26"/>
  <c r="AH13" i="26"/>
  <c r="AH14" i="26"/>
  <c r="AH15" i="26"/>
  <c r="AH16" i="26"/>
  <c r="AH17" i="26"/>
  <c r="AH18" i="26"/>
  <c r="AH19" i="26"/>
  <c r="AH20" i="26"/>
  <c r="AH21" i="26"/>
  <c r="AH22" i="26"/>
  <c r="AH23" i="26"/>
  <c r="AH24" i="26"/>
  <c r="AH25" i="26"/>
  <c r="AH26" i="26"/>
  <c r="AH27" i="26"/>
  <c r="AH28" i="26"/>
  <c r="AH29" i="26"/>
  <c r="AH30" i="26"/>
  <c r="AH31" i="26"/>
  <c r="AH32" i="26"/>
  <c r="AH33" i="26"/>
  <c r="AH34" i="26"/>
  <c r="AH35" i="26"/>
  <c r="AH36" i="26"/>
  <c r="AH37" i="26"/>
  <c r="AH38" i="26"/>
  <c r="AH39" i="26"/>
  <c r="AH10" i="26"/>
  <c r="X11" i="26"/>
  <c r="X12" i="26"/>
  <c r="X13" i="26"/>
  <c r="X14" i="26"/>
  <c r="X15" i="26"/>
  <c r="X16" i="26"/>
  <c r="X17" i="26"/>
  <c r="X18" i="26"/>
  <c r="X19" i="26"/>
  <c r="X20" i="26"/>
  <c r="X21" i="26"/>
  <c r="X22" i="26"/>
  <c r="X23" i="26"/>
  <c r="X24" i="26"/>
  <c r="X25" i="26"/>
  <c r="X26" i="26"/>
  <c r="X27" i="26"/>
  <c r="X28" i="26"/>
  <c r="X29" i="26"/>
  <c r="X30" i="26"/>
  <c r="X31" i="26"/>
  <c r="X32" i="26"/>
  <c r="X33" i="26"/>
  <c r="X34" i="26"/>
  <c r="X35" i="26"/>
  <c r="X36" i="26"/>
  <c r="X37" i="26"/>
  <c r="X38" i="26"/>
  <c r="X39" i="26"/>
  <c r="X40" i="26"/>
  <c r="X10" i="26"/>
  <c r="CT42" i="26"/>
  <c r="CJ42" i="26"/>
  <c r="BZ42" i="26"/>
  <c r="BP42" i="26"/>
  <c r="BF42" i="26"/>
  <c r="BE5" i="26" s="1"/>
  <c r="AL42" i="26"/>
  <c r="N42" i="26"/>
  <c r="H42" i="26"/>
  <c r="D42" i="26"/>
  <c r="CM11" i="26"/>
  <c r="CM12" i="26"/>
  <c r="CM13" i="26"/>
  <c r="CM14" i="26"/>
  <c r="CM15" i="26"/>
  <c r="CM16" i="26"/>
  <c r="CM17" i="26"/>
  <c r="CM18" i="26"/>
  <c r="CM19" i="26"/>
  <c r="CM20" i="26"/>
  <c r="CM21" i="26"/>
  <c r="CM22" i="26"/>
  <c r="CM23" i="26"/>
  <c r="CM24" i="26"/>
  <c r="CM25" i="26"/>
  <c r="CM26" i="26"/>
  <c r="CM27" i="26"/>
  <c r="CM28" i="26"/>
  <c r="CM29" i="26"/>
  <c r="CM30" i="26"/>
  <c r="CM31" i="26"/>
  <c r="CM32" i="26"/>
  <c r="CM33" i="26"/>
  <c r="CM34" i="26"/>
  <c r="CM35" i="26"/>
  <c r="CM36" i="26"/>
  <c r="CM37" i="26"/>
  <c r="CM38" i="26"/>
  <c r="CM39" i="26"/>
  <c r="CM40" i="26"/>
  <c r="CM41" i="26"/>
  <c r="CC11" i="26"/>
  <c r="CC12" i="26"/>
  <c r="CC13" i="26"/>
  <c r="CC14" i="26"/>
  <c r="CC15" i="26"/>
  <c r="CC16" i="26"/>
  <c r="CC17" i="26"/>
  <c r="CC18" i="26"/>
  <c r="CC19" i="26"/>
  <c r="CC20" i="26"/>
  <c r="CC21" i="26"/>
  <c r="CC22" i="26"/>
  <c r="CC23" i="26"/>
  <c r="CC24" i="26"/>
  <c r="CC25" i="26"/>
  <c r="CC26" i="26"/>
  <c r="CC27" i="26"/>
  <c r="CC28" i="26"/>
  <c r="CC29" i="26"/>
  <c r="CC30" i="26"/>
  <c r="CC31" i="26"/>
  <c r="CC32" i="26"/>
  <c r="CC33" i="26"/>
  <c r="CC34" i="26"/>
  <c r="CC35" i="26"/>
  <c r="CC36" i="26"/>
  <c r="CC37" i="26"/>
  <c r="CC38" i="26"/>
  <c r="CC39" i="26"/>
  <c r="CC40" i="26"/>
  <c r="CC41" i="26"/>
  <c r="BS11" i="26"/>
  <c r="BS12" i="26"/>
  <c r="BS13" i="26"/>
  <c r="BS14" i="26"/>
  <c r="BS15" i="26"/>
  <c r="BS16" i="26"/>
  <c r="BS17" i="26"/>
  <c r="BS18" i="26"/>
  <c r="BS19" i="26"/>
  <c r="BS20" i="26"/>
  <c r="BS21" i="26"/>
  <c r="BS22" i="26"/>
  <c r="BS23" i="26"/>
  <c r="BS24" i="26"/>
  <c r="BS25" i="26"/>
  <c r="BS26" i="26"/>
  <c r="BS27" i="26"/>
  <c r="BS28" i="26"/>
  <c r="BS29" i="26"/>
  <c r="BS30" i="26"/>
  <c r="BS31" i="26"/>
  <c r="BS32" i="26"/>
  <c r="BS33" i="26"/>
  <c r="BS34" i="26"/>
  <c r="BS35" i="26"/>
  <c r="BS36" i="26"/>
  <c r="BS37" i="26"/>
  <c r="BS38" i="26"/>
  <c r="BS39" i="26"/>
  <c r="BS40" i="26"/>
  <c r="BS41" i="26"/>
  <c r="BI11" i="26"/>
  <c r="BI12" i="26"/>
  <c r="BI13" i="26"/>
  <c r="BI14" i="26"/>
  <c r="BI15" i="26"/>
  <c r="BI16" i="26"/>
  <c r="BI17" i="26"/>
  <c r="BI18" i="26"/>
  <c r="BI19" i="26"/>
  <c r="BI20" i="26"/>
  <c r="BI21" i="26"/>
  <c r="BI22" i="26"/>
  <c r="BI23" i="26"/>
  <c r="BI24" i="26"/>
  <c r="BI25" i="26"/>
  <c r="BI26" i="26"/>
  <c r="BI27" i="26"/>
  <c r="BI28" i="26"/>
  <c r="BI29" i="26"/>
  <c r="BI30" i="26"/>
  <c r="BI31" i="26"/>
  <c r="BI32" i="26"/>
  <c r="BI33" i="26"/>
  <c r="BI34" i="26"/>
  <c r="BI35" i="26"/>
  <c r="BI36" i="26"/>
  <c r="BI37" i="26"/>
  <c r="BI38" i="26"/>
  <c r="BI39" i="26"/>
  <c r="BI40" i="26"/>
  <c r="BI41" i="26"/>
  <c r="AY11" i="26"/>
  <c r="AY12" i="26"/>
  <c r="AY13" i="26"/>
  <c r="AY14" i="26"/>
  <c r="AY15" i="26"/>
  <c r="AY16" i="26"/>
  <c r="AY17" i="26"/>
  <c r="AY18" i="26"/>
  <c r="AY19" i="26"/>
  <c r="AY20" i="26"/>
  <c r="AY21" i="26"/>
  <c r="AY22" i="26"/>
  <c r="AY23" i="26"/>
  <c r="AY24" i="26"/>
  <c r="AY25" i="26"/>
  <c r="AY26" i="26"/>
  <c r="AY27" i="26"/>
  <c r="AY28" i="26"/>
  <c r="AY29" i="26"/>
  <c r="AY30" i="26"/>
  <c r="AY31" i="26"/>
  <c r="AY32" i="26"/>
  <c r="AY33" i="26"/>
  <c r="AY34" i="26"/>
  <c r="AY35" i="26"/>
  <c r="AY36" i="26"/>
  <c r="AY37" i="26"/>
  <c r="AY38" i="26"/>
  <c r="AY39" i="26"/>
  <c r="AY40" i="26"/>
  <c r="AY41" i="26"/>
  <c r="AO11" i="26"/>
  <c r="AO12" i="26"/>
  <c r="AO13" i="26"/>
  <c r="AO14" i="26"/>
  <c r="AO15" i="26"/>
  <c r="AO16" i="26"/>
  <c r="AO17" i="26"/>
  <c r="AO18" i="26"/>
  <c r="AO19" i="26"/>
  <c r="AO20" i="26"/>
  <c r="AO21" i="26"/>
  <c r="AO22" i="26"/>
  <c r="AO23" i="26"/>
  <c r="AO24" i="26"/>
  <c r="AO25" i="26"/>
  <c r="AO26" i="26"/>
  <c r="AO27" i="26"/>
  <c r="AO28" i="26"/>
  <c r="AO29" i="26"/>
  <c r="AO30" i="26"/>
  <c r="AO31" i="26"/>
  <c r="AO32" i="26"/>
  <c r="AO33" i="26"/>
  <c r="AO34" i="26"/>
  <c r="AO35" i="26"/>
  <c r="AO36" i="26"/>
  <c r="AO37" i="26"/>
  <c r="AO38" i="26"/>
  <c r="AO39" i="26"/>
  <c r="AO40" i="26"/>
  <c r="AO41" i="26"/>
  <c r="AE11" i="26"/>
  <c r="AE12" i="26"/>
  <c r="AE13" i="26"/>
  <c r="AE14" i="26"/>
  <c r="AE15" i="26"/>
  <c r="AE16" i="26"/>
  <c r="AE17" i="26"/>
  <c r="AE18" i="26"/>
  <c r="AE19" i="26"/>
  <c r="AE20" i="26"/>
  <c r="AE21" i="26"/>
  <c r="AE22" i="26"/>
  <c r="AE23" i="26"/>
  <c r="AE24" i="26"/>
  <c r="AE25" i="26"/>
  <c r="AE26" i="26"/>
  <c r="AE27" i="26"/>
  <c r="AE28" i="26"/>
  <c r="AE29" i="26"/>
  <c r="AE30" i="26"/>
  <c r="AE31" i="26"/>
  <c r="AE32" i="26"/>
  <c r="AE33" i="26"/>
  <c r="AE34" i="26"/>
  <c r="AE35" i="26"/>
  <c r="AE36" i="26"/>
  <c r="AE37" i="26"/>
  <c r="AE38" i="26"/>
  <c r="AE39" i="26"/>
  <c r="AE40" i="26"/>
  <c r="AE41" i="26"/>
  <c r="U11" i="26"/>
  <c r="U12" i="26"/>
  <c r="U13" i="26"/>
  <c r="U14" i="26"/>
  <c r="U15" i="26"/>
  <c r="U16" i="26"/>
  <c r="U17" i="26"/>
  <c r="U18" i="26"/>
  <c r="U19" i="26"/>
  <c r="U20" i="26"/>
  <c r="U21" i="26"/>
  <c r="U22" i="26"/>
  <c r="U23" i="26"/>
  <c r="U24" i="26"/>
  <c r="U25" i="26"/>
  <c r="U26" i="26"/>
  <c r="U27" i="26"/>
  <c r="U28" i="26"/>
  <c r="U29" i="26"/>
  <c r="U30" i="26"/>
  <c r="U31" i="26"/>
  <c r="U32" i="26"/>
  <c r="U33" i="26"/>
  <c r="U34" i="26"/>
  <c r="U35" i="26"/>
  <c r="U36" i="26"/>
  <c r="U37" i="26"/>
  <c r="U38" i="26"/>
  <c r="U39" i="26"/>
  <c r="U40" i="26"/>
  <c r="U41" i="26"/>
  <c r="K11" i="26"/>
  <c r="K12" i="26"/>
  <c r="K13" i="26"/>
  <c r="K14" i="26"/>
  <c r="K15" i="26"/>
  <c r="K16" i="26"/>
  <c r="K17" i="26"/>
  <c r="K18" i="26"/>
  <c r="K19" i="26"/>
  <c r="K20" i="26"/>
  <c r="K21" i="26"/>
  <c r="K22" i="26"/>
  <c r="K23" i="26"/>
  <c r="K24" i="26"/>
  <c r="K25" i="26"/>
  <c r="K26" i="26"/>
  <c r="K27" i="26"/>
  <c r="K28" i="26"/>
  <c r="K29" i="26"/>
  <c r="K30" i="26"/>
  <c r="K31" i="26"/>
  <c r="K32" i="26"/>
  <c r="K33" i="26"/>
  <c r="K34" i="26"/>
  <c r="K35" i="26"/>
  <c r="K36" i="26"/>
  <c r="K37" i="26"/>
  <c r="K38" i="26"/>
  <c r="K39" i="26"/>
  <c r="K40" i="26"/>
  <c r="K41" i="26"/>
  <c r="A11" i="26"/>
  <c r="A12" i="26"/>
  <c r="A13" i="26"/>
  <c r="A14" i="26"/>
  <c r="A15" i="26"/>
  <c r="A16" i="26"/>
  <c r="A17" i="26"/>
  <c r="A18" i="26"/>
  <c r="A19" i="26"/>
  <c r="A20" i="26"/>
  <c r="A21" i="26"/>
  <c r="A22" i="26"/>
  <c r="A23" i="26"/>
  <c r="A24" i="26"/>
  <c r="A25" i="26"/>
  <c r="A26" i="26"/>
  <c r="A27" i="26"/>
  <c r="A28" i="26"/>
  <c r="A29" i="26"/>
  <c r="A30" i="26"/>
  <c r="A31" i="26"/>
  <c r="A32" i="26"/>
  <c r="A33" i="26"/>
  <c r="A34" i="26"/>
  <c r="A35" i="26"/>
  <c r="A36" i="26"/>
  <c r="A37" i="26"/>
  <c r="A38" i="26"/>
  <c r="A39" i="26"/>
  <c r="A40" i="26"/>
  <c r="A41" i="26"/>
  <c r="I10" i="27"/>
  <c r="CP42" i="26"/>
  <c r="CF42" i="26"/>
  <c r="BV42" i="26"/>
  <c r="BL42" i="26"/>
  <c r="BB42" i="26"/>
  <c r="BE4" i="26" s="1"/>
  <c r="AR42" i="26"/>
  <c r="AH42" i="26"/>
  <c r="X42" i="26"/>
  <c r="CS5" i="26"/>
  <c r="CI5" i="26"/>
  <c r="BY5" i="26"/>
  <c r="BO5" i="26"/>
  <c r="AU5" i="26"/>
  <c r="AK5" i="26"/>
  <c r="Q5" i="26"/>
  <c r="G5" i="26"/>
  <c r="CS4" i="26"/>
  <c r="CI4" i="26"/>
  <c r="BY4" i="26"/>
  <c r="BO4" i="26"/>
  <c r="AU4" i="26"/>
  <c r="AK4" i="26"/>
  <c r="AA4" i="26"/>
  <c r="Q4" i="26"/>
  <c r="G4" i="26"/>
  <c r="G6" i="26"/>
  <c r="Q3" i="26"/>
  <c r="Q6" i="26"/>
  <c r="AA3" i="26"/>
  <c r="X38" i="12"/>
  <c r="AC27" i="11"/>
  <c r="X38" i="11"/>
  <c r="AI19" i="11"/>
  <c r="AG19" i="11"/>
  <c r="AG17" i="11"/>
  <c r="AC15" i="11"/>
  <c r="C17" i="22"/>
  <c r="H17" i="22"/>
  <c r="X17" i="22"/>
  <c r="C16" i="22"/>
  <c r="G16" i="22"/>
  <c r="H16" i="22"/>
  <c r="X16" i="22"/>
  <c r="AB25" i="27" s="1"/>
  <c r="C15" i="22"/>
  <c r="H15" i="22"/>
  <c r="X15" i="22"/>
  <c r="C14" i="22"/>
  <c r="H14" i="22"/>
  <c r="Z31" i="27" s="1"/>
  <c r="X14" i="22"/>
  <c r="C13" i="22"/>
  <c r="H13" i="22"/>
  <c r="X13" i="22"/>
  <c r="C12" i="22"/>
  <c r="H12" i="22"/>
  <c r="X12" i="22"/>
  <c r="C11" i="22"/>
  <c r="H11" i="22"/>
  <c r="X11" i="22"/>
  <c r="C10" i="22"/>
  <c r="H10" i="22"/>
  <c r="X10" i="22"/>
  <c r="S7" i="21"/>
  <c r="S8" i="21"/>
  <c r="S9" i="21"/>
  <c r="C9" i="22"/>
  <c r="H9" i="22"/>
  <c r="X9" i="22"/>
  <c r="I7" i="22"/>
  <c r="C38" i="9"/>
  <c r="C7" i="22" s="1"/>
  <c r="D38" i="9"/>
  <c r="D7" i="22" s="1"/>
  <c r="E38" i="9"/>
  <c r="E7" i="22" s="1"/>
  <c r="F38" i="9"/>
  <c r="F7" i="22" s="1"/>
  <c r="G38" i="9"/>
  <c r="G7" i="22" s="1"/>
  <c r="H38" i="9"/>
  <c r="H7" i="22" s="1"/>
  <c r="I38" i="9"/>
  <c r="K38" i="9"/>
  <c r="K7" i="22" s="1"/>
  <c r="L38" i="9"/>
  <c r="L7" i="22" s="1"/>
  <c r="M38" i="9"/>
  <c r="M7" i="22" s="1"/>
  <c r="O38" i="9"/>
  <c r="O7" i="22" s="1"/>
  <c r="P38" i="9"/>
  <c r="P7" i="22" s="1"/>
  <c r="Q38" i="9"/>
  <c r="Q7" i="22" s="1"/>
  <c r="R38" i="9"/>
  <c r="R7" i="22" s="1"/>
  <c r="T38" i="9"/>
  <c r="T7" i="22" s="1"/>
  <c r="U38" i="9"/>
  <c r="U7" i="22" s="1"/>
  <c r="V38" i="9"/>
  <c r="V7" i="22" s="1"/>
  <c r="X38" i="9"/>
  <c r="X7" i="22" s="1"/>
  <c r="Z38" i="9"/>
  <c r="H38" i="10"/>
  <c r="H8" i="22" s="1"/>
  <c r="C38" i="10"/>
  <c r="C8" i="22" s="1"/>
  <c r="AE8" i="9"/>
  <c r="AE9" i="9"/>
  <c r="W17" i="9"/>
  <c r="W18" i="9"/>
  <c r="W19" i="9"/>
  <c r="W20" i="9"/>
  <c r="W21" i="9"/>
  <c r="W22" i="9"/>
  <c r="W23" i="9"/>
  <c r="W24" i="9"/>
  <c r="W25" i="9"/>
  <c r="W26" i="9"/>
  <c r="W27" i="9"/>
  <c r="W28" i="9"/>
  <c r="W29" i="9"/>
  <c r="W30" i="9"/>
  <c r="W31" i="9"/>
  <c r="W32" i="9"/>
  <c r="W33" i="9"/>
  <c r="W34" i="9"/>
  <c r="W35" i="9"/>
  <c r="W36" i="9"/>
  <c r="W37" i="9"/>
  <c r="Z38" i="21"/>
  <c r="Z17" i="22" s="1"/>
  <c r="V38" i="21"/>
  <c r="V17" i="22" s="1"/>
  <c r="U38" i="21"/>
  <c r="U17" i="22" s="1"/>
  <c r="T38" i="21"/>
  <c r="T17" i="22" s="1"/>
  <c r="R38" i="21"/>
  <c r="R17" i="22" s="1"/>
  <c r="Q38" i="21"/>
  <c r="Q17" i="22" s="1"/>
  <c r="P38" i="21"/>
  <c r="P17" i="22" s="1"/>
  <c r="O38" i="21"/>
  <c r="O17" i="22" s="1"/>
  <c r="M38" i="21"/>
  <c r="M17" i="22" s="1"/>
  <c r="L38" i="21"/>
  <c r="L17" i="22" s="1"/>
  <c r="K38" i="21"/>
  <c r="K17" i="22" s="1"/>
  <c r="I38" i="21"/>
  <c r="I17" i="22" s="1"/>
  <c r="G38" i="21"/>
  <c r="G17" i="22" s="1"/>
  <c r="F38" i="21"/>
  <c r="F17" i="22" s="1"/>
  <c r="AC18" i="27" s="1"/>
  <c r="E38" i="21"/>
  <c r="E17" i="22" s="1"/>
  <c r="D17" i="22"/>
  <c r="B38" i="21"/>
  <c r="B17" i="22"/>
  <c r="W37" i="21"/>
  <c r="S37" i="21"/>
  <c r="N37" i="21"/>
  <c r="J37" i="21"/>
  <c r="Y37" i="21"/>
  <c r="AA37" i="21"/>
  <c r="W36" i="21"/>
  <c r="S36" i="21"/>
  <c r="N36" i="21"/>
  <c r="J36" i="21"/>
  <c r="Y36" i="21"/>
  <c r="AA36" i="21"/>
  <c r="W35" i="21"/>
  <c r="S35" i="21"/>
  <c r="N35" i="21"/>
  <c r="J35" i="21"/>
  <c r="Y35" i="21"/>
  <c r="AA35" i="21"/>
  <c r="W34" i="21"/>
  <c r="S34" i="21"/>
  <c r="N34" i="21"/>
  <c r="J34" i="21"/>
  <c r="Y34" i="21"/>
  <c r="AA34" i="21"/>
  <c r="W33" i="21"/>
  <c r="S33" i="21"/>
  <c r="N33" i="21"/>
  <c r="J33" i="21"/>
  <c r="Y33" i="21"/>
  <c r="AA33" i="21"/>
  <c r="W32" i="21"/>
  <c r="S32" i="21"/>
  <c r="N32" i="21"/>
  <c r="J32" i="21"/>
  <c r="Y32" i="21"/>
  <c r="AA32" i="21"/>
  <c r="W31" i="21"/>
  <c r="S31" i="21"/>
  <c r="N31" i="21"/>
  <c r="J31" i="21"/>
  <c r="Y31" i="21"/>
  <c r="AA31" i="21"/>
  <c r="W30" i="21"/>
  <c r="S30" i="21"/>
  <c r="N30" i="21"/>
  <c r="J30" i="21"/>
  <c r="Y30" i="21"/>
  <c r="AA30" i="21"/>
  <c r="W29" i="21"/>
  <c r="S29" i="21"/>
  <c r="N29" i="21"/>
  <c r="J29" i="21"/>
  <c r="Y29" i="21"/>
  <c r="AA29" i="21"/>
  <c r="W28" i="21"/>
  <c r="S28" i="21"/>
  <c r="N28" i="21"/>
  <c r="J28" i="21"/>
  <c r="Y28" i="21"/>
  <c r="AA28" i="21"/>
  <c r="W27" i="21"/>
  <c r="S27" i="21"/>
  <c r="N27" i="21"/>
  <c r="J27" i="21"/>
  <c r="Y27" i="21"/>
  <c r="AA27" i="21"/>
  <c r="W26" i="21"/>
  <c r="S26" i="21"/>
  <c r="N26" i="21"/>
  <c r="J26" i="21"/>
  <c r="Y26" i="21"/>
  <c r="AA26" i="21"/>
  <c r="W25" i="21"/>
  <c r="S25" i="21"/>
  <c r="N25" i="21"/>
  <c r="Y25" i="21"/>
  <c r="AA25" i="21"/>
  <c r="W24" i="21"/>
  <c r="S24" i="21"/>
  <c r="N24" i="21"/>
  <c r="Y24" i="21"/>
  <c r="AA24" i="21"/>
  <c r="AA23" i="21"/>
  <c r="S22" i="21"/>
  <c r="N22" i="21"/>
  <c r="Y22" i="21"/>
  <c r="AA22" i="21"/>
  <c r="S21" i="21"/>
  <c r="N21" i="21"/>
  <c r="Y21" i="21"/>
  <c r="AA21" i="21"/>
  <c r="W20" i="21"/>
  <c r="S20" i="21"/>
  <c r="N20" i="21"/>
  <c r="Y20" i="21"/>
  <c r="AA20" i="21"/>
  <c r="W19" i="21"/>
  <c r="S19" i="21"/>
  <c r="N19" i="21"/>
  <c r="Y19" i="21"/>
  <c r="AA19" i="21"/>
  <c r="W18" i="21"/>
  <c r="S18" i="21"/>
  <c r="N18" i="21"/>
  <c r="Y18" i="21"/>
  <c r="AA18" i="21"/>
  <c r="W17" i="21"/>
  <c r="S17" i="21"/>
  <c r="N17" i="21"/>
  <c r="Y17" i="21"/>
  <c r="AA17" i="21"/>
  <c r="W16" i="21"/>
  <c r="S16" i="21"/>
  <c r="N16" i="21"/>
  <c r="Y16" i="21"/>
  <c r="AA16" i="21"/>
  <c r="W15" i="21"/>
  <c r="S15" i="21"/>
  <c r="N15" i="21"/>
  <c r="Y15" i="21"/>
  <c r="AA15" i="21"/>
  <c r="W14" i="21"/>
  <c r="S14" i="21"/>
  <c r="N14" i="21"/>
  <c r="Y14" i="21"/>
  <c r="AA14" i="21"/>
  <c r="W13" i="21"/>
  <c r="S13" i="21"/>
  <c r="N13" i="21"/>
  <c r="Y13" i="21"/>
  <c r="AA13" i="21"/>
  <c r="W12" i="21"/>
  <c r="S12" i="21"/>
  <c r="N12" i="21"/>
  <c r="Y12" i="21"/>
  <c r="AA12" i="21"/>
  <c r="W11" i="21"/>
  <c r="S11" i="21"/>
  <c r="N11" i="21"/>
  <c r="Y11" i="21"/>
  <c r="AA11" i="21"/>
  <c r="W10" i="21"/>
  <c r="S10" i="21"/>
  <c r="N10" i="21"/>
  <c r="Y10" i="21"/>
  <c r="AA10" i="21"/>
  <c r="W9" i="21"/>
  <c r="N9" i="21"/>
  <c r="Y9" i="21"/>
  <c r="AA9" i="21"/>
  <c r="W8" i="21"/>
  <c r="N8" i="21"/>
  <c r="Y8" i="21"/>
  <c r="AA8" i="21"/>
  <c r="W7" i="21"/>
  <c r="W38" i="21"/>
  <c r="W17" i="22" s="1"/>
  <c r="S38" i="21"/>
  <c r="S17" i="22" s="1"/>
  <c r="N7" i="21"/>
  <c r="N38" i="21"/>
  <c r="N17" i="22" s="1"/>
  <c r="J38" i="21"/>
  <c r="J17" i="22" s="1"/>
  <c r="Z38" i="19"/>
  <c r="Z15" i="22" s="1"/>
  <c r="V38" i="19"/>
  <c r="V15" i="22" s="1"/>
  <c r="U38" i="19"/>
  <c r="U15" i="22" s="1"/>
  <c r="T38" i="19"/>
  <c r="T15" i="22" s="1"/>
  <c r="R38" i="19"/>
  <c r="R15" i="22" s="1"/>
  <c r="Q38" i="19"/>
  <c r="Q15" i="22" s="1"/>
  <c r="P38" i="19"/>
  <c r="P15" i="22" s="1"/>
  <c r="O38" i="19"/>
  <c r="O15" i="22" s="1"/>
  <c r="M38" i="19"/>
  <c r="M15" i="22" s="1"/>
  <c r="L38" i="19"/>
  <c r="L15" i="22" s="1"/>
  <c r="K38" i="19"/>
  <c r="K15" i="22" s="1"/>
  <c r="I38" i="19"/>
  <c r="I15" i="22" s="1"/>
  <c r="G38" i="19"/>
  <c r="G15" i="22" s="1"/>
  <c r="F38" i="19"/>
  <c r="F15" i="22" s="1"/>
  <c r="E38" i="19"/>
  <c r="E15" i="22" s="1"/>
  <c r="D38" i="19"/>
  <c r="D15" i="22" s="1"/>
  <c r="B38" i="19"/>
  <c r="B15" i="22"/>
  <c r="W37" i="19"/>
  <c r="S37" i="19"/>
  <c r="N37" i="19"/>
  <c r="J37" i="19"/>
  <c r="Y37" i="19"/>
  <c r="AA37" i="19"/>
  <c r="S36" i="19"/>
  <c r="N36" i="19"/>
  <c r="J36" i="19"/>
  <c r="Y36" i="19"/>
  <c r="AA36" i="19"/>
  <c r="W35" i="19"/>
  <c r="S35" i="19"/>
  <c r="N35" i="19"/>
  <c r="J35" i="19"/>
  <c r="Y35" i="19"/>
  <c r="AA35" i="19"/>
  <c r="S34" i="19"/>
  <c r="N34" i="19"/>
  <c r="J34" i="19"/>
  <c r="Y34" i="19"/>
  <c r="AA34" i="19"/>
  <c r="W33" i="19"/>
  <c r="N33" i="19"/>
  <c r="J33" i="19"/>
  <c r="Y33" i="19"/>
  <c r="AA33" i="19"/>
  <c r="W32" i="19"/>
  <c r="S32" i="19"/>
  <c r="N32" i="19"/>
  <c r="J32" i="19"/>
  <c r="Y32" i="19"/>
  <c r="AA32" i="19"/>
  <c r="W31" i="19"/>
  <c r="S31" i="19"/>
  <c r="N31" i="19"/>
  <c r="J31" i="19"/>
  <c r="Y31" i="19"/>
  <c r="AA31" i="19"/>
  <c r="W30" i="19"/>
  <c r="S30" i="19"/>
  <c r="N30" i="19"/>
  <c r="J30" i="19"/>
  <c r="Y30" i="19"/>
  <c r="AA30" i="19"/>
  <c r="S29" i="19"/>
  <c r="N29" i="19"/>
  <c r="J29" i="19"/>
  <c r="Y29" i="19"/>
  <c r="AA29" i="19"/>
  <c r="W28" i="19"/>
  <c r="S28" i="19"/>
  <c r="N28" i="19"/>
  <c r="J28" i="19"/>
  <c r="Y28" i="19"/>
  <c r="AA28" i="19"/>
  <c r="S27" i="19"/>
  <c r="N27" i="19"/>
  <c r="J27" i="19"/>
  <c r="Y27" i="19"/>
  <c r="AA27" i="19"/>
  <c r="S26" i="19"/>
  <c r="N26" i="19"/>
  <c r="J26" i="19"/>
  <c r="Y26" i="19"/>
  <c r="AA26" i="19"/>
  <c r="S25" i="19"/>
  <c r="N25" i="19"/>
  <c r="J25" i="19"/>
  <c r="Y25" i="19"/>
  <c r="AA25" i="19"/>
  <c r="S24" i="19"/>
  <c r="N24" i="19"/>
  <c r="J24" i="19"/>
  <c r="Y24" i="19"/>
  <c r="AA24" i="19"/>
  <c r="S23" i="19"/>
  <c r="N23" i="19"/>
  <c r="J23" i="19"/>
  <c r="Y23" i="19"/>
  <c r="AA23" i="19"/>
  <c r="S22" i="19"/>
  <c r="N22" i="19"/>
  <c r="J22" i="19"/>
  <c r="Y22" i="19"/>
  <c r="AA22" i="19"/>
  <c r="S21" i="19"/>
  <c r="N21" i="19"/>
  <c r="J21" i="19"/>
  <c r="Y21" i="19"/>
  <c r="AA21" i="19"/>
  <c r="S20" i="19"/>
  <c r="N20" i="19"/>
  <c r="J20" i="19"/>
  <c r="Y20" i="19"/>
  <c r="AA20" i="19"/>
  <c r="S19" i="19"/>
  <c r="N19" i="19"/>
  <c r="J19" i="19"/>
  <c r="Y19" i="19"/>
  <c r="AA19" i="19"/>
  <c r="S18" i="19"/>
  <c r="N18" i="19"/>
  <c r="J18" i="19"/>
  <c r="Y18" i="19"/>
  <c r="AA18" i="19"/>
  <c r="S17" i="19"/>
  <c r="N17" i="19"/>
  <c r="J17" i="19"/>
  <c r="Y17" i="19"/>
  <c r="AA17" i="19"/>
  <c r="S16" i="19"/>
  <c r="N16" i="19"/>
  <c r="J16" i="19"/>
  <c r="Y16" i="19"/>
  <c r="AA16" i="19"/>
  <c r="S15" i="19"/>
  <c r="N15" i="19"/>
  <c r="J15" i="19"/>
  <c r="Y15" i="19"/>
  <c r="AA15" i="19"/>
  <c r="S14" i="19"/>
  <c r="N14" i="19"/>
  <c r="J14" i="19"/>
  <c r="Y14" i="19"/>
  <c r="AA14" i="19"/>
  <c r="S13" i="19"/>
  <c r="N13" i="19"/>
  <c r="J13" i="19"/>
  <c r="Y13" i="19" s="1"/>
  <c r="AA13" i="19"/>
  <c r="S12" i="19"/>
  <c r="N12" i="19"/>
  <c r="J12" i="19"/>
  <c r="Y12" i="19"/>
  <c r="AA12" i="19"/>
  <c r="S11" i="19"/>
  <c r="N11" i="19"/>
  <c r="J11" i="19"/>
  <c r="Y11" i="19"/>
  <c r="AA11" i="19"/>
  <c r="S10" i="19"/>
  <c r="N10" i="19"/>
  <c r="J10" i="19"/>
  <c r="Y10" i="19"/>
  <c r="AA10" i="19"/>
  <c r="S9" i="19"/>
  <c r="N9" i="19"/>
  <c r="J9" i="19"/>
  <c r="Y9" i="19"/>
  <c r="AA9" i="19"/>
  <c r="S8" i="19"/>
  <c r="N8" i="19"/>
  <c r="J8" i="19"/>
  <c r="Y8" i="19"/>
  <c r="AA8" i="19"/>
  <c r="W38" i="19"/>
  <c r="W15" i="22" s="1"/>
  <c r="S7" i="19"/>
  <c r="S38" i="19"/>
  <c r="S15" i="22" s="1"/>
  <c r="N7" i="19"/>
  <c r="N38" i="19"/>
  <c r="N15" i="22" s="1"/>
  <c r="J7" i="19"/>
  <c r="J38" i="19"/>
  <c r="J15" i="22" s="1"/>
  <c r="Z16" i="22"/>
  <c r="V38" i="18"/>
  <c r="V16" i="22" s="1"/>
  <c r="U38" i="18"/>
  <c r="U16" i="22" s="1"/>
  <c r="T38" i="18"/>
  <c r="T16" i="22" s="1"/>
  <c r="R38" i="18"/>
  <c r="R16" i="22" s="1"/>
  <c r="Q38" i="18"/>
  <c r="Q16" i="22" s="1"/>
  <c r="P38" i="18"/>
  <c r="P16" i="22" s="1"/>
  <c r="O38" i="18"/>
  <c r="O16" i="22" s="1"/>
  <c r="M38" i="18"/>
  <c r="M16" i="22" s="1"/>
  <c r="L38" i="18"/>
  <c r="L16" i="22" s="1"/>
  <c r="K38" i="18"/>
  <c r="K16" i="22" s="1"/>
  <c r="I38" i="18"/>
  <c r="I16" i="22" s="1"/>
  <c r="F16" i="22"/>
  <c r="AB18" i="27" s="1"/>
  <c r="E16" i="22"/>
  <c r="D16" i="22"/>
  <c r="AB23" i="27" s="1"/>
  <c r="B38" i="18"/>
  <c r="B16" i="22"/>
  <c r="W37" i="18"/>
  <c r="S37" i="18"/>
  <c r="N37" i="18"/>
  <c r="J37" i="18"/>
  <c r="Y37" i="18"/>
  <c r="AA37" i="18"/>
  <c r="S36" i="18"/>
  <c r="N36" i="18"/>
  <c r="J36" i="18"/>
  <c r="Y36" i="18"/>
  <c r="AA36" i="18"/>
  <c r="S35" i="18"/>
  <c r="N35" i="18"/>
  <c r="J35" i="18"/>
  <c r="Y35" i="18"/>
  <c r="AA35" i="18"/>
  <c r="W34" i="18"/>
  <c r="S34" i="18"/>
  <c r="N34" i="18"/>
  <c r="J34" i="18"/>
  <c r="Y34" i="18"/>
  <c r="AA34" i="18"/>
  <c r="W33" i="18"/>
  <c r="S33" i="18"/>
  <c r="N33" i="18"/>
  <c r="J33" i="18"/>
  <c r="Y33" i="18"/>
  <c r="AA33" i="18"/>
  <c r="W32" i="18"/>
  <c r="S32" i="18"/>
  <c r="N32" i="18"/>
  <c r="J32" i="18"/>
  <c r="Y32" i="18"/>
  <c r="AA32" i="18"/>
  <c r="S31" i="18"/>
  <c r="N31" i="18"/>
  <c r="J31" i="18"/>
  <c r="Y31" i="18"/>
  <c r="AA31" i="18"/>
  <c r="W30" i="18"/>
  <c r="S30" i="18"/>
  <c r="N30" i="18"/>
  <c r="J30" i="18"/>
  <c r="Y30" i="18"/>
  <c r="AA30" i="18"/>
  <c r="W29" i="18"/>
  <c r="S29" i="18"/>
  <c r="N29" i="18"/>
  <c r="J29" i="18"/>
  <c r="Y29" i="18"/>
  <c r="AA29" i="18"/>
  <c r="W28" i="18"/>
  <c r="S28" i="18"/>
  <c r="N28" i="18"/>
  <c r="J28" i="18"/>
  <c r="Y28" i="18"/>
  <c r="AA28" i="18"/>
  <c r="W27" i="18"/>
  <c r="S27" i="18"/>
  <c r="N27" i="18"/>
  <c r="J27" i="18"/>
  <c r="Y27" i="18"/>
  <c r="AA27" i="18"/>
  <c r="W26" i="18"/>
  <c r="S26" i="18"/>
  <c r="N26" i="18"/>
  <c r="J26" i="18"/>
  <c r="Y26" i="18"/>
  <c r="AA26" i="18"/>
  <c r="W25" i="18"/>
  <c r="S25" i="18"/>
  <c r="N25" i="18"/>
  <c r="J25" i="18"/>
  <c r="Y25" i="18"/>
  <c r="AA25" i="18"/>
  <c r="W24" i="18"/>
  <c r="S24" i="18"/>
  <c r="N24" i="18"/>
  <c r="J24" i="18"/>
  <c r="Y24" i="18"/>
  <c r="AA24" i="18"/>
  <c r="W23" i="18"/>
  <c r="S23" i="18"/>
  <c r="N23" i="18"/>
  <c r="J23" i="18"/>
  <c r="Y23" i="18"/>
  <c r="AA23" i="18"/>
  <c r="W22" i="18"/>
  <c r="S22" i="18"/>
  <c r="N22" i="18"/>
  <c r="J22" i="18"/>
  <c r="Y22" i="18"/>
  <c r="AA22" i="18"/>
  <c r="W21" i="18"/>
  <c r="S21" i="18"/>
  <c r="N21" i="18"/>
  <c r="J21" i="18"/>
  <c r="Y21" i="18"/>
  <c r="AA21" i="18"/>
  <c r="W20" i="18"/>
  <c r="S20" i="18"/>
  <c r="N20" i="18"/>
  <c r="J20" i="18"/>
  <c r="Y20" i="18"/>
  <c r="AA20" i="18"/>
  <c r="W19" i="18"/>
  <c r="S19" i="18"/>
  <c r="N19" i="18"/>
  <c r="J19" i="18"/>
  <c r="Y19" i="18"/>
  <c r="AA19" i="18"/>
  <c r="W18" i="18"/>
  <c r="S18" i="18"/>
  <c r="N18" i="18"/>
  <c r="J18" i="18"/>
  <c r="Y18" i="18"/>
  <c r="AA18" i="18"/>
  <c r="W17" i="18"/>
  <c r="S17" i="18"/>
  <c r="N17" i="18"/>
  <c r="J17" i="18"/>
  <c r="Y17" i="18"/>
  <c r="AA17" i="18"/>
  <c r="W16" i="18"/>
  <c r="S16" i="18"/>
  <c r="N16" i="18"/>
  <c r="J16" i="18"/>
  <c r="Y16" i="18"/>
  <c r="AA16" i="18"/>
  <c r="W15" i="18"/>
  <c r="S15" i="18"/>
  <c r="N15" i="18"/>
  <c r="J15" i="18"/>
  <c r="Y15" i="18"/>
  <c r="AA15" i="18"/>
  <c r="S14" i="18"/>
  <c r="N14" i="18"/>
  <c r="J14" i="18"/>
  <c r="Y14" i="18"/>
  <c r="AA14" i="18"/>
  <c r="S13" i="18"/>
  <c r="N13" i="18"/>
  <c r="J13" i="18"/>
  <c r="Y13" i="18"/>
  <c r="AA13" i="18"/>
  <c r="S12" i="18"/>
  <c r="N12" i="18"/>
  <c r="J12" i="18"/>
  <c r="Y12" i="18"/>
  <c r="AA12" i="18"/>
  <c r="W11" i="18"/>
  <c r="S11" i="18"/>
  <c r="N11" i="18"/>
  <c r="J11" i="18"/>
  <c r="Y11" i="18"/>
  <c r="AA11" i="18"/>
  <c r="S10" i="18"/>
  <c r="N10" i="18"/>
  <c r="J10" i="18"/>
  <c r="Y10" i="18"/>
  <c r="AA10" i="18"/>
  <c r="S9" i="18"/>
  <c r="N9" i="18"/>
  <c r="J9" i="18"/>
  <c r="Y9" i="18"/>
  <c r="AA9" i="18"/>
  <c r="S8" i="18"/>
  <c r="N8" i="18"/>
  <c r="J8" i="18"/>
  <c r="Y8" i="18"/>
  <c r="AA8" i="18"/>
  <c r="W7" i="18"/>
  <c r="W38" i="18"/>
  <c r="W16" i="22" s="1"/>
  <c r="S7" i="18"/>
  <c r="S38" i="18"/>
  <c r="S16" i="22" s="1"/>
  <c r="N7" i="18"/>
  <c r="N38" i="18"/>
  <c r="N16" i="22" s="1"/>
  <c r="J7" i="18"/>
  <c r="J38" i="18"/>
  <c r="J16" i="22" s="1"/>
  <c r="Z38" i="17"/>
  <c r="Z14" i="22" s="1"/>
  <c r="V38" i="17"/>
  <c r="V14" i="22" s="1"/>
  <c r="U38" i="17"/>
  <c r="U14" i="22" s="1"/>
  <c r="T38" i="17"/>
  <c r="T14" i="22" s="1"/>
  <c r="R38" i="17"/>
  <c r="R14" i="22" s="1"/>
  <c r="Q38" i="17"/>
  <c r="Q14" i="22" s="1"/>
  <c r="P38" i="17"/>
  <c r="P14" i="22" s="1"/>
  <c r="O38" i="17"/>
  <c r="O14" i="22" s="1"/>
  <c r="M38" i="17"/>
  <c r="M14" i="22" s="1"/>
  <c r="L38" i="17"/>
  <c r="L14" i="22" s="1"/>
  <c r="K38" i="17"/>
  <c r="K14" i="22" s="1"/>
  <c r="I38" i="17"/>
  <c r="I14" i="22" s="1"/>
  <c r="G38" i="17"/>
  <c r="G14" i="22" s="1"/>
  <c r="F38" i="17"/>
  <c r="F14" i="22" s="1"/>
  <c r="E38" i="17"/>
  <c r="E14" i="22" s="1"/>
  <c r="D38" i="17"/>
  <c r="D14" i="22" s="1"/>
  <c r="B38" i="17"/>
  <c r="B14" i="22"/>
  <c r="W37" i="17"/>
  <c r="S37" i="17"/>
  <c r="N37" i="17"/>
  <c r="J37" i="17"/>
  <c r="Y37" i="17"/>
  <c r="AA37" i="17"/>
  <c r="W36" i="17"/>
  <c r="S36" i="17"/>
  <c r="N36" i="17"/>
  <c r="J36" i="17"/>
  <c r="Y36" i="17"/>
  <c r="AA36" i="17"/>
  <c r="W35" i="17"/>
  <c r="S35" i="17"/>
  <c r="N35" i="17"/>
  <c r="J35" i="17"/>
  <c r="Y35" i="17"/>
  <c r="AA35" i="17"/>
  <c r="W34" i="17"/>
  <c r="S34" i="17"/>
  <c r="N34" i="17"/>
  <c r="J34" i="17"/>
  <c r="Y34" i="17"/>
  <c r="AA34" i="17"/>
  <c r="W33" i="17"/>
  <c r="S33" i="17"/>
  <c r="N33" i="17"/>
  <c r="J33" i="17"/>
  <c r="Y33" i="17"/>
  <c r="AA33" i="17"/>
  <c r="W32" i="17"/>
  <c r="S32" i="17"/>
  <c r="N32" i="17"/>
  <c r="J32" i="17"/>
  <c r="Y32" i="17"/>
  <c r="AA32" i="17"/>
  <c r="W31" i="17"/>
  <c r="S31" i="17"/>
  <c r="N31" i="17"/>
  <c r="J31" i="17"/>
  <c r="Y31" i="17"/>
  <c r="AA31" i="17"/>
  <c r="W30" i="17"/>
  <c r="S30" i="17"/>
  <c r="N30" i="17"/>
  <c r="J30" i="17"/>
  <c r="Y30" i="17"/>
  <c r="AA30" i="17"/>
  <c r="W29" i="17"/>
  <c r="S29" i="17"/>
  <c r="N29" i="17"/>
  <c r="J29" i="17"/>
  <c r="Y29" i="17"/>
  <c r="AA29" i="17"/>
  <c r="W28" i="17"/>
  <c r="S28" i="17"/>
  <c r="N28" i="17"/>
  <c r="J28" i="17"/>
  <c r="Y28" i="17"/>
  <c r="AA28" i="17"/>
  <c r="W27" i="17"/>
  <c r="S27" i="17"/>
  <c r="N27" i="17"/>
  <c r="J27" i="17"/>
  <c r="Y27" i="17"/>
  <c r="AA27" i="17"/>
  <c r="W26" i="17"/>
  <c r="S26" i="17"/>
  <c r="N26" i="17"/>
  <c r="J26" i="17"/>
  <c r="Y26" i="17"/>
  <c r="AA26" i="17"/>
  <c r="W25" i="17"/>
  <c r="S25" i="17"/>
  <c r="N25" i="17"/>
  <c r="J25" i="17"/>
  <c r="Y25" i="17"/>
  <c r="AA25" i="17"/>
  <c r="W24" i="17"/>
  <c r="S24" i="17"/>
  <c r="N24" i="17"/>
  <c r="J24" i="17"/>
  <c r="Y24" i="17"/>
  <c r="AA24" i="17"/>
  <c r="W23" i="17"/>
  <c r="S23" i="17"/>
  <c r="N23" i="17"/>
  <c r="J23" i="17"/>
  <c r="Y23" i="17"/>
  <c r="AA23" i="17"/>
  <c r="W22" i="17"/>
  <c r="S22" i="17"/>
  <c r="N22" i="17"/>
  <c r="J22" i="17"/>
  <c r="Y22" i="17"/>
  <c r="AA22" i="17"/>
  <c r="W21" i="17"/>
  <c r="S21" i="17"/>
  <c r="N21" i="17"/>
  <c r="J21" i="17"/>
  <c r="Y21" i="17"/>
  <c r="AA21" i="17"/>
  <c r="W20" i="17"/>
  <c r="S20" i="17"/>
  <c r="N20" i="17"/>
  <c r="J20" i="17"/>
  <c r="Y20" i="17"/>
  <c r="AA20" i="17"/>
  <c r="W19" i="17"/>
  <c r="S19" i="17"/>
  <c r="N19" i="17"/>
  <c r="J19" i="17"/>
  <c r="Y19" i="17"/>
  <c r="AA19" i="17"/>
  <c r="W18" i="17"/>
  <c r="S18" i="17"/>
  <c r="N18" i="17"/>
  <c r="J18" i="17"/>
  <c r="Y18" i="17"/>
  <c r="AA18" i="17"/>
  <c r="W17" i="17"/>
  <c r="S17" i="17"/>
  <c r="N17" i="17"/>
  <c r="J17" i="17"/>
  <c r="Y17" i="17"/>
  <c r="AA17" i="17"/>
  <c r="W16" i="17"/>
  <c r="S16" i="17"/>
  <c r="N16" i="17"/>
  <c r="J16" i="17"/>
  <c r="Y16" i="17"/>
  <c r="AA16" i="17"/>
  <c r="W15" i="17"/>
  <c r="S15" i="17"/>
  <c r="N15" i="17"/>
  <c r="J15" i="17"/>
  <c r="Y15" i="17"/>
  <c r="AA15" i="17"/>
  <c r="W14" i="17"/>
  <c r="S14" i="17"/>
  <c r="N14" i="17"/>
  <c r="J14" i="17"/>
  <c r="Y14" i="17"/>
  <c r="AA14" i="17"/>
  <c r="W13" i="17"/>
  <c r="S13" i="17"/>
  <c r="N13" i="17"/>
  <c r="J13" i="17"/>
  <c r="Y13" i="17"/>
  <c r="AA13" i="17"/>
  <c r="W12" i="17"/>
  <c r="S12" i="17"/>
  <c r="N12" i="17"/>
  <c r="J12" i="17"/>
  <c r="Y12" i="17"/>
  <c r="AA12" i="17"/>
  <c r="W11" i="17"/>
  <c r="S11" i="17"/>
  <c r="N11" i="17"/>
  <c r="J11" i="17"/>
  <c r="Y11" i="17"/>
  <c r="AA11" i="17"/>
  <c r="W10" i="17"/>
  <c r="S10" i="17"/>
  <c r="N10" i="17"/>
  <c r="J10" i="17"/>
  <c r="Y10" i="17"/>
  <c r="AA10" i="17"/>
  <c r="W9" i="17"/>
  <c r="S9" i="17"/>
  <c r="N9" i="17"/>
  <c r="J9" i="17"/>
  <c r="Y9" i="17"/>
  <c r="AA9" i="17"/>
  <c r="W8" i="17"/>
  <c r="S8" i="17"/>
  <c r="N8" i="17"/>
  <c r="J8" i="17"/>
  <c r="Y8" i="17"/>
  <c r="AA8" i="17"/>
  <c r="W7" i="17"/>
  <c r="W38" i="17"/>
  <c r="W14" i="22" s="1"/>
  <c r="S7" i="17"/>
  <c r="S38" i="17"/>
  <c r="S14" i="22" s="1"/>
  <c r="N7" i="17"/>
  <c r="N38" i="17"/>
  <c r="N14" i="22" s="1"/>
  <c r="J7" i="17"/>
  <c r="J38" i="17"/>
  <c r="J14" i="22" s="1"/>
  <c r="Z38" i="15"/>
  <c r="Z13" i="22" s="1"/>
  <c r="V38" i="15"/>
  <c r="V13" i="22" s="1"/>
  <c r="U38" i="15"/>
  <c r="U13" i="22" s="1"/>
  <c r="T38" i="15"/>
  <c r="T13" i="22" s="1"/>
  <c r="R38" i="15"/>
  <c r="R13" i="22" s="1"/>
  <c r="Q38" i="15"/>
  <c r="Q13" i="22" s="1"/>
  <c r="P38" i="15"/>
  <c r="P13" i="22" s="1"/>
  <c r="O38" i="15"/>
  <c r="O13" i="22" s="1"/>
  <c r="M38" i="15"/>
  <c r="M13" i="22" s="1"/>
  <c r="L38" i="15"/>
  <c r="L13" i="22" s="1"/>
  <c r="K38" i="15"/>
  <c r="K13" i="22" s="1"/>
  <c r="I38" i="15"/>
  <c r="I13" i="22" s="1"/>
  <c r="G38" i="15"/>
  <c r="G13" i="22" s="1"/>
  <c r="F38" i="15"/>
  <c r="F13" i="22" s="1"/>
  <c r="E38" i="15"/>
  <c r="E13" i="22" s="1"/>
  <c r="D38" i="15"/>
  <c r="D13" i="22" s="1"/>
  <c r="B38" i="15"/>
  <c r="B13" i="22"/>
  <c r="W37" i="15"/>
  <c r="S37" i="15"/>
  <c r="N37" i="15"/>
  <c r="J37" i="15"/>
  <c r="Y37" i="15"/>
  <c r="AA37" i="15"/>
  <c r="W36" i="15"/>
  <c r="S36" i="15"/>
  <c r="N36" i="15"/>
  <c r="J36" i="15"/>
  <c r="Y36" i="15"/>
  <c r="AA36" i="15"/>
  <c r="W35" i="15"/>
  <c r="S35" i="15"/>
  <c r="N35" i="15"/>
  <c r="J35" i="15"/>
  <c r="Y35" i="15"/>
  <c r="AA35" i="15"/>
  <c r="W34" i="15"/>
  <c r="S34" i="15"/>
  <c r="N34" i="15"/>
  <c r="J34" i="15"/>
  <c r="Y34" i="15"/>
  <c r="AA34" i="15"/>
  <c r="W33" i="15"/>
  <c r="S33" i="15"/>
  <c r="N33" i="15"/>
  <c r="J33" i="15"/>
  <c r="Y33" i="15"/>
  <c r="AA33" i="15"/>
  <c r="W32" i="15"/>
  <c r="S32" i="15"/>
  <c r="N32" i="15"/>
  <c r="J32" i="15"/>
  <c r="Y32" i="15"/>
  <c r="AA32" i="15"/>
  <c r="W31" i="15"/>
  <c r="S31" i="15"/>
  <c r="N31" i="15"/>
  <c r="J31" i="15"/>
  <c r="Y31" i="15"/>
  <c r="AA31" i="15"/>
  <c r="S30" i="15"/>
  <c r="N30" i="15"/>
  <c r="J30" i="15"/>
  <c r="Y30" i="15"/>
  <c r="AA30" i="15"/>
  <c r="W29" i="15"/>
  <c r="S29" i="15"/>
  <c r="N29" i="15"/>
  <c r="J29" i="15"/>
  <c r="Y29" i="15"/>
  <c r="AA29" i="15"/>
  <c r="W28" i="15"/>
  <c r="S28" i="15"/>
  <c r="N28" i="15"/>
  <c r="J28" i="15"/>
  <c r="Y28" i="15"/>
  <c r="AA28" i="15"/>
  <c r="W27" i="15"/>
  <c r="S27" i="15"/>
  <c r="N27" i="15"/>
  <c r="J27" i="15"/>
  <c r="Y27" i="15"/>
  <c r="AB30" i="15" s="1"/>
  <c r="AA27" i="15"/>
  <c r="W26" i="15"/>
  <c r="S26" i="15"/>
  <c r="N26" i="15"/>
  <c r="J26" i="15"/>
  <c r="Y26" i="15"/>
  <c r="AA26" i="15"/>
  <c r="W25" i="15"/>
  <c r="S25" i="15"/>
  <c r="N25" i="15"/>
  <c r="J25" i="15"/>
  <c r="Y25" i="15"/>
  <c r="AA25" i="15"/>
  <c r="W24" i="15"/>
  <c r="S24" i="15"/>
  <c r="N24" i="15"/>
  <c r="J24" i="15"/>
  <c r="Y24" i="15" s="1"/>
  <c r="AA24" i="15"/>
  <c r="W23" i="15"/>
  <c r="S23" i="15"/>
  <c r="N23" i="15"/>
  <c r="J23" i="15"/>
  <c r="Y23" i="15"/>
  <c r="AB24" i="15" s="1"/>
  <c r="AB38" i="15" s="1"/>
  <c r="AA23" i="15"/>
  <c r="W22" i="15"/>
  <c r="S22" i="15"/>
  <c r="N22" i="15"/>
  <c r="J22" i="15"/>
  <c r="Y22" i="15"/>
  <c r="AA22" i="15"/>
  <c r="W21" i="15"/>
  <c r="S21" i="15"/>
  <c r="N21" i="15"/>
  <c r="J21" i="15"/>
  <c r="Y21" i="15"/>
  <c r="AA21" i="15"/>
  <c r="W20" i="15"/>
  <c r="S20" i="15"/>
  <c r="N20" i="15"/>
  <c r="J20" i="15"/>
  <c r="Y20" i="15"/>
  <c r="AA20" i="15"/>
  <c r="W19" i="15"/>
  <c r="S19" i="15"/>
  <c r="N19" i="15"/>
  <c r="J19" i="15"/>
  <c r="Y19" i="15"/>
  <c r="AA19" i="15"/>
  <c r="W18" i="15"/>
  <c r="S18" i="15"/>
  <c r="N18" i="15"/>
  <c r="J18" i="15"/>
  <c r="Y18" i="15"/>
  <c r="AA18" i="15" s="1"/>
  <c r="W17" i="15"/>
  <c r="S17" i="15"/>
  <c r="N17" i="15"/>
  <c r="J17" i="15"/>
  <c r="Y17" i="15"/>
  <c r="AA17" i="15" s="1"/>
  <c r="W16" i="15"/>
  <c r="S16" i="15"/>
  <c r="N16" i="15"/>
  <c r="J16" i="15"/>
  <c r="Y16" i="15"/>
  <c r="AA16" i="15"/>
  <c r="W15" i="15"/>
  <c r="S15" i="15"/>
  <c r="N15" i="15"/>
  <c r="J15" i="15"/>
  <c r="Y15" i="15"/>
  <c r="AA15" i="15"/>
  <c r="W14" i="15"/>
  <c r="S14" i="15"/>
  <c r="N14" i="15"/>
  <c r="J14" i="15"/>
  <c r="Y14" i="15"/>
  <c r="AA14" i="15"/>
  <c r="W13" i="15"/>
  <c r="S13" i="15"/>
  <c r="N13" i="15"/>
  <c r="J13" i="15"/>
  <c r="Y13" i="15"/>
  <c r="AA13" i="15"/>
  <c r="W12" i="15"/>
  <c r="S12" i="15"/>
  <c r="N12" i="15"/>
  <c r="J12" i="15"/>
  <c r="Y12" i="15"/>
  <c r="AA12" i="15"/>
  <c r="W11" i="15"/>
  <c r="S11" i="15"/>
  <c r="N11" i="15"/>
  <c r="J11" i="15"/>
  <c r="Y11" i="15"/>
  <c r="AA11" i="15"/>
  <c r="W10" i="15"/>
  <c r="S10" i="15"/>
  <c r="N10" i="15"/>
  <c r="J10" i="15"/>
  <c r="Y10" i="15"/>
  <c r="AA10" i="15"/>
  <c r="W9" i="15"/>
  <c r="S9" i="15"/>
  <c r="N9" i="15"/>
  <c r="J9" i="15"/>
  <c r="Y9" i="15"/>
  <c r="AA9" i="15"/>
  <c r="W8" i="15"/>
  <c r="S8" i="15"/>
  <c r="N8" i="15"/>
  <c r="J8" i="15"/>
  <c r="Y8" i="15"/>
  <c r="AA8" i="15"/>
  <c r="W7" i="15"/>
  <c r="W38" i="15"/>
  <c r="W13" i="22" s="1"/>
  <c r="S7" i="15"/>
  <c r="S38" i="15"/>
  <c r="S13" i="22" s="1"/>
  <c r="N7" i="15"/>
  <c r="N38" i="15"/>
  <c r="N13" i="22" s="1"/>
  <c r="J7" i="15"/>
  <c r="J38" i="15"/>
  <c r="J13" i="22" s="1"/>
  <c r="Z38" i="14"/>
  <c r="Z12" i="22" s="1"/>
  <c r="V38" i="14"/>
  <c r="V12" i="22" s="1"/>
  <c r="U38" i="14"/>
  <c r="U12" i="22" s="1"/>
  <c r="T38" i="14"/>
  <c r="T12" i="22" s="1"/>
  <c r="R38" i="14"/>
  <c r="R12" i="22" s="1"/>
  <c r="Q38" i="14"/>
  <c r="Q12" i="22" s="1"/>
  <c r="P38" i="14"/>
  <c r="P12" i="22" s="1"/>
  <c r="O38" i="14"/>
  <c r="O12" i="22" s="1"/>
  <c r="M38" i="14"/>
  <c r="M12" i="22" s="1"/>
  <c r="L38" i="14"/>
  <c r="L12" i="22" s="1"/>
  <c r="K38" i="14"/>
  <c r="K12" i="22" s="1"/>
  <c r="I38" i="14"/>
  <c r="I12" i="22" s="1"/>
  <c r="G38" i="14"/>
  <c r="G12" i="22" s="1"/>
  <c r="F38" i="14"/>
  <c r="F12" i="22" s="1"/>
  <c r="E38" i="14"/>
  <c r="E12" i="22" s="1"/>
  <c r="D38" i="14"/>
  <c r="D12" i="22" s="1"/>
  <c r="B38" i="14"/>
  <c r="B12" i="22"/>
  <c r="S37" i="14"/>
  <c r="N37" i="14"/>
  <c r="J37" i="14"/>
  <c r="Y37" i="14"/>
  <c r="AA37" i="14"/>
  <c r="S36" i="14"/>
  <c r="N36" i="14"/>
  <c r="J36" i="14"/>
  <c r="Y36" i="14"/>
  <c r="AA36" i="14"/>
  <c r="S35" i="14"/>
  <c r="N35" i="14"/>
  <c r="J35" i="14"/>
  <c r="Y35" i="14"/>
  <c r="AA35" i="14"/>
  <c r="S34" i="14"/>
  <c r="N34" i="14"/>
  <c r="J34" i="14"/>
  <c r="Y34" i="14"/>
  <c r="AB34" i="14" s="1"/>
  <c r="AD34" i="14" s="1"/>
  <c r="AA34" i="14"/>
  <c r="S33" i="14"/>
  <c r="N33" i="14"/>
  <c r="J33" i="14"/>
  <c r="Y33" i="14"/>
  <c r="AA33" i="14"/>
  <c r="S32" i="14"/>
  <c r="N32" i="14"/>
  <c r="J32" i="14"/>
  <c r="Y32" i="14"/>
  <c r="AA32" i="14"/>
  <c r="S31" i="14"/>
  <c r="N31" i="14"/>
  <c r="J31" i="14"/>
  <c r="Y31" i="14"/>
  <c r="AA31" i="14"/>
  <c r="S30" i="14"/>
  <c r="N30" i="14"/>
  <c r="J30" i="14"/>
  <c r="Y30" i="14"/>
  <c r="S29" i="14"/>
  <c r="N29" i="14"/>
  <c r="J29" i="14"/>
  <c r="Y29" i="14"/>
  <c r="AA29" i="14"/>
  <c r="S28" i="14"/>
  <c r="N28" i="14"/>
  <c r="J28" i="14"/>
  <c r="Y28" i="14"/>
  <c r="AA28" i="14"/>
  <c r="S27" i="14"/>
  <c r="N27" i="14"/>
  <c r="J27" i="14"/>
  <c r="Y27" i="14"/>
  <c r="AA27" i="14"/>
  <c r="S26" i="14"/>
  <c r="N26" i="14"/>
  <c r="J26" i="14"/>
  <c r="Y26" i="14"/>
  <c r="AA26" i="14"/>
  <c r="S25" i="14"/>
  <c r="N25" i="14"/>
  <c r="J25" i="14"/>
  <c r="Y25" i="14"/>
  <c r="AA25" i="14"/>
  <c r="S24" i="14"/>
  <c r="N24" i="14"/>
  <c r="J24" i="14"/>
  <c r="Y24" i="14"/>
  <c r="AA24" i="14"/>
  <c r="S23" i="14"/>
  <c r="N23" i="14"/>
  <c r="J23" i="14"/>
  <c r="Y23" i="14"/>
  <c r="AA23" i="14"/>
  <c r="S22" i="14"/>
  <c r="N22" i="14"/>
  <c r="J22" i="14"/>
  <c r="Y22" i="14"/>
  <c r="AA22" i="14"/>
  <c r="S21" i="14"/>
  <c r="N21" i="14"/>
  <c r="J21" i="14"/>
  <c r="Y21" i="14"/>
  <c r="AA21" i="14"/>
  <c r="S20" i="14"/>
  <c r="N20" i="14"/>
  <c r="J20" i="14"/>
  <c r="Y20" i="14"/>
  <c r="AA20" i="14"/>
  <c r="S19" i="14"/>
  <c r="N19" i="14"/>
  <c r="J19" i="14"/>
  <c r="Y19" i="14"/>
  <c r="AA19" i="14"/>
  <c r="S18" i="14"/>
  <c r="N18" i="14"/>
  <c r="J18" i="14"/>
  <c r="Y18" i="14"/>
  <c r="AA18" i="14"/>
  <c r="AC38" i="14"/>
  <c r="S17" i="14"/>
  <c r="N17" i="14"/>
  <c r="J17" i="14"/>
  <c r="Y17" i="14"/>
  <c r="AA17" i="14"/>
  <c r="S16" i="14"/>
  <c r="N16" i="14"/>
  <c r="J16" i="14"/>
  <c r="Y16" i="14"/>
  <c r="AA16" i="14"/>
  <c r="S15" i="14"/>
  <c r="N15" i="14"/>
  <c r="J15" i="14"/>
  <c r="Y15" i="14"/>
  <c r="AA15" i="14"/>
  <c r="S14" i="14"/>
  <c r="N14" i="14"/>
  <c r="J14" i="14"/>
  <c r="Y14" i="14"/>
  <c r="AA14" i="14"/>
  <c r="S13" i="14"/>
  <c r="N13" i="14"/>
  <c r="J13" i="14"/>
  <c r="Y13" i="14"/>
  <c r="AA13" i="14"/>
  <c r="S12" i="14"/>
  <c r="N12" i="14"/>
  <c r="J12" i="14"/>
  <c r="Y12" i="14"/>
  <c r="AB12" i="14" s="1"/>
  <c r="AD12" i="14" s="1"/>
  <c r="AA12" i="14"/>
  <c r="S11" i="14"/>
  <c r="N11" i="14"/>
  <c r="J11" i="14"/>
  <c r="Y11" i="14"/>
  <c r="AA11" i="14"/>
  <c r="S10" i="14"/>
  <c r="N10" i="14"/>
  <c r="J10" i="14"/>
  <c r="Y10" i="14"/>
  <c r="AA10" i="14"/>
  <c r="S9" i="14"/>
  <c r="N9" i="14"/>
  <c r="J9" i="14"/>
  <c r="Y9" i="14"/>
  <c r="AB9" i="14" s="1"/>
  <c r="AD9" i="14" s="1"/>
  <c r="AA9" i="14"/>
  <c r="S8" i="14"/>
  <c r="N8" i="14"/>
  <c r="J8" i="14"/>
  <c r="Y8" i="14"/>
  <c r="AA8" i="14"/>
  <c r="W38" i="14"/>
  <c r="W12" i="22" s="1"/>
  <c r="S7" i="14"/>
  <c r="S38" i="14"/>
  <c r="S12" i="22" s="1"/>
  <c r="N7" i="14"/>
  <c r="N38" i="14"/>
  <c r="N12" i="22" s="1"/>
  <c r="J7" i="14"/>
  <c r="J38" i="14"/>
  <c r="J12" i="22" s="1"/>
  <c r="Z38" i="13"/>
  <c r="Z11" i="22" s="1"/>
  <c r="V38" i="13"/>
  <c r="V11" i="22" s="1"/>
  <c r="U38" i="13"/>
  <c r="U11" i="22" s="1"/>
  <c r="T38" i="13"/>
  <c r="T11" i="22" s="1"/>
  <c r="R38" i="13"/>
  <c r="R11" i="22" s="1"/>
  <c r="Q38" i="13"/>
  <c r="Q11" i="22" s="1"/>
  <c r="P38" i="13"/>
  <c r="P11" i="22" s="1"/>
  <c r="O38" i="13"/>
  <c r="O11" i="22" s="1"/>
  <c r="M38" i="13"/>
  <c r="M11" i="22" s="1"/>
  <c r="L38" i="13"/>
  <c r="L11" i="22" s="1"/>
  <c r="K38" i="13"/>
  <c r="K11" i="22" s="1"/>
  <c r="I38" i="13"/>
  <c r="I11" i="22" s="1"/>
  <c r="G38" i="13"/>
  <c r="G11" i="22" s="1"/>
  <c r="F38" i="13"/>
  <c r="F11" i="22" s="1"/>
  <c r="E38" i="13"/>
  <c r="E11" i="22" s="1"/>
  <c r="D38" i="13"/>
  <c r="D11" i="22" s="1"/>
  <c r="B38" i="13"/>
  <c r="B11" i="22"/>
  <c r="W37" i="13"/>
  <c r="S37" i="13"/>
  <c r="N37" i="13"/>
  <c r="J37" i="13"/>
  <c r="Y37" i="13"/>
  <c r="AA37" i="13"/>
  <c r="W36" i="13"/>
  <c r="S36" i="13"/>
  <c r="N36" i="13"/>
  <c r="J36" i="13"/>
  <c r="Y36" i="13"/>
  <c r="AA36" i="13"/>
  <c r="W35" i="13"/>
  <c r="S35" i="13"/>
  <c r="N35" i="13"/>
  <c r="J35" i="13"/>
  <c r="Y35" i="13"/>
  <c r="AA35" i="13"/>
  <c r="W34" i="13"/>
  <c r="S34" i="13"/>
  <c r="N34" i="13"/>
  <c r="J34" i="13"/>
  <c r="Y34" i="13"/>
  <c r="AA34" i="13"/>
  <c r="W33" i="13"/>
  <c r="S33" i="13"/>
  <c r="N33" i="13"/>
  <c r="J33" i="13"/>
  <c r="Y33" i="13"/>
  <c r="AA33" i="13"/>
  <c r="W32" i="13"/>
  <c r="S32" i="13"/>
  <c r="N32" i="13"/>
  <c r="J32" i="13"/>
  <c r="Y32" i="13"/>
  <c r="AA32" i="13"/>
  <c r="W31" i="13"/>
  <c r="S31" i="13"/>
  <c r="N31" i="13"/>
  <c r="J31" i="13"/>
  <c r="Y31" i="13"/>
  <c r="AA31" i="13"/>
  <c r="W30" i="13"/>
  <c r="S30" i="13"/>
  <c r="N30" i="13"/>
  <c r="J30" i="13"/>
  <c r="Y30" i="13"/>
  <c r="AA30" i="13"/>
  <c r="S29" i="13"/>
  <c r="N29" i="13"/>
  <c r="J29" i="13"/>
  <c r="Y29" i="13"/>
  <c r="AA29" i="13"/>
  <c r="W28" i="13"/>
  <c r="S28" i="13"/>
  <c r="N28" i="13"/>
  <c r="J28" i="13"/>
  <c r="Y28" i="13"/>
  <c r="AA28" i="13"/>
  <c r="W27" i="13"/>
  <c r="S27" i="13"/>
  <c r="N27" i="13"/>
  <c r="J27" i="13"/>
  <c r="Y27" i="13"/>
  <c r="AA27" i="13"/>
  <c r="W26" i="13"/>
  <c r="S26" i="13"/>
  <c r="N26" i="13"/>
  <c r="J26" i="13"/>
  <c r="Y26" i="13"/>
  <c r="AA26" i="13"/>
  <c r="W25" i="13"/>
  <c r="S25" i="13"/>
  <c r="N25" i="13"/>
  <c r="J25" i="13"/>
  <c r="Y25" i="13"/>
  <c r="AA25" i="13"/>
  <c r="W24" i="13"/>
  <c r="S24" i="13"/>
  <c r="N24" i="13"/>
  <c r="J24" i="13"/>
  <c r="Y24" i="13"/>
  <c r="AA24" i="13"/>
  <c r="W23" i="13"/>
  <c r="S23" i="13"/>
  <c r="N23" i="13"/>
  <c r="J23" i="13"/>
  <c r="Y23" i="13"/>
  <c r="AA23" i="13"/>
  <c r="W15" i="13"/>
  <c r="S15" i="13"/>
  <c r="N15" i="13"/>
  <c r="J15" i="13"/>
  <c r="Y15" i="13"/>
  <c r="AA15" i="13"/>
  <c r="W14" i="13"/>
  <c r="S14" i="13"/>
  <c r="N14" i="13"/>
  <c r="J14" i="13"/>
  <c r="Y14" i="13"/>
  <c r="AA14" i="13"/>
  <c r="W13" i="13"/>
  <c r="S13" i="13"/>
  <c r="N13" i="13"/>
  <c r="J13" i="13"/>
  <c r="Y13" i="13"/>
  <c r="AA13" i="13"/>
  <c r="W12" i="13"/>
  <c r="S12" i="13"/>
  <c r="N12" i="13"/>
  <c r="J12" i="13"/>
  <c r="Y12" i="13"/>
  <c r="AA12" i="13"/>
  <c r="W11" i="13"/>
  <c r="S11" i="13"/>
  <c r="N11" i="13"/>
  <c r="J11" i="13"/>
  <c r="Y11" i="13"/>
  <c r="AA11" i="13"/>
  <c r="S10" i="13"/>
  <c r="N10" i="13"/>
  <c r="J10" i="13"/>
  <c r="Y10" i="13"/>
  <c r="AA10" i="13"/>
  <c r="W9" i="13"/>
  <c r="S9" i="13"/>
  <c r="N9" i="13"/>
  <c r="J9" i="13"/>
  <c r="Y9" i="13"/>
  <c r="AA9" i="13"/>
  <c r="W8" i="13"/>
  <c r="S8" i="13"/>
  <c r="N8" i="13"/>
  <c r="J8" i="13"/>
  <c r="Y8" i="13"/>
  <c r="AA8" i="13"/>
  <c r="W7" i="13"/>
  <c r="W38" i="13"/>
  <c r="W11" i="22" s="1"/>
  <c r="S7" i="13"/>
  <c r="S38" i="13"/>
  <c r="S11" i="22" s="1"/>
  <c r="N7" i="13"/>
  <c r="N38" i="13"/>
  <c r="N11" i="22" s="1"/>
  <c r="J7" i="13"/>
  <c r="J38" i="13"/>
  <c r="J11" i="22" s="1"/>
  <c r="Z38" i="12"/>
  <c r="Z10" i="22"/>
  <c r="V38" i="12"/>
  <c r="V10" i="22"/>
  <c r="U38" i="12"/>
  <c r="U10" i="22"/>
  <c r="T38" i="12"/>
  <c r="T10" i="22"/>
  <c r="R38" i="12"/>
  <c r="R10" i="22"/>
  <c r="Q38" i="12"/>
  <c r="Q10" i="22"/>
  <c r="P38" i="12"/>
  <c r="P10" i="22"/>
  <c r="O38" i="12"/>
  <c r="O10" i="22"/>
  <c r="M38" i="12"/>
  <c r="M10" i="22" s="1"/>
  <c r="L38" i="12"/>
  <c r="L10" i="22" s="1"/>
  <c r="K38" i="12"/>
  <c r="K10" i="22"/>
  <c r="I38" i="12"/>
  <c r="I10" i="22" s="1"/>
  <c r="G38" i="12"/>
  <c r="G10" i="22" s="1"/>
  <c r="F38" i="12"/>
  <c r="F10" i="22"/>
  <c r="E38" i="12"/>
  <c r="E10" i="22"/>
  <c r="D38" i="12"/>
  <c r="D10" i="22"/>
  <c r="B38" i="12"/>
  <c r="B10" i="22"/>
  <c r="W37" i="12"/>
  <c r="S37" i="12"/>
  <c r="N37" i="12"/>
  <c r="J37" i="12"/>
  <c r="Y37" i="12"/>
  <c r="AA37" i="12"/>
  <c r="W36" i="12"/>
  <c r="S36" i="12"/>
  <c r="N36" i="12"/>
  <c r="J36" i="12"/>
  <c r="Y36" i="12"/>
  <c r="AA36" i="12"/>
  <c r="W35" i="12"/>
  <c r="S35" i="12"/>
  <c r="N35" i="12"/>
  <c r="J35" i="12"/>
  <c r="Y35" i="12"/>
  <c r="AA35" i="12"/>
  <c r="S34" i="12"/>
  <c r="N34" i="12"/>
  <c r="J34" i="12"/>
  <c r="Y34" i="12"/>
  <c r="AA34" i="12"/>
  <c r="W33" i="12"/>
  <c r="S33" i="12"/>
  <c r="N33" i="12"/>
  <c r="J33" i="12"/>
  <c r="Y33" i="12"/>
  <c r="AA33" i="12"/>
  <c r="S32" i="12"/>
  <c r="N32" i="12"/>
  <c r="J32" i="12"/>
  <c r="Y32" i="12"/>
  <c r="AA32" i="12"/>
  <c r="S31" i="12"/>
  <c r="N31" i="12"/>
  <c r="J31" i="12"/>
  <c r="Y31" i="12"/>
  <c r="AA31" i="12"/>
  <c r="W30" i="12"/>
  <c r="S30" i="12"/>
  <c r="N30" i="12"/>
  <c r="J30" i="12"/>
  <c r="Y30" i="12"/>
  <c r="AA30" i="12"/>
  <c r="W29" i="12"/>
  <c r="S29" i="12"/>
  <c r="N29" i="12"/>
  <c r="J29" i="12"/>
  <c r="Y29" i="12"/>
  <c r="AA29" i="12"/>
  <c r="W28" i="12"/>
  <c r="S28" i="12"/>
  <c r="N28" i="12"/>
  <c r="J28" i="12"/>
  <c r="Y28" i="12"/>
  <c r="AA28" i="12"/>
  <c r="W27" i="12"/>
  <c r="S27" i="12"/>
  <c r="N27" i="12"/>
  <c r="J27" i="12"/>
  <c r="Y27" i="12"/>
  <c r="AA27" i="12"/>
  <c r="W26" i="12"/>
  <c r="S26" i="12"/>
  <c r="N26" i="12"/>
  <c r="J26" i="12"/>
  <c r="Y26" i="12"/>
  <c r="AA26" i="12"/>
  <c r="W25" i="12"/>
  <c r="S25" i="12"/>
  <c r="N25" i="12"/>
  <c r="J25" i="12"/>
  <c r="Y25" i="12"/>
  <c r="AA25" i="12"/>
  <c r="W24" i="12"/>
  <c r="S24" i="12"/>
  <c r="N24" i="12"/>
  <c r="J24" i="12"/>
  <c r="Y24" i="12"/>
  <c r="AA24" i="12"/>
  <c r="W23" i="12"/>
  <c r="S23" i="12"/>
  <c r="N23" i="12"/>
  <c r="J23" i="12"/>
  <c r="Y23" i="12"/>
  <c r="AA23" i="12"/>
  <c r="W22" i="12"/>
  <c r="S22" i="12"/>
  <c r="N22" i="12"/>
  <c r="J22" i="12"/>
  <c r="Y22" i="12"/>
  <c r="AA22" i="12"/>
  <c r="S21" i="12"/>
  <c r="N21" i="12"/>
  <c r="J21" i="12"/>
  <c r="Y21" i="12"/>
  <c r="AA21" i="12"/>
  <c r="W20" i="12"/>
  <c r="S20" i="12"/>
  <c r="N20" i="12"/>
  <c r="J20" i="12"/>
  <c r="Y20" i="12"/>
  <c r="AA20" i="12"/>
  <c r="W19" i="12"/>
  <c r="S19" i="12"/>
  <c r="N19" i="12"/>
  <c r="J19" i="12"/>
  <c r="Y19" i="12"/>
  <c r="AA19" i="12"/>
  <c r="W18" i="12"/>
  <c r="S18" i="12"/>
  <c r="N18" i="12"/>
  <c r="J18" i="12"/>
  <c r="Y18" i="12"/>
  <c r="AA18" i="12"/>
  <c r="W17" i="12"/>
  <c r="S17" i="12"/>
  <c r="N17" i="12"/>
  <c r="J17" i="12"/>
  <c r="Y17" i="12"/>
  <c r="AA17" i="12"/>
  <c r="W16" i="12"/>
  <c r="S16" i="12"/>
  <c r="N16" i="12"/>
  <c r="J16" i="12"/>
  <c r="Y16" i="12"/>
  <c r="AA16" i="12"/>
  <c r="W15" i="12"/>
  <c r="S15" i="12"/>
  <c r="N15" i="12"/>
  <c r="J15" i="12"/>
  <c r="Y15" i="12"/>
  <c r="AA15" i="12"/>
  <c r="W14" i="12"/>
  <c r="S14" i="12"/>
  <c r="N14" i="12"/>
  <c r="J14" i="12"/>
  <c r="Y14" i="12"/>
  <c r="AA14" i="12"/>
  <c r="W13" i="12"/>
  <c r="S13" i="12"/>
  <c r="N13" i="12"/>
  <c r="J13" i="12"/>
  <c r="Y13" i="12"/>
  <c r="AA13" i="12"/>
  <c r="W12" i="12"/>
  <c r="S12" i="12"/>
  <c r="N12" i="12"/>
  <c r="J12" i="12"/>
  <c r="Y12" i="12"/>
  <c r="AA12" i="12"/>
  <c r="W11" i="12"/>
  <c r="S11" i="12"/>
  <c r="N11" i="12"/>
  <c r="J11" i="12"/>
  <c r="Y11" i="12"/>
  <c r="AA11" i="12"/>
  <c r="W10" i="12"/>
  <c r="S10" i="12"/>
  <c r="N10" i="12"/>
  <c r="J10" i="12"/>
  <c r="Y10" i="12"/>
  <c r="AA10" i="12"/>
  <c r="W9" i="12"/>
  <c r="S9" i="12"/>
  <c r="N9" i="12"/>
  <c r="J9" i="12"/>
  <c r="Y9" i="12"/>
  <c r="AA9" i="12"/>
  <c r="W8" i="12"/>
  <c r="S8" i="12"/>
  <c r="N8" i="12"/>
  <c r="J8" i="12"/>
  <c r="Y8" i="12"/>
  <c r="AA8" i="12"/>
  <c r="W7" i="12"/>
  <c r="W38" i="12"/>
  <c r="W10" i="22"/>
  <c r="S7" i="12"/>
  <c r="S38" i="12"/>
  <c r="S10" i="22"/>
  <c r="N7" i="12"/>
  <c r="N38" i="12"/>
  <c r="N10" i="22"/>
  <c r="J7" i="12"/>
  <c r="J38" i="12"/>
  <c r="J10" i="22"/>
  <c r="Z38" i="11"/>
  <c r="Z9" i="22"/>
  <c r="V38" i="11"/>
  <c r="V9" i="22"/>
  <c r="U38" i="11"/>
  <c r="U9" i="22"/>
  <c r="T38" i="11"/>
  <c r="T9" i="22"/>
  <c r="R38" i="11"/>
  <c r="R9" i="22"/>
  <c r="Q38" i="11"/>
  <c r="Q9" i="22"/>
  <c r="P38" i="11"/>
  <c r="P9" i="22"/>
  <c r="O38" i="11"/>
  <c r="O9" i="22"/>
  <c r="M38" i="11"/>
  <c r="M9" i="22" s="1"/>
  <c r="L38" i="11"/>
  <c r="L9" i="22"/>
  <c r="K38" i="11"/>
  <c r="K9" i="22"/>
  <c r="I38" i="11"/>
  <c r="I9" i="22" s="1"/>
  <c r="G38" i="11"/>
  <c r="G9" i="22"/>
  <c r="F38" i="11"/>
  <c r="F9" i="22"/>
  <c r="E38" i="11"/>
  <c r="E9" i="22"/>
  <c r="D38" i="11"/>
  <c r="D9" i="22"/>
  <c r="B38" i="11"/>
  <c r="B9" i="22"/>
  <c r="W37" i="11"/>
  <c r="S37" i="11"/>
  <c r="N37" i="11"/>
  <c r="J37" i="11"/>
  <c r="Y37" i="11"/>
  <c r="AA37" i="11"/>
  <c r="W36" i="11"/>
  <c r="S36" i="11"/>
  <c r="N36" i="11"/>
  <c r="J36" i="11"/>
  <c r="Y36" i="11"/>
  <c r="AA36" i="11"/>
  <c r="W35" i="11"/>
  <c r="S35" i="11"/>
  <c r="N35" i="11"/>
  <c r="J35" i="11"/>
  <c r="Y35" i="11"/>
  <c r="AA35" i="11"/>
  <c r="W34" i="11"/>
  <c r="S34" i="11"/>
  <c r="N34" i="11"/>
  <c r="J34" i="11"/>
  <c r="Y34" i="11"/>
  <c r="AA34" i="11"/>
  <c r="W33" i="11"/>
  <c r="S33" i="11"/>
  <c r="N33" i="11"/>
  <c r="J33" i="11"/>
  <c r="Y33" i="11"/>
  <c r="AA33" i="11"/>
  <c r="W32" i="11"/>
  <c r="S32" i="11"/>
  <c r="N32" i="11"/>
  <c r="J32" i="11"/>
  <c r="Y32" i="11"/>
  <c r="AA32" i="11"/>
  <c r="W31" i="11"/>
  <c r="S31" i="11"/>
  <c r="N31" i="11"/>
  <c r="J31" i="11"/>
  <c r="Y31" i="11"/>
  <c r="AA31" i="11"/>
  <c r="W30" i="11"/>
  <c r="S30" i="11"/>
  <c r="N30" i="11"/>
  <c r="J30" i="11"/>
  <c r="Y30" i="11"/>
  <c r="AA30" i="11"/>
  <c r="W29" i="11"/>
  <c r="S29" i="11"/>
  <c r="N29" i="11"/>
  <c r="J29" i="11"/>
  <c r="Y29" i="11"/>
  <c r="AA29" i="11"/>
  <c r="W28" i="11"/>
  <c r="S28" i="11"/>
  <c r="N28" i="11"/>
  <c r="J28" i="11"/>
  <c r="Y28" i="11"/>
  <c r="AA28" i="11"/>
  <c r="W27" i="11"/>
  <c r="S27" i="11"/>
  <c r="N27" i="11"/>
  <c r="J27" i="11"/>
  <c r="Y27" i="11"/>
  <c r="AA27" i="11"/>
  <c r="W26" i="11"/>
  <c r="S26" i="11"/>
  <c r="N26" i="11"/>
  <c r="J26" i="11"/>
  <c r="Y26" i="11"/>
  <c r="AA26" i="11"/>
  <c r="W25" i="11"/>
  <c r="S25" i="11"/>
  <c r="N25" i="11"/>
  <c r="J25" i="11"/>
  <c r="Y25" i="11"/>
  <c r="AA25" i="11"/>
  <c r="W24" i="11"/>
  <c r="S24" i="11"/>
  <c r="N24" i="11"/>
  <c r="J24" i="11"/>
  <c r="Y24" i="11"/>
  <c r="AA24" i="11"/>
  <c r="W23" i="11"/>
  <c r="S23" i="11"/>
  <c r="N23" i="11"/>
  <c r="J23" i="11"/>
  <c r="Y23" i="11"/>
  <c r="AA23" i="11"/>
  <c r="W22" i="11"/>
  <c r="S22" i="11"/>
  <c r="N22" i="11"/>
  <c r="J22" i="11"/>
  <c r="Y22" i="11"/>
  <c r="AA22" i="11"/>
  <c r="W21" i="11"/>
  <c r="S21" i="11"/>
  <c r="N21" i="11"/>
  <c r="J21" i="11"/>
  <c r="Y21" i="11"/>
  <c r="AA21" i="11"/>
  <c r="W20" i="11"/>
  <c r="S20" i="11"/>
  <c r="N20" i="11"/>
  <c r="J20" i="11"/>
  <c r="Y20" i="11"/>
  <c r="AA20" i="11"/>
  <c r="W19" i="11"/>
  <c r="S19" i="11"/>
  <c r="N19" i="11"/>
  <c r="J19" i="11"/>
  <c r="Y19" i="11"/>
  <c r="AA19" i="11"/>
  <c r="W18" i="11"/>
  <c r="S18" i="11"/>
  <c r="N18" i="11"/>
  <c r="J18" i="11"/>
  <c r="Y18" i="11"/>
  <c r="AA18" i="11"/>
  <c r="W17" i="11"/>
  <c r="S17" i="11"/>
  <c r="N17" i="11"/>
  <c r="J17" i="11"/>
  <c r="Y17" i="11"/>
  <c r="AA17" i="11"/>
  <c r="W16" i="11"/>
  <c r="S16" i="11"/>
  <c r="N16" i="11"/>
  <c r="J16" i="11"/>
  <c r="Y16" i="11"/>
  <c r="AA16" i="11"/>
  <c r="W15" i="11"/>
  <c r="S15" i="11"/>
  <c r="N15" i="11"/>
  <c r="J15" i="11"/>
  <c r="Y15" i="11"/>
  <c r="AA15" i="11"/>
  <c r="W14" i="11"/>
  <c r="S14" i="11"/>
  <c r="N14" i="11"/>
  <c r="J14" i="11"/>
  <c r="Y14" i="11"/>
  <c r="AA14" i="11"/>
  <c r="W13" i="11"/>
  <c r="S13" i="11"/>
  <c r="N13" i="11"/>
  <c r="J13" i="11"/>
  <c r="Y13" i="11"/>
  <c r="AA13" i="11"/>
  <c r="W12" i="11"/>
  <c r="S12" i="11"/>
  <c r="N12" i="11"/>
  <c r="J12" i="11"/>
  <c r="Y12" i="11"/>
  <c r="AA12" i="11"/>
  <c r="W11" i="11"/>
  <c r="S11" i="11"/>
  <c r="N11" i="11"/>
  <c r="J11" i="11"/>
  <c r="Y11" i="11"/>
  <c r="AA11" i="11"/>
  <c r="W10" i="11"/>
  <c r="S10" i="11"/>
  <c r="N10" i="11"/>
  <c r="J10" i="11"/>
  <c r="Y10" i="11"/>
  <c r="AA10" i="11"/>
  <c r="W9" i="11"/>
  <c r="S9" i="11"/>
  <c r="N9" i="11"/>
  <c r="J9" i="11"/>
  <c r="Y9" i="11"/>
  <c r="AA9" i="11"/>
  <c r="W8" i="11"/>
  <c r="S8" i="11"/>
  <c r="N8" i="11"/>
  <c r="J8" i="11"/>
  <c r="Y8" i="11"/>
  <c r="AA8" i="11"/>
  <c r="W7" i="11"/>
  <c r="W38" i="11"/>
  <c r="W9" i="22"/>
  <c r="S7" i="11"/>
  <c r="S38" i="11"/>
  <c r="S9" i="22"/>
  <c r="N7" i="11"/>
  <c r="N38" i="11"/>
  <c r="N9" i="22"/>
  <c r="J7" i="11"/>
  <c r="J38" i="11"/>
  <c r="J9" i="22"/>
  <c r="Y7" i="11"/>
  <c r="Y38" i="11"/>
  <c r="Y9" i="22" s="1"/>
  <c r="AA7" i="11"/>
  <c r="AA38" i="11"/>
  <c r="AC41" i="11" s="1"/>
  <c r="AA9" i="22"/>
  <c r="U38" i="10"/>
  <c r="U8" i="22"/>
  <c r="V38" i="10"/>
  <c r="V8" i="22"/>
  <c r="X38" i="10"/>
  <c r="X8" i="22" s="1"/>
  <c r="W8" i="10"/>
  <c r="W9" i="10"/>
  <c r="W10" i="10"/>
  <c r="W11" i="10"/>
  <c r="W12" i="10"/>
  <c r="W13" i="10"/>
  <c r="W14" i="10"/>
  <c r="W15" i="10"/>
  <c r="W16" i="10"/>
  <c r="W17" i="10"/>
  <c r="W18" i="10"/>
  <c r="W19" i="10"/>
  <c r="W20" i="10"/>
  <c r="W21" i="10"/>
  <c r="W22" i="10"/>
  <c r="W23" i="10"/>
  <c r="W24" i="10"/>
  <c r="W25" i="10"/>
  <c r="W26" i="10"/>
  <c r="W27" i="10"/>
  <c r="W28" i="10"/>
  <c r="W29" i="10"/>
  <c r="W30" i="10"/>
  <c r="W31" i="10"/>
  <c r="W32" i="10"/>
  <c r="W33" i="10"/>
  <c r="W34" i="10"/>
  <c r="W35" i="10"/>
  <c r="W37" i="10"/>
  <c r="W7" i="10"/>
  <c r="Z38" i="10"/>
  <c r="Z8" i="22"/>
  <c r="T38" i="10"/>
  <c r="T8" i="22" s="1"/>
  <c r="R38" i="10"/>
  <c r="R8" i="22" s="1"/>
  <c r="Q38" i="10"/>
  <c r="Q8" i="22" s="1"/>
  <c r="P38" i="10"/>
  <c r="P8" i="22" s="1"/>
  <c r="O38" i="10"/>
  <c r="O8" i="22" s="1"/>
  <c r="M38" i="10"/>
  <c r="M8" i="22" s="1"/>
  <c r="L38" i="10"/>
  <c r="L8" i="22" s="1"/>
  <c r="K38" i="10"/>
  <c r="K8" i="22" s="1"/>
  <c r="I38" i="10"/>
  <c r="I8" i="22" s="1"/>
  <c r="G38" i="10"/>
  <c r="G8" i="22" s="1"/>
  <c r="F38" i="10"/>
  <c r="F8" i="22" s="1"/>
  <c r="E38" i="10"/>
  <c r="E8" i="22" s="1"/>
  <c r="D38" i="10"/>
  <c r="D8" i="22" s="1"/>
  <c r="S37" i="10"/>
  <c r="N37" i="10"/>
  <c r="J37" i="10"/>
  <c r="Y37" i="10"/>
  <c r="AA37" i="10"/>
  <c r="S36" i="10"/>
  <c r="N36" i="10"/>
  <c r="J36" i="10"/>
  <c r="Y36" i="10"/>
  <c r="AA36" i="10" s="1"/>
  <c r="S35" i="10"/>
  <c r="N35" i="10"/>
  <c r="J35" i="10"/>
  <c r="Y35" i="10"/>
  <c r="AA35" i="10"/>
  <c r="S34" i="10"/>
  <c r="N34" i="10"/>
  <c r="J34" i="10"/>
  <c r="Y34" i="10"/>
  <c r="AA34" i="10"/>
  <c r="S33" i="10"/>
  <c r="N33" i="10"/>
  <c r="J33" i="10"/>
  <c r="Y33" i="10"/>
  <c r="AA33" i="10"/>
  <c r="S32" i="10"/>
  <c r="N32" i="10"/>
  <c r="J32" i="10"/>
  <c r="Y32" i="10"/>
  <c r="AA32" i="10"/>
  <c r="S31" i="10"/>
  <c r="N31" i="10"/>
  <c r="J31" i="10"/>
  <c r="Y31" i="10"/>
  <c r="AA31" i="10"/>
  <c r="S30" i="10"/>
  <c r="N30" i="10"/>
  <c r="J30" i="10"/>
  <c r="Y30" i="10"/>
  <c r="S29" i="10"/>
  <c r="N29" i="10"/>
  <c r="J29" i="10"/>
  <c r="Y29" i="10"/>
  <c r="AA29" i="10"/>
  <c r="S28" i="10"/>
  <c r="N28" i="10"/>
  <c r="J28" i="10"/>
  <c r="Y28" i="10"/>
  <c r="AA28" i="10" s="1"/>
  <c r="S27" i="10"/>
  <c r="N27" i="10"/>
  <c r="J27" i="10"/>
  <c r="S26" i="10"/>
  <c r="N26" i="10"/>
  <c r="J26" i="10"/>
  <c r="Y26" i="10"/>
  <c r="AA26" i="10" s="1"/>
  <c r="S25" i="10"/>
  <c r="N25" i="10"/>
  <c r="J25" i="10"/>
  <c r="Y25" i="10"/>
  <c r="S24" i="10"/>
  <c r="N24" i="10"/>
  <c r="J24" i="10"/>
  <c r="Y24" i="10"/>
  <c r="S23" i="10"/>
  <c r="N23" i="10"/>
  <c r="J23" i="10"/>
  <c r="Y23" i="10"/>
  <c r="S22" i="10"/>
  <c r="N22" i="10"/>
  <c r="J22" i="10"/>
  <c r="Y22" i="10"/>
  <c r="AA22" i="10"/>
  <c r="S21" i="10"/>
  <c r="N21" i="10"/>
  <c r="J21" i="10"/>
  <c r="S20" i="10"/>
  <c r="N20" i="10"/>
  <c r="J20" i="10"/>
  <c r="Y20" i="10" s="1"/>
  <c r="AA20" i="10" s="1"/>
  <c r="S19" i="10"/>
  <c r="N19" i="10"/>
  <c r="J19" i="10"/>
  <c r="Y19" i="10" s="1"/>
  <c r="AA19" i="10" s="1"/>
  <c r="S18" i="10"/>
  <c r="N18" i="10"/>
  <c r="J18" i="10"/>
  <c r="S17" i="10"/>
  <c r="N17" i="10"/>
  <c r="J17" i="10"/>
  <c r="Y17" i="10" s="1"/>
  <c r="AA17" i="10" s="1"/>
  <c r="S16" i="10"/>
  <c r="N16" i="10"/>
  <c r="J16" i="10"/>
  <c r="Y16" i="10" s="1"/>
  <c r="AA16" i="10" s="1"/>
  <c r="N15" i="10"/>
  <c r="J15" i="10"/>
  <c r="Y15" i="10" s="1"/>
  <c r="AA15" i="10" s="1"/>
  <c r="S14" i="10"/>
  <c r="N14" i="10"/>
  <c r="J14" i="10"/>
  <c r="Y14" i="10" s="1"/>
  <c r="AA14" i="10" s="1"/>
  <c r="S13" i="10"/>
  <c r="N13" i="10"/>
  <c r="J13" i="10"/>
  <c r="Y13" i="10" s="1"/>
  <c r="AA13" i="10" s="1"/>
  <c r="S12" i="10"/>
  <c r="N12" i="10"/>
  <c r="J12" i="10"/>
  <c r="Y12" i="10" s="1"/>
  <c r="AA12" i="10" s="1"/>
  <c r="S11" i="10"/>
  <c r="N11" i="10"/>
  <c r="J11" i="10"/>
  <c r="Y11" i="10" s="1"/>
  <c r="S10" i="10"/>
  <c r="N10" i="10"/>
  <c r="J10" i="10"/>
  <c r="Y10" i="10" s="1"/>
  <c r="AA10" i="10" s="1"/>
  <c r="S9" i="10"/>
  <c r="N9" i="10"/>
  <c r="J9" i="10"/>
  <c r="Y9" i="10" s="1"/>
  <c r="AA9" i="10" s="1"/>
  <c r="S8" i="10"/>
  <c r="N8" i="10"/>
  <c r="B38" i="10"/>
  <c r="B8" i="22" s="1"/>
  <c r="S7" i="10"/>
  <c r="S38" i="10"/>
  <c r="S8" i="22" s="1"/>
  <c r="N7" i="10"/>
  <c r="N38" i="10"/>
  <c r="N8" i="22" s="1"/>
  <c r="J7" i="10"/>
  <c r="Y7" i="10" s="1"/>
  <c r="AA7" i="10" s="1"/>
  <c r="J8" i="10"/>
  <c r="Y8" i="10" s="1"/>
  <c r="AA8" i="10" s="1"/>
  <c r="J38" i="10"/>
  <c r="J8" i="22" s="1"/>
  <c r="T6" i="22"/>
  <c r="K6" i="22"/>
  <c r="D6" i="22"/>
  <c r="E6" i="22"/>
  <c r="F6" i="22"/>
  <c r="G6" i="22"/>
  <c r="I6" i="22"/>
  <c r="B6" i="22"/>
  <c r="J12" i="9"/>
  <c r="B38" i="9"/>
  <c r="B7" i="22"/>
  <c r="S37" i="9"/>
  <c r="N37" i="9"/>
  <c r="J37" i="9"/>
  <c r="AA37" i="9"/>
  <c r="S36" i="9"/>
  <c r="N36" i="9"/>
  <c r="J36" i="9"/>
  <c r="Y36" i="9" s="1"/>
  <c r="AA36" i="9" s="1"/>
  <c r="S35" i="9"/>
  <c r="N35" i="9"/>
  <c r="J35" i="9"/>
  <c r="Y35" i="9" s="1"/>
  <c r="AA35" i="9" s="1"/>
  <c r="S34" i="9"/>
  <c r="N34" i="9"/>
  <c r="J34" i="9"/>
  <c r="Y34" i="9" s="1"/>
  <c r="AA34" i="9" s="1"/>
  <c r="S33" i="9"/>
  <c r="N33" i="9"/>
  <c r="J33" i="9"/>
  <c r="Y33" i="9" s="1"/>
  <c r="AA33" i="9" s="1"/>
  <c r="S32" i="9"/>
  <c r="N32" i="9"/>
  <c r="J32" i="9"/>
  <c r="Y32" i="9" s="1"/>
  <c r="AA32" i="9" s="1"/>
  <c r="S31" i="9"/>
  <c r="N31" i="9"/>
  <c r="J31" i="9"/>
  <c r="Y31" i="9" s="1"/>
  <c r="AA31" i="9" s="1"/>
  <c r="S30" i="9"/>
  <c r="N30" i="9"/>
  <c r="J30" i="9"/>
  <c r="Y30" i="9" s="1"/>
  <c r="AA30" i="9" s="1"/>
  <c r="S29" i="9"/>
  <c r="N29" i="9"/>
  <c r="J29" i="9"/>
  <c r="Y29" i="9" s="1"/>
  <c r="AA29" i="9" s="1"/>
  <c r="S28" i="9"/>
  <c r="N28" i="9"/>
  <c r="J28" i="9"/>
  <c r="Y28" i="9" s="1"/>
  <c r="AA28" i="9" s="1"/>
  <c r="S27" i="9"/>
  <c r="N27" i="9"/>
  <c r="J27" i="9"/>
  <c r="Y27" i="9" s="1"/>
  <c r="AA27" i="9" s="1"/>
  <c r="S26" i="9"/>
  <c r="N26" i="9"/>
  <c r="J26" i="9"/>
  <c r="Y26" i="9" s="1"/>
  <c r="AA26" i="9" s="1"/>
  <c r="S25" i="9"/>
  <c r="N25" i="9"/>
  <c r="J25" i="9"/>
  <c r="Y25" i="9" s="1"/>
  <c r="AA25" i="9" s="1"/>
  <c r="S24" i="9"/>
  <c r="N24" i="9"/>
  <c r="J24" i="9"/>
  <c r="Y24" i="9" s="1"/>
  <c r="AA24" i="9" s="1"/>
  <c r="S23" i="9"/>
  <c r="N23" i="9"/>
  <c r="J23" i="9"/>
  <c r="Y23" i="9" s="1"/>
  <c r="AA23" i="9" s="1"/>
  <c r="S22" i="9"/>
  <c r="N22" i="9"/>
  <c r="J22" i="9"/>
  <c r="Y22" i="9" s="1"/>
  <c r="AA22" i="9" s="1"/>
  <c r="S21" i="9"/>
  <c r="N21" i="9"/>
  <c r="J21" i="9"/>
  <c r="Y21" i="9" s="1"/>
  <c r="AA21" i="9" s="1"/>
  <c r="S20" i="9"/>
  <c r="N20" i="9"/>
  <c r="J20" i="9"/>
  <c r="Y20" i="9" s="1"/>
  <c r="AA20" i="9" s="1"/>
  <c r="S19" i="9"/>
  <c r="N19" i="9"/>
  <c r="J19" i="9"/>
  <c r="Y19" i="9" s="1"/>
  <c r="AA19" i="9" s="1"/>
  <c r="S18" i="9"/>
  <c r="N18" i="9"/>
  <c r="J18" i="9"/>
  <c r="Y18" i="9" s="1"/>
  <c r="AA18" i="9" s="1"/>
  <c r="S17" i="9"/>
  <c r="N17" i="9"/>
  <c r="J17" i="9"/>
  <c r="Y17" i="9" s="1"/>
  <c r="AA17" i="9" s="1"/>
  <c r="S16" i="9"/>
  <c r="N16" i="9"/>
  <c r="J16" i="9"/>
  <c r="Y16" i="9" s="1"/>
  <c r="AA16" i="9" s="1"/>
  <c r="S15" i="9"/>
  <c r="N15" i="9"/>
  <c r="J15" i="9"/>
  <c r="Y15" i="9" s="1"/>
  <c r="AA15" i="9" s="1"/>
  <c r="S14" i="9"/>
  <c r="N14" i="9"/>
  <c r="J14" i="9"/>
  <c r="Y14" i="9" s="1"/>
  <c r="AA14" i="9" s="1"/>
  <c r="S13" i="9"/>
  <c r="N13" i="9"/>
  <c r="J13" i="9"/>
  <c r="Y13" i="9" s="1"/>
  <c r="AA13" i="9" s="1"/>
  <c r="S12" i="9"/>
  <c r="N12" i="9"/>
  <c r="S11" i="9"/>
  <c r="N11" i="9"/>
  <c r="J11" i="9"/>
  <c r="Y11" i="9" s="1"/>
  <c r="AA11" i="9" s="1"/>
  <c r="S10" i="9"/>
  <c r="N10" i="9"/>
  <c r="J10" i="9"/>
  <c r="Y10" i="9" s="1"/>
  <c r="AA10" i="9" s="1"/>
  <c r="S9" i="9"/>
  <c r="N9" i="9"/>
  <c r="J9" i="9"/>
  <c r="Y9" i="9" s="1"/>
  <c r="AA9" i="9" s="1"/>
  <c r="S8" i="9"/>
  <c r="N8" i="9"/>
  <c r="J8" i="9"/>
  <c r="S7" i="9"/>
  <c r="S38" i="9" s="1"/>
  <c r="S7" i="22" s="1"/>
  <c r="N7" i="9"/>
  <c r="N38" i="9" s="1"/>
  <c r="N7" i="22" s="1"/>
  <c r="J7" i="9"/>
  <c r="J38" i="9" s="1"/>
  <c r="J7" i="22" s="1"/>
  <c r="Y7" i="9"/>
  <c r="AA7" i="9"/>
  <c r="X6" i="22"/>
  <c r="U6" i="22"/>
  <c r="R6" i="22"/>
  <c r="Q6" i="22"/>
  <c r="P6" i="22"/>
  <c r="O6" i="22"/>
  <c r="M6" i="22"/>
  <c r="L6" i="22"/>
  <c r="S6" i="22"/>
  <c r="N6" i="22"/>
  <c r="J6" i="22"/>
  <c r="V6" i="22"/>
  <c r="W6" i="22"/>
  <c r="Y21" i="10"/>
  <c r="AA21" i="10"/>
  <c r="AA23" i="10"/>
  <c r="AA24" i="10"/>
  <c r="Y27" i="10"/>
  <c r="AA27" i="10" s="1"/>
  <c r="AA25" i="10"/>
  <c r="AA30" i="10"/>
  <c r="Y18" i="10"/>
  <c r="Y7" i="21"/>
  <c r="Y7" i="19"/>
  <c r="Y7" i="18"/>
  <c r="Y7" i="17"/>
  <c r="Y7" i="15"/>
  <c r="Y7" i="14"/>
  <c r="AB7" i="14" s="1"/>
  <c r="Y7" i="13"/>
  <c r="Y7" i="12"/>
  <c r="AA18" i="10"/>
  <c r="Y38" i="21"/>
  <c r="Y17" i="22" s="1"/>
  <c r="AA7" i="21"/>
  <c r="AA38" i="21"/>
  <c r="AA17" i="22" s="1"/>
  <c r="Y38" i="19"/>
  <c r="Y15" i="22" s="1"/>
  <c r="AA7" i="19"/>
  <c r="AA38" i="19"/>
  <c r="AA15" i="22" s="1"/>
  <c r="Y38" i="18"/>
  <c r="Y16" i="22" s="1"/>
  <c r="AA7" i="18"/>
  <c r="AA38" i="18"/>
  <c r="AA16" i="22" s="1"/>
  <c r="Y38" i="17"/>
  <c r="Y14" i="22" s="1"/>
  <c r="AA7" i="17"/>
  <c r="AA38" i="17"/>
  <c r="AA14" i="22" s="1"/>
  <c r="Y38" i="15"/>
  <c r="Y13" i="22" s="1"/>
  <c r="AA7" i="15"/>
  <c r="AA38" i="15"/>
  <c r="AA13" i="22" s="1"/>
  <c r="Y38" i="14"/>
  <c r="Y12" i="22" s="1"/>
  <c r="AA7" i="14"/>
  <c r="Y38" i="13"/>
  <c r="Y11" i="22" s="1"/>
  <c r="AA7" i="13"/>
  <c r="AA38" i="13"/>
  <c r="Y38" i="12"/>
  <c r="Y10" i="22"/>
  <c r="AA7" i="12"/>
  <c r="AA38" i="12"/>
  <c r="AA10" i="22"/>
  <c r="Y8" i="9"/>
  <c r="W38" i="10"/>
  <c r="W8" i="22"/>
  <c r="AA8" i="9"/>
  <c r="Z6" i="22" l="1"/>
  <c r="Z7" i="22"/>
  <c r="AD40" i="9"/>
  <c r="S31" i="27"/>
  <c r="S28" i="27"/>
  <c r="S25" i="27"/>
  <c r="AA30" i="27"/>
  <c r="AA28" i="27"/>
  <c r="Z3" i="27"/>
  <c r="Z4" i="27"/>
  <c r="Z7" i="27"/>
  <c r="Z30" i="27"/>
  <c r="Z28" i="27"/>
  <c r="AB38" i="17"/>
  <c r="Z12" i="27"/>
  <c r="Z18" i="27"/>
  <c r="Y25" i="27"/>
  <c r="Y24" i="27"/>
  <c r="Y3" i="27"/>
  <c r="Y4" i="27"/>
  <c r="Y7" i="27"/>
  <c r="Y6" i="27"/>
  <c r="Y5" i="27"/>
  <c r="Y8" i="27"/>
  <c r="Y30" i="27"/>
  <c r="Y28" i="27"/>
  <c r="Y12" i="27"/>
  <c r="U42" i="15"/>
  <c r="U41" i="15"/>
  <c r="Y23" i="27"/>
  <c r="Y18" i="27"/>
  <c r="Y29" i="27"/>
  <c r="X3" i="27"/>
  <c r="X4" i="27"/>
  <c r="X7" i="27"/>
  <c r="X6" i="27"/>
  <c r="X5" i="27"/>
  <c r="X8" i="27"/>
  <c r="X30" i="27"/>
  <c r="X12" i="27"/>
  <c r="X18" i="27"/>
  <c r="X28" i="27"/>
  <c r="X29" i="27"/>
  <c r="W25" i="27"/>
  <c r="W24" i="27"/>
  <c r="W12" i="27"/>
  <c r="W31" i="27"/>
  <c r="W29" i="27"/>
  <c r="V25" i="27"/>
  <c r="V24" i="27"/>
  <c r="V3" i="27"/>
  <c r="V4" i="27"/>
  <c r="V7" i="27"/>
  <c r="V6" i="27"/>
  <c r="V5" i="27"/>
  <c r="V8" i="27"/>
  <c r="V30" i="27"/>
  <c r="V28" i="27"/>
  <c r="V12" i="27"/>
  <c r="V18" i="27"/>
  <c r="V31" i="27"/>
  <c r="V29" i="27"/>
  <c r="AC38" i="11"/>
  <c r="U25" i="27"/>
  <c r="U3" i="27"/>
  <c r="U4" i="27"/>
  <c r="U24" i="27"/>
  <c r="U5" i="27"/>
  <c r="U6" i="27"/>
  <c r="U7" i="27"/>
  <c r="U8" i="27"/>
  <c r="U30" i="27"/>
  <c r="U31" i="27"/>
  <c r="U29" i="27"/>
  <c r="U12" i="27"/>
  <c r="U18" i="27"/>
  <c r="U23" i="27"/>
  <c r="U28" i="27"/>
  <c r="T25" i="27"/>
  <c r="X18" i="22"/>
  <c r="T24" i="27"/>
  <c r="T3" i="27"/>
  <c r="T4" i="27"/>
  <c r="T7" i="27"/>
  <c r="T6" i="27"/>
  <c r="T5" i="27"/>
  <c r="T8" i="27"/>
  <c r="T30" i="27"/>
  <c r="T12" i="27"/>
  <c r="B18" i="22"/>
  <c r="AA11" i="10"/>
  <c r="AA38" i="10" s="1"/>
  <c r="Y38" i="10"/>
  <c r="Y8" i="22" s="1"/>
  <c r="T23" i="27"/>
  <c r="T18" i="27"/>
  <c r="T28" i="27"/>
  <c r="T29" i="27"/>
  <c r="T31" i="27"/>
  <c r="S24" i="27"/>
  <c r="S8" i="27"/>
  <c r="S5" i="27"/>
  <c r="S6" i="27"/>
  <c r="S7" i="27"/>
  <c r="S30" i="27"/>
  <c r="S18" i="27"/>
  <c r="S23" i="27"/>
  <c r="S29" i="27"/>
  <c r="Y12" i="9"/>
  <c r="R4" i="27"/>
  <c r="AA12" i="9"/>
  <c r="AA38" i="9" s="1"/>
  <c r="AA7" i="22" s="1"/>
  <c r="Y38" i="9"/>
  <c r="Y7" i="22" s="1"/>
  <c r="S4" i="27"/>
  <c r="W38" i="9"/>
  <c r="W7" i="22" s="1"/>
  <c r="S3" i="27"/>
  <c r="S10" i="27" s="1"/>
  <c r="AC31" i="27"/>
  <c r="AC29" i="27"/>
  <c r="AC28" i="27"/>
  <c r="M18" i="22"/>
  <c r="AC4" i="27"/>
  <c r="AC3" i="27"/>
  <c r="AC25" i="27"/>
  <c r="AC23" i="27"/>
  <c r="AC24" i="27"/>
  <c r="AC8" i="27"/>
  <c r="AC5" i="27"/>
  <c r="AC6" i="27"/>
  <c r="AC7" i="27"/>
  <c r="AC10" i="27" s="1"/>
  <c r="AC30" i="27"/>
  <c r="AC12" i="27"/>
  <c r="AC32" i="27" s="1"/>
  <c r="AC50" i="27"/>
  <c r="AC58" i="27" s="1"/>
  <c r="R25" i="27"/>
  <c r="X31" i="27"/>
  <c r="R3" i="27"/>
  <c r="AB31" i="27"/>
  <c r="AB28" i="27"/>
  <c r="AB29" i="27"/>
  <c r="AA29" i="27"/>
  <c r="AA31" i="27"/>
  <c r="Z6" i="27"/>
  <c r="Z8" i="27"/>
  <c r="Z5" i="27"/>
  <c r="Z29" i="27"/>
  <c r="AD38" i="17"/>
  <c r="AB4" i="27"/>
  <c r="AB3" i="27"/>
  <c r="AB24" i="27"/>
  <c r="AB6" i="27"/>
  <c r="AB8" i="27"/>
  <c r="AB5" i="27"/>
  <c r="AB7" i="27"/>
  <c r="AB10" i="27" s="1"/>
  <c r="AB30" i="27"/>
  <c r="AB12" i="27"/>
  <c r="AB32" i="27" s="1"/>
  <c r="AB50" i="27"/>
  <c r="AB58" i="27" s="1"/>
  <c r="AA18" i="27"/>
  <c r="AA8" i="27"/>
  <c r="AA5" i="27"/>
  <c r="AA6" i="27"/>
  <c r="AA7" i="27"/>
  <c r="AA23" i="27"/>
  <c r="AA12" i="27"/>
  <c r="R28" i="27"/>
  <c r="R18" i="27"/>
  <c r="R6" i="27"/>
  <c r="R8" i="27"/>
  <c r="R5" i="27"/>
  <c r="R7" i="27"/>
  <c r="R10" i="27"/>
  <c r="R30" i="27"/>
  <c r="R23" i="27"/>
  <c r="R12" i="27"/>
  <c r="AA30" i="14"/>
  <c r="AB30" i="14"/>
  <c r="AD30" i="14" s="1"/>
  <c r="AD7" i="14"/>
  <c r="AB38" i="14"/>
  <c r="AD38" i="14"/>
  <c r="X24" i="27"/>
  <c r="AA3" i="27"/>
  <c r="AA24" i="27"/>
  <c r="AA4" i="27"/>
  <c r="Z24" i="27"/>
  <c r="R24" i="27"/>
  <c r="R32" i="27" s="1"/>
  <c r="S12" i="27"/>
  <c r="S32" i="27" s="1"/>
  <c r="X25" i="27"/>
  <c r="Z25" i="27"/>
  <c r="AA25" i="27"/>
  <c r="AD25" i="27" s="1"/>
  <c r="AA10" i="27"/>
  <c r="AA32" i="27"/>
  <c r="AA50" i="27"/>
  <c r="AA58" i="27" s="1"/>
  <c r="Z23" i="27"/>
  <c r="Z32" i="27"/>
  <c r="Z10" i="27"/>
  <c r="Z50" i="27"/>
  <c r="Z58" i="27" s="1"/>
  <c r="Y32" i="27"/>
  <c r="Y10" i="27"/>
  <c r="Y50" i="27"/>
  <c r="Y58" i="27" s="1"/>
  <c r="E18" i="22"/>
  <c r="X23" i="27"/>
  <c r="N18" i="22"/>
  <c r="S50" i="27"/>
  <c r="S58" i="27" s="1"/>
  <c r="W18" i="22"/>
  <c r="X32" i="27"/>
  <c r="Z18" i="22"/>
  <c r="X10" i="27"/>
  <c r="X50" i="27" s="1"/>
  <c r="X58" i="27" s="1"/>
  <c r="S18" i="22"/>
  <c r="AA11" i="22"/>
  <c r="AB40" i="13"/>
  <c r="W28" i="27"/>
  <c r="AD28" i="27" s="1"/>
  <c r="G18" i="22"/>
  <c r="W3" i="27"/>
  <c r="U18" i="22"/>
  <c r="W4" i="27"/>
  <c r="V18" i="22"/>
  <c r="I18" i="22"/>
  <c r="L18" i="22"/>
  <c r="AD4" i="27"/>
  <c r="W8" i="27"/>
  <c r="R18" i="22"/>
  <c r="AD8" i="27"/>
  <c r="Q18" i="22"/>
  <c r="W5" i="27"/>
  <c r="AD5" i="27" s="1"/>
  <c r="P18" i="22"/>
  <c r="W6" i="27"/>
  <c r="AD6" i="27" s="1"/>
  <c r="W7" i="27"/>
  <c r="W10" i="27" s="1"/>
  <c r="O18" i="22"/>
  <c r="W30" i="27"/>
  <c r="K18" i="22"/>
  <c r="AD30" i="27"/>
  <c r="W18" i="27"/>
  <c r="F18" i="22"/>
  <c r="AD18" i="27"/>
  <c r="W23" i="27"/>
  <c r="D18" i="22"/>
  <c r="W32" i="27"/>
  <c r="W50" i="27"/>
  <c r="W58" i="27" s="1"/>
  <c r="AD3" i="27"/>
  <c r="J18" i="22"/>
  <c r="AD24" i="27"/>
  <c r="T18" i="22"/>
  <c r="R50" i="27"/>
  <c r="R58" i="27" s="1"/>
  <c r="AD31" i="27"/>
  <c r="F14" i="27"/>
  <c r="V23" i="27"/>
  <c r="AD23" i="27" s="1"/>
  <c r="O10" i="27"/>
  <c r="I58" i="27"/>
  <c r="O8" i="27"/>
  <c r="N32" i="27"/>
  <c r="N50" i="27" s="1"/>
  <c r="N58" i="27"/>
  <c r="O32" i="27"/>
  <c r="AD7" i="27"/>
  <c r="V10" i="27"/>
  <c r="V32" i="27"/>
  <c r="AD12" i="27"/>
  <c r="H18" i="22"/>
  <c r="V50" i="27"/>
  <c r="V58" i="27" s="1"/>
  <c r="AD29" i="27"/>
  <c r="C18" i="22"/>
  <c r="E58" i="27"/>
  <c r="D58" i="27"/>
  <c r="AA6" i="22" l="1"/>
  <c r="Y6" i="22"/>
  <c r="Y18" i="22" s="1"/>
  <c r="AA38" i="14"/>
  <c r="AA12" i="22" s="1"/>
  <c r="U10" i="27"/>
  <c r="U32" i="27"/>
  <c r="U50" i="27" s="1"/>
  <c r="U58" i="27" s="1"/>
  <c r="T10" i="27"/>
  <c r="AA8" i="22"/>
  <c r="T32" i="27"/>
  <c r="T50" i="27" s="1"/>
  <c r="T58" i="27" s="1"/>
  <c r="AD32" i="27"/>
  <c r="AD10" i="27"/>
  <c r="AD50" i="27"/>
  <c r="AD58" i="27" s="1"/>
  <c r="F50" i="27"/>
  <c r="O14" i="27"/>
  <c r="AA5" i="26"/>
  <c r="AA6" i="26"/>
  <c r="AK3" i="26"/>
  <c r="AK6" i="26"/>
  <c r="AU3" i="26"/>
  <c r="AU6" i="26"/>
  <c r="BE3" i="26" s="1"/>
  <c r="BE6" i="26" s="1"/>
  <c r="BO3" i="26" s="1"/>
  <c r="BO6" i="26" s="1"/>
  <c r="BY3" i="26" s="1"/>
  <c r="BY6" i="26" s="1"/>
  <c r="CI3" i="26" s="1"/>
  <c r="CI6" i="26" s="1"/>
  <c r="CS3" i="26" s="1"/>
  <c r="CS6" i="26" s="1"/>
  <c r="DC3" i="26" s="1"/>
  <c r="DC6" i="26" s="1"/>
  <c r="DM3" i="26" s="1"/>
  <c r="DM6" i="26" s="1"/>
  <c r="AA18" i="22" l="1"/>
  <c r="F58" i="27"/>
  <c r="O58" i="27" s="1"/>
  <c r="O59" i="27" s="1"/>
  <c r="O50" i="27"/>
</calcChain>
</file>

<file path=xl/sharedStrings.xml><?xml version="1.0" encoding="utf-8"?>
<sst xmlns="http://schemas.openxmlformats.org/spreadsheetml/2006/main" count="1417" uniqueCount="266">
  <si>
    <t>Consultation Médicale</t>
  </si>
  <si>
    <t>Injections</t>
  </si>
  <si>
    <t>Pansements</t>
  </si>
  <si>
    <t>Mise en Observation</t>
  </si>
  <si>
    <t>Planning Familial</t>
  </si>
  <si>
    <t>Petite chirurgie</t>
  </si>
  <si>
    <t>ACTES</t>
  </si>
  <si>
    <t>Déclaration de naissance</t>
  </si>
  <si>
    <t>Certificat Médical</t>
  </si>
  <si>
    <t>Duplicata Déclaration</t>
  </si>
  <si>
    <t>Carnet indiv Santé</t>
  </si>
  <si>
    <t>Carnet Mère enft</t>
  </si>
  <si>
    <t>Thermomètre</t>
  </si>
  <si>
    <t xml:space="preserve">Gants </t>
  </si>
  <si>
    <t>Pharmacie</t>
  </si>
  <si>
    <t>PHARMACIE ET ACCESOIRES</t>
  </si>
  <si>
    <t>ACCESSOIRES</t>
  </si>
  <si>
    <t>DELIVRANCE DOCUMENTAIRE</t>
  </si>
  <si>
    <t>Total  Actes</t>
  </si>
  <si>
    <t>Total DOCUMENTS</t>
  </si>
  <si>
    <t>Total Accessoires</t>
  </si>
  <si>
    <t>RECETTE TOTALE</t>
  </si>
  <si>
    <t>SOMME VERSEE</t>
  </si>
  <si>
    <t>OBSERVATION</t>
  </si>
  <si>
    <t>DATES</t>
  </si>
  <si>
    <t>TOTAL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</si>
  <si>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</si>
  <si>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</si>
  <si>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</si>
  <si>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</si>
  <si>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</si>
  <si>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</si>
  <si>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</si>
  <si>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</si>
  <si>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</si>
  <si>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</si>
  <si>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</si>
  <si>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</si>
  <si>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DATE</t>
  </si>
  <si>
    <t>Consultation Médicale +5ans</t>
  </si>
  <si>
    <t>FEVRIER 2020</t>
  </si>
  <si>
    <t>LABORATOIRE</t>
  </si>
  <si>
    <t>NON VERSE</t>
  </si>
  <si>
    <t>septembre</t>
  </si>
  <si>
    <t>octobre</t>
  </si>
  <si>
    <t>novembre</t>
  </si>
  <si>
    <t>PHARMACIE</t>
  </si>
  <si>
    <t>PSP</t>
  </si>
  <si>
    <t>HORS PSP</t>
  </si>
  <si>
    <t>CMU</t>
  </si>
  <si>
    <t>ECHOGRAPHIE</t>
  </si>
  <si>
    <t>Contrôle tension</t>
  </si>
  <si>
    <t>Contrôle Tension Artérielle</t>
  </si>
  <si>
    <t>LIVRE DE CAISSE JANVIER 2020</t>
  </si>
  <si>
    <t>LIVRE DE CAISSE FEVRIER 2020</t>
  </si>
  <si>
    <t>LIVRE DE CAISSE</t>
  </si>
  <si>
    <t>LIVRE DE CAISSE AVRIL 2020</t>
  </si>
  <si>
    <t>LIVRE DE CAISSE MAI 2020</t>
  </si>
  <si>
    <t>Entreprise:</t>
  </si>
  <si>
    <t>FSU COM ADIOPODOUME</t>
  </si>
  <si>
    <t>ancien solde:</t>
  </si>
  <si>
    <t>Mois:</t>
  </si>
  <si>
    <t>(+) recettes:</t>
  </si>
  <si>
    <t xml:space="preserve">MAI </t>
  </si>
  <si>
    <t>Année:</t>
  </si>
  <si>
    <t>(-) dépenses:</t>
  </si>
  <si>
    <t>Page:</t>
  </si>
  <si>
    <t>= nouveau solde:</t>
  </si>
  <si>
    <t>RECETTES</t>
  </si>
  <si>
    <t>DEPENSES</t>
  </si>
  <si>
    <t>N° du document</t>
  </si>
  <si>
    <t>Date</t>
  </si>
  <si>
    <t>Libellé</t>
  </si>
  <si>
    <t>Montant</t>
  </si>
  <si>
    <t>RECETTE VERSEE DU JOUR</t>
  </si>
  <si>
    <t>Déplacement personnels</t>
  </si>
  <si>
    <t>Primes et gratifications</t>
  </si>
  <si>
    <t>Jetons des administrateurs</t>
  </si>
  <si>
    <t>Réceptions</t>
  </si>
  <si>
    <t>Déplacement association</t>
  </si>
  <si>
    <t>Téléphone</t>
  </si>
  <si>
    <t>Solde</t>
  </si>
  <si>
    <t>LIVRE DE CAISSE JUIN 2020</t>
  </si>
  <si>
    <t>LIVRE DE CAISSE JUILLET 2020</t>
  </si>
  <si>
    <t>LIVRE DE CAISSE AOUT 2020</t>
  </si>
  <si>
    <t>LIVRE DE CAISSE SEPTEMBRE 2020</t>
  </si>
  <si>
    <t>LIVRE DE CAISSE OCTOBRE 2020</t>
  </si>
  <si>
    <t xml:space="preserve">OCTOBRE </t>
  </si>
  <si>
    <t>LIVRE DE CAISSE NOVEMBRE 2020</t>
  </si>
  <si>
    <t>LIVRE DE CAISSE DECEMBREBRE 2020</t>
  </si>
  <si>
    <t>RETOUR SUR ACHAT HORS PSP</t>
  </si>
  <si>
    <t>Medicaments</t>
  </si>
  <si>
    <t>TRANSPORT ACHAT PSP ET DISTRICT</t>
  </si>
  <si>
    <t xml:space="preserve"> THERMOMETRE</t>
  </si>
  <si>
    <t>CARNET INDIVIDUEL</t>
  </si>
  <si>
    <t>CARNET M/E</t>
  </si>
  <si>
    <t>GANT</t>
  </si>
  <si>
    <t>Consommables médico-tech</t>
  </si>
  <si>
    <t>Achat pharmacie</t>
  </si>
  <si>
    <t>Eau</t>
  </si>
  <si>
    <t>Electricité</t>
  </si>
  <si>
    <t>Autres énergies</t>
  </si>
  <si>
    <t>Produits d'entretien</t>
  </si>
  <si>
    <t>Fournitures de bureau</t>
  </si>
  <si>
    <t>Petit materiel médical</t>
  </si>
  <si>
    <t>Petit materiel non médical</t>
  </si>
  <si>
    <t>Achats divers</t>
  </si>
  <si>
    <t>Reversement échographie</t>
  </si>
  <si>
    <t>Reversement laboratoire</t>
  </si>
  <si>
    <t>Reversement dentaire</t>
  </si>
  <si>
    <t>Location</t>
  </si>
  <si>
    <t>Entretien des batiments</t>
  </si>
  <si>
    <t>Entretien équip. médicaux</t>
  </si>
  <si>
    <t>Entretien équip. Non médicaux</t>
  </si>
  <si>
    <t>Primes d'assurances</t>
  </si>
  <si>
    <t>Promotion IEC</t>
  </si>
  <si>
    <t>Autres frais de télécomunication /INTERNET + Canal</t>
  </si>
  <si>
    <t>Autres services extérieurs</t>
  </si>
  <si>
    <t>Rémun. d'intermédiaires</t>
  </si>
  <si>
    <t>Formation du personnel</t>
  </si>
  <si>
    <t>Cotisations</t>
  </si>
  <si>
    <t>Missions des personnels</t>
  </si>
  <si>
    <t>Missions des administrateurs</t>
  </si>
  <si>
    <t>Taxes sur les salaires</t>
  </si>
  <si>
    <t>Autres impots</t>
  </si>
  <si>
    <t>Dons hors personnel</t>
  </si>
  <si>
    <t>Appointements et salaires</t>
  </si>
  <si>
    <t>Autres rémunerations</t>
  </si>
  <si>
    <t>Charges sociales</t>
  </si>
  <si>
    <t>Personnel extérieur</t>
  </si>
  <si>
    <t>Œuvres sociales</t>
  </si>
  <si>
    <t>Frais financiers</t>
  </si>
  <si>
    <t>Dépenses de fonction.</t>
  </si>
  <si>
    <t>Remboursement d'emprunts</t>
  </si>
  <si>
    <t>Constructions</t>
  </si>
  <si>
    <t>Equipement médical</t>
  </si>
  <si>
    <t>Equipement non médical</t>
  </si>
  <si>
    <t>Prêts/ avances aux personnels</t>
  </si>
  <si>
    <t>Prêts/ avances association</t>
  </si>
  <si>
    <t>Dépenses en capital</t>
  </si>
  <si>
    <t>janvier</t>
  </si>
  <si>
    <t>fevrier</t>
  </si>
  <si>
    <t>mars</t>
  </si>
  <si>
    <t>avril</t>
  </si>
  <si>
    <t>mai</t>
  </si>
  <si>
    <t>juin</t>
  </si>
  <si>
    <t xml:space="preserve">juillet </t>
  </si>
  <si>
    <t>aout</t>
  </si>
  <si>
    <t xml:space="preserve">novembre </t>
  </si>
  <si>
    <t>decembre</t>
  </si>
  <si>
    <t>juillet</t>
  </si>
  <si>
    <t>701.10</t>
  </si>
  <si>
    <t>Ventes de médicaments</t>
  </si>
  <si>
    <t>601.11</t>
  </si>
  <si>
    <t>701.11</t>
  </si>
  <si>
    <t>Ventes autres produits/ Thermo</t>
  </si>
  <si>
    <t>vente carnets gant</t>
  </si>
  <si>
    <t>Ventes pharmacie</t>
  </si>
  <si>
    <t>706.10</t>
  </si>
  <si>
    <t>Consultations généralistes</t>
  </si>
  <si>
    <t>706.11</t>
  </si>
  <si>
    <t>Consultations pédiatre</t>
  </si>
  <si>
    <t>706.12</t>
  </si>
  <si>
    <t>Consultations gynéco</t>
  </si>
  <si>
    <t>706.13</t>
  </si>
  <si>
    <t>Soins dentaires</t>
  </si>
  <si>
    <t>6056.1</t>
  </si>
  <si>
    <t>706.14</t>
  </si>
  <si>
    <t>Autres consultations spéc.</t>
  </si>
  <si>
    <t>6056.2</t>
  </si>
  <si>
    <t>706.15</t>
  </si>
  <si>
    <t>Consultations garde</t>
  </si>
  <si>
    <t>6056.8</t>
  </si>
  <si>
    <t>706.16</t>
  </si>
  <si>
    <t>Mises en observation</t>
  </si>
  <si>
    <t>706.17</t>
  </si>
  <si>
    <t>CPN</t>
  </si>
  <si>
    <t>706.18</t>
  </si>
  <si>
    <t>Accouchements</t>
  </si>
  <si>
    <t>706.19</t>
  </si>
  <si>
    <t>Consultations enfant sain</t>
  </si>
  <si>
    <t>706.20</t>
  </si>
  <si>
    <t>Vaccinations</t>
  </si>
  <si>
    <t>706.21</t>
  </si>
  <si>
    <t>Soins infirmiers</t>
  </si>
  <si>
    <t>706.22</t>
  </si>
  <si>
    <t>Laboratoire</t>
  </si>
  <si>
    <t>624.10</t>
  </si>
  <si>
    <t>706.23</t>
  </si>
  <si>
    <t>Echographie</t>
  </si>
  <si>
    <t>624.20</t>
  </si>
  <si>
    <t>706.24</t>
  </si>
  <si>
    <t>Transports ambulance</t>
  </si>
  <si>
    <t>624.21</t>
  </si>
  <si>
    <t>706.25</t>
  </si>
  <si>
    <t>Autres prestations de soins</t>
  </si>
  <si>
    <t>706.26</t>
  </si>
  <si>
    <t>Planification familiale</t>
  </si>
  <si>
    <t>Produits accessoires</t>
  </si>
  <si>
    <t>Autres ventes</t>
  </si>
  <si>
    <t>Subventions d'exploitation</t>
  </si>
  <si>
    <t>758.1</t>
  </si>
  <si>
    <t>Droits d'adhésion</t>
  </si>
  <si>
    <t>758.8</t>
  </si>
  <si>
    <t>Produits divers d'exploitation</t>
  </si>
  <si>
    <t>638.1</t>
  </si>
  <si>
    <t>Revenus financiers</t>
  </si>
  <si>
    <t>638.2</t>
  </si>
  <si>
    <t>Recettes diverses</t>
  </si>
  <si>
    <t>638.3</t>
  </si>
  <si>
    <t>Recettes de fonction.</t>
  </si>
  <si>
    <t>16D</t>
  </si>
  <si>
    <t>Subv. d'investissement</t>
  </si>
  <si>
    <t>244.1</t>
  </si>
  <si>
    <t>16R</t>
  </si>
  <si>
    <t>Encaiss. d'emprunt</t>
  </si>
  <si>
    <t>244.2</t>
  </si>
  <si>
    <t>42R</t>
  </si>
  <si>
    <t>42D</t>
  </si>
  <si>
    <t>46R</t>
  </si>
  <si>
    <t>46D</t>
  </si>
  <si>
    <t>Cessions d'immobilisations</t>
  </si>
  <si>
    <t>Recettes en capital</t>
  </si>
  <si>
    <t>Total dépenses</t>
  </si>
  <si>
    <t>Total recettes</t>
  </si>
  <si>
    <t>Solde tréso.</t>
  </si>
  <si>
    <t>vente carnet mere enfant</t>
  </si>
  <si>
    <t>vente carnet indiv</t>
  </si>
  <si>
    <t>vente gant</t>
  </si>
  <si>
    <t xml:space="preserve">Contrôle tension </t>
  </si>
  <si>
    <t>depense pharmacie 175000 labo 42000 depense 70000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</si>
  <si>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</si>
  <si>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</si>
  <si>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</si>
  <si>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</si>
  <si>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</si>
  <si>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</si>
  <si>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</si>
  <si>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</si>
  <si>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</si>
  <si>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</si>
  <si>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</si>
  <si>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</si>
  <si>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</si>
  <si>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</si>
  <si>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</si>
  <si>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</si>
  <si>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</si>
  <si>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</si>
  <si>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</si>
  <si>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</si>
  <si>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</si>
  <si>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/>
  </si>
  <si>
    <t>Liste MOIS</t>
  </si>
  <si>
    <t>JANVIER 2021</t>
  </si>
  <si>
    <t>FEVVRIER 2021</t>
  </si>
  <si>
    <t>MARS 2021</t>
  </si>
  <si>
    <t>AVRIL 2021</t>
  </si>
  <si>
    <t>MAI  2021</t>
  </si>
  <si>
    <t>JUIN 2021</t>
  </si>
  <si>
    <t>JUILLET 2021</t>
  </si>
  <si>
    <t>AOUT 2021</t>
  </si>
  <si>
    <t>SEPTEMBRE 2021</t>
  </si>
  <si>
    <t>OCTOBRE 2021</t>
  </si>
  <si>
    <t>NOVEMBRE 2021</t>
  </si>
  <si>
    <t>DECEMBRE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</si>
</sst>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€_-;\-* #,##0\ _€_-;_-* &quot;-&quot;??\ _€_-;_-@_-"/>
    <numFmt numFmtId="165" formatCode="_-* #,##0\ _F_-;\-* #,##0\ _F_-;_-* &quot;-&quot;??\ _F_-;_-@_-"/>
    <numFmt numFmtId="166" formatCode="[$-F800]dddd\,\ mmmm\ dd\,\ yyyy"/>
    <numFmt numFmtId="167" formatCode="_-&quot;€&quot;* #,##0.00_-;\-&quot;€&quot;* #,##0.00_-;_-&quot;€&quot;* &quot;-&quot;??_-;_-@_-"/>
    <numFmt numFmtId="168" formatCode="_-[$€-2]\ * #,##0.00_-;\-[$€-2]\ * #,##0.00_-;_-[$€-2]\ * &quot;-&quot;??_-;_-@_-"/>
  </numFmts>
  <fonts count="4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i/>
      <sz val="10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1"/>
      <name val="Calibri Light"/>
      <family val="2"/>
    </font>
    <font>
      <sz val="11"/>
      <color theme="1"/>
      <name val="Calibri Light"/>
      <family val="2"/>
    </font>
    <font>
      <sz val="11"/>
      <color theme="1"/>
      <name val="Calibri"/>
      <family val="2"/>
    </font>
    <font>
      <sz val="8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 Light"/>
      <family val="2"/>
    </font>
    <font>
      <b/>
      <sz val="11"/>
      <color theme="1"/>
      <name val="/"/>
    </font>
    <font>
      <b/>
      <sz val="8"/>
      <color theme="1"/>
      <name val="Calibri"/>
      <family val="2"/>
    </font>
    <font>
      <b/>
      <sz val="8"/>
      <color theme="1"/>
      <name val="Calibri Light"/>
      <family val="2"/>
    </font>
    <font>
      <b/>
      <sz val="10"/>
      <color theme="1"/>
      <name val="Calibri"/>
      <family val="2"/>
      <scheme val="minor"/>
    </font>
    <font>
      <b/>
      <sz val="10"/>
      <color theme="1"/>
      <name val="Calibri Light"/>
      <family val="2"/>
    </font>
    <font>
      <b/>
      <i/>
      <u val="singleAccounting"/>
      <sz val="12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0"/>
      <name val="Calibri"/>
      <family val="2"/>
      <scheme val="minor"/>
    </font>
    <font>
      <sz val="16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6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u/>
      <sz val="10"/>
      <name val="Arial"/>
      <family val="2"/>
    </font>
    <font>
      <b/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</font>
    <font>
      <b/>
      <sz val="12"/>
      <color theme="1"/>
      <name val="Calibri Light"/>
      <family val="2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 style="thick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FF0000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rgb="FFFF0000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FF0000"/>
      </right>
      <top style="thin">
        <color indexed="64"/>
      </top>
      <bottom style="thin">
        <color indexed="64"/>
      </bottom>
      <diagonal/>
    </border>
    <border>
      <left style="thin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FF0000"/>
      </right>
      <top style="thin">
        <color indexed="64"/>
      </top>
      <bottom/>
      <diagonal/>
    </border>
    <border>
      <left style="thin">
        <color rgb="FF00B050"/>
      </left>
      <right style="thin">
        <color indexed="64"/>
      </right>
      <top style="thin">
        <color rgb="FF00B05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B050"/>
      </top>
      <bottom style="thin">
        <color indexed="64"/>
      </bottom>
      <diagonal/>
    </border>
    <border>
      <left/>
      <right style="thin">
        <color rgb="FF00B050"/>
      </right>
      <top style="thin">
        <color rgb="FF00B050"/>
      </top>
      <bottom/>
      <diagonal/>
    </border>
    <border>
      <left style="thin">
        <color rgb="FF00B05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B050"/>
      </right>
      <top/>
      <bottom/>
      <diagonal/>
    </border>
    <border>
      <left style="thin">
        <color indexed="64"/>
      </left>
      <right/>
      <top style="thin">
        <color rgb="FF00B050"/>
      </top>
      <bottom/>
      <diagonal/>
    </border>
    <border>
      <left style="thin">
        <color rgb="FF00B050"/>
      </left>
      <right style="thin">
        <color indexed="64"/>
      </right>
      <top style="thin">
        <color indexed="64"/>
      </top>
      <bottom/>
      <diagonal/>
    </border>
    <border>
      <left style="thick">
        <color rgb="FF7030A0"/>
      </left>
      <right style="thin">
        <color indexed="64"/>
      </right>
      <top style="thick">
        <color rgb="FF7030A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7030A0"/>
      </top>
      <bottom style="thin">
        <color indexed="64"/>
      </bottom>
      <diagonal/>
    </border>
    <border>
      <left/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rgb="FF7030A0"/>
      </right>
      <top/>
      <bottom/>
      <diagonal/>
    </border>
    <border>
      <left style="thick">
        <color rgb="FF7030A0"/>
      </left>
      <right style="thin">
        <color indexed="64"/>
      </right>
      <top style="thin">
        <color indexed="64"/>
      </top>
      <bottom style="thick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7030A0"/>
      </bottom>
      <diagonal/>
    </border>
    <border>
      <left/>
      <right style="thick">
        <color rgb="FF7030A0"/>
      </right>
      <top/>
      <bottom style="thick">
        <color rgb="FF7030A0"/>
      </bottom>
      <diagonal/>
    </border>
    <border>
      <left style="thin">
        <color indexed="64"/>
      </left>
      <right/>
      <top style="thick">
        <color rgb="FF7030A0"/>
      </top>
      <bottom/>
      <diagonal/>
    </border>
    <border>
      <left style="thin">
        <color indexed="64"/>
      </left>
      <right/>
      <top/>
      <bottom style="thick">
        <color rgb="FF7030A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90">
    <xf numFmtId="0" fontId="0" fillId="0" borderId="0" xfId="0"/>
    <xf numFmtId="0" fontId="6" fillId="0" borderId="1" xfId="0" applyFont="1" applyBorder="1"/>
    <xf numFmtId="164" fontId="8" fillId="0" borderId="1" xfId="1" applyNumberFormat="1" applyFont="1" applyBorder="1"/>
    <xf numFmtId="164" fontId="9" fillId="0" borderId="1" xfId="1" applyNumberFormat="1" applyFont="1" applyBorder="1"/>
    <xf numFmtId="0" fontId="6" fillId="0" borderId="1" xfId="0" applyFont="1" applyBorder="1" applyAlignment="1">
      <alignment horizontal="center" vertical="center" wrapText="1"/>
    </xf>
    <xf numFmtId="164" fontId="7" fillId="0" borderId="1" xfId="1" applyNumberFormat="1" applyFont="1" applyBorder="1" applyAlignment="1">
      <alignment horizontal="center" vertical="center" wrapText="1"/>
    </xf>
    <xf numFmtId="164" fontId="10" fillId="0" borderId="1" xfId="1" applyNumberFormat="1" applyFont="1" applyBorder="1" applyAlignment="1">
      <alignment horizontal="center" vertical="center" wrapText="1"/>
    </xf>
    <xf numFmtId="164" fontId="4" fillId="0" borderId="1" xfId="1" applyNumberFormat="1" applyFont="1" applyBorder="1"/>
    <xf numFmtId="14" fontId="0" fillId="0" borderId="1" xfId="0" applyNumberFormat="1" applyBorder="1" applyAlignment="1">
      <alignment horizontal="center" vertical="top"/>
    </xf>
    <xf numFmtId="166" fontId="0" fillId="0" borderId="1" xfId="0" applyNumberFormat="1" applyBorder="1" applyAlignment="1">
      <alignment horizontal="center" vertical="top"/>
    </xf>
    <xf numFmtId="164" fontId="11" fillId="0" borderId="1" xfId="1" applyNumberFormat="1" applyFont="1" applyBorder="1"/>
    <xf numFmtId="0" fontId="5" fillId="0" borderId="0" xfId="0" applyFont="1"/>
    <xf numFmtId="164" fontId="12" fillId="0" borderId="1" xfId="1" applyNumberFormat="1" applyFont="1" applyBorder="1"/>
    <xf numFmtId="164" fontId="5" fillId="0" borderId="1" xfId="1" applyNumberFormat="1" applyFont="1" applyBorder="1"/>
    <xf numFmtId="164" fontId="13" fillId="0" borderId="1" xfId="1" applyNumberFormat="1" applyFont="1" applyBorder="1"/>
    <xf numFmtId="164" fontId="14" fillId="0" borderId="1" xfId="1" applyNumberFormat="1" applyFont="1" applyBorder="1" applyAlignment="1">
      <alignment horizontal="center" vertical="center" wrapText="1"/>
    </xf>
    <xf numFmtId="164" fontId="14" fillId="0" borderId="1" xfId="1" applyNumberFormat="1" applyFont="1" applyBorder="1" applyAlignment="1">
      <alignment horizontal="center"/>
    </xf>
    <xf numFmtId="164" fontId="15" fillId="0" borderId="1" xfId="1" applyNumberFormat="1" applyFont="1" applyBorder="1" applyAlignment="1">
      <alignment horizontal="center" vertical="center" wrapText="1"/>
    </xf>
    <xf numFmtId="164" fontId="16" fillId="0" borderId="1" xfId="1" applyNumberFormat="1" applyFont="1" applyBorder="1"/>
    <xf numFmtId="164" fontId="16" fillId="0" borderId="0" xfId="1" applyNumberFormat="1" applyFont="1"/>
    <xf numFmtId="164" fontId="17" fillId="0" borderId="1" xfId="1" applyNumberFormat="1" applyFont="1" applyBorder="1"/>
    <xf numFmtId="164" fontId="16" fillId="0" borderId="1" xfId="1" applyNumberFormat="1" applyFont="1" applyBorder="1" applyAlignment="1">
      <alignment wrapText="1"/>
    </xf>
    <xf numFmtId="164" fontId="16" fillId="0" borderId="1" xfId="1" applyNumberFormat="1" applyFont="1" applyBorder="1" applyAlignment="1">
      <alignment horizontal="center" vertical="top"/>
    </xf>
    <xf numFmtId="164" fontId="0" fillId="0" borderId="0" xfId="0" applyNumberFormat="1"/>
    <xf numFmtId="166" fontId="0" fillId="0" borderId="1" xfId="0" applyNumberFormat="1" applyFont="1" applyBorder="1" applyAlignment="1">
      <alignment horizontal="center" vertical="top"/>
    </xf>
    <xf numFmtId="164" fontId="4" fillId="0" borderId="1" xfId="1" applyNumberFormat="1" applyFont="1" applyBorder="1"/>
    <xf numFmtId="0" fontId="0" fillId="0" borderId="0" xfId="0" applyFont="1"/>
    <xf numFmtId="164" fontId="11" fillId="3" borderId="1" xfId="1" applyNumberFormat="1" applyFont="1" applyFill="1" applyBorder="1"/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17" fillId="0" borderId="1" xfId="1" applyNumberFormat="1" applyFont="1" applyBorder="1" applyAlignment="1">
      <alignment horizontal="center" vertical="center"/>
    </xf>
    <xf numFmtId="164" fontId="17" fillId="0" borderId="1" xfId="1" applyNumberFormat="1" applyFont="1" applyBorder="1" applyAlignment="1">
      <alignment horizontal="center" vertical="center" wrapText="1"/>
    </xf>
    <xf numFmtId="164" fontId="16" fillId="0" borderId="0" xfId="1" applyNumberFormat="1" applyFont="1" applyAlignment="1">
      <alignment horizontal="center" vertical="center"/>
    </xf>
    <xf numFmtId="164" fontId="17" fillId="0" borderId="2" xfId="1" applyNumberFormat="1" applyFont="1" applyBorder="1" applyAlignment="1">
      <alignment vertical="center" wrapText="1"/>
    </xf>
    <xf numFmtId="164" fontId="17" fillId="0" borderId="2" xfId="1" applyNumberFormat="1" applyFont="1" applyBorder="1" applyAlignment="1">
      <alignment vertical="center"/>
    </xf>
    <xf numFmtId="164" fontId="18" fillId="0" borderId="1" xfId="1" applyNumberFormat="1" applyFont="1" applyBorder="1" applyAlignment="1">
      <alignment horizontal="center" vertical="top"/>
    </xf>
    <xf numFmtId="164" fontId="18" fillId="0" borderId="1" xfId="1" applyNumberFormat="1" applyFont="1" applyBorder="1"/>
    <xf numFmtId="164" fontId="18" fillId="0" borderId="0" xfId="1" applyNumberFormat="1" applyFont="1"/>
    <xf numFmtId="44" fontId="4" fillId="0" borderId="0" xfId="2" applyFont="1"/>
    <xf numFmtId="0" fontId="0" fillId="0" borderId="0" xfId="0" quotePrefix="1"/>
    <xf numFmtId="167" fontId="0" fillId="0" borderId="0" xfId="0" applyNumberFormat="1"/>
    <xf numFmtId="44" fontId="4" fillId="0" borderId="7" xfId="2" quotePrefix="1" applyFont="1" applyBorder="1" applyAlignment="1"/>
    <xf numFmtId="0" fontId="19" fillId="4" borderId="0" xfId="0" applyFont="1" applyFill="1" applyAlignment="1">
      <alignment horizontal="center" wrapText="1"/>
    </xf>
    <xf numFmtId="0" fontId="19" fillId="4" borderId="0" xfId="0" applyFont="1" applyFill="1" applyAlignment="1">
      <alignment horizontal="center"/>
    </xf>
    <xf numFmtId="0" fontId="19" fillId="4" borderId="8" xfId="0" applyFont="1" applyFill="1" applyBorder="1" applyAlignment="1">
      <alignment horizontal="center" wrapText="1"/>
    </xf>
    <xf numFmtId="0" fontId="19" fillId="4" borderId="8" xfId="0" applyFont="1" applyFill="1" applyBorder="1" applyAlignment="1">
      <alignment horizontal="center"/>
    </xf>
    <xf numFmtId="0" fontId="20" fillId="0" borderId="3" xfId="0" applyFont="1" applyBorder="1"/>
    <xf numFmtId="14" fontId="20" fillId="0" borderId="9" xfId="0" applyNumberFormat="1" applyFont="1" applyBorder="1"/>
    <xf numFmtId="168" fontId="4" fillId="0" borderId="3" xfId="1" applyNumberFormat="1" applyFont="1" applyFill="1" applyBorder="1"/>
    <xf numFmtId="0" fontId="20" fillId="0" borderId="10" xfId="0" applyFont="1" applyBorder="1"/>
    <xf numFmtId="14" fontId="20" fillId="0" borderId="3" xfId="0" applyNumberFormat="1" applyFont="1" applyBorder="1" applyAlignment="1">
      <alignment horizontal="center" vertical="center"/>
    </xf>
    <xf numFmtId="0" fontId="20" fillId="0" borderId="0" xfId="0" applyFont="1"/>
    <xf numFmtId="44" fontId="20" fillId="0" borderId="3" xfId="2" applyFont="1" applyBorder="1"/>
    <xf numFmtId="168" fontId="8" fillId="0" borderId="1" xfId="1" applyNumberFormat="1" applyFont="1" applyBorder="1"/>
    <xf numFmtId="0" fontId="20" fillId="5" borderId="3" xfId="0" applyFont="1" applyFill="1" applyBorder="1"/>
    <xf numFmtId="0" fontId="20" fillId="5" borderId="10" xfId="0" applyFont="1" applyFill="1" applyBorder="1"/>
    <xf numFmtId="0" fontId="20" fillId="5" borderId="0" xfId="0" applyFont="1" applyFill="1" applyAlignment="1">
      <alignment wrapText="1"/>
    </xf>
    <xf numFmtId="44" fontId="20" fillId="5" borderId="3" xfId="2" applyFont="1" applyFill="1" applyBorder="1"/>
    <xf numFmtId="14" fontId="20" fillId="5" borderId="3" xfId="0" applyNumberFormat="1" applyFont="1" applyFill="1" applyBorder="1"/>
    <xf numFmtId="0" fontId="20" fillId="6" borderId="3" xfId="0" applyFont="1" applyFill="1" applyBorder="1"/>
    <xf numFmtId="14" fontId="20" fillId="0" borderId="3" xfId="0" applyNumberFormat="1" applyFont="1" applyBorder="1"/>
    <xf numFmtId="44" fontId="21" fillId="0" borderId="3" xfId="2" applyFont="1" applyBorder="1"/>
    <xf numFmtId="0" fontId="20" fillId="5" borderId="0" xfId="0" applyFont="1" applyFill="1"/>
    <xf numFmtId="0" fontId="20" fillId="0" borderId="3" xfId="0" applyFont="1" applyFill="1" applyBorder="1"/>
    <xf numFmtId="0" fontId="20" fillId="0" borderId="10" xfId="0" applyFont="1" applyFill="1" applyBorder="1"/>
    <xf numFmtId="0" fontId="20" fillId="0" borderId="0" xfId="0" applyFont="1" applyFill="1"/>
    <xf numFmtId="44" fontId="20" fillId="0" borderId="3" xfId="2" applyFont="1" applyFill="1" applyBorder="1"/>
    <xf numFmtId="14" fontId="20" fillId="0" borderId="3" xfId="0" applyNumberFormat="1" applyFont="1" applyFill="1" applyBorder="1"/>
    <xf numFmtId="0" fontId="20" fillId="5" borderId="12" xfId="0" applyFont="1" applyFill="1" applyBorder="1"/>
    <xf numFmtId="0" fontId="20" fillId="5" borderId="4" xfId="0" applyFont="1" applyFill="1" applyBorder="1"/>
    <xf numFmtId="168" fontId="20" fillId="5" borderId="0" xfId="2" applyNumberFormat="1" applyFont="1" applyFill="1"/>
    <xf numFmtId="0" fontId="20" fillId="5" borderId="13" xfId="0" applyFont="1" applyFill="1" applyBorder="1"/>
    <xf numFmtId="44" fontId="20" fillId="5" borderId="4" xfId="2" applyFont="1" applyFill="1" applyBorder="1"/>
    <xf numFmtId="0" fontId="0" fillId="0" borderId="14" xfId="0" applyBorder="1" applyAlignment="1">
      <alignment horizontal="right"/>
    </xf>
    <xf numFmtId="0" fontId="0" fillId="0" borderId="7" xfId="0" applyBorder="1"/>
    <xf numFmtId="168" fontId="4" fillId="0" borderId="7" xfId="2" applyNumberFormat="1" applyFont="1" applyBorder="1"/>
    <xf numFmtId="0" fontId="0" fillId="0" borderId="15" xfId="0" applyBorder="1" applyAlignment="1">
      <alignment horizontal="right"/>
    </xf>
    <xf numFmtId="44" fontId="4" fillId="0" borderId="16" xfId="2" applyFont="1" applyBorder="1"/>
    <xf numFmtId="44" fontId="4" fillId="0" borderId="7" xfId="2" applyFont="1" applyBorder="1"/>
    <xf numFmtId="164" fontId="5" fillId="0" borderId="1" xfId="1" applyNumberFormat="1" applyFont="1" applyBorder="1"/>
    <xf numFmtId="14" fontId="20" fillId="5" borderId="4" xfId="0" applyNumberFormat="1" applyFont="1" applyFill="1" applyBorder="1"/>
    <xf numFmtId="0" fontId="1" fillId="6" borderId="1" xfId="0" applyFont="1" applyFill="1" applyBorder="1"/>
    <xf numFmtId="0" fontId="2" fillId="6" borderId="1" xfId="0" applyFont="1" applyFill="1" applyBorder="1"/>
    <xf numFmtId="0" fontId="1" fillId="6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right"/>
    </xf>
    <xf numFmtId="44" fontId="20" fillId="0" borderId="0" xfId="2" applyFont="1" applyFill="1" applyBorder="1"/>
    <xf numFmtId="44" fontId="24" fillId="0" borderId="0" xfId="2" applyFont="1" applyFill="1" applyBorder="1"/>
    <xf numFmtId="0" fontId="22" fillId="0" borderId="0" xfId="0" applyFont="1" applyFill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0" borderId="0" xfId="0" applyFont="1" applyFill="1" applyAlignment="1">
      <alignment horizontal="center"/>
    </xf>
    <xf numFmtId="0" fontId="0" fillId="0" borderId="0" xfId="0" applyFill="1"/>
    <xf numFmtId="0" fontId="25" fillId="0" borderId="0" xfId="0" applyFont="1" applyFill="1" applyAlignment="1">
      <alignment horizontal="center"/>
    </xf>
    <xf numFmtId="0" fontId="26" fillId="0" borderId="0" xfId="0" applyFont="1" applyFill="1"/>
    <xf numFmtId="0" fontId="27" fillId="0" borderId="0" xfId="0" applyFont="1" applyFill="1" applyBorder="1" applyAlignment="1">
      <alignment horizontal="center"/>
    </xf>
    <xf numFmtId="0" fontId="24" fillId="0" borderId="0" xfId="0" applyFont="1" applyFill="1" applyAlignment="1">
      <alignment horizontal="center"/>
    </xf>
    <xf numFmtId="44" fontId="26" fillId="0" borderId="0" xfId="2" applyFont="1" applyFill="1" applyBorder="1"/>
    <xf numFmtId="44" fontId="4" fillId="0" borderId="0" xfId="2" applyFont="1" applyFill="1" applyBorder="1"/>
    <xf numFmtId="0" fontId="28" fillId="0" borderId="0" xfId="0" applyFont="1"/>
    <xf numFmtId="0" fontId="29" fillId="0" borderId="0" xfId="0" applyFont="1"/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horizontal="center" vertical="center"/>
    </xf>
    <xf numFmtId="165" fontId="28" fillId="0" borderId="0" xfId="1" applyNumberFormat="1" applyFont="1" applyAlignment="1">
      <alignment horizontal="center" vertical="center"/>
    </xf>
    <xf numFmtId="0" fontId="1" fillId="0" borderId="0" xfId="0" applyFont="1" applyAlignment="1">
      <alignment horizontal="left"/>
    </xf>
    <xf numFmtId="0" fontId="1" fillId="2" borderId="1" xfId="0" applyFont="1" applyFill="1" applyBorder="1"/>
    <xf numFmtId="0" fontId="1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31" fillId="2" borderId="1" xfId="0" applyFont="1" applyFill="1" applyBorder="1"/>
    <xf numFmtId="165" fontId="31" fillId="2" borderId="1" xfId="1" applyNumberFormat="1" applyFont="1" applyFill="1" applyBorder="1" applyAlignment="1">
      <alignment horizontal="center" vertical="center"/>
    </xf>
    <xf numFmtId="0" fontId="32" fillId="0" borderId="1" xfId="0" applyFont="1" applyBorder="1" applyAlignment="1">
      <alignment horizontal="left"/>
    </xf>
    <xf numFmtId="165" fontId="1" fillId="6" borderId="1" xfId="1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left"/>
    </xf>
    <xf numFmtId="0" fontId="1" fillId="0" borderId="0" xfId="0" applyFont="1"/>
    <xf numFmtId="0" fontId="1" fillId="0" borderId="1" xfId="0" applyFont="1" applyBorder="1" applyAlignment="1">
      <alignment horizontal="left"/>
    </xf>
    <xf numFmtId="165" fontId="2" fillId="6" borderId="1" xfId="1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2" fillId="6" borderId="1" xfId="0" applyFont="1" applyFill="1" applyBorder="1" applyAlignment="1">
      <alignment horizontal="left"/>
    </xf>
    <xf numFmtId="0" fontId="2" fillId="6" borderId="1" xfId="0" applyFont="1" applyFill="1" applyBorder="1" applyAlignment="1">
      <alignment horizontal="right"/>
    </xf>
    <xf numFmtId="0" fontId="1" fillId="6" borderId="0" xfId="0" applyFont="1" applyFill="1"/>
    <xf numFmtId="165" fontId="3" fillId="6" borderId="1" xfId="1" applyNumberFormat="1" applyFont="1" applyFill="1" applyBorder="1" applyAlignment="1">
      <alignment horizontal="center" vertical="center"/>
    </xf>
    <xf numFmtId="0" fontId="1" fillId="6" borderId="0" xfId="0" applyFont="1" applyFill="1" applyAlignment="1">
      <alignment horizontal="left"/>
    </xf>
    <xf numFmtId="165" fontId="1" fillId="6" borderId="0" xfId="1" applyNumberFormat="1" applyFont="1" applyFill="1" applyAlignment="1">
      <alignment horizontal="center" vertical="center"/>
    </xf>
    <xf numFmtId="0" fontId="33" fillId="6" borderId="1" xfId="0" applyFont="1" applyFill="1" applyBorder="1"/>
    <xf numFmtId="165" fontId="33" fillId="6" borderId="1" xfId="1" applyNumberFormat="1" applyFont="1" applyFill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165" fontId="1" fillId="0" borderId="1" xfId="0" applyNumberFormat="1" applyFont="1" applyBorder="1" applyAlignment="1">
      <alignment horizontal="center" vertical="center"/>
    </xf>
    <xf numFmtId="165" fontId="1" fillId="0" borderId="0" xfId="1" applyNumberFormat="1" applyFont="1" applyAlignment="1">
      <alignment horizontal="center" vertical="center"/>
    </xf>
    <xf numFmtId="165" fontId="1" fillId="0" borderId="0" xfId="1" applyNumberFormat="1" applyFont="1" applyBorder="1" applyAlignment="1">
      <alignment horizontal="center" vertical="center"/>
    </xf>
    <xf numFmtId="165" fontId="1" fillId="0" borderId="1" xfId="1" applyNumberFormat="1" applyFont="1" applyFill="1" applyBorder="1" applyAlignment="1">
      <alignment horizontal="center" vertical="center"/>
    </xf>
    <xf numFmtId="165" fontId="2" fillId="0" borderId="1" xfId="1" applyNumberFormat="1" applyFont="1" applyFill="1" applyBorder="1" applyAlignment="1">
      <alignment horizontal="center" vertical="center"/>
    </xf>
    <xf numFmtId="44" fontId="0" fillId="0" borderId="0" xfId="0" applyNumberFormat="1"/>
    <xf numFmtId="14" fontId="0" fillId="0" borderId="0" xfId="0" applyNumberFormat="1"/>
    <xf numFmtId="0" fontId="20" fillId="0" borderId="0" xfId="0" applyFont="1" applyFill="1" applyBorder="1"/>
    <xf numFmtId="164" fontId="0" fillId="0" borderId="0" xfId="1" applyNumberFormat="1" applyFont="1"/>
    <xf numFmtId="164" fontId="34" fillId="0" borderId="1" xfId="1" applyNumberFormat="1" applyFont="1" applyBorder="1"/>
    <xf numFmtId="164" fontId="0" fillId="0" borderId="0" xfId="0" applyNumberFormat="1" applyFont="1"/>
    <xf numFmtId="44" fontId="24" fillId="0" borderId="0" xfId="2" applyFont="1" applyFill="1" applyBorder="1" applyAlignment="1">
      <alignment vertical="center"/>
    </xf>
    <xf numFmtId="44" fontId="24" fillId="0" borderId="3" xfId="2" applyFont="1" applyBorder="1"/>
    <xf numFmtId="44" fontId="24" fillId="5" borderId="3" xfId="2" applyFont="1" applyFill="1" applyBorder="1"/>
    <xf numFmtId="44" fontId="24" fillId="5" borderId="4" xfId="2" applyFont="1" applyFill="1" applyBorder="1"/>
    <xf numFmtId="0" fontId="26" fillId="0" borderId="0" xfId="0" applyFont="1"/>
    <xf numFmtId="0" fontId="21" fillId="0" borderId="0" xfId="0" applyFont="1"/>
    <xf numFmtId="14" fontId="21" fillId="0" borderId="3" xfId="0" applyNumberFormat="1" applyFont="1" applyBorder="1"/>
    <xf numFmtId="164" fontId="35" fillId="0" borderId="1" xfId="1" applyNumberFormat="1" applyFont="1" applyBorder="1"/>
    <xf numFmtId="164" fontId="36" fillId="0" borderId="1" xfId="1" applyNumberFormat="1" applyFont="1" applyBorder="1"/>
    <xf numFmtId="164" fontId="36" fillId="0" borderId="3" xfId="1" applyNumberFormat="1" applyFont="1" applyFill="1" applyBorder="1"/>
    <xf numFmtId="0" fontId="20" fillId="6" borderId="0" xfId="0" applyFont="1" applyFill="1"/>
    <xf numFmtId="44" fontId="20" fillId="6" borderId="3" xfId="2" applyFont="1" applyFill="1" applyBorder="1"/>
    <xf numFmtId="0" fontId="24" fillId="5" borderId="0" xfId="0" applyFont="1" applyFill="1"/>
    <xf numFmtId="164" fontId="26" fillId="0" borderId="0" xfId="1" applyNumberFormat="1" applyFont="1"/>
    <xf numFmtId="44" fontId="21" fillId="5" borderId="3" xfId="2" applyFont="1" applyFill="1" applyBorder="1"/>
    <xf numFmtId="0" fontId="35" fillId="0" borderId="0" xfId="0" applyFont="1"/>
    <xf numFmtId="44" fontId="21" fillId="0" borderId="3" xfId="2" applyFont="1" applyFill="1" applyBorder="1"/>
    <xf numFmtId="0" fontId="21" fillId="5" borderId="0" xfId="0" applyFont="1" applyFill="1"/>
    <xf numFmtId="0" fontId="21" fillId="3" borderId="0" xfId="0" applyFont="1" applyFill="1"/>
    <xf numFmtId="44" fontId="21" fillId="3" borderId="3" xfId="2" applyFont="1" applyFill="1" applyBorder="1"/>
    <xf numFmtId="0" fontId="21" fillId="3" borderId="0" xfId="0" applyFont="1" applyFill="1" applyBorder="1"/>
    <xf numFmtId="0" fontId="35" fillId="3" borderId="0" xfId="0" applyFont="1" applyFill="1"/>
    <xf numFmtId="164" fontId="37" fillId="0" borderId="2" xfId="1" applyNumberFormat="1" applyFont="1" applyBorder="1" applyAlignment="1">
      <alignment horizontal="center" vertical="center" wrapText="1"/>
    </xf>
    <xf numFmtId="0" fontId="38" fillId="0" borderId="0" xfId="0" applyFont="1"/>
    <xf numFmtId="164" fontId="38" fillId="0" borderId="1" xfId="1" applyNumberFormat="1" applyFont="1" applyBorder="1"/>
    <xf numFmtId="164" fontId="38" fillId="0" borderId="0" xfId="1" applyNumberFormat="1" applyFont="1"/>
    <xf numFmtId="0" fontId="39" fillId="0" borderId="0" xfId="0" applyFont="1" applyAlignment="1">
      <alignment vertical="center"/>
    </xf>
    <xf numFmtId="0" fontId="0" fillId="0" borderId="1" xfId="0" applyBorder="1"/>
    <xf numFmtId="0" fontId="0" fillId="3" borderId="0" xfId="0" applyFill="1"/>
    <xf numFmtId="164" fontId="8" fillId="3" borderId="1" xfId="1" applyNumberFormat="1" applyFont="1" applyFill="1" applyBorder="1"/>
    <xf numFmtId="14" fontId="20" fillId="0" borderId="10" xfId="0" applyNumberFormat="1" applyFont="1" applyBorder="1"/>
    <xf numFmtId="164" fontId="11" fillId="0" borderId="3" xfId="1" applyNumberFormat="1" applyFont="1" applyFill="1" applyBorder="1"/>
    <xf numFmtId="164" fontId="0" fillId="0" borderId="0" xfId="1" applyNumberFormat="1" applyFont="1" applyFill="1" applyBorder="1"/>
    <xf numFmtId="166" fontId="0" fillId="3" borderId="1" xfId="0" applyNumberFormat="1" applyFont="1" applyFill="1" applyBorder="1" applyAlignment="1">
      <alignment horizontal="center" vertical="top"/>
    </xf>
    <xf numFmtId="164" fontId="4" fillId="3" borderId="1" xfId="1" applyNumberFormat="1" applyFont="1" applyFill="1" applyBorder="1"/>
    <xf numFmtId="164" fontId="9" fillId="3" borderId="1" xfId="1" applyNumberFormat="1" applyFont="1" applyFill="1" applyBorder="1"/>
    <xf numFmtId="164" fontId="12" fillId="3" borderId="1" xfId="1" applyNumberFormat="1" applyFont="1" applyFill="1" applyBorder="1"/>
    <xf numFmtId="164" fontId="5" fillId="3" borderId="1" xfId="1" applyNumberFormat="1" applyFont="1" applyFill="1" applyBorder="1"/>
    <xf numFmtId="164" fontId="0" fillId="3" borderId="0" xfId="1" applyNumberFormat="1" applyFont="1" applyFill="1"/>
    <xf numFmtId="164" fontId="11" fillId="0" borderId="2" xfId="1" applyNumberFormat="1" applyFont="1" applyBorder="1"/>
    <xf numFmtId="164" fontId="5" fillId="0" borderId="2" xfId="1" applyNumberFormat="1" applyFont="1" applyBorder="1"/>
    <xf numFmtId="164" fontId="8" fillId="0" borderId="2" xfId="1" applyNumberFormat="1" applyFont="1" applyBorder="1"/>
    <xf numFmtId="164" fontId="11" fillId="0" borderId="4" xfId="1" applyNumberFormat="1" applyFont="1" applyBorder="1"/>
    <xf numFmtId="164" fontId="5" fillId="0" borderId="4" xfId="1" applyNumberFormat="1" applyFont="1" applyBorder="1"/>
    <xf numFmtId="164" fontId="8" fillId="0" borderId="4" xfId="1" applyNumberFormat="1" applyFont="1" applyBorder="1"/>
    <xf numFmtId="164" fontId="11" fillId="0" borderId="17" xfId="1" applyNumberFormat="1" applyFont="1" applyBorder="1"/>
    <xf numFmtId="164" fontId="11" fillId="0" borderId="22" xfId="1" applyNumberFormat="1" applyFont="1" applyBorder="1"/>
    <xf numFmtId="164" fontId="5" fillId="0" borderId="23" xfId="1" applyNumberFormat="1" applyFont="1" applyBorder="1"/>
    <xf numFmtId="164" fontId="8" fillId="0" borderId="23" xfId="1" applyNumberFormat="1" applyFont="1" applyBorder="1"/>
    <xf numFmtId="164" fontId="11" fillId="0" borderId="25" xfId="1" applyNumberFormat="1" applyFont="1" applyBorder="1"/>
    <xf numFmtId="0" fontId="0" fillId="0" borderId="26" xfId="0" applyBorder="1"/>
    <xf numFmtId="164" fontId="11" fillId="0" borderId="27" xfId="1" applyNumberFormat="1" applyFont="1" applyBorder="1"/>
    <xf numFmtId="0" fontId="0" fillId="0" borderId="28" xfId="0" applyBorder="1"/>
    <xf numFmtId="164" fontId="11" fillId="0" borderId="29" xfId="1" applyNumberFormat="1" applyFont="1" applyBorder="1"/>
    <xf numFmtId="164" fontId="5" fillId="0" borderId="30" xfId="1" applyNumberFormat="1" applyFont="1" applyBorder="1"/>
    <xf numFmtId="164" fontId="8" fillId="0" borderId="30" xfId="1" applyNumberFormat="1" applyFont="1" applyBorder="1"/>
    <xf numFmtId="0" fontId="0" fillId="0" borderId="31" xfId="0" applyBorder="1"/>
    <xf numFmtId="164" fontId="11" fillId="0" borderId="32" xfId="1" applyNumberFormat="1" applyFont="1" applyBorder="1"/>
    <xf numFmtId="0" fontId="0" fillId="0" borderId="33" xfId="0" applyBorder="1"/>
    <xf numFmtId="164" fontId="11" fillId="0" borderId="35" xfId="1" applyNumberFormat="1" applyFont="1" applyBorder="1"/>
    <xf numFmtId="164" fontId="11" fillId="0" borderId="36" xfId="1" applyNumberFormat="1" applyFont="1" applyBorder="1"/>
    <xf numFmtId="164" fontId="5" fillId="0" borderId="37" xfId="1" applyNumberFormat="1" applyFont="1" applyBorder="1"/>
    <xf numFmtId="164" fontId="8" fillId="0" borderId="37" xfId="1" applyNumberFormat="1" applyFont="1" applyBorder="1"/>
    <xf numFmtId="0" fontId="0" fillId="0" borderId="38" xfId="0" applyBorder="1"/>
    <xf numFmtId="164" fontId="11" fillId="0" borderId="39" xfId="1" applyNumberFormat="1" applyFont="1" applyBorder="1"/>
    <xf numFmtId="0" fontId="0" fillId="0" borderId="40" xfId="0" applyBorder="1"/>
    <xf numFmtId="164" fontId="11" fillId="0" borderId="41" xfId="1" applyNumberFormat="1" applyFont="1" applyBorder="1"/>
    <xf numFmtId="164" fontId="5" fillId="0" borderId="42" xfId="1" applyNumberFormat="1" applyFont="1" applyBorder="1"/>
    <xf numFmtId="164" fontId="8" fillId="0" borderId="42" xfId="1" applyNumberFormat="1" applyFont="1" applyBorder="1"/>
    <xf numFmtId="0" fontId="0" fillId="0" borderId="43" xfId="0" applyBorder="1"/>
    <xf numFmtId="164" fontId="14" fillId="0" borderId="4" xfId="1" applyNumberFormat="1" applyFont="1" applyBorder="1" applyAlignment="1">
      <alignment horizontal="center" wrapText="1"/>
    </xf>
    <xf numFmtId="164" fontId="15" fillId="0" borderId="4" xfId="1" applyNumberFormat="1" applyFont="1" applyBorder="1" applyAlignment="1">
      <alignment horizontal="center" wrapText="1"/>
    </xf>
    <xf numFmtId="164" fontId="7" fillId="0" borderId="1" xfId="1" applyNumberFormat="1" applyFont="1" applyBorder="1" applyAlignment="1">
      <alignment horizontal="center" vertical="center"/>
    </xf>
    <xf numFmtId="164" fontId="14" fillId="0" borderId="1" xfId="1" applyNumberFormat="1" applyFont="1" applyBorder="1" applyAlignment="1">
      <alignment horizontal="center" wrapText="1"/>
    </xf>
    <xf numFmtId="164" fontId="15" fillId="0" borderId="1" xfId="1" applyNumberFormat="1" applyFont="1" applyBorder="1" applyAlignment="1">
      <alignment horizontal="center" wrapText="1"/>
    </xf>
    <xf numFmtId="164" fontId="10" fillId="0" borderId="1" xfId="1" applyNumberFormat="1" applyFont="1" applyBorder="1" applyAlignment="1">
      <alignment horizontal="center"/>
    </xf>
    <xf numFmtId="164" fontId="14" fillId="0" borderId="17" xfId="1" applyNumberFormat="1" applyFont="1" applyBorder="1" applyAlignment="1">
      <alignment horizontal="center"/>
    </xf>
    <xf numFmtId="164" fontId="14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0" fontId="6" fillId="0" borderId="6" xfId="0" applyFont="1" applyBorder="1"/>
    <xf numFmtId="0" fontId="6" fillId="0" borderId="6" xfId="0" applyFont="1" applyBorder="1" applyAlignment="1">
      <alignment horizontal="center" vertical="center" wrapText="1"/>
    </xf>
    <xf numFmtId="166" fontId="0" fillId="0" borderId="6" xfId="0" applyNumberFormat="1" applyFont="1" applyBorder="1" applyAlignment="1">
      <alignment horizontal="center" vertical="top"/>
    </xf>
    <xf numFmtId="164" fontId="7" fillId="0" borderId="17" xfId="1" applyNumberFormat="1" applyFont="1" applyBorder="1" applyAlignment="1">
      <alignment horizontal="center"/>
    </xf>
    <xf numFmtId="164" fontId="8" fillId="0" borderId="17" xfId="1" applyNumberFormat="1" applyFont="1" applyBorder="1"/>
    <xf numFmtId="164" fontId="8" fillId="3" borderId="17" xfId="1" applyNumberFormat="1" applyFont="1" applyFill="1" applyBorder="1"/>
    <xf numFmtId="0" fontId="6" fillId="0" borderId="12" xfId="0" applyFont="1" applyBorder="1"/>
    <xf numFmtId="164" fontId="7" fillId="0" borderId="4" xfId="1" applyNumberFormat="1" applyFont="1" applyBorder="1" applyAlignment="1">
      <alignment horizontal="center" vertical="center"/>
    </xf>
    <xf numFmtId="164" fontId="10" fillId="0" borderId="21" xfId="1" applyNumberFormat="1" applyFont="1" applyBorder="1" applyAlignment="1">
      <alignment horizontal="center"/>
    </xf>
    <xf numFmtId="164" fontId="10" fillId="0" borderId="18" xfId="1" applyNumberFormat="1" applyFont="1" applyBorder="1" applyAlignment="1">
      <alignment horizontal="center"/>
    </xf>
    <xf numFmtId="164" fontId="7" fillId="0" borderId="21" xfId="1" applyNumberFormat="1" applyFont="1" applyBorder="1" applyAlignment="1">
      <alignment horizontal="center"/>
    </xf>
    <xf numFmtId="166" fontId="0" fillId="0" borderId="47" xfId="0" applyNumberFormat="1" applyFont="1" applyBorder="1" applyAlignment="1">
      <alignment horizontal="center" vertical="top"/>
    </xf>
    <xf numFmtId="164" fontId="4" fillId="0" borderId="2" xfId="1" applyNumberFormat="1" applyFont="1" applyBorder="1"/>
    <xf numFmtId="164" fontId="9" fillId="0" borderId="2" xfId="1" applyNumberFormat="1" applyFont="1" applyBorder="1"/>
    <xf numFmtId="164" fontId="8" fillId="0" borderId="46" xfId="1" applyNumberFormat="1" applyFont="1" applyBorder="1"/>
    <xf numFmtId="14" fontId="6" fillId="0" borderId="1" xfId="0" applyNumberFormat="1" applyFont="1" applyBorder="1"/>
    <xf numFmtId="0" fontId="38" fillId="0" borderId="0" xfId="0" applyFont="1" applyAlignment="1">
      <alignment vertical="center"/>
    </xf>
    <xf numFmtId="49" fontId="38" fillId="0" borderId="0" xfId="0" applyNumberFormat="1" applyFont="1" applyAlignment="1">
      <alignment vertical="center"/>
    </xf>
    <xf numFmtId="14" fontId="0" fillId="0" borderId="6" xfId="0" applyNumberFormat="1" applyFont="1" applyBorder="1" applyAlignment="1">
      <alignment horizontal="center" vertical="top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44" xfId="0" applyNumberFormat="1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45" xfId="0" applyNumberFormat="1" applyBorder="1" applyAlignment="1">
      <alignment horizontal="center" vertical="center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164" fontId="4" fillId="0" borderId="5" xfId="1" applyNumberFormat="1" applyFont="1" applyBorder="1" applyAlignment="1">
      <alignment horizontal="center"/>
    </xf>
    <xf numFmtId="164" fontId="4" fillId="0" borderId="6" xfId="1" applyNumberFormat="1" applyFont="1" applyBorder="1" applyAlignment="1">
      <alignment horizontal="center"/>
    </xf>
    <xf numFmtId="164" fontId="7" fillId="0" borderId="1" xfId="1" applyNumberFormat="1" applyFont="1" applyBorder="1" applyAlignment="1">
      <alignment horizontal="center" vertical="center"/>
    </xf>
    <xf numFmtId="164" fontId="10" fillId="0" borderId="17" xfId="1" applyNumberFormat="1" applyFont="1" applyBorder="1" applyAlignment="1">
      <alignment horizontal="center"/>
    </xf>
    <xf numFmtId="164" fontId="10" fillId="0" borderId="5" xfId="1" applyNumberFormat="1" applyFont="1" applyBorder="1" applyAlignment="1">
      <alignment horizontal="center"/>
    </xf>
    <xf numFmtId="164" fontId="14" fillId="0" borderId="1" xfId="1" applyNumberFormat="1" applyFont="1" applyBorder="1" applyAlignment="1">
      <alignment horizontal="center" wrapText="1"/>
    </xf>
    <xf numFmtId="164" fontId="15" fillId="0" borderId="1" xfId="1" applyNumberFormat="1" applyFont="1" applyBorder="1" applyAlignment="1">
      <alignment horizontal="center" wrapText="1"/>
    </xf>
    <xf numFmtId="164" fontId="7" fillId="0" borderId="1" xfId="1" applyNumberFormat="1" applyFont="1" applyBorder="1" applyAlignment="1">
      <alignment horizontal="center"/>
    </xf>
    <xf numFmtId="164" fontId="10" fillId="0" borderId="1" xfId="1" applyNumberFormat="1" applyFont="1" applyBorder="1" applyAlignment="1">
      <alignment horizontal="center"/>
    </xf>
    <xf numFmtId="164" fontId="14" fillId="0" borderId="17" xfId="1" applyNumberFormat="1" applyFont="1" applyBorder="1" applyAlignment="1">
      <alignment horizontal="center"/>
    </xf>
    <xf numFmtId="164" fontId="14" fillId="0" borderId="5" xfId="1" applyNumberFormat="1" applyFont="1" applyBorder="1" applyAlignment="1">
      <alignment horizontal="center"/>
    </xf>
    <xf numFmtId="164" fontId="14" fillId="0" borderId="6" xfId="1" applyNumberFormat="1" applyFont="1" applyBorder="1" applyAlignment="1">
      <alignment horizont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3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9" xfId="0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4" fontId="0" fillId="0" borderId="11" xfId="0" applyNumberFormat="1" applyFont="1" applyBorder="1" applyAlignment="1">
      <alignment horizontal="center" vertical="center"/>
    </xf>
    <xf numFmtId="0" fontId="0" fillId="0" borderId="11" xfId="0" applyFont="1" applyBorder="1" applyAlignment="1">
      <alignment horizontal="center" vertical="center"/>
    </xf>
    <xf numFmtId="16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21" xfId="0" applyBorder="1" applyAlignment="1">
      <alignment horizontal="center"/>
    </xf>
    <xf numFmtId="164" fontId="0" fillId="0" borderId="18" xfId="0" applyNumberFormat="1" applyFont="1" applyBorder="1" applyAlignment="1">
      <alignment horizontal="center"/>
    </xf>
    <xf numFmtId="164" fontId="0" fillId="0" borderId="11" xfId="0" applyNumberFormat="1" applyFont="1" applyBorder="1" applyAlignment="1">
      <alignment horizontal="center"/>
    </xf>
    <xf numFmtId="0" fontId="35" fillId="0" borderId="0" xfId="0" applyFont="1" applyAlignment="1">
      <alignment horizontal="center"/>
    </xf>
    <xf numFmtId="164" fontId="0" fillId="0" borderId="0" xfId="1" applyNumberFormat="1" applyFont="1" applyAlignment="1">
      <alignment horizontal="center"/>
    </xf>
    <xf numFmtId="164" fontId="17" fillId="0" borderId="1" xfId="1" applyNumberFormat="1" applyFont="1" applyBorder="1" applyAlignment="1">
      <alignment horizontal="center" vertical="center"/>
    </xf>
    <xf numFmtId="164" fontId="17" fillId="0" borderId="11" xfId="1" applyNumberFormat="1" applyFont="1" applyBorder="1" applyAlignment="1">
      <alignment horizontal="center" vertical="center"/>
    </xf>
    <xf numFmtId="164" fontId="17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22" fillId="4" borderId="0" xfId="0" applyFont="1" applyFill="1" applyAlignment="1">
      <alignment horizontal="center"/>
    </xf>
    <xf numFmtId="0" fontId="0" fillId="0" borderId="7" xfId="0" quotePrefix="1" applyBorder="1" applyAlignment="1">
      <alignment horizontal="left"/>
    </xf>
    <xf numFmtId="0" fontId="0" fillId="0" borderId="18" xfId="0" quotePrefix="1" applyBorder="1" applyAlignment="1">
      <alignment horizontal="left"/>
    </xf>
    <xf numFmtId="17" fontId="0" fillId="0" borderId="0" xfId="0" applyNumberFormat="1" applyAlignment="1">
      <alignment horizontal="left"/>
    </xf>
    <xf numFmtId="0" fontId="23" fillId="4" borderId="19" xfId="0" applyFont="1" applyFill="1" applyBorder="1" applyAlignment="1">
      <alignment horizontal="center"/>
    </xf>
    <xf numFmtId="0" fontId="23" fillId="4" borderId="20" xfId="0" applyFont="1" applyFill="1" applyBorder="1" applyAlignment="1">
      <alignment horizontal="center"/>
    </xf>
  </cellXfs>
  <cellStyles count="3">
    <cellStyle name="Milliers" xfId="1" builtinId="3"/>
    <cellStyle name="Monétaire" xfId="2" builtinId="4"/>
    <cellStyle name="Normal" xfId="0" builtinId="0"/>
  </cellStyles>
  <dxfs count="4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30" formatCode="@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_-* #,##0\ _€_-;\-* #,##0\ _€_-;_-* &quot;-&quot;??\ _€_-;_-@_-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[$-F800]dddd\,\ mmmm\ dd\,\ yyyy"/>
      <alignment horizontal="center" vertical="top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2</xdr:row>
      <xdr:rowOff>76200</xdr:rowOff>
    </xdr:from>
    <xdr:to>
      <xdr:col>11</xdr:col>
      <xdr:colOff>723900</xdr:colOff>
      <xdr:row>7</xdr:row>
      <xdr:rowOff>114300</xdr:rowOff>
    </xdr:to>
    <xdr:sp macro="[0]!OuvreFormulaire" textlink="">
      <xdr:nvSpPr>
        <xdr:cNvPr id="3" name="Rectangle à coins arrondis 2"/>
        <xdr:cNvSpPr/>
      </xdr:nvSpPr>
      <xdr:spPr>
        <a:xfrm>
          <a:off x="7162800" y="457200"/>
          <a:ext cx="3781425" cy="990600"/>
        </a:xfrm>
        <a:prstGeom prst="roundRect">
          <a:avLst/>
        </a:prstGeom>
      </xdr:spPr>
      <xdr:style>
        <a:lnRef idx="3">
          <a:schemeClr val="lt1"/>
        </a:lnRef>
        <a:fillRef idx="1">
          <a:schemeClr val="accent3"/>
        </a:fillRef>
        <a:effectRef idx="1">
          <a:schemeClr val="accent3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  <a:p>
          <a:pPr algn="ctr"/>
          <a:r>
            <a:rPr lang="fr-FR" sz="1600" b="0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AFFICHER</a:t>
          </a:r>
          <a:r>
            <a:rPr lang="fr-FR" sz="1600" b="0" cap="none" spc="0" baseline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solidFill>
                <a:schemeClr val="tx1"/>
              </a:solidFill>
              <a:effectLst/>
            </a:rPr>
            <a:t> LE FORMULAIRE</a:t>
          </a:r>
          <a:endParaRPr lang="fr-FR" sz="1600" b="0" cap="none" spc="0">
            <a:ln w="10541" cmpd="sng">
              <a:solidFill>
                <a:schemeClr val="accent1">
                  <a:shade val="88000"/>
                  <a:satMod val="110000"/>
                </a:schemeClr>
              </a:solidFill>
              <a:prstDash val="solid"/>
            </a:ln>
            <a:solidFill>
              <a:schemeClr val="tx1"/>
            </a:solidFill>
            <a:effectLst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AA32" totalsRowShown="0" dataDxfId="43" headerRowBorderDxfId="44" tableBorderDxfId="42" totalsRowBorderDxfId="41" dataCellStyle="Milliers">
  <autoFilter ref="A1:AA32"/>
  <tableColumns count="27">
    <tableColumn id="1" name="Colonne1" dataDxfId="40"/>
    <tableColumn id="2" name="ACTES" dataDxfId="39" dataCellStyle="Milliers"/>
    <tableColumn id="3" name="Colonne2" dataDxfId="38" dataCellStyle="Milliers"/>
    <tableColumn id="4" name="Colonne3" dataDxfId="37" dataCellStyle="Milliers"/>
    <tableColumn id="5" name="Colonne4" dataDxfId="36" dataCellStyle="Milliers"/>
    <tableColumn id="6" name="Colonne5" dataDxfId="35" dataCellStyle="Milliers"/>
    <tableColumn id="7" name="Colonne6" dataDxfId="34" dataCellStyle="Milliers"/>
    <tableColumn id="8" name="Colonne7" dataDxfId="33" dataCellStyle="Milliers"/>
    <tableColumn id="9" name="Colonne8" dataDxfId="32" dataCellStyle="Milliers"/>
    <tableColumn id="10" name="Colonne9" dataDxfId="31" dataCellStyle="Milliers">
      <calculatedColumnFormula>SUM(B2:I2)</calculatedColumnFormula>
    </tableColumn>
    <tableColumn id="11" name="DELIVRANCE DOCUMENTAIRE" dataDxfId="30" dataCellStyle="Milliers"/>
    <tableColumn id="12" name="Colonne10" dataDxfId="29" dataCellStyle="Milliers"/>
    <tableColumn id="13" name="Colonne11" dataDxfId="28" dataCellStyle="Milliers"/>
    <tableColumn id="14" name="Colonne12" dataDxfId="27" dataCellStyle="Milliers">
      <calculatedColumnFormula>SUM(K2:M2)</calculatedColumnFormula>
    </tableColumn>
    <tableColumn id="15" name="PHARMACIE ET ACCESOIRES" dataDxfId="26" dataCellStyle="Milliers"/>
    <tableColumn id="16" name="Colonne13" dataDxfId="25" dataCellStyle="Milliers"/>
    <tableColumn id="17" name="Colonne14" dataDxfId="24" dataCellStyle="Milliers"/>
    <tableColumn id="18" name="Colonne15" dataDxfId="23" dataCellStyle="Milliers"/>
    <tableColumn id="19" name="Colonne16" dataDxfId="22" dataCellStyle="Milliers">
      <calculatedColumnFormula>SUM(O2:R2)</calculatedColumnFormula>
    </tableColumn>
    <tableColumn id="20" name="Colonne17" dataDxfId="21" dataCellStyle="Milliers"/>
    <tableColumn id="21" name="Colonne18" dataDxfId="20" dataCellStyle="Milliers"/>
    <tableColumn id="22" name="Colonne19" dataDxfId="19" dataCellStyle="Milliers"/>
    <tableColumn id="23" name="Colonne20" dataDxfId="18" dataCellStyle="Milliers">
      <calculatedColumnFormula>SUM(U2+V2)</calculatedColumnFormula>
    </tableColumn>
    <tableColumn id="24" name="Colonne21" dataDxfId="17" dataCellStyle="Milliers"/>
    <tableColumn id="25" name="RECETTE TOTALE" dataDxfId="16" dataCellStyle="Milliers">
      <calculatedColumnFormula>SUM(J2+N2+S2+T2+W2+X2)</calculatedColumnFormula>
    </tableColumn>
    <tableColumn id="26" name="SOMME VERSEE" dataDxfId="15" dataCellStyle="Milliers"/>
    <tableColumn id="27" name="OBSERVATION" dataDxfId="14" dataCellStyle="Milliers">
      <calculatedColumnFormula>SUM(Y2-Z2)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2:B14" totalsRowShown="0">
  <autoFilter ref="A2:B14"/>
  <tableColumns count="2">
    <tableColumn id="1" name="Colonne1" dataDxfId="1" dataCellStyle="Milliers"/>
    <tableColumn id="2" name="Liste MOIS" dataDxfId="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9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A33"/>
  <sheetViews>
    <sheetView tabSelected="1" workbookViewId="0">
      <pane xSplit="1" ySplit="1" topLeftCell="B2" activePane="bottomRight" state="frozen"/>
      <selection pane="topRight" activeCell="B1" sqref="B1"/>
      <selection pane="bottomLeft" activeCell="A7" sqref="A7"/>
      <selection pane="bottomRight" activeCell="B13" sqref="B13"/>
    </sheetView>
  </sheetViews>
  <sheetFormatPr baseColWidth="10" defaultRowHeight="15"/>
  <cols>
    <col min="1" max="1" width="23.5703125" customWidth="1"/>
    <col min="2" max="2" width="11.42578125" customWidth="1"/>
    <col min="11" max="11" width="22.42578125" customWidth="1"/>
    <col min="15" max="15" width="21.140625" customWidth="1"/>
    <col min="19" max="19" width="11.42578125" customWidth="1"/>
    <col min="25" max="25" width="14.140625" customWidth="1"/>
    <col min="26" max="26" width="15.5703125" customWidth="1"/>
    <col min="27" max="27" width="12.7109375" customWidth="1"/>
  </cols>
  <sheetData>
    <row r="1" spans="1:27">
      <c r="A1" s="225" t="s">
        <v>231</v>
      </c>
      <c r="B1" s="226" t="s">
        <v>6</v>
      </c>
      <c r="C1" s="226" t="s">
        <v>232</v>
      </c>
      <c r="D1" s="226" t="s">
        <v>233</v>
      </c>
      <c r="E1" s="226" t="s">
        <v>234</v>
      </c>
      <c r="F1" s="226" t="s">
        <v>235</v>
      </c>
      <c r="G1" s="226" t="s">
        <v>236</v>
      </c>
      <c r="H1" s="226" t="s">
        <v>237</v>
      </c>
      <c r="I1" s="226" t="s">
        <v>238</v>
      </c>
      <c r="J1" s="226" t="s">
        <v>239</v>
      </c>
      <c r="K1" s="226" t="s">
        <v>17</v>
      </c>
      <c r="L1" s="226" t="s">
        <v>240</v>
      </c>
      <c r="M1" s="226" t="s">
        <v>241</v>
      </c>
      <c r="N1" s="226" t="s">
        <v>242</v>
      </c>
      <c r="O1" s="227" t="s">
        <v>15</v>
      </c>
      <c r="P1" s="228" t="s">
        <v>243</v>
      </c>
      <c r="Q1" s="228" t="s">
        <v>244</v>
      </c>
      <c r="R1" s="228" t="s">
        <v>245</v>
      </c>
      <c r="S1" s="228" t="s">
        <v>246</v>
      </c>
      <c r="T1" s="228" t="s">
        <v>247</v>
      </c>
      <c r="U1" s="228" t="s">
        <v>248</v>
      </c>
      <c r="V1" s="228" t="s">
        <v>249</v>
      </c>
      <c r="W1" s="228" t="s">
        <v>250</v>
      </c>
      <c r="X1" s="228" t="s">
        <v>251</v>
      </c>
      <c r="Y1" s="210" t="s">
        <v>21</v>
      </c>
      <c r="Z1" s="211" t="s">
        <v>22</v>
      </c>
      <c r="AA1" s="229" t="s">
        <v>23</v>
      </c>
    </row>
    <row r="2" spans="1:27">
      <c r="A2" s="219"/>
      <c r="B2" s="212"/>
      <c r="C2" s="212"/>
      <c r="D2" s="212"/>
      <c r="E2" s="212"/>
      <c r="F2" s="212"/>
      <c r="G2" s="212"/>
      <c r="H2" s="212"/>
      <c r="I2" s="212"/>
      <c r="J2" s="212"/>
      <c r="K2" s="212"/>
      <c r="L2" s="212"/>
      <c r="M2" s="212"/>
      <c r="N2" s="212"/>
      <c r="O2" s="215" t="s">
        <v>16</v>
      </c>
      <c r="P2" s="215"/>
      <c r="Q2" s="215"/>
      <c r="R2" s="215"/>
      <c r="S2" s="215"/>
      <c r="T2" s="16"/>
      <c r="U2" s="216" t="s">
        <v>46</v>
      </c>
      <c r="V2" s="217"/>
      <c r="W2" s="218"/>
      <c r="X2" s="218"/>
      <c r="Y2" s="213"/>
      <c r="Z2" s="214"/>
      <c r="AA2" s="222"/>
    </row>
    <row r="3" spans="1:27" ht="22.5">
      <c r="A3" s="220" t="s">
        <v>38</v>
      </c>
      <c r="B3" s="5" t="s">
        <v>39</v>
      </c>
      <c r="C3" s="5" t="s">
        <v>49</v>
      </c>
      <c r="D3" s="5" t="s">
        <v>1</v>
      </c>
      <c r="E3" s="5" t="s">
        <v>2</v>
      </c>
      <c r="F3" s="5" t="s">
        <v>3</v>
      </c>
      <c r="G3" s="5" t="s">
        <v>4</v>
      </c>
      <c r="H3" s="5" t="s">
        <v>51</v>
      </c>
      <c r="I3" s="6" t="s">
        <v>5</v>
      </c>
      <c r="J3" s="15" t="s">
        <v>18</v>
      </c>
      <c r="K3" s="5" t="s">
        <v>7</v>
      </c>
      <c r="L3" s="5" t="s">
        <v>8</v>
      </c>
      <c r="M3" s="5" t="s">
        <v>9</v>
      </c>
      <c r="N3" s="17" t="s">
        <v>19</v>
      </c>
      <c r="O3" s="6" t="s">
        <v>10</v>
      </c>
      <c r="P3" s="6" t="s">
        <v>11</v>
      </c>
      <c r="Q3" s="6" t="s">
        <v>12</v>
      </c>
      <c r="R3" s="6" t="s">
        <v>13</v>
      </c>
      <c r="S3" s="15" t="s">
        <v>20</v>
      </c>
      <c r="T3" s="15" t="s">
        <v>41</v>
      </c>
      <c r="U3" s="15" t="s">
        <v>47</v>
      </c>
      <c r="V3" s="15" t="s">
        <v>48</v>
      </c>
      <c r="W3" s="15" t="s">
        <v>25</v>
      </c>
      <c r="X3" s="15" t="s">
        <v>50</v>
      </c>
      <c r="Y3" s="213"/>
      <c r="Z3" s="214"/>
      <c r="AA3" s="222"/>
    </row>
    <row r="4" spans="1:27">
      <c r="A4" s="237">
        <v>44197</v>
      </c>
      <c r="B4" s="25" t="s">
        <v>252</v>
      </c>
      <c r="C4" s="25" t="s">
        <v>252</v>
      </c>
      <c r="D4" s="25" t="s">
        <v>252</v>
      </c>
      <c r="E4" s="25" t="s">
        <v>252</v>
      </c>
      <c r="F4" s="25" t="s">
        <v>252</v>
      </c>
      <c r="G4" s="25" t="s">
        <v>252</v>
      </c>
      <c r="H4" s="25" t="s">
        <v>252</v>
      </c>
      <c r="I4" s="3" t="s">
        <v>252</v>
      </c>
      <c r="J4" s="83">
        <f>SUM(Tableau1[[#This Row],[ACTES]:[Colonne8]])</f>
        <v>0</v>
      </c>
      <c r="K4" s="25" t="s">
        <v>252</v>
      </c>
      <c r="L4" s="25" t="s">
        <v>252</v>
      </c>
      <c r="M4" s="25" t="s">
        <v>252</v>
      </c>
      <c r="N4" s="83"/>
      <c r="O4" s="3" t="s">
        <v>252</v>
      </c>
      <c r="P4" s="3" t="s">
        <v>252</v>
      </c>
      <c r="Q4" s="3" t="s">
        <v>252</v>
      </c>
      <c r="R4" s="3" t="s">
        <v>252</v>
      </c>
      <c r="S4" s="10"/>
      <c r="T4" s="10" t="s">
        <v>252</v>
      </c>
      <c r="U4" s="10" t="s">
        <v>252</v>
      </c>
      <c r="V4" s="83" t="s">
        <v>252</v>
      </c>
      <c r="W4" s="83"/>
      <c r="X4" s="83" t="s">
        <v>252</v>
      </c>
      <c r="Y4" s="83"/>
      <c r="Z4" s="83"/>
      <c r="AA4" s="223"/>
    </row>
    <row r="5" spans="1:27">
      <c r="A5" s="237"/>
      <c r="B5" s="25" t="s">
        <v>252</v>
      </c>
      <c r="C5" s="25" t="s">
        <v>252</v>
      </c>
      <c r="D5" s="25" t="s">
        <v>252</v>
      </c>
      <c r="E5" s="25" t="s">
        <v>252</v>
      </c>
      <c r="F5" s="25" t="s">
        <v>252</v>
      </c>
      <c r="G5" s="25" t="s">
        <v>252</v>
      </c>
      <c r="H5" s="25" t="s">
        <v>252</v>
      </c>
      <c r="I5" s="3" t="s">
        <v>252</v>
      </c>
      <c r="J5" s="83">
        <f>SUM(Tableau1[[#This Row],[ACTES]:[Colonne8]])</f>
        <v>0</v>
      </c>
      <c r="K5" s="25" t="s">
        <v>252</v>
      </c>
      <c r="L5" s="25" t="s">
        <v>252</v>
      </c>
      <c r="M5" s="25" t="s">
        <v>252</v>
      </c>
      <c r="N5" s="83"/>
      <c r="O5" s="3" t="s">
        <v>252</v>
      </c>
      <c r="P5" s="3" t="s">
        <v>252</v>
      </c>
      <c r="Q5" s="3" t="s">
        <v>252</v>
      </c>
      <c r="R5" s="3" t="s">
        <v>252</v>
      </c>
      <c r="S5" s="10">
        <f t="shared" ref="S5:S32" si="0">SUM(O5:R5)</f>
        <v>0</v>
      </c>
      <c r="T5" s="10" t="s">
        <v>252</v>
      </c>
      <c r="U5" s="10" t="s">
        <v>252</v>
      </c>
      <c r="V5" s="83" t="s">
        <v>252</v>
      </c>
      <c r="W5" s="83" t="e">
        <f t="shared" ref="W5:W27" si="1">SUM(U5+V5)</f>
        <v>#VALUE!</v>
      </c>
      <c r="X5" s="83" t="s">
        <v>252</v>
      </c>
      <c r="Y5" s="83" t="e">
        <f t="shared" ref="Y5:Y32" si="2">SUM(J5+N5+S5+T5+W5+X5)</f>
        <v>#VALUE!</v>
      </c>
      <c r="Z5" s="83"/>
      <c r="AA5" s="223" t="e">
        <f t="shared" ref="AA5:AA32" si="3">SUM(Y5-Z5)</f>
        <v>#VALUE!</v>
      </c>
    </row>
    <row r="6" spans="1:27">
      <c r="A6" s="221"/>
      <c r="B6" s="25" t="s">
        <v>252</v>
      </c>
      <c r="C6" s="25" t="s">
        <v>252</v>
      </c>
      <c r="D6" s="25" t="s">
        <v>252</v>
      </c>
      <c r="E6" s="25" t="s">
        <v>252</v>
      </c>
      <c r="F6" s="25" t="s">
        <v>252</v>
      </c>
      <c r="G6" s="25" t="s">
        <v>252</v>
      </c>
      <c r="H6" s="25" t="s">
        <v>252</v>
      </c>
      <c r="I6" s="3" t="s">
        <v>252</v>
      </c>
      <c r="J6" s="83">
        <f>SUM(Tableau1[[#This Row],[ACTES]:[Colonne8]])</f>
        <v>0</v>
      </c>
      <c r="K6" s="25" t="s">
        <v>252</v>
      </c>
      <c r="L6" s="25" t="s">
        <v>252</v>
      </c>
      <c r="M6" s="25" t="s">
        <v>252</v>
      </c>
      <c r="N6" s="83" t="e">
        <f>SUM(Tableau1[[#This Row],[DELIVRANCE DOCUMENTAIRE]]+Tableau1[[#This Row],[Colonne10]]+Tableau1[[#This Row],[Colonne11]])</f>
        <v>#VALUE!</v>
      </c>
      <c r="O6" s="3" t="s">
        <v>252</v>
      </c>
      <c r="P6" s="3" t="s">
        <v>252</v>
      </c>
      <c r="Q6" s="3" t="s">
        <v>252</v>
      </c>
      <c r="R6" s="3" t="s">
        <v>252</v>
      </c>
      <c r="S6" s="10">
        <f t="shared" si="0"/>
        <v>0</v>
      </c>
      <c r="T6" s="10" t="s">
        <v>252</v>
      </c>
      <c r="U6" s="83" t="s">
        <v>252</v>
      </c>
      <c r="V6" s="83" t="s">
        <v>252</v>
      </c>
      <c r="W6" s="83" t="e">
        <f t="shared" si="1"/>
        <v>#VALUE!</v>
      </c>
      <c r="X6" s="83" t="s">
        <v>252</v>
      </c>
      <c r="Y6" s="83" t="e">
        <f t="shared" si="2"/>
        <v>#VALUE!</v>
      </c>
      <c r="Z6" s="83"/>
      <c r="AA6" s="223" t="e">
        <f t="shared" si="3"/>
        <v>#VALUE!</v>
      </c>
    </row>
    <row r="7" spans="1:27">
      <c r="A7" s="221"/>
      <c r="B7" s="25"/>
      <c r="C7" s="25"/>
      <c r="D7" s="25"/>
      <c r="E7" s="25"/>
      <c r="F7" s="25"/>
      <c r="G7" s="25"/>
      <c r="H7" s="25"/>
      <c r="I7" s="3"/>
      <c r="J7" s="83">
        <f>SUM(Tableau1[[#This Row],[ACTES]:[Colonne8]])</f>
        <v>0</v>
      </c>
      <c r="K7" s="25"/>
      <c r="L7" s="25"/>
      <c r="M7" s="25"/>
      <c r="N7" s="83">
        <f>SUM(Tableau1[[#This Row],[DELIVRANCE DOCUMENTAIRE]]+Tableau1[[#This Row],[Colonne10]]+Tableau1[[#This Row],[Colonne11]])</f>
        <v>0</v>
      </c>
      <c r="O7" s="3"/>
      <c r="P7" s="3"/>
      <c r="Q7" s="3"/>
      <c r="R7" s="3"/>
      <c r="S7" s="10">
        <f t="shared" si="0"/>
        <v>0</v>
      </c>
      <c r="T7" s="10"/>
      <c r="U7" s="83"/>
      <c r="V7" s="83"/>
      <c r="W7" s="83">
        <f t="shared" si="1"/>
        <v>0</v>
      </c>
      <c r="X7" s="83"/>
      <c r="Y7" s="83">
        <f t="shared" si="2"/>
        <v>0</v>
      </c>
      <c r="Z7" s="83"/>
      <c r="AA7" s="223">
        <f t="shared" si="3"/>
        <v>0</v>
      </c>
    </row>
    <row r="8" spans="1:27">
      <c r="A8" s="221"/>
      <c r="B8" s="25"/>
      <c r="C8" s="25"/>
      <c r="D8" s="25"/>
      <c r="E8" s="25"/>
      <c r="F8" s="25"/>
      <c r="G8" s="25"/>
      <c r="H8" s="25"/>
      <c r="I8" s="3"/>
      <c r="J8" s="83">
        <f>SUM(Tableau1[[#This Row],[ACTES]:[Colonne8]])</f>
        <v>0</v>
      </c>
      <c r="K8" s="25"/>
      <c r="L8" s="25"/>
      <c r="M8" s="25"/>
      <c r="N8" s="83">
        <f>SUM(Tableau1[[#This Row],[DELIVRANCE DOCUMENTAIRE]]+Tableau1[[#This Row],[Colonne10]]+Tableau1[[#This Row],[Colonne11]])</f>
        <v>0</v>
      </c>
      <c r="O8" s="3"/>
      <c r="P8" s="3"/>
      <c r="Q8" s="3"/>
      <c r="R8" s="3"/>
      <c r="S8" s="10">
        <f t="shared" si="0"/>
        <v>0</v>
      </c>
      <c r="T8" s="10"/>
      <c r="U8" s="83"/>
      <c r="V8" s="83"/>
      <c r="W8" s="83">
        <f t="shared" si="1"/>
        <v>0</v>
      </c>
      <c r="X8" s="83"/>
      <c r="Y8" s="83">
        <f t="shared" si="2"/>
        <v>0</v>
      </c>
      <c r="Z8" s="83"/>
      <c r="AA8" s="223">
        <f t="shared" si="3"/>
        <v>0</v>
      </c>
    </row>
    <row r="9" spans="1:27">
      <c r="A9" s="221"/>
      <c r="B9" s="25"/>
      <c r="C9" s="25"/>
      <c r="D9" s="25"/>
      <c r="E9" s="25"/>
      <c r="F9" s="25"/>
      <c r="G9" s="25"/>
      <c r="H9" s="25"/>
      <c r="I9" s="3"/>
      <c r="J9" s="83">
        <f>SUM(Tableau1[[#This Row],[ACTES]:[Colonne8]])</f>
        <v>0</v>
      </c>
      <c r="K9" s="25"/>
      <c r="L9" s="25"/>
      <c r="M9" s="25"/>
      <c r="N9" s="83">
        <f>SUM(Tableau1[[#This Row],[DELIVRANCE DOCUMENTAIRE]]+Tableau1[[#This Row],[Colonne10]]+Tableau1[[#This Row],[Colonne11]])</f>
        <v>0</v>
      </c>
      <c r="O9" s="3"/>
      <c r="P9" s="3"/>
      <c r="Q9" s="3"/>
      <c r="R9" s="3"/>
      <c r="S9" s="10">
        <f t="shared" si="0"/>
        <v>0</v>
      </c>
      <c r="T9" s="10"/>
      <c r="U9" s="83"/>
      <c r="V9" s="83"/>
      <c r="W9" s="83">
        <f t="shared" si="1"/>
        <v>0</v>
      </c>
      <c r="X9" s="83"/>
      <c r="Y9" s="83">
        <f t="shared" si="2"/>
        <v>0</v>
      </c>
      <c r="Z9" s="83"/>
      <c r="AA9" s="223">
        <f t="shared" si="3"/>
        <v>0</v>
      </c>
    </row>
    <row r="10" spans="1:27">
      <c r="A10" s="221"/>
      <c r="B10" s="25"/>
      <c r="C10" s="25"/>
      <c r="D10" s="25"/>
      <c r="E10" s="25"/>
      <c r="F10" s="25"/>
      <c r="G10" s="25"/>
      <c r="H10" s="25"/>
      <c r="I10" s="3"/>
      <c r="J10" s="83">
        <f>SUM(Tableau1[[#This Row],[ACTES]:[Colonne8]])</f>
        <v>0</v>
      </c>
      <c r="K10" s="25"/>
      <c r="L10" s="25"/>
      <c r="M10" s="25"/>
      <c r="N10" s="83">
        <f>SUM(Tableau1[[#This Row],[DELIVRANCE DOCUMENTAIRE]]+Tableau1[[#This Row],[Colonne10]]+Tableau1[[#This Row],[Colonne11]])</f>
        <v>0</v>
      </c>
      <c r="O10" s="3"/>
      <c r="P10" s="3"/>
      <c r="Q10" s="3"/>
      <c r="R10" s="3"/>
      <c r="S10" s="10">
        <f t="shared" si="0"/>
        <v>0</v>
      </c>
      <c r="T10" s="10"/>
      <c r="U10" s="83"/>
      <c r="V10" s="83"/>
      <c r="W10" s="83">
        <f t="shared" si="1"/>
        <v>0</v>
      </c>
      <c r="X10" s="83"/>
      <c r="Y10" s="83">
        <f t="shared" si="2"/>
        <v>0</v>
      </c>
      <c r="Z10" s="83"/>
      <c r="AA10" s="223">
        <f t="shared" si="3"/>
        <v>0</v>
      </c>
    </row>
    <row r="11" spans="1:27">
      <c r="A11" s="221"/>
      <c r="B11" s="25"/>
      <c r="C11" s="25"/>
      <c r="D11" s="25"/>
      <c r="E11" s="25"/>
      <c r="F11" s="25"/>
      <c r="G11" s="25"/>
      <c r="H11" s="25"/>
      <c r="I11" s="3"/>
      <c r="J11" s="83">
        <f>SUM(Tableau1[[#This Row],[ACTES]:[Colonne8]])</f>
        <v>0</v>
      </c>
      <c r="K11" s="25"/>
      <c r="L11" s="25"/>
      <c r="M11" s="25"/>
      <c r="N11" s="83">
        <f>SUM(Tableau1[[#This Row],[DELIVRANCE DOCUMENTAIRE]]+Tableau1[[#This Row],[Colonne10]]+Tableau1[[#This Row],[Colonne11]])</f>
        <v>0</v>
      </c>
      <c r="O11" s="3"/>
      <c r="P11" s="3"/>
      <c r="Q11" s="3"/>
      <c r="R11" s="3"/>
      <c r="S11" s="10">
        <f t="shared" si="0"/>
        <v>0</v>
      </c>
      <c r="T11" s="10"/>
      <c r="U11" s="83"/>
      <c r="V11" s="83"/>
      <c r="W11" s="83">
        <f t="shared" si="1"/>
        <v>0</v>
      </c>
      <c r="X11" s="83"/>
      <c r="Y11" s="83">
        <f t="shared" si="2"/>
        <v>0</v>
      </c>
      <c r="Z11" s="83"/>
      <c r="AA11" s="223">
        <f t="shared" si="3"/>
        <v>0</v>
      </c>
    </row>
    <row r="12" spans="1:27">
      <c r="A12" s="221"/>
      <c r="B12" s="25"/>
      <c r="C12" s="25"/>
      <c r="D12" s="25"/>
      <c r="E12" s="25"/>
      <c r="F12" s="25"/>
      <c r="G12" s="25"/>
      <c r="H12" s="25"/>
      <c r="I12" s="3"/>
      <c r="J12" s="83">
        <f>SUM(Tableau1[[#This Row],[ACTES]:[Colonne8]])</f>
        <v>0</v>
      </c>
      <c r="K12" s="25"/>
      <c r="L12" s="25"/>
      <c r="M12" s="25"/>
      <c r="N12" s="83">
        <f>SUM(Tableau1[[#This Row],[DELIVRANCE DOCUMENTAIRE]]+Tableau1[[#This Row],[Colonne10]]+Tableau1[[#This Row],[Colonne11]])</f>
        <v>0</v>
      </c>
      <c r="O12" s="3"/>
      <c r="P12" s="3"/>
      <c r="Q12" s="3"/>
      <c r="R12" s="3"/>
      <c r="S12" s="10">
        <f t="shared" si="0"/>
        <v>0</v>
      </c>
      <c r="T12" s="10"/>
      <c r="U12" s="83"/>
      <c r="V12" s="83"/>
      <c r="W12" s="83">
        <f t="shared" si="1"/>
        <v>0</v>
      </c>
      <c r="X12" s="83"/>
      <c r="Y12" s="83">
        <f t="shared" si="2"/>
        <v>0</v>
      </c>
      <c r="Z12" s="83"/>
      <c r="AA12" s="223">
        <f t="shared" si="3"/>
        <v>0</v>
      </c>
    </row>
    <row r="13" spans="1:27">
      <c r="A13" s="221"/>
      <c r="B13" s="25"/>
      <c r="C13" s="25"/>
      <c r="D13" s="25"/>
      <c r="E13" s="25"/>
      <c r="F13" s="25"/>
      <c r="G13" s="25"/>
      <c r="H13" s="25"/>
      <c r="I13" s="3"/>
      <c r="J13" s="83">
        <f>SUM(Tableau1[[#This Row],[ACTES]:[Colonne8]])</f>
        <v>0</v>
      </c>
      <c r="K13" s="25"/>
      <c r="L13" s="25"/>
      <c r="M13" s="25"/>
      <c r="N13" s="83">
        <f>SUM(Tableau1[[#This Row],[DELIVRANCE DOCUMENTAIRE]]+Tableau1[[#This Row],[Colonne10]]+Tableau1[[#This Row],[Colonne11]])</f>
        <v>0</v>
      </c>
      <c r="O13" s="3"/>
      <c r="P13" s="3"/>
      <c r="Q13" s="3"/>
      <c r="R13" s="3"/>
      <c r="S13" s="10">
        <f t="shared" si="0"/>
        <v>0</v>
      </c>
      <c r="T13" s="10"/>
      <c r="U13" s="83"/>
      <c r="V13" s="83"/>
      <c r="W13" s="83">
        <f t="shared" si="1"/>
        <v>0</v>
      </c>
      <c r="X13" s="83"/>
      <c r="Y13" s="83">
        <f t="shared" si="2"/>
        <v>0</v>
      </c>
      <c r="Z13" s="83"/>
      <c r="AA13" s="223">
        <f t="shared" si="3"/>
        <v>0</v>
      </c>
    </row>
    <row r="14" spans="1:27">
      <c r="A14" s="221"/>
      <c r="B14" s="25"/>
      <c r="C14" s="25"/>
      <c r="D14" s="25"/>
      <c r="E14" s="25"/>
      <c r="F14" s="25"/>
      <c r="G14" s="25"/>
      <c r="H14" s="25"/>
      <c r="I14" s="3"/>
      <c r="J14" s="83">
        <f>SUM(Tableau1[[#This Row],[ACTES]:[Colonne8]])</f>
        <v>0</v>
      </c>
      <c r="K14" s="25"/>
      <c r="L14" s="25"/>
      <c r="M14" s="25"/>
      <c r="N14" s="83">
        <f>SUM(Tableau1[[#This Row],[DELIVRANCE DOCUMENTAIRE]]+Tableau1[[#This Row],[Colonne10]]+Tableau1[[#This Row],[Colonne11]])</f>
        <v>0</v>
      </c>
      <c r="O14" s="3"/>
      <c r="P14" s="3"/>
      <c r="Q14" s="3"/>
      <c r="R14" s="3"/>
      <c r="S14" s="10">
        <f t="shared" si="0"/>
        <v>0</v>
      </c>
      <c r="T14" s="10"/>
      <c r="U14" s="83"/>
      <c r="V14" s="83"/>
      <c r="W14" s="83">
        <f t="shared" si="1"/>
        <v>0</v>
      </c>
      <c r="X14" s="83"/>
      <c r="Y14" s="83">
        <f t="shared" si="2"/>
        <v>0</v>
      </c>
      <c r="Z14" s="83"/>
      <c r="AA14" s="223">
        <f t="shared" si="3"/>
        <v>0</v>
      </c>
    </row>
    <row r="15" spans="1:27">
      <c r="A15" s="221"/>
      <c r="B15" s="174"/>
      <c r="C15" s="174"/>
      <c r="D15" s="174"/>
      <c r="E15" s="174"/>
      <c r="F15" s="174"/>
      <c r="G15" s="174"/>
      <c r="H15" s="174"/>
      <c r="I15" s="175"/>
      <c r="J15" s="83">
        <f>SUM(Tableau1[[#This Row],[ACTES]:[Colonne8]])</f>
        <v>0</v>
      </c>
      <c r="K15" s="174"/>
      <c r="L15" s="174"/>
      <c r="M15" s="174"/>
      <c r="N15" s="83">
        <f>SUM(Tableau1[[#This Row],[DELIVRANCE DOCUMENTAIRE]]+Tableau1[[#This Row],[Colonne10]]+Tableau1[[#This Row],[Colonne11]])</f>
        <v>0</v>
      </c>
      <c r="O15" s="175"/>
      <c r="P15" s="175"/>
      <c r="Q15" s="175"/>
      <c r="R15" s="175"/>
      <c r="S15" s="27">
        <f t="shared" si="0"/>
        <v>0</v>
      </c>
      <c r="T15" s="27"/>
      <c r="U15" s="177"/>
      <c r="V15" s="177"/>
      <c r="W15" s="177">
        <f t="shared" si="1"/>
        <v>0</v>
      </c>
      <c r="X15" s="177"/>
      <c r="Y15" s="177">
        <f t="shared" si="2"/>
        <v>0</v>
      </c>
      <c r="Z15" s="177"/>
      <c r="AA15" s="224">
        <f t="shared" si="3"/>
        <v>0</v>
      </c>
    </row>
    <row r="16" spans="1:27">
      <c r="A16" s="221"/>
      <c r="B16" s="174"/>
      <c r="C16" s="174"/>
      <c r="D16" s="174"/>
      <c r="E16" s="174"/>
      <c r="F16" s="174"/>
      <c r="G16" s="174"/>
      <c r="H16" s="174"/>
      <c r="I16" s="175"/>
      <c r="J16" s="83">
        <f>SUM(Tableau1[[#This Row],[ACTES]:[Colonne8]])</f>
        <v>0</v>
      </c>
      <c r="K16" s="174"/>
      <c r="L16" s="174"/>
      <c r="M16" s="174"/>
      <c r="N16" s="83">
        <f>SUM(Tableau1[[#This Row],[DELIVRANCE DOCUMENTAIRE]]+Tableau1[[#This Row],[Colonne10]]+Tableau1[[#This Row],[Colonne11]])</f>
        <v>0</v>
      </c>
      <c r="O16" s="175"/>
      <c r="P16" s="175"/>
      <c r="Q16" s="175"/>
      <c r="R16" s="175"/>
      <c r="S16" s="27">
        <f t="shared" si="0"/>
        <v>0</v>
      </c>
      <c r="T16" s="27"/>
      <c r="U16" s="177"/>
      <c r="V16" s="177"/>
      <c r="W16" s="177">
        <f t="shared" si="1"/>
        <v>0</v>
      </c>
      <c r="X16" s="177"/>
      <c r="Y16" s="177">
        <f t="shared" si="2"/>
        <v>0</v>
      </c>
      <c r="Z16" s="177"/>
      <c r="AA16" s="224">
        <f t="shared" si="3"/>
        <v>0</v>
      </c>
    </row>
    <row r="17" spans="1:27">
      <c r="A17" s="221"/>
      <c r="B17" s="25"/>
      <c r="C17" s="25"/>
      <c r="D17" s="25"/>
      <c r="E17" s="25"/>
      <c r="F17" s="25"/>
      <c r="G17" s="25"/>
      <c r="H17" s="25"/>
      <c r="I17" s="3"/>
      <c r="J17" s="83">
        <f>SUM(Tableau1[[#This Row],[ACTES]:[Colonne8]])</f>
        <v>0</v>
      </c>
      <c r="K17" s="25"/>
      <c r="L17" s="25"/>
      <c r="M17" s="25"/>
      <c r="N17" s="83">
        <f>SUM(Tableau1[[#This Row],[DELIVRANCE DOCUMENTAIRE]]+Tableau1[[#This Row],[Colonne10]]+Tableau1[[#This Row],[Colonne11]])</f>
        <v>0</v>
      </c>
      <c r="O17" s="3"/>
      <c r="P17" s="3"/>
      <c r="Q17" s="3"/>
      <c r="R17" s="3"/>
      <c r="S17" s="10">
        <f t="shared" si="0"/>
        <v>0</v>
      </c>
      <c r="T17" s="10"/>
      <c r="U17" s="83"/>
      <c r="V17" s="83"/>
      <c r="W17" s="83">
        <f t="shared" si="1"/>
        <v>0</v>
      </c>
      <c r="X17" s="83"/>
      <c r="Y17" s="83">
        <f t="shared" si="2"/>
        <v>0</v>
      </c>
      <c r="Z17" s="83"/>
      <c r="AA17" s="223">
        <f t="shared" si="3"/>
        <v>0</v>
      </c>
    </row>
    <row r="18" spans="1:27">
      <c r="A18" s="221"/>
      <c r="B18" s="25"/>
      <c r="C18" s="25"/>
      <c r="D18" s="25"/>
      <c r="E18" s="25"/>
      <c r="F18" s="25"/>
      <c r="G18" s="25"/>
      <c r="H18" s="25"/>
      <c r="I18" s="3"/>
      <c r="J18" s="83">
        <f>SUM(Tableau1[[#This Row],[ACTES]:[Colonne8]])</f>
        <v>0</v>
      </c>
      <c r="K18" s="25"/>
      <c r="L18" s="25"/>
      <c r="M18" s="25"/>
      <c r="N18" s="83">
        <f>SUM(Tableau1[[#This Row],[DELIVRANCE DOCUMENTAIRE]]+Tableau1[[#This Row],[Colonne10]]+Tableau1[[#This Row],[Colonne11]])</f>
        <v>0</v>
      </c>
      <c r="O18" s="3"/>
      <c r="P18" s="3"/>
      <c r="Q18" s="3"/>
      <c r="R18" s="3"/>
      <c r="S18" s="10">
        <f t="shared" si="0"/>
        <v>0</v>
      </c>
      <c r="T18" s="10"/>
      <c r="U18" s="10"/>
      <c r="V18" s="10"/>
      <c r="W18" s="83">
        <f t="shared" si="1"/>
        <v>0</v>
      </c>
      <c r="X18" s="83"/>
      <c r="Y18" s="83">
        <f t="shared" si="2"/>
        <v>0</v>
      </c>
      <c r="Z18" s="83"/>
      <c r="AA18" s="223">
        <f t="shared" si="3"/>
        <v>0</v>
      </c>
    </row>
    <row r="19" spans="1:27">
      <c r="A19" s="221"/>
      <c r="B19" s="25"/>
      <c r="C19" s="25"/>
      <c r="D19" s="25"/>
      <c r="E19" s="25"/>
      <c r="F19" s="25"/>
      <c r="G19" s="25"/>
      <c r="H19" s="25"/>
      <c r="I19" s="3"/>
      <c r="J19" s="83">
        <f>SUM(Tableau1[[#This Row],[ACTES]:[Colonne8]])</f>
        <v>0</v>
      </c>
      <c r="K19" s="25"/>
      <c r="L19" s="25"/>
      <c r="M19" s="25"/>
      <c r="N19" s="83">
        <f>SUM(Tableau1[[#This Row],[DELIVRANCE DOCUMENTAIRE]]+Tableau1[[#This Row],[Colonne10]]+Tableau1[[#This Row],[Colonne11]])</f>
        <v>0</v>
      </c>
      <c r="O19" s="3"/>
      <c r="P19" s="3"/>
      <c r="Q19" s="3"/>
      <c r="R19" s="3"/>
      <c r="S19" s="10">
        <f t="shared" si="0"/>
        <v>0</v>
      </c>
      <c r="T19" s="10"/>
      <c r="U19" s="10"/>
      <c r="V19" s="10"/>
      <c r="W19" s="83">
        <f t="shared" si="1"/>
        <v>0</v>
      </c>
      <c r="X19" s="83"/>
      <c r="Y19" s="83">
        <f t="shared" si="2"/>
        <v>0</v>
      </c>
      <c r="Z19" s="83"/>
      <c r="AA19" s="223">
        <f t="shared" si="3"/>
        <v>0</v>
      </c>
    </row>
    <row r="20" spans="1:27">
      <c r="A20" s="221"/>
      <c r="B20" s="25"/>
      <c r="C20" s="25"/>
      <c r="D20" s="25"/>
      <c r="E20" s="25"/>
      <c r="F20" s="25"/>
      <c r="G20" s="25"/>
      <c r="H20" s="25"/>
      <c r="I20" s="3"/>
      <c r="J20" s="83">
        <f>SUM(Tableau1[[#This Row],[ACTES]:[Colonne8]])</f>
        <v>0</v>
      </c>
      <c r="K20" s="25"/>
      <c r="L20" s="25"/>
      <c r="M20" s="25"/>
      <c r="N20" s="83">
        <f>SUM(Tableau1[[#This Row],[DELIVRANCE DOCUMENTAIRE]]+Tableau1[[#This Row],[Colonne10]]+Tableau1[[#This Row],[Colonne11]])</f>
        <v>0</v>
      </c>
      <c r="O20" s="3"/>
      <c r="P20" s="3"/>
      <c r="Q20" s="3"/>
      <c r="R20" s="3"/>
      <c r="S20" s="10">
        <f t="shared" si="0"/>
        <v>0</v>
      </c>
      <c r="T20" s="10"/>
      <c r="U20" s="10"/>
      <c r="V20" s="10"/>
      <c r="W20" s="83">
        <f t="shared" si="1"/>
        <v>0</v>
      </c>
      <c r="X20" s="83"/>
      <c r="Y20" s="83">
        <f t="shared" si="2"/>
        <v>0</v>
      </c>
      <c r="Z20" s="83"/>
      <c r="AA20" s="223">
        <f t="shared" si="3"/>
        <v>0</v>
      </c>
    </row>
    <row r="21" spans="1:27">
      <c r="A21" s="221"/>
      <c r="B21" s="25"/>
      <c r="C21" s="25"/>
      <c r="D21" s="25"/>
      <c r="E21" s="25"/>
      <c r="F21" s="25"/>
      <c r="G21" s="25"/>
      <c r="H21" s="25"/>
      <c r="I21" s="3"/>
      <c r="J21" s="83">
        <f>SUM(Tableau1[[#This Row],[ACTES]:[Colonne8]])</f>
        <v>0</v>
      </c>
      <c r="K21" s="25"/>
      <c r="L21" s="25"/>
      <c r="M21" s="25"/>
      <c r="N21" s="83">
        <f>SUM(Tableau1[[#This Row],[DELIVRANCE DOCUMENTAIRE]]+Tableau1[[#This Row],[Colonne10]]+Tableau1[[#This Row],[Colonne11]])</f>
        <v>0</v>
      </c>
      <c r="O21" s="3"/>
      <c r="P21" s="3"/>
      <c r="Q21" s="3"/>
      <c r="R21" s="3"/>
      <c r="S21" s="10">
        <f t="shared" si="0"/>
        <v>0</v>
      </c>
      <c r="T21" s="10"/>
      <c r="U21" s="10"/>
      <c r="V21" s="10"/>
      <c r="W21" s="83">
        <f t="shared" si="1"/>
        <v>0</v>
      </c>
      <c r="X21" s="83"/>
      <c r="Y21" s="83">
        <f t="shared" si="2"/>
        <v>0</v>
      </c>
      <c r="Z21" s="83"/>
      <c r="AA21" s="223">
        <f t="shared" si="3"/>
        <v>0</v>
      </c>
    </row>
    <row r="22" spans="1:27">
      <c r="A22" s="221"/>
      <c r="B22" s="25"/>
      <c r="C22" s="25"/>
      <c r="D22" s="25"/>
      <c r="E22" s="25"/>
      <c r="F22" s="25"/>
      <c r="G22" s="25"/>
      <c r="H22" s="25"/>
      <c r="I22" s="3"/>
      <c r="J22" s="83">
        <f>SUM(Tableau1[[#This Row],[ACTES]:[Colonne8]])</f>
        <v>0</v>
      </c>
      <c r="K22" s="25"/>
      <c r="L22" s="25"/>
      <c r="M22" s="25"/>
      <c r="N22" s="83">
        <f>SUM(Tableau1[[#This Row],[DELIVRANCE DOCUMENTAIRE]]+Tableau1[[#This Row],[Colonne10]]+Tableau1[[#This Row],[Colonne11]])</f>
        <v>0</v>
      </c>
      <c r="O22" s="3"/>
      <c r="P22" s="3"/>
      <c r="Q22" s="3"/>
      <c r="R22" s="3"/>
      <c r="S22" s="10">
        <f t="shared" si="0"/>
        <v>0</v>
      </c>
      <c r="T22" s="10"/>
      <c r="U22" s="10"/>
      <c r="V22" s="10"/>
      <c r="W22" s="83">
        <f t="shared" si="1"/>
        <v>0</v>
      </c>
      <c r="X22" s="83"/>
      <c r="Y22" s="83">
        <f t="shared" si="2"/>
        <v>0</v>
      </c>
      <c r="Z22" s="83"/>
      <c r="AA22" s="223">
        <f t="shared" si="3"/>
        <v>0</v>
      </c>
    </row>
    <row r="23" spans="1:27">
      <c r="A23" s="221"/>
      <c r="B23" s="25"/>
      <c r="C23" s="25"/>
      <c r="D23" s="25"/>
      <c r="E23" s="25"/>
      <c r="F23" s="25"/>
      <c r="G23" s="25"/>
      <c r="H23" s="25"/>
      <c r="I23" s="3"/>
      <c r="J23" s="83">
        <f>SUM(Tableau1[[#This Row],[ACTES]:[Colonne8]])</f>
        <v>0</v>
      </c>
      <c r="K23" s="25"/>
      <c r="L23" s="25"/>
      <c r="M23" s="25"/>
      <c r="N23" s="83">
        <f>SUM(Tableau1[[#This Row],[DELIVRANCE DOCUMENTAIRE]]+Tableau1[[#This Row],[Colonne10]]+Tableau1[[#This Row],[Colonne11]])</f>
        <v>0</v>
      </c>
      <c r="O23" s="3"/>
      <c r="P23" s="3"/>
      <c r="Q23" s="3"/>
      <c r="R23" s="3"/>
      <c r="S23" s="10">
        <f t="shared" si="0"/>
        <v>0</v>
      </c>
      <c r="T23" s="10"/>
      <c r="U23" s="10"/>
      <c r="V23" s="10"/>
      <c r="W23" s="83">
        <f t="shared" si="1"/>
        <v>0</v>
      </c>
      <c r="X23" s="83"/>
      <c r="Y23" s="83">
        <f t="shared" si="2"/>
        <v>0</v>
      </c>
      <c r="Z23" s="83"/>
      <c r="AA23" s="223">
        <f t="shared" si="3"/>
        <v>0</v>
      </c>
    </row>
    <row r="24" spans="1:27">
      <c r="A24" s="221"/>
      <c r="B24" s="25"/>
      <c r="C24" s="25"/>
      <c r="D24" s="25"/>
      <c r="E24" s="25"/>
      <c r="F24" s="25"/>
      <c r="G24" s="25"/>
      <c r="H24" s="25"/>
      <c r="I24" s="3"/>
      <c r="J24" s="83">
        <f>SUM(Tableau1[[#This Row],[ACTES]:[Colonne8]])</f>
        <v>0</v>
      </c>
      <c r="K24" s="25"/>
      <c r="L24" s="25"/>
      <c r="M24" s="25"/>
      <c r="N24" s="83">
        <f>SUM(Tableau1[[#This Row],[DELIVRANCE DOCUMENTAIRE]]+Tableau1[[#This Row],[Colonne10]]+Tableau1[[#This Row],[Colonne11]])</f>
        <v>0</v>
      </c>
      <c r="O24" s="3"/>
      <c r="P24" s="3"/>
      <c r="Q24" s="3"/>
      <c r="R24" s="3"/>
      <c r="S24" s="10">
        <f t="shared" si="0"/>
        <v>0</v>
      </c>
      <c r="T24" s="10"/>
      <c r="U24" s="10"/>
      <c r="V24" s="10"/>
      <c r="W24" s="83">
        <f t="shared" si="1"/>
        <v>0</v>
      </c>
      <c r="X24" s="83"/>
      <c r="Y24" s="83">
        <f t="shared" si="2"/>
        <v>0</v>
      </c>
      <c r="Z24" s="83"/>
      <c r="AA24" s="223">
        <f t="shared" si="3"/>
        <v>0</v>
      </c>
    </row>
    <row r="25" spans="1:27">
      <c r="A25" s="221"/>
      <c r="B25" s="25"/>
      <c r="C25" s="25"/>
      <c r="D25" s="25"/>
      <c r="E25" s="25"/>
      <c r="F25" s="25"/>
      <c r="G25" s="25"/>
      <c r="H25" s="25"/>
      <c r="I25" s="3"/>
      <c r="J25" s="83">
        <f>SUM(Tableau1[[#This Row],[ACTES]:[Colonne8]])</f>
        <v>0</v>
      </c>
      <c r="K25" s="25"/>
      <c r="L25" s="25"/>
      <c r="M25" s="25"/>
      <c r="N25" s="83">
        <f>SUM(Tableau1[[#This Row],[DELIVRANCE DOCUMENTAIRE]]+Tableau1[[#This Row],[Colonne10]]+Tableau1[[#This Row],[Colonne11]])</f>
        <v>0</v>
      </c>
      <c r="O25" s="3"/>
      <c r="P25" s="3"/>
      <c r="Q25" s="3"/>
      <c r="R25" s="3"/>
      <c r="S25" s="10">
        <f t="shared" si="0"/>
        <v>0</v>
      </c>
      <c r="T25" s="10"/>
      <c r="U25" s="10"/>
      <c r="V25" s="10"/>
      <c r="W25" s="83">
        <f t="shared" si="1"/>
        <v>0</v>
      </c>
      <c r="X25" s="83"/>
      <c r="Y25" s="83">
        <f t="shared" si="2"/>
        <v>0</v>
      </c>
      <c r="Z25" s="83"/>
      <c r="AA25" s="223">
        <f t="shared" si="3"/>
        <v>0</v>
      </c>
    </row>
    <row r="26" spans="1:27">
      <c r="A26" s="221"/>
      <c r="B26" s="25"/>
      <c r="C26" s="25"/>
      <c r="D26" s="25"/>
      <c r="E26" s="25"/>
      <c r="F26" s="25"/>
      <c r="G26" s="25"/>
      <c r="H26" s="25"/>
      <c r="I26" s="3"/>
      <c r="J26" s="83">
        <f>SUM(Tableau1[[#This Row],[ACTES]:[Colonne8]])</f>
        <v>0</v>
      </c>
      <c r="K26" s="25"/>
      <c r="L26" s="25"/>
      <c r="M26" s="25"/>
      <c r="N26" s="83">
        <f>SUM(Tableau1[[#This Row],[DELIVRANCE DOCUMENTAIRE]]+Tableau1[[#This Row],[Colonne10]]+Tableau1[[#This Row],[Colonne11]])</f>
        <v>0</v>
      </c>
      <c r="O26" s="3"/>
      <c r="P26" s="3"/>
      <c r="Q26" s="3"/>
      <c r="R26" s="3"/>
      <c r="S26" s="10">
        <f t="shared" si="0"/>
        <v>0</v>
      </c>
      <c r="T26" s="10"/>
      <c r="U26" s="10"/>
      <c r="V26" s="10"/>
      <c r="W26" s="83">
        <f t="shared" si="1"/>
        <v>0</v>
      </c>
      <c r="X26" s="83"/>
      <c r="Y26" s="83">
        <f t="shared" si="2"/>
        <v>0</v>
      </c>
      <c r="Z26" s="83"/>
      <c r="AA26" s="223">
        <f t="shared" si="3"/>
        <v>0</v>
      </c>
    </row>
    <row r="27" spans="1:27">
      <c r="A27" s="221"/>
      <c r="B27" s="25"/>
      <c r="C27" s="25"/>
      <c r="D27" s="25"/>
      <c r="E27" s="25"/>
      <c r="F27" s="25"/>
      <c r="G27" s="25"/>
      <c r="H27" s="25"/>
      <c r="I27" s="3"/>
      <c r="J27" s="83">
        <f>SUM(Tableau1[[#This Row],[ACTES]:[Colonne8]])</f>
        <v>0</v>
      </c>
      <c r="K27" s="25"/>
      <c r="L27" s="25"/>
      <c r="M27" s="25"/>
      <c r="N27" s="83">
        <f>SUM(Tableau1[[#This Row],[DELIVRANCE DOCUMENTAIRE]]+Tableau1[[#This Row],[Colonne10]]+Tableau1[[#This Row],[Colonne11]])</f>
        <v>0</v>
      </c>
      <c r="O27" s="3"/>
      <c r="P27" s="3"/>
      <c r="Q27" s="3"/>
      <c r="R27" s="3"/>
      <c r="S27" s="10">
        <f t="shared" si="0"/>
        <v>0</v>
      </c>
      <c r="T27" s="10"/>
      <c r="U27" s="10"/>
      <c r="V27" s="10"/>
      <c r="W27" s="83">
        <f t="shared" si="1"/>
        <v>0</v>
      </c>
      <c r="X27" s="83"/>
      <c r="Y27" s="83">
        <f t="shared" si="2"/>
        <v>0</v>
      </c>
      <c r="Z27" s="83"/>
      <c r="AA27" s="223">
        <f t="shared" si="3"/>
        <v>0</v>
      </c>
    </row>
    <row r="28" spans="1:27">
      <c r="A28" s="221"/>
      <c r="B28" s="25"/>
      <c r="C28" s="25"/>
      <c r="D28" s="25"/>
      <c r="E28" s="25"/>
      <c r="F28" s="25"/>
      <c r="G28" s="25"/>
      <c r="H28" s="25"/>
      <c r="I28" s="3"/>
      <c r="J28" s="83">
        <f>SUM(Tableau1[[#This Row],[ACTES]:[Colonne8]])</f>
        <v>0</v>
      </c>
      <c r="K28" s="25"/>
      <c r="L28" s="25"/>
      <c r="M28" s="25"/>
      <c r="N28" s="83">
        <f>SUM(Tableau1[[#This Row],[DELIVRANCE DOCUMENTAIRE]]+Tableau1[[#This Row],[Colonne10]]+Tableau1[[#This Row],[Colonne11]])</f>
        <v>0</v>
      </c>
      <c r="O28" s="3"/>
      <c r="P28" s="3"/>
      <c r="Q28" s="3"/>
      <c r="R28" s="3"/>
      <c r="S28" s="10">
        <f t="shared" si="0"/>
        <v>0</v>
      </c>
      <c r="T28" s="10"/>
      <c r="U28" s="10"/>
      <c r="V28" s="10"/>
      <c r="W28" s="83">
        <f>SUM(U28+V28)</f>
        <v>0</v>
      </c>
      <c r="X28" s="83"/>
      <c r="Y28" s="83">
        <f t="shared" si="2"/>
        <v>0</v>
      </c>
      <c r="Z28" s="83"/>
      <c r="AA28" s="223">
        <f t="shared" si="3"/>
        <v>0</v>
      </c>
    </row>
    <row r="29" spans="1:27">
      <c r="A29" s="221"/>
      <c r="B29" s="25"/>
      <c r="C29" s="25"/>
      <c r="D29" s="25"/>
      <c r="E29" s="25"/>
      <c r="F29" s="25"/>
      <c r="G29" s="25"/>
      <c r="H29" s="25"/>
      <c r="I29" s="3"/>
      <c r="J29" s="83">
        <f>SUM(Tableau1[[#This Row],[ACTES]:[Colonne8]])</f>
        <v>0</v>
      </c>
      <c r="K29" s="25"/>
      <c r="L29" s="25"/>
      <c r="M29" s="25"/>
      <c r="N29" s="83">
        <f>SUM(Tableau1[[#This Row],[DELIVRANCE DOCUMENTAIRE]]+Tableau1[[#This Row],[Colonne10]]+Tableau1[[#This Row],[Colonne11]])</f>
        <v>0</v>
      </c>
      <c r="O29" s="3"/>
      <c r="P29" s="3"/>
      <c r="Q29" s="3"/>
      <c r="R29" s="3"/>
      <c r="S29" s="10">
        <f t="shared" si="0"/>
        <v>0</v>
      </c>
      <c r="T29" s="10"/>
      <c r="U29" s="10"/>
      <c r="V29" s="10"/>
      <c r="W29" s="83">
        <f>SUM(U29+V29)</f>
        <v>0</v>
      </c>
      <c r="X29" s="83"/>
      <c r="Y29" s="83">
        <f t="shared" si="2"/>
        <v>0</v>
      </c>
      <c r="Z29" s="83"/>
      <c r="AA29" s="223">
        <f t="shared" si="3"/>
        <v>0</v>
      </c>
    </row>
    <row r="30" spans="1:27">
      <c r="A30" s="221"/>
      <c r="B30" s="25"/>
      <c r="C30" s="25"/>
      <c r="D30" s="25"/>
      <c r="E30" s="25"/>
      <c r="F30" s="25"/>
      <c r="G30" s="25"/>
      <c r="H30" s="25"/>
      <c r="I30" s="3"/>
      <c r="J30" s="83">
        <f>SUM(Tableau1[[#This Row],[ACTES]:[Colonne8]])</f>
        <v>0</v>
      </c>
      <c r="K30" s="25"/>
      <c r="L30" s="25"/>
      <c r="M30" s="25"/>
      <c r="N30" s="83">
        <f>SUM(Tableau1[[#This Row],[DELIVRANCE DOCUMENTAIRE]]+Tableau1[[#This Row],[Colonne10]]+Tableau1[[#This Row],[Colonne11]])</f>
        <v>0</v>
      </c>
      <c r="O30" s="3"/>
      <c r="P30" s="3"/>
      <c r="Q30" s="3"/>
      <c r="R30" s="3"/>
      <c r="S30" s="10">
        <f t="shared" si="0"/>
        <v>0</v>
      </c>
      <c r="T30" s="10"/>
      <c r="U30" s="10"/>
      <c r="V30" s="10"/>
      <c r="W30" s="83">
        <f>SUM(U30+V30)</f>
        <v>0</v>
      </c>
      <c r="X30" s="83"/>
      <c r="Y30" s="83">
        <f t="shared" si="2"/>
        <v>0</v>
      </c>
      <c r="Z30" s="83"/>
      <c r="AA30" s="223">
        <f t="shared" si="3"/>
        <v>0</v>
      </c>
    </row>
    <row r="31" spans="1:27">
      <c r="A31" s="221"/>
      <c r="B31" s="25"/>
      <c r="C31" s="25"/>
      <c r="D31" s="25"/>
      <c r="E31" s="25"/>
      <c r="F31" s="25"/>
      <c r="G31" s="25"/>
      <c r="H31" s="25"/>
      <c r="I31" s="3"/>
      <c r="J31" s="83">
        <f>SUM(Tableau1[[#This Row],[ACTES]:[Colonne8]])</f>
        <v>0</v>
      </c>
      <c r="K31" s="25"/>
      <c r="L31" s="25"/>
      <c r="M31" s="25"/>
      <c r="N31" s="83">
        <f>SUM(Tableau1[[#This Row],[DELIVRANCE DOCUMENTAIRE]]+Tableau1[[#This Row],[Colonne10]]+Tableau1[[#This Row],[Colonne11]])</f>
        <v>0</v>
      </c>
      <c r="O31" s="3"/>
      <c r="P31" s="3"/>
      <c r="Q31" s="3"/>
      <c r="R31" s="3"/>
      <c r="S31" s="10">
        <f t="shared" si="0"/>
        <v>0</v>
      </c>
      <c r="T31" s="10"/>
      <c r="U31" s="10"/>
      <c r="V31" s="10"/>
      <c r="W31" s="83">
        <f>SUM(U31+V31)</f>
        <v>0</v>
      </c>
      <c r="X31" s="83"/>
      <c r="Y31" s="83">
        <f t="shared" si="2"/>
        <v>0</v>
      </c>
      <c r="Z31" s="83"/>
      <c r="AA31" s="223">
        <f t="shared" si="3"/>
        <v>0</v>
      </c>
    </row>
    <row r="32" spans="1:27">
      <c r="A32" s="230"/>
      <c r="B32" s="231"/>
      <c r="C32" s="231"/>
      <c r="D32" s="231"/>
      <c r="E32" s="231"/>
      <c r="F32" s="231"/>
      <c r="G32" s="231"/>
      <c r="H32" s="231"/>
      <c r="I32" s="232"/>
      <c r="J32" s="83">
        <f>SUM(Tableau1[[#This Row],[ACTES]:[Colonne8]])</f>
        <v>0</v>
      </c>
      <c r="K32" s="231"/>
      <c r="L32" s="231"/>
      <c r="M32" s="231"/>
      <c r="N32" s="83">
        <f>SUM(Tableau1[[#This Row],[DELIVRANCE DOCUMENTAIRE]]+Tableau1[[#This Row],[Colonne10]]+Tableau1[[#This Row],[Colonne11]])</f>
        <v>0</v>
      </c>
      <c r="O32" s="232"/>
      <c r="P32" s="232"/>
      <c r="Q32" s="232"/>
      <c r="R32" s="232"/>
      <c r="S32" s="179">
        <f t="shared" si="0"/>
        <v>0</v>
      </c>
      <c r="T32" s="179"/>
      <c r="U32" s="179"/>
      <c r="V32" s="179"/>
      <c r="W32" s="180">
        <f>SUM(U32+V32)</f>
        <v>0</v>
      </c>
      <c r="X32" s="180"/>
      <c r="Y32" s="180">
        <f t="shared" si="2"/>
        <v>0</v>
      </c>
      <c r="Z32" s="180"/>
      <c r="AA32" s="233">
        <f t="shared" si="3"/>
        <v>0</v>
      </c>
    </row>
    <row r="33" spans="1:27">
      <c r="A33" s="234"/>
      <c r="B33" s="10" t="s">
        <v>252</v>
      </c>
      <c r="C33" s="10" t="s">
        <v>252</v>
      </c>
      <c r="D33" s="10" t="s">
        <v>252</v>
      </c>
      <c r="E33" s="10" t="s">
        <v>252</v>
      </c>
      <c r="F33" s="10" t="s">
        <v>252</v>
      </c>
      <c r="G33" s="10" t="s">
        <v>252</v>
      </c>
      <c r="H33" s="10" t="s">
        <v>252</v>
      </c>
      <c r="I33" s="10" t="s">
        <v>252</v>
      </c>
      <c r="J33" s="10">
        <f>SUM(J4:J32)</f>
        <v>0</v>
      </c>
      <c r="K33" s="10" t="s">
        <v>252</v>
      </c>
      <c r="L33" s="25" t="s">
        <v>252</v>
      </c>
      <c r="M33" s="25" t="s">
        <v>252</v>
      </c>
      <c r="N33" s="83" t="e">
        <f>SUM(N4:N32)</f>
        <v>#VALUE!</v>
      </c>
      <c r="O33" s="3" t="s">
        <v>252</v>
      </c>
      <c r="P33" s="3" t="s">
        <v>252</v>
      </c>
      <c r="Q33" s="3" t="s">
        <v>252</v>
      </c>
      <c r="R33" s="3" t="s">
        <v>252</v>
      </c>
      <c r="S33" s="10">
        <f>SUM(S4:S32)</f>
        <v>0</v>
      </c>
      <c r="T33" s="10" t="s">
        <v>252</v>
      </c>
      <c r="U33" s="10" t="s">
        <v>252</v>
      </c>
      <c r="V33" s="10" t="s">
        <v>252</v>
      </c>
      <c r="W33" s="10" t="e">
        <f>SUM(W4:W32)</f>
        <v>#VALUE!</v>
      </c>
      <c r="X33" s="10" t="s">
        <v>252</v>
      </c>
      <c r="Y33" s="10" t="e">
        <f>SUM(Y4:Y32)</f>
        <v>#VALUE!</v>
      </c>
      <c r="Z33" s="83">
        <f>SUM(Z4:Z32)</f>
        <v>0</v>
      </c>
      <c r="AA33" s="25" t="e">
        <f>SUM(AA4:AA32)</f>
        <v>#VALUE!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3:D15"/>
  <sheetViews>
    <sheetView workbookViewId="0">
      <selection activeCell="F9" sqref="F9"/>
    </sheetView>
  </sheetViews>
  <sheetFormatPr baseColWidth="10" defaultRowHeight="15"/>
  <cols>
    <col min="1" max="1" width="15.5703125" customWidth="1"/>
    <col min="2" max="2" width="20.140625" customWidth="1"/>
    <col min="3" max="3" width="21.140625" customWidth="1"/>
    <col min="4" max="4" width="16.42578125" customWidth="1"/>
  </cols>
  <sheetData>
    <row r="3" spans="2:4">
      <c r="B3" s="137"/>
      <c r="C3" s="137"/>
      <c r="D3" s="137"/>
    </row>
    <row r="4" spans="2:4">
      <c r="B4" s="137"/>
      <c r="C4" s="137"/>
      <c r="D4" s="137"/>
    </row>
    <row r="5" spans="2:4">
      <c r="B5" s="137"/>
      <c r="C5" s="137"/>
      <c r="D5" s="137"/>
    </row>
    <row r="6" spans="2:4">
      <c r="B6" s="137"/>
      <c r="C6" s="137"/>
      <c r="D6" s="137"/>
    </row>
    <row r="7" spans="2:4">
      <c r="B7" s="137"/>
      <c r="C7" s="137"/>
      <c r="D7" s="137"/>
    </row>
    <row r="8" spans="2:4">
      <c r="B8" s="137"/>
      <c r="C8" s="137"/>
      <c r="D8" s="137"/>
    </row>
    <row r="9" spans="2:4">
      <c r="B9" s="137"/>
      <c r="C9" s="137"/>
      <c r="D9" s="137"/>
    </row>
    <row r="10" spans="2:4">
      <c r="B10" s="137"/>
      <c r="C10" s="137"/>
      <c r="D10" s="137"/>
    </row>
    <row r="11" spans="2:4">
      <c r="B11" s="137"/>
      <c r="C11" s="137"/>
      <c r="D11" s="137"/>
    </row>
    <row r="12" spans="2:4">
      <c r="B12" s="137"/>
      <c r="C12" s="137"/>
      <c r="D12" s="137"/>
    </row>
    <row r="14" spans="2:4">
      <c r="B14" s="23"/>
      <c r="C14" s="23"/>
      <c r="D14" s="23"/>
    </row>
    <row r="15" spans="2:4">
      <c r="B15" s="238"/>
      <c r="C15" s="239"/>
    </row>
  </sheetData>
  <mergeCells count="1">
    <mergeCell ref="B15:C1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3:AG40"/>
  <sheetViews>
    <sheetView workbookViewId="0">
      <pane xSplit="1" ySplit="6" topLeftCell="U7" activePane="bottomRight" state="frozen"/>
      <selection pane="topRight" activeCell="B1" sqref="B1"/>
      <selection pane="bottomLeft" activeCell="A7" sqref="A7"/>
      <selection pane="bottomRight" activeCell="AB38" sqref="AB38"/>
    </sheetView>
  </sheetViews>
  <sheetFormatPr baseColWidth="10" defaultRowHeight="15"/>
  <cols>
    <col min="1" max="1" width="23.28515625" bestFit="1" customWidth="1"/>
    <col min="10" max="10" width="11.42578125" style="11"/>
    <col min="14" max="14" width="11.42578125" style="11"/>
    <col min="19" max="25" width="11.42578125" style="11"/>
    <col min="26" max="26" width="15" style="11" customWidth="1"/>
    <col min="29" max="29" width="19.7109375" customWidth="1"/>
    <col min="32" max="32" width="12.85546875" style="137" bestFit="1" customWidth="1"/>
  </cols>
  <sheetData>
    <row r="3" spans="1:32">
      <c r="B3" s="247" t="s">
        <v>40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2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32"/>
      <c r="X4" s="32"/>
      <c r="Y4" s="252" t="s">
        <v>21</v>
      </c>
      <c r="Z4" s="253" t="s">
        <v>22</v>
      </c>
      <c r="AA4" s="254" t="s">
        <v>23</v>
      </c>
    </row>
    <row r="5" spans="1:32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  <c r="AB5" s="23">
        <f>SUM(W7:W13)</f>
        <v>362950</v>
      </c>
    </row>
    <row r="6" spans="1:32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2">
      <c r="A7" s="9">
        <v>44228</v>
      </c>
      <c r="B7" s="3">
        <v>20000</v>
      </c>
      <c r="C7" s="3"/>
      <c r="D7" s="2">
        <v>2000</v>
      </c>
      <c r="E7" s="2"/>
      <c r="F7" s="2"/>
      <c r="G7" s="2"/>
      <c r="H7" s="2"/>
      <c r="I7" s="3"/>
      <c r="J7" s="10">
        <f>SUM(B7:I7)</f>
        <v>22000</v>
      </c>
      <c r="K7" s="2">
        <v>1000</v>
      </c>
      <c r="L7" s="2"/>
      <c r="M7" s="2"/>
      <c r="N7" s="12">
        <f>SUM(K7:M7)</f>
        <v>1000</v>
      </c>
      <c r="O7" s="3">
        <v>3200</v>
      </c>
      <c r="P7" s="3">
        <v>7000</v>
      </c>
      <c r="Q7" s="3">
        <v>11000</v>
      </c>
      <c r="R7" s="3">
        <v>21000</v>
      </c>
      <c r="S7" s="10">
        <f>SUM(O7:R7)</f>
        <v>42200</v>
      </c>
      <c r="T7" s="10">
        <v>91000</v>
      </c>
      <c r="U7" s="10">
        <v>4275</v>
      </c>
      <c r="V7" s="10">
        <v>62500</v>
      </c>
      <c r="W7" s="10">
        <f t="shared" ref="W7:W37" si="0">SUM(U7:V7)</f>
        <v>66775</v>
      </c>
      <c r="X7" s="10"/>
      <c r="Y7" s="10">
        <f>SUM(J7+N7+S7+T7+W7)</f>
        <v>222975</v>
      </c>
      <c r="Z7" s="10">
        <v>192075</v>
      </c>
      <c r="AA7" s="2">
        <f>SUM(Y7-Z7)</f>
        <v>30900</v>
      </c>
    </row>
    <row r="8" spans="1:32">
      <c r="A8" s="9">
        <v>44229</v>
      </c>
      <c r="B8" s="7">
        <v>22000</v>
      </c>
      <c r="C8" s="25"/>
      <c r="D8" s="7">
        <v>400</v>
      </c>
      <c r="E8" s="7"/>
      <c r="F8" s="7"/>
      <c r="G8" s="7"/>
      <c r="H8" s="25"/>
      <c r="I8" s="3"/>
      <c r="J8" s="10">
        <f t="shared" ref="J8:J37" si="1">SUM(B8:I8)</f>
        <v>22400</v>
      </c>
      <c r="K8" s="7">
        <v>1000</v>
      </c>
      <c r="L8" s="7"/>
      <c r="M8" s="7"/>
      <c r="N8" s="12">
        <f t="shared" ref="N8:N37" si="2">SUM(K8:M8)</f>
        <v>1000</v>
      </c>
      <c r="O8" s="3">
        <v>2600</v>
      </c>
      <c r="P8" s="3">
        <v>3000</v>
      </c>
      <c r="Q8" s="3">
        <v>11000</v>
      </c>
      <c r="R8" s="3">
        <v>25400</v>
      </c>
      <c r="S8" s="10">
        <f t="shared" ref="S8:S37" si="3">SUM(O8:R8)</f>
        <v>42000</v>
      </c>
      <c r="T8" s="10">
        <v>117500</v>
      </c>
      <c r="U8" s="10">
        <v>2250</v>
      </c>
      <c r="V8" s="10">
        <v>35100</v>
      </c>
      <c r="W8" s="10">
        <f t="shared" si="0"/>
        <v>37350</v>
      </c>
      <c r="X8" s="10"/>
      <c r="Y8" s="10">
        <f>SUM(J8+N8+S8+T8+W8+X8)</f>
        <v>220250</v>
      </c>
      <c r="Z8" s="13">
        <v>220250</v>
      </c>
      <c r="AA8" s="2">
        <f t="shared" ref="AA8:AA37" si="4">SUM(Y8-Z8)</f>
        <v>0</v>
      </c>
      <c r="AD8" s="83">
        <v>182900</v>
      </c>
      <c r="AE8" s="23">
        <f>SUM(AD8+W8)</f>
        <v>220250</v>
      </c>
      <c r="AF8" s="137">
        <v>125300</v>
      </c>
    </row>
    <row r="9" spans="1:32">
      <c r="A9" s="9">
        <v>44230</v>
      </c>
      <c r="B9" s="7">
        <v>19000</v>
      </c>
      <c r="C9" s="25">
        <v>150</v>
      </c>
      <c r="D9" s="7">
        <v>800</v>
      </c>
      <c r="E9" s="7"/>
      <c r="F9" s="7"/>
      <c r="G9" s="7"/>
      <c r="H9" s="25"/>
      <c r="I9" s="3"/>
      <c r="J9" s="10">
        <f t="shared" si="1"/>
        <v>19950</v>
      </c>
      <c r="K9" s="7"/>
      <c r="L9" s="7"/>
      <c r="M9" s="7"/>
      <c r="N9" s="12">
        <f t="shared" si="2"/>
        <v>0</v>
      </c>
      <c r="O9" s="3">
        <v>3200</v>
      </c>
      <c r="P9" s="3">
        <v>2000</v>
      </c>
      <c r="Q9" s="3">
        <v>9000</v>
      </c>
      <c r="R9" s="3">
        <v>26600</v>
      </c>
      <c r="S9" s="10">
        <f t="shared" si="3"/>
        <v>40800</v>
      </c>
      <c r="T9" s="10">
        <v>55000</v>
      </c>
      <c r="U9" s="10">
        <v>4800</v>
      </c>
      <c r="V9" s="10">
        <v>53300</v>
      </c>
      <c r="W9" s="10">
        <f t="shared" si="0"/>
        <v>58100</v>
      </c>
      <c r="X9" s="10">
        <v>4000</v>
      </c>
      <c r="Y9" s="10">
        <f t="shared" ref="Y9:Y37" si="5">SUM(J9+N9+S9+T9+W9+X9)</f>
        <v>177850</v>
      </c>
      <c r="Z9" s="83">
        <v>177850</v>
      </c>
      <c r="AA9" s="2">
        <f t="shared" si="4"/>
        <v>0</v>
      </c>
      <c r="AD9" s="14">
        <v>119750</v>
      </c>
      <c r="AE9" s="23">
        <f t="shared" ref="AE9:AE15" si="6">SUM(AD9+W9)</f>
        <v>177850</v>
      </c>
      <c r="AF9" s="137">
        <v>182900</v>
      </c>
    </row>
    <row r="10" spans="1:32">
      <c r="A10" s="9">
        <v>44231</v>
      </c>
      <c r="B10" s="7">
        <v>15000</v>
      </c>
      <c r="C10" s="25"/>
      <c r="D10" s="7"/>
      <c r="E10" s="7"/>
      <c r="F10" s="7"/>
      <c r="G10" s="7"/>
      <c r="H10" s="25"/>
      <c r="I10" s="3"/>
      <c r="J10" s="10">
        <f t="shared" si="1"/>
        <v>15000</v>
      </c>
      <c r="K10" s="7">
        <v>500</v>
      </c>
      <c r="L10" s="7"/>
      <c r="M10" s="7"/>
      <c r="N10" s="12">
        <f t="shared" si="2"/>
        <v>500</v>
      </c>
      <c r="O10" s="3">
        <v>3200</v>
      </c>
      <c r="P10" s="3">
        <v>4000</v>
      </c>
      <c r="Q10" s="3">
        <v>9000</v>
      </c>
      <c r="R10" s="3">
        <v>16200</v>
      </c>
      <c r="S10" s="10">
        <f t="shared" si="3"/>
        <v>32400</v>
      </c>
      <c r="T10" s="10">
        <v>79500</v>
      </c>
      <c r="U10" s="10">
        <v>1500</v>
      </c>
      <c r="V10" s="10">
        <v>14400</v>
      </c>
      <c r="W10" s="10">
        <f t="shared" si="0"/>
        <v>15900</v>
      </c>
      <c r="X10" s="10"/>
      <c r="Y10" s="10">
        <f t="shared" si="5"/>
        <v>143300</v>
      </c>
      <c r="Z10" s="13">
        <v>137300</v>
      </c>
      <c r="AA10" s="2">
        <f t="shared" si="4"/>
        <v>6000</v>
      </c>
      <c r="AD10" s="83">
        <v>121400</v>
      </c>
      <c r="AE10" s="23">
        <f t="shared" si="6"/>
        <v>137300</v>
      </c>
      <c r="AF10" s="137">
        <v>119750</v>
      </c>
    </row>
    <row r="11" spans="1:32">
      <c r="A11" s="9">
        <v>44232</v>
      </c>
      <c r="B11" s="7">
        <v>16000</v>
      </c>
      <c r="C11" s="25"/>
      <c r="D11" s="7"/>
      <c r="E11" s="7">
        <v>400</v>
      </c>
      <c r="F11" s="7"/>
      <c r="G11" s="7"/>
      <c r="H11" s="25"/>
      <c r="I11" s="3"/>
      <c r="J11" s="10">
        <f t="shared" si="1"/>
        <v>16400</v>
      </c>
      <c r="K11" s="7">
        <v>500</v>
      </c>
      <c r="L11" s="7"/>
      <c r="M11" s="7"/>
      <c r="N11" s="12">
        <f t="shared" si="2"/>
        <v>500</v>
      </c>
      <c r="O11" s="3">
        <v>2800</v>
      </c>
      <c r="P11" s="3">
        <v>3000</v>
      </c>
      <c r="Q11" s="3">
        <v>8000</v>
      </c>
      <c r="R11" s="3">
        <v>25400</v>
      </c>
      <c r="S11" s="10">
        <f t="shared" si="3"/>
        <v>39200</v>
      </c>
      <c r="T11" s="10">
        <v>43000</v>
      </c>
      <c r="U11" s="10">
        <v>12700</v>
      </c>
      <c r="V11" s="27">
        <v>46300</v>
      </c>
      <c r="W11" s="10">
        <f t="shared" si="0"/>
        <v>59000</v>
      </c>
      <c r="X11" s="10"/>
      <c r="Y11" s="10">
        <f t="shared" si="5"/>
        <v>158100</v>
      </c>
      <c r="Z11" s="13">
        <v>158100</v>
      </c>
      <c r="AA11" s="2">
        <f t="shared" si="4"/>
        <v>0</v>
      </c>
      <c r="AD11" s="83">
        <v>99100</v>
      </c>
      <c r="AE11" s="23">
        <f t="shared" si="6"/>
        <v>158100</v>
      </c>
      <c r="AF11" s="137">
        <v>121400</v>
      </c>
    </row>
    <row r="12" spans="1:32">
      <c r="A12" s="9">
        <v>44233</v>
      </c>
      <c r="B12" s="7">
        <v>11000</v>
      </c>
      <c r="C12" s="25"/>
      <c r="D12" s="7"/>
      <c r="E12" s="7"/>
      <c r="F12" s="7"/>
      <c r="G12" s="7"/>
      <c r="H12" s="25"/>
      <c r="I12" s="3"/>
      <c r="J12" s="10">
        <f t="shared" si="1"/>
        <v>11000</v>
      </c>
      <c r="K12" s="7">
        <v>500</v>
      </c>
      <c r="L12" s="7"/>
      <c r="M12" s="7"/>
      <c r="N12" s="12">
        <f t="shared" si="2"/>
        <v>500</v>
      </c>
      <c r="O12" s="3">
        <v>800</v>
      </c>
      <c r="P12" s="3"/>
      <c r="Q12" s="3">
        <v>2000</v>
      </c>
      <c r="R12" s="3">
        <v>4200</v>
      </c>
      <c r="S12" s="10">
        <f t="shared" si="3"/>
        <v>7000</v>
      </c>
      <c r="T12" s="10">
        <v>13000</v>
      </c>
      <c r="U12" s="10">
        <v>9350</v>
      </c>
      <c r="V12" s="10">
        <v>32900</v>
      </c>
      <c r="W12" s="10">
        <f t="shared" si="0"/>
        <v>42250</v>
      </c>
      <c r="X12" s="10">
        <v>3000</v>
      </c>
      <c r="Y12" s="10">
        <f t="shared" si="5"/>
        <v>76750</v>
      </c>
      <c r="Z12" s="13">
        <v>76750</v>
      </c>
      <c r="AA12" s="2">
        <f t="shared" si="4"/>
        <v>0</v>
      </c>
      <c r="AD12" s="83">
        <v>34500</v>
      </c>
      <c r="AE12" s="23">
        <f t="shared" si="6"/>
        <v>76750</v>
      </c>
      <c r="AF12" s="137">
        <v>99100</v>
      </c>
    </row>
    <row r="13" spans="1:32">
      <c r="A13" s="9">
        <v>44234</v>
      </c>
      <c r="B13" s="7">
        <v>19000</v>
      </c>
      <c r="C13" s="25"/>
      <c r="D13" s="7"/>
      <c r="E13" s="7"/>
      <c r="F13" s="7"/>
      <c r="G13" s="7"/>
      <c r="H13" s="25"/>
      <c r="I13" s="3"/>
      <c r="J13" s="10">
        <f t="shared" si="1"/>
        <v>19000</v>
      </c>
      <c r="K13" s="7">
        <v>500</v>
      </c>
      <c r="L13" s="7"/>
      <c r="M13" s="7"/>
      <c r="N13" s="12">
        <f t="shared" si="2"/>
        <v>500</v>
      </c>
      <c r="O13" s="3">
        <v>1200</v>
      </c>
      <c r="P13" s="3"/>
      <c r="Q13" s="3">
        <v>7000</v>
      </c>
      <c r="R13" s="3">
        <v>12800</v>
      </c>
      <c r="S13" s="10">
        <f t="shared" si="3"/>
        <v>21000</v>
      </c>
      <c r="T13" s="10"/>
      <c r="U13" s="10">
        <v>6575</v>
      </c>
      <c r="V13" s="10">
        <v>77000</v>
      </c>
      <c r="W13" s="10">
        <f t="shared" si="0"/>
        <v>83575</v>
      </c>
      <c r="X13" s="10"/>
      <c r="Y13" s="10">
        <f t="shared" si="5"/>
        <v>124075</v>
      </c>
      <c r="Z13" s="13">
        <v>121075</v>
      </c>
      <c r="AA13" s="2">
        <f t="shared" si="4"/>
        <v>3000</v>
      </c>
      <c r="AD13" s="83">
        <v>37500</v>
      </c>
      <c r="AE13" s="23">
        <f t="shared" si="6"/>
        <v>121075</v>
      </c>
      <c r="AF13" s="137">
        <v>34500</v>
      </c>
    </row>
    <row r="14" spans="1:32">
      <c r="A14" s="9">
        <v>44235</v>
      </c>
      <c r="B14" s="7">
        <v>16000</v>
      </c>
      <c r="C14" s="25"/>
      <c r="D14" s="7">
        <v>1200</v>
      </c>
      <c r="E14" s="7"/>
      <c r="F14" s="7"/>
      <c r="G14" s="7"/>
      <c r="H14" s="25"/>
      <c r="I14" s="3"/>
      <c r="J14" s="10">
        <f t="shared" si="1"/>
        <v>17200</v>
      </c>
      <c r="K14" s="7"/>
      <c r="L14" s="7"/>
      <c r="M14" s="7"/>
      <c r="N14" s="12">
        <f t="shared" si="2"/>
        <v>0</v>
      </c>
      <c r="O14" s="3">
        <v>2000</v>
      </c>
      <c r="P14" s="3">
        <v>9000</v>
      </c>
      <c r="Q14" s="3">
        <v>8000</v>
      </c>
      <c r="R14" s="3">
        <v>29000</v>
      </c>
      <c r="S14" s="10">
        <f t="shared" si="3"/>
        <v>48000</v>
      </c>
      <c r="T14" s="10">
        <v>83500</v>
      </c>
      <c r="U14" s="10"/>
      <c r="V14" s="10"/>
      <c r="W14" s="10">
        <f t="shared" si="0"/>
        <v>0</v>
      </c>
      <c r="X14" s="10"/>
      <c r="Y14" s="10">
        <f t="shared" si="5"/>
        <v>148700</v>
      </c>
      <c r="Z14" s="13">
        <v>139700</v>
      </c>
      <c r="AA14" s="2">
        <f t="shared" si="4"/>
        <v>9000</v>
      </c>
      <c r="AD14" s="83">
        <v>139700</v>
      </c>
      <c r="AE14" s="23">
        <f t="shared" si="6"/>
        <v>139700</v>
      </c>
      <c r="AF14" s="137">
        <v>37500</v>
      </c>
    </row>
    <row r="15" spans="1:32">
      <c r="A15" s="9">
        <v>44236</v>
      </c>
      <c r="B15" s="7">
        <v>14000</v>
      </c>
      <c r="C15" s="25"/>
      <c r="D15" s="7">
        <v>800</v>
      </c>
      <c r="E15" s="7"/>
      <c r="F15" s="7"/>
      <c r="G15" s="7"/>
      <c r="H15" s="25"/>
      <c r="I15" s="3"/>
      <c r="J15" s="10">
        <f t="shared" si="1"/>
        <v>14800</v>
      </c>
      <c r="K15" s="7"/>
      <c r="L15" s="7"/>
      <c r="M15" s="7"/>
      <c r="N15" s="12">
        <f t="shared" si="2"/>
        <v>0</v>
      </c>
      <c r="O15" s="3">
        <v>3600</v>
      </c>
      <c r="P15" s="3">
        <v>4000</v>
      </c>
      <c r="Q15" s="3">
        <v>9000</v>
      </c>
      <c r="R15" s="3">
        <v>19400</v>
      </c>
      <c r="S15" s="10">
        <f t="shared" si="3"/>
        <v>36000</v>
      </c>
      <c r="T15" s="10">
        <v>44500</v>
      </c>
      <c r="U15" s="10"/>
      <c r="V15" s="10"/>
      <c r="W15" s="10">
        <f t="shared" si="0"/>
        <v>0</v>
      </c>
      <c r="X15" s="10"/>
      <c r="Y15" s="179">
        <f t="shared" si="5"/>
        <v>95300</v>
      </c>
      <c r="Z15" s="180">
        <v>73300</v>
      </c>
      <c r="AA15" s="181">
        <f t="shared" si="4"/>
        <v>22000</v>
      </c>
      <c r="AD15" s="83">
        <v>73300</v>
      </c>
      <c r="AE15" s="23">
        <f t="shared" si="6"/>
        <v>73300</v>
      </c>
      <c r="AF15" s="137">
        <v>139700</v>
      </c>
    </row>
    <row r="16" spans="1:32">
      <c r="A16" s="9">
        <v>44237</v>
      </c>
      <c r="B16" s="7">
        <v>22000</v>
      </c>
      <c r="C16" s="25"/>
      <c r="D16" s="7"/>
      <c r="E16" s="7"/>
      <c r="F16" s="7"/>
      <c r="G16" s="7"/>
      <c r="H16" s="25"/>
      <c r="I16" s="3"/>
      <c r="J16" s="10">
        <f t="shared" si="1"/>
        <v>22000</v>
      </c>
      <c r="K16" s="7">
        <v>1000</v>
      </c>
      <c r="L16" s="7"/>
      <c r="M16" s="7"/>
      <c r="N16" s="12">
        <f t="shared" si="2"/>
        <v>1000</v>
      </c>
      <c r="O16" s="3">
        <v>2800</v>
      </c>
      <c r="P16" s="3">
        <v>7000</v>
      </c>
      <c r="Q16" s="3">
        <v>11000</v>
      </c>
      <c r="R16" s="3">
        <v>23600</v>
      </c>
      <c r="S16" s="10">
        <f t="shared" si="3"/>
        <v>44400</v>
      </c>
      <c r="T16" s="10">
        <v>82500</v>
      </c>
      <c r="U16" s="10"/>
      <c r="V16" s="10"/>
      <c r="W16" s="10">
        <f t="shared" si="0"/>
        <v>0</v>
      </c>
      <c r="X16" s="185">
        <v>2000</v>
      </c>
      <c r="Y16" s="186">
        <f t="shared" si="5"/>
        <v>151900</v>
      </c>
      <c r="Z16" s="187">
        <v>400</v>
      </c>
      <c r="AA16" s="188">
        <f t="shared" si="4"/>
        <v>151500</v>
      </c>
      <c r="AB16" s="243" t="s">
        <v>230</v>
      </c>
      <c r="AC16" s="244"/>
      <c r="AF16" s="137">
        <v>73300</v>
      </c>
    </row>
    <row r="17" spans="1:33">
      <c r="A17" s="9">
        <v>44238</v>
      </c>
      <c r="B17" s="7">
        <v>11000</v>
      </c>
      <c r="C17" s="25"/>
      <c r="D17" s="7"/>
      <c r="E17" s="7"/>
      <c r="F17" s="7">
        <v>3000</v>
      </c>
      <c r="G17" s="7"/>
      <c r="H17" s="25"/>
      <c r="I17" s="3"/>
      <c r="J17" s="10">
        <f t="shared" si="1"/>
        <v>14000</v>
      </c>
      <c r="K17" s="7">
        <v>1500</v>
      </c>
      <c r="L17" s="7"/>
      <c r="M17" s="7"/>
      <c r="N17" s="12">
        <f t="shared" si="2"/>
        <v>1500</v>
      </c>
      <c r="O17" s="3">
        <v>2400</v>
      </c>
      <c r="P17" s="3">
        <v>7000</v>
      </c>
      <c r="Q17" s="3">
        <v>12000</v>
      </c>
      <c r="R17" s="3">
        <v>21000</v>
      </c>
      <c r="S17" s="10">
        <f t="shared" si="3"/>
        <v>42400</v>
      </c>
      <c r="T17" s="10">
        <v>78000</v>
      </c>
      <c r="U17" s="10"/>
      <c r="V17" s="10"/>
      <c r="W17" s="10">
        <f t="shared" si="0"/>
        <v>0</v>
      </c>
      <c r="X17" s="185"/>
      <c r="Y17" s="189">
        <f t="shared" si="5"/>
        <v>135900</v>
      </c>
      <c r="Z17" s="83">
        <v>400</v>
      </c>
      <c r="AA17" s="2">
        <f t="shared" si="4"/>
        <v>135500</v>
      </c>
      <c r="AB17" s="245"/>
      <c r="AC17" s="246"/>
      <c r="AF17" s="137">
        <v>362950</v>
      </c>
    </row>
    <row r="18" spans="1:33">
      <c r="A18" s="9">
        <v>44239</v>
      </c>
      <c r="B18" s="7">
        <v>12000</v>
      </c>
      <c r="C18" s="25"/>
      <c r="D18" s="7"/>
      <c r="E18" s="7"/>
      <c r="F18" s="7"/>
      <c r="G18" s="7"/>
      <c r="H18" s="25"/>
      <c r="I18" s="3"/>
      <c r="J18" s="10">
        <f t="shared" si="1"/>
        <v>12000</v>
      </c>
      <c r="K18" s="7"/>
      <c r="L18" s="7"/>
      <c r="M18" s="7"/>
      <c r="N18" s="12">
        <f t="shared" si="2"/>
        <v>0</v>
      </c>
      <c r="O18" s="3">
        <v>1400</v>
      </c>
      <c r="P18" s="3">
        <v>4000</v>
      </c>
      <c r="Q18" s="3">
        <v>2000</v>
      </c>
      <c r="R18" s="3">
        <v>4400</v>
      </c>
      <c r="S18" s="10">
        <f t="shared" si="3"/>
        <v>11800</v>
      </c>
      <c r="T18" s="10">
        <v>22000</v>
      </c>
      <c r="U18" s="10"/>
      <c r="V18" s="10">
        <v>306275</v>
      </c>
      <c r="W18" s="10">
        <f t="shared" si="0"/>
        <v>306275</v>
      </c>
      <c r="X18" s="185"/>
      <c r="Y18" s="189">
        <f t="shared" si="5"/>
        <v>352075</v>
      </c>
      <c r="Z18" s="83">
        <v>0</v>
      </c>
      <c r="AA18" s="2">
        <f t="shared" si="4"/>
        <v>352075</v>
      </c>
      <c r="AB18" s="259">
        <f>SUM(Z16:Z22)</f>
        <v>205700</v>
      </c>
      <c r="AC18" s="190"/>
      <c r="AF18" s="137">
        <v>205700</v>
      </c>
    </row>
    <row r="19" spans="1:33">
      <c r="A19" s="9">
        <v>44240</v>
      </c>
      <c r="B19" s="7">
        <v>11000</v>
      </c>
      <c r="C19" s="25"/>
      <c r="D19" s="7"/>
      <c r="E19" s="7"/>
      <c r="F19" s="7"/>
      <c r="G19" s="7"/>
      <c r="H19" s="25"/>
      <c r="I19" s="3"/>
      <c r="J19" s="10">
        <f t="shared" si="1"/>
        <v>11000</v>
      </c>
      <c r="K19" s="7">
        <v>500</v>
      </c>
      <c r="L19" s="7"/>
      <c r="M19" s="7"/>
      <c r="N19" s="12">
        <f t="shared" si="2"/>
        <v>500</v>
      </c>
      <c r="O19" s="3">
        <v>2200</v>
      </c>
      <c r="P19" s="3"/>
      <c r="Q19" s="3">
        <v>9000</v>
      </c>
      <c r="R19" s="3">
        <v>8800</v>
      </c>
      <c r="S19" s="10">
        <f t="shared" si="3"/>
        <v>20000</v>
      </c>
      <c r="T19" s="10">
        <v>12000</v>
      </c>
      <c r="U19" s="10"/>
      <c r="V19" s="10"/>
      <c r="W19" s="10">
        <f t="shared" si="0"/>
        <v>0</v>
      </c>
      <c r="X19" s="185"/>
      <c r="Y19" s="189">
        <f t="shared" si="5"/>
        <v>43500</v>
      </c>
      <c r="Z19" s="83">
        <v>0</v>
      </c>
      <c r="AA19" s="2">
        <f t="shared" si="4"/>
        <v>43500</v>
      </c>
      <c r="AB19" s="260"/>
      <c r="AC19" s="190"/>
      <c r="AF19" s="137">
        <v>11900</v>
      </c>
      <c r="AG19" s="238">
        <f>SUM(AF19:AF26)</f>
        <v>582200</v>
      </c>
    </row>
    <row r="20" spans="1:33">
      <c r="A20" s="9">
        <v>44241</v>
      </c>
      <c r="B20" s="7">
        <v>10000</v>
      </c>
      <c r="C20" s="25"/>
      <c r="D20" s="7"/>
      <c r="E20" s="7"/>
      <c r="F20" s="7"/>
      <c r="G20" s="7"/>
      <c r="H20" s="25"/>
      <c r="I20" s="3"/>
      <c r="J20" s="10">
        <f t="shared" si="1"/>
        <v>10000</v>
      </c>
      <c r="K20" s="7">
        <v>500</v>
      </c>
      <c r="L20" s="7"/>
      <c r="M20" s="7"/>
      <c r="N20" s="12">
        <f t="shared" si="2"/>
        <v>500</v>
      </c>
      <c r="O20" s="3">
        <v>1600</v>
      </c>
      <c r="P20" s="3"/>
      <c r="Q20" s="3">
        <v>4000</v>
      </c>
      <c r="R20" s="3">
        <v>8600</v>
      </c>
      <c r="S20" s="10">
        <f t="shared" si="3"/>
        <v>14200</v>
      </c>
      <c r="T20" s="10"/>
      <c r="U20" s="10"/>
      <c r="V20" s="10"/>
      <c r="W20" s="10">
        <f t="shared" si="0"/>
        <v>0</v>
      </c>
      <c r="X20" s="185"/>
      <c r="Y20" s="189">
        <f t="shared" si="5"/>
        <v>24700</v>
      </c>
      <c r="Z20" s="83">
        <v>16150</v>
      </c>
      <c r="AA20" s="2">
        <f t="shared" si="4"/>
        <v>8550</v>
      </c>
      <c r="AB20" s="260"/>
      <c r="AC20" s="190"/>
      <c r="AF20" s="137">
        <v>145800</v>
      </c>
      <c r="AG20" s="239"/>
    </row>
    <row r="21" spans="1:33">
      <c r="A21" s="9">
        <v>44242</v>
      </c>
      <c r="B21" s="7">
        <v>16000</v>
      </c>
      <c r="C21" s="25">
        <v>150</v>
      </c>
      <c r="D21" s="7">
        <v>1600</v>
      </c>
      <c r="E21" s="7"/>
      <c r="F21" s="7"/>
      <c r="G21" s="7"/>
      <c r="H21" s="25"/>
      <c r="I21" s="3"/>
      <c r="J21" s="10">
        <f t="shared" si="1"/>
        <v>17750</v>
      </c>
      <c r="K21" s="7">
        <v>1000</v>
      </c>
      <c r="L21" s="7"/>
      <c r="M21" s="7"/>
      <c r="N21" s="12">
        <f t="shared" si="2"/>
        <v>1000</v>
      </c>
      <c r="O21" s="3">
        <v>1000</v>
      </c>
      <c r="P21" s="3">
        <v>10000</v>
      </c>
      <c r="Q21" s="3">
        <v>9000</v>
      </c>
      <c r="R21" s="3">
        <v>23800</v>
      </c>
      <c r="S21" s="10">
        <f t="shared" si="3"/>
        <v>43800</v>
      </c>
      <c r="T21" s="10">
        <v>87000</v>
      </c>
      <c r="U21" s="10"/>
      <c r="V21" s="10"/>
      <c r="W21" s="10">
        <f t="shared" si="0"/>
        <v>0</v>
      </c>
      <c r="X21" s="185"/>
      <c r="Y21" s="189">
        <f t="shared" si="5"/>
        <v>149550</v>
      </c>
      <c r="Z21" s="83">
        <v>105550</v>
      </c>
      <c r="AA21" s="2">
        <f t="shared" si="4"/>
        <v>44000</v>
      </c>
      <c r="AB21" s="260"/>
      <c r="AC21" s="190"/>
      <c r="AF21" s="137">
        <v>117300</v>
      </c>
      <c r="AG21" s="239"/>
    </row>
    <row r="22" spans="1:33">
      <c r="A22" s="9">
        <v>44243</v>
      </c>
      <c r="B22" s="7">
        <v>17000</v>
      </c>
      <c r="C22" s="25">
        <v>300</v>
      </c>
      <c r="D22" s="7"/>
      <c r="E22" s="7"/>
      <c r="F22" s="7"/>
      <c r="G22" s="7"/>
      <c r="H22" s="25"/>
      <c r="I22" s="3"/>
      <c r="J22" s="10">
        <f t="shared" si="1"/>
        <v>17300</v>
      </c>
      <c r="K22" s="7">
        <v>1000</v>
      </c>
      <c r="L22" s="7"/>
      <c r="M22" s="7"/>
      <c r="N22" s="12">
        <f t="shared" si="2"/>
        <v>1000</v>
      </c>
      <c r="O22" s="3">
        <v>1800</v>
      </c>
      <c r="P22" s="3">
        <v>2000</v>
      </c>
      <c r="Q22" s="3">
        <v>12000</v>
      </c>
      <c r="R22" s="3">
        <v>18600</v>
      </c>
      <c r="S22" s="10">
        <f t="shared" si="3"/>
        <v>34400</v>
      </c>
      <c r="T22" s="10">
        <v>40500</v>
      </c>
      <c r="U22" s="10"/>
      <c r="V22" s="10"/>
      <c r="W22" s="10">
        <f t="shared" si="0"/>
        <v>0</v>
      </c>
      <c r="X22" s="185"/>
      <c r="Y22" s="191">
        <f t="shared" si="5"/>
        <v>93200</v>
      </c>
      <c r="Z22" s="180">
        <v>83200</v>
      </c>
      <c r="AA22" s="181">
        <f t="shared" si="4"/>
        <v>10000</v>
      </c>
      <c r="AB22" s="260"/>
      <c r="AC22" s="192"/>
      <c r="AF22" s="137">
        <v>42600</v>
      </c>
      <c r="AG22" s="239"/>
    </row>
    <row r="23" spans="1:33">
      <c r="A23" s="9">
        <v>44244</v>
      </c>
      <c r="B23" s="7">
        <v>26000</v>
      </c>
      <c r="C23" s="25"/>
      <c r="D23" s="7">
        <v>400</v>
      </c>
      <c r="E23" s="7"/>
      <c r="F23" s="7">
        <v>1500</v>
      </c>
      <c r="G23" s="7"/>
      <c r="H23" s="25"/>
      <c r="I23" s="3"/>
      <c r="J23" s="10">
        <f t="shared" si="1"/>
        <v>27900</v>
      </c>
      <c r="K23" s="7"/>
      <c r="L23" s="7"/>
      <c r="M23" s="7"/>
      <c r="N23" s="12">
        <f t="shared" si="2"/>
        <v>0</v>
      </c>
      <c r="O23" s="3">
        <v>2800</v>
      </c>
      <c r="P23" s="3">
        <v>6000</v>
      </c>
      <c r="Q23" s="3">
        <v>13000</v>
      </c>
      <c r="R23" s="3">
        <v>22200</v>
      </c>
      <c r="S23" s="10">
        <f t="shared" si="3"/>
        <v>44000</v>
      </c>
      <c r="T23" s="10">
        <v>45000</v>
      </c>
      <c r="U23" s="10"/>
      <c r="V23" s="10"/>
      <c r="W23" s="10">
        <f t="shared" si="0"/>
        <v>0</v>
      </c>
      <c r="X23" s="185"/>
      <c r="Y23" s="193">
        <f t="shared" si="5"/>
        <v>116900</v>
      </c>
      <c r="Z23" s="194">
        <v>11900</v>
      </c>
      <c r="AA23" s="195">
        <f t="shared" si="4"/>
        <v>105000</v>
      </c>
      <c r="AB23" s="261">
        <f>SUM(Z23:Z30)</f>
        <v>582200</v>
      </c>
      <c r="AC23" s="196"/>
      <c r="AF23" s="137">
        <v>23800</v>
      </c>
      <c r="AG23" s="239"/>
    </row>
    <row r="24" spans="1:33">
      <c r="A24" s="9">
        <v>44245</v>
      </c>
      <c r="B24" s="7">
        <v>12000</v>
      </c>
      <c r="C24" s="25"/>
      <c r="D24" s="7">
        <v>800</v>
      </c>
      <c r="E24" s="7"/>
      <c r="F24" s="7"/>
      <c r="G24" s="7"/>
      <c r="H24" s="25"/>
      <c r="I24" s="3"/>
      <c r="J24" s="10">
        <f t="shared" si="1"/>
        <v>12800</v>
      </c>
      <c r="K24" s="7"/>
      <c r="L24" s="7"/>
      <c r="M24" s="7"/>
      <c r="N24" s="12">
        <f t="shared" si="2"/>
        <v>0</v>
      </c>
      <c r="O24" s="3">
        <v>2800</v>
      </c>
      <c r="P24" s="3">
        <v>3000</v>
      </c>
      <c r="Q24" s="3">
        <v>6000</v>
      </c>
      <c r="R24" s="3">
        <v>17200</v>
      </c>
      <c r="S24" s="10">
        <f t="shared" si="3"/>
        <v>29000</v>
      </c>
      <c r="T24" s="10">
        <v>104000</v>
      </c>
      <c r="U24" s="10"/>
      <c r="V24" s="10"/>
      <c r="W24" s="10">
        <f t="shared" si="0"/>
        <v>0</v>
      </c>
      <c r="X24" s="185"/>
      <c r="Y24" s="197">
        <f t="shared" si="5"/>
        <v>145800</v>
      </c>
      <c r="Z24" s="83">
        <v>145800</v>
      </c>
      <c r="AA24" s="2">
        <f t="shared" si="4"/>
        <v>0</v>
      </c>
      <c r="AB24" s="262"/>
      <c r="AC24" s="198"/>
      <c r="AF24" s="137">
        <v>126400</v>
      </c>
      <c r="AG24" s="239"/>
    </row>
    <row r="25" spans="1:33">
      <c r="A25" s="9">
        <v>44246</v>
      </c>
      <c r="B25" s="7">
        <v>13000</v>
      </c>
      <c r="C25" s="25"/>
      <c r="D25" s="7"/>
      <c r="E25" s="7"/>
      <c r="F25" s="7">
        <v>1500</v>
      </c>
      <c r="G25" s="7"/>
      <c r="H25" s="25"/>
      <c r="I25" s="3"/>
      <c r="J25" s="10">
        <f t="shared" si="1"/>
        <v>14500</v>
      </c>
      <c r="K25" s="7">
        <v>500</v>
      </c>
      <c r="L25" s="7"/>
      <c r="M25" s="7"/>
      <c r="N25" s="12">
        <f t="shared" si="2"/>
        <v>500</v>
      </c>
      <c r="O25" s="3">
        <v>2600</v>
      </c>
      <c r="P25" s="3">
        <v>7000</v>
      </c>
      <c r="Q25" s="3">
        <v>11000</v>
      </c>
      <c r="R25" s="3">
        <v>21200</v>
      </c>
      <c r="S25" s="10">
        <f t="shared" si="3"/>
        <v>41800</v>
      </c>
      <c r="T25" s="10">
        <v>65500</v>
      </c>
      <c r="U25" s="10"/>
      <c r="V25" s="10"/>
      <c r="W25" s="10">
        <f t="shared" si="0"/>
        <v>0</v>
      </c>
      <c r="X25" s="185"/>
      <c r="Y25" s="197">
        <f t="shared" si="5"/>
        <v>122300</v>
      </c>
      <c r="Z25" s="83">
        <v>117300</v>
      </c>
      <c r="AA25" s="2">
        <f t="shared" si="4"/>
        <v>5000</v>
      </c>
      <c r="AB25" s="262"/>
      <c r="AC25" s="198"/>
      <c r="AF25" s="137">
        <v>65500</v>
      </c>
      <c r="AG25" s="239"/>
    </row>
    <row r="26" spans="1:33">
      <c r="A26" s="9">
        <v>44247</v>
      </c>
      <c r="B26" s="7">
        <v>17000</v>
      </c>
      <c r="C26" s="25"/>
      <c r="D26" s="7">
        <v>400</v>
      </c>
      <c r="E26" s="7"/>
      <c r="F26" s="7"/>
      <c r="G26" s="7"/>
      <c r="H26" s="25"/>
      <c r="I26" s="3"/>
      <c r="J26" s="10">
        <f t="shared" si="1"/>
        <v>17400</v>
      </c>
      <c r="K26" s="7">
        <v>1000</v>
      </c>
      <c r="L26" s="7"/>
      <c r="M26" s="7"/>
      <c r="N26" s="12">
        <f t="shared" si="2"/>
        <v>1000</v>
      </c>
      <c r="O26" s="3">
        <v>2200</v>
      </c>
      <c r="P26" s="3"/>
      <c r="Q26" s="3">
        <v>5000</v>
      </c>
      <c r="R26" s="3">
        <v>5600</v>
      </c>
      <c r="S26" s="10">
        <f t="shared" si="3"/>
        <v>12800</v>
      </c>
      <c r="T26" s="10">
        <v>4500</v>
      </c>
      <c r="U26" s="10"/>
      <c r="V26" s="10"/>
      <c r="W26" s="10">
        <f t="shared" si="0"/>
        <v>0</v>
      </c>
      <c r="X26" s="185">
        <v>7000</v>
      </c>
      <c r="Y26" s="197">
        <f t="shared" si="5"/>
        <v>42700</v>
      </c>
      <c r="Z26" s="83">
        <v>42600</v>
      </c>
      <c r="AA26" s="2">
        <f t="shared" si="4"/>
        <v>100</v>
      </c>
      <c r="AB26" s="262"/>
      <c r="AC26" s="198"/>
      <c r="AF26" s="137">
        <v>48900</v>
      </c>
      <c r="AG26" s="239"/>
    </row>
    <row r="27" spans="1:33">
      <c r="A27" s="9">
        <v>44248</v>
      </c>
      <c r="B27" s="7">
        <v>14000</v>
      </c>
      <c r="C27" s="25"/>
      <c r="D27" s="7"/>
      <c r="E27" s="7"/>
      <c r="F27" s="7"/>
      <c r="G27" s="7"/>
      <c r="H27" s="25"/>
      <c r="I27" s="3"/>
      <c r="J27" s="10">
        <f t="shared" si="1"/>
        <v>14000</v>
      </c>
      <c r="K27" s="7"/>
      <c r="L27" s="7"/>
      <c r="M27" s="7"/>
      <c r="N27" s="12">
        <f t="shared" si="2"/>
        <v>0</v>
      </c>
      <c r="O27" s="3">
        <v>2800</v>
      </c>
      <c r="P27" s="3"/>
      <c r="Q27" s="3">
        <v>3000</v>
      </c>
      <c r="R27" s="3">
        <v>4000</v>
      </c>
      <c r="S27" s="10">
        <f t="shared" si="3"/>
        <v>9800</v>
      </c>
      <c r="T27" s="10"/>
      <c r="U27" s="10"/>
      <c r="V27" s="10"/>
      <c r="W27" s="10">
        <f t="shared" si="0"/>
        <v>0</v>
      </c>
      <c r="X27" s="185"/>
      <c r="Y27" s="197">
        <f t="shared" si="5"/>
        <v>23800</v>
      </c>
      <c r="Z27" s="83">
        <v>23800</v>
      </c>
      <c r="AA27" s="2">
        <f t="shared" si="4"/>
        <v>0</v>
      </c>
      <c r="AB27" s="262"/>
      <c r="AC27" s="198"/>
      <c r="AF27" s="137">
        <v>290825</v>
      </c>
    </row>
    <row r="28" spans="1:33">
      <c r="A28" s="9">
        <v>44249</v>
      </c>
      <c r="B28" s="7">
        <v>13000</v>
      </c>
      <c r="C28" s="25"/>
      <c r="D28" s="7"/>
      <c r="E28" s="7"/>
      <c r="F28" s="7">
        <v>1500</v>
      </c>
      <c r="G28" s="7"/>
      <c r="H28" s="25"/>
      <c r="I28" s="3"/>
      <c r="J28" s="10">
        <f t="shared" si="1"/>
        <v>14500</v>
      </c>
      <c r="K28" s="7">
        <v>2000</v>
      </c>
      <c r="L28" s="7"/>
      <c r="M28" s="7"/>
      <c r="N28" s="12">
        <f t="shared" si="2"/>
        <v>2000</v>
      </c>
      <c r="O28" s="3">
        <v>3200</v>
      </c>
      <c r="P28" s="3">
        <v>9000</v>
      </c>
      <c r="Q28" s="3">
        <v>9000</v>
      </c>
      <c r="R28" s="3">
        <v>19200</v>
      </c>
      <c r="S28" s="10">
        <f t="shared" si="3"/>
        <v>40400</v>
      </c>
      <c r="T28" s="10">
        <v>80500</v>
      </c>
      <c r="U28" s="10"/>
      <c r="V28" s="10"/>
      <c r="W28" s="10">
        <f t="shared" si="0"/>
        <v>0</v>
      </c>
      <c r="X28" s="185"/>
      <c r="Y28" s="197">
        <f t="shared" si="5"/>
        <v>137400</v>
      </c>
      <c r="Z28" s="83">
        <v>126400</v>
      </c>
      <c r="AA28" s="2">
        <f t="shared" si="4"/>
        <v>11000</v>
      </c>
      <c r="AB28" s="262"/>
      <c r="AC28" s="198"/>
      <c r="AF28" s="137">
        <v>216200</v>
      </c>
    </row>
    <row r="29" spans="1:33">
      <c r="A29" s="9">
        <v>44250</v>
      </c>
      <c r="B29" s="7">
        <v>24000</v>
      </c>
      <c r="C29" s="25"/>
      <c r="D29" s="7">
        <v>800</v>
      </c>
      <c r="E29" s="7"/>
      <c r="F29" s="7"/>
      <c r="G29" s="7"/>
      <c r="H29" s="25">
        <v>1500</v>
      </c>
      <c r="I29" s="3"/>
      <c r="J29" s="10">
        <f t="shared" si="1"/>
        <v>26300</v>
      </c>
      <c r="K29" s="7">
        <v>1500</v>
      </c>
      <c r="L29" s="7"/>
      <c r="M29" s="7"/>
      <c r="N29" s="12">
        <f t="shared" si="2"/>
        <v>1500</v>
      </c>
      <c r="O29" s="3">
        <v>3000</v>
      </c>
      <c r="P29" s="3">
        <v>2000</v>
      </c>
      <c r="Q29" s="3">
        <v>8000</v>
      </c>
      <c r="R29" s="3">
        <v>20200</v>
      </c>
      <c r="S29" s="10">
        <f t="shared" si="3"/>
        <v>33200</v>
      </c>
      <c r="T29" s="10">
        <v>58500</v>
      </c>
      <c r="U29" s="10"/>
      <c r="V29" s="10"/>
      <c r="W29" s="10">
        <f t="shared" si="0"/>
        <v>0</v>
      </c>
      <c r="X29" s="185"/>
      <c r="Y29" s="197">
        <f t="shared" si="5"/>
        <v>119500</v>
      </c>
      <c r="Z29" s="83">
        <v>65500</v>
      </c>
      <c r="AA29" s="2">
        <f t="shared" si="4"/>
        <v>54000</v>
      </c>
      <c r="AB29" s="262"/>
      <c r="AC29" s="198"/>
      <c r="AF29" s="137">
        <v>302975</v>
      </c>
    </row>
    <row r="30" spans="1:33" ht="15.75" thickBot="1">
      <c r="A30" s="9">
        <v>44251</v>
      </c>
      <c r="B30" s="7">
        <v>8000</v>
      </c>
      <c r="C30" s="25"/>
      <c r="D30" s="7">
        <v>400</v>
      </c>
      <c r="E30" s="7"/>
      <c r="F30" s="7"/>
      <c r="G30" s="7"/>
      <c r="H30" s="25"/>
      <c r="I30" s="3"/>
      <c r="J30" s="10">
        <f t="shared" si="1"/>
        <v>8400</v>
      </c>
      <c r="K30" s="7">
        <v>500</v>
      </c>
      <c r="L30" s="7"/>
      <c r="M30" s="7"/>
      <c r="N30" s="12">
        <f t="shared" si="2"/>
        <v>500</v>
      </c>
      <c r="O30" s="3">
        <v>1800</v>
      </c>
      <c r="P30" s="3">
        <v>2000</v>
      </c>
      <c r="Q30" s="3">
        <v>1000</v>
      </c>
      <c r="R30" s="3">
        <v>14200</v>
      </c>
      <c r="S30" s="10">
        <f t="shared" si="3"/>
        <v>19000</v>
      </c>
      <c r="T30" s="10">
        <v>21000</v>
      </c>
      <c r="U30" s="10"/>
      <c r="V30" s="10"/>
      <c r="W30" s="10">
        <f t="shared" si="0"/>
        <v>0</v>
      </c>
      <c r="X30" s="185"/>
      <c r="Y30" s="199">
        <f t="shared" si="5"/>
        <v>48900</v>
      </c>
      <c r="Z30" s="180">
        <v>48900</v>
      </c>
      <c r="AA30" s="181">
        <f t="shared" si="4"/>
        <v>0</v>
      </c>
      <c r="AB30" s="262"/>
      <c r="AC30" s="198"/>
    </row>
    <row r="31" spans="1:33" ht="15.75" thickTop="1">
      <c r="A31" s="9">
        <v>44252</v>
      </c>
      <c r="B31" s="7">
        <v>15000</v>
      </c>
      <c r="C31" s="25"/>
      <c r="D31" s="7"/>
      <c r="E31" s="7"/>
      <c r="F31" s="7"/>
      <c r="G31" s="7"/>
      <c r="H31" s="25"/>
      <c r="I31" s="3"/>
      <c r="J31" s="10">
        <f t="shared" si="1"/>
        <v>15000</v>
      </c>
      <c r="K31" s="7">
        <v>500</v>
      </c>
      <c r="L31" s="7"/>
      <c r="M31" s="7"/>
      <c r="N31" s="12">
        <f t="shared" si="2"/>
        <v>500</v>
      </c>
      <c r="O31" s="3">
        <v>2600</v>
      </c>
      <c r="P31" s="3">
        <v>3000</v>
      </c>
      <c r="Q31" s="3">
        <v>2000</v>
      </c>
      <c r="R31" s="3">
        <v>27200</v>
      </c>
      <c r="S31" s="10">
        <f t="shared" si="3"/>
        <v>34800</v>
      </c>
      <c r="T31" s="10">
        <v>49500</v>
      </c>
      <c r="U31" s="10"/>
      <c r="V31" s="10"/>
      <c r="W31" s="10">
        <f t="shared" si="0"/>
        <v>0</v>
      </c>
      <c r="X31" s="185">
        <v>4000</v>
      </c>
      <c r="Y31" s="200">
        <f t="shared" si="5"/>
        <v>103800</v>
      </c>
      <c r="Z31" s="201">
        <v>90800</v>
      </c>
      <c r="AA31" s="202">
        <f t="shared" si="4"/>
        <v>13000</v>
      </c>
      <c r="AB31" s="240">
        <f>SUM(Z31:Z34)</f>
        <v>216200</v>
      </c>
      <c r="AC31" s="203"/>
      <c r="AF31" s="137">
        <f>SUM(AF8:AF29)</f>
        <v>2894300</v>
      </c>
    </row>
    <row r="32" spans="1:33">
      <c r="A32" s="9">
        <v>44253</v>
      </c>
      <c r="B32" s="7">
        <v>18000</v>
      </c>
      <c r="C32" s="25"/>
      <c r="D32" s="7">
        <v>1200</v>
      </c>
      <c r="E32" s="7"/>
      <c r="F32" s="7">
        <v>3000</v>
      </c>
      <c r="G32" s="7"/>
      <c r="H32" s="25"/>
      <c r="I32" s="3"/>
      <c r="J32" s="10">
        <f t="shared" si="1"/>
        <v>22200</v>
      </c>
      <c r="K32" s="7">
        <v>1000</v>
      </c>
      <c r="L32" s="7"/>
      <c r="M32" s="7"/>
      <c r="N32" s="12">
        <f t="shared" si="2"/>
        <v>1000</v>
      </c>
      <c r="O32" s="3">
        <v>3600</v>
      </c>
      <c r="P32" s="3">
        <v>2000</v>
      </c>
      <c r="Q32" s="3">
        <v>6000</v>
      </c>
      <c r="R32" s="3">
        <v>15200</v>
      </c>
      <c r="S32" s="10">
        <f t="shared" si="3"/>
        <v>26800</v>
      </c>
      <c r="T32" s="10">
        <v>117000</v>
      </c>
      <c r="U32" s="10"/>
      <c r="V32" s="10"/>
      <c r="W32" s="10">
        <f t="shared" si="0"/>
        <v>0</v>
      </c>
      <c r="X32" s="185"/>
      <c r="Y32" s="204">
        <f t="shared" si="5"/>
        <v>167000</v>
      </c>
      <c r="Z32" s="83">
        <v>70000</v>
      </c>
      <c r="AA32" s="2">
        <f t="shared" si="4"/>
        <v>97000</v>
      </c>
      <c r="AB32" s="241"/>
      <c r="AC32" s="205"/>
    </row>
    <row r="33" spans="1:30">
      <c r="A33" s="9">
        <v>44254</v>
      </c>
      <c r="B33" s="7">
        <v>16000</v>
      </c>
      <c r="C33" s="25"/>
      <c r="D33" s="7"/>
      <c r="E33" s="7"/>
      <c r="F33" s="7"/>
      <c r="G33" s="7"/>
      <c r="H33" s="25"/>
      <c r="I33" s="3"/>
      <c r="J33" s="10">
        <f t="shared" si="1"/>
        <v>16000</v>
      </c>
      <c r="K33" s="7">
        <v>1500</v>
      </c>
      <c r="L33" s="7"/>
      <c r="M33" s="7"/>
      <c r="N33" s="12">
        <f t="shared" si="2"/>
        <v>1500</v>
      </c>
      <c r="O33" s="3">
        <v>3400</v>
      </c>
      <c r="P33" s="3"/>
      <c r="Q33" s="3">
        <v>1000</v>
      </c>
      <c r="R33" s="3">
        <v>1000</v>
      </c>
      <c r="S33" s="10">
        <f t="shared" si="3"/>
        <v>5400</v>
      </c>
      <c r="T33" s="10">
        <v>34000</v>
      </c>
      <c r="U33" s="10"/>
      <c r="V33" s="10"/>
      <c r="W33" s="10">
        <f t="shared" si="0"/>
        <v>0</v>
      </c>
      <c r="X33" s="185">
        <v>3000</v>
      </c>
      <c r="Y33" s="204">
        <f t="shared" si="5"/>
        <v>59900</v>
      </c>
      <c r="Z33" s="83">
        <v>52900</v>
      </c>
      <c r="AA33" s="2">
        <f t="shared" si="4"/>
        <v>7000</v>
      </c>
      <c r="AB33" s="241"/>
      <c r="AC33" s="205"/>
    </row>
    <row r="34" spans="1:30" ht="15.75" thickBot="1">
      <c r="A34" s="9">
        <v>44255</v>
      </c>
      <c r="B34" s="7">
        <v>18000</v>
      </c>
      <c r="C34" s="25"/>
      <c r="D34" s="7"/>
      <c r="E34" s="7"/>
      <c r="F34" s="7"/>
      <c r="G34" s="7"/>
      <c r="H34" s="25"/>
      <c r="I34" s="3"/>
      <c r="J34" s="10">
        <f t="shared" si="1"/>
        <v>18000</v>
      </c>
      <c r="K34" s="7">
        <v>1500</v>
      </c>
      <c r="L34" s="7"/>
      <c r="M34" s="7"/>
      <c r="N34" s="12">
        <f t="shared" si="2"/>
        <v>1500</v>
      </c>
      <c r="O34" s="3">
        <v>3000</v>
      </c>
      <c r="P34" s="3"/>
      <c r="Q34" s="3">
        <v>16000</v>
      </c>
      <c r="R34" s="3">
        <v>14000</v>
      </c>
      <c r="S34" s="10">
        <f t="shared" si="3"/>
        <v>33000</v>
      </c>
      <c r="T34" s="10"/>
      <c r="U34" s="10"/>
      <c r="V34" s="10"/>
      <c r="W34" s="10">
        <f t="shared" si="0"/>
        <v>0</v>
      </c>
      <c r="X34" s="185"/>
      <c r="Y34" s="206">
        <f t="shared" si="5"/>
        <v>52500</v>
      </c>
      <c r="Z34" s="207">
        <v>2500</v>
      </c>
      <c r="AA34" s="208">
        <f t="shared" si="4"/>
        <v>50000</v>
      </c>
      <c r="AB34" s="242"/>
      <c r="AC34" s="209"/>
    </row>
    <row r="35" spans="1:30" ht="15.75" thickTop="1">
      <c r="A35" s="9">
        <v>44256</v>
      </c>
      <c r="B35" s="7"/>
      <c r="C35" s="25"/>
      <c r="D35" s="7"/>
      <c r="E35" s="7"/>
      <c r="F35" s="7"/>
      <c r="G35" s="7"/>
      <c r="H35" s="25"/>
      <c r="I35" s="3"/>
      <c r="J35" s="10">
        <f t="shared" si="1"/>
        <v>0</v>
      </c>
      <c r="K35" s="7"/>
      <c r="L35" s="7"/>
      <c r="M35" s="7"/>
      <c r="N35" s="12">
        <f t="shared" si="2"/>
        <v>0</v>
      </c>
      <c r="O35" s="3"/>
      <c r="P35" s="3"/>
      <c r="Q35" s="3"/>
      <c r="R35" s="3"/>
      <c r="S35" s="10">
        <f t="shared" si="3"/>
        <v>0</v>
      </c>
      <c r="T35" s="10"/>
      <c r="U35" s="10"/>
      <c r="V35" s="10"/>
      <c r="W35" s="10">
        <f t="shared" si="0"/>
        <v>0</v>
      </c>
      <c r="X35" s="10"/>
      <c r="Y35" s="182">
        <f t="shared" si="5"/>
        <v>0</v>
      </c>
      <c r="Z35" s="183"/>
      <c r="AA35" s="184">
        <f t="shared" si="4"/>
        <v>0</v>
      </c>
    </row>
    <row r="36" spans="1:30">
      <c r="A36" s="9">
        <v>44257</v>
      </c>
      <c r="B36" s="7"/>
      <c r="C36" s="25"/>
      <c r="D36" s="7"/>
      <c r="E36" s="7"/>
      <c r="F36" s="7"/>
      <c r="G36" s="7"/>
      <c r="H36" s="25"/>
      <c r="I36" s="3"/>
      <c r="J36" s="10">
        <f t="shared" si="1"/>
        <v>0</v>
      </c>
      <c r="K36" s="7"/>
      <c r="L36" s="7"/>
      <c r="M36" s="7"/>
      <c r="N36" s="12">
        <f t="shared" si="2"/>
        <v>0</v>
      </c>
      <c r="O36" s="3"/>
      <c r="P36" s="3"/>
      <c r="Q36" s="3"/>
      <c r="R36" s="3"/>
      <c r="S36" s="10">
        <f t="shared" si="3"/>
        <v>0</v>
      </c>
      <c r="T36" s="10"/>
      <c r="U36" s="10"/>
      <c r="V36" s="10">
        <v>290825</v>
      </c>
      <c r="W36" s="10">
        <f t="shared" si="0"/>
        <v>290825</v>
      </c>
      <c r="X36" s="10"/>
      <c r="Y36" s="10">
        <f t="shared" si="5"/>
        <v>290825</v>
      </c>
      <c r="Z36" s="13">
        <v>290825</v>
      </c>
      <c r="AA36" s="2">
        <f t="shared" si="4"/>
        <v>0</v>
      </c>
    </row>
    <row r="37" spans="1:30">
      <c r="A37" s="8"/>
      <c r="B37" s="7"/>
      <c r="C37" s="25"/>
      <c r="D37" s="7"/>
      <c r="E37" s="7"/>
      <c r="F37" s="7"/>
      <c r="G37" s="7"/>
      <c r="H37" s="25"/>
      <c r="I37" s="3"/>
      <c r="J37" s="10">
        <f t="shared" si="1"/>
        <v>0</v>
      </c>
      <c r="K37" s="7"/>
      <c r="L37" s="7"/>
      <c r="M37" s="7"/>
      <c r="N37" s="12">
        <f t="shared" si="2"/>
        <v>0</v>
      </c>
      <c r="O37" s="3"/>
      <c r="P37" s="3"/>
      <c r="Q37" s="3"/>
      <c r="R37" s="3"/>
      <c r="S37" s="10">
        <f t="shared" si="3"/>
        <v>0</v>
      </c>
      <c r="T37" s="10"/>
      <c r="U37" s="10"/>
      <c r="V37" s="10">
        <v>302975</v>
      </c>
      <c r="W37" s="10">
        <f t="shared" si="0"/>
        <v>302975</v>
      </c>
      <c r="X37" s="10"/>
      <c r="Y37" s="10">
        <f t="shared" si="5"/>
        <v>302975</v>
      </c>
      <c r="Z37" s="13">
        <v>302975</v>
      </c>
      <c r="AA37" s="2">
        <f t="shared" si="4"/>
        <v>0</v>
      </c>
    </row>
    <row r="38" spans="1:30">
      <c r="A38" s="1" t="s">
        <v>25</v>
      </c>
      <c r="B38" s="10">
        <f>SUM(B7:B37)</f>
        <v>445000</v>
      </c>
      <c r="C38" s="10">
        <f t="shared" ref="C38:AA38" si="7">SUM(C7:C37)</f>
        <v>600</v>
      </c>
      <c r="D38" s="10">
        <f t="shared" si="7"/>
        <v>10800</v>
      </c>
      <c r="E38" s="10">
        <f t="shared" si="7"/>
        <v>400</v>
      </c>
      <c r="F38" s="10">
        <f t="shared" si="7"/>
        <v>10500</v>
      </c>
      <c r="G38" s="10">
        <f t="shared" si="7"/>
        <v>0</v>
      </c>
      <c r="H38" s="10">
        <f t="shared" si="7"/>
        <v>1500</v>
      </c>
      <c r="I38" s="10">
        <f t="shared" si="7"/>
        <v>0</v>
      </c>
      <c r="J38" s="10">
        <f t="shared" si="7"/>
        <v>468800</v>
      </c>
      <c r="K38" s="10">
        <f t="shared" si="7"/>
        <v>19500</v>
      </c>
      <c r="L38" s="10">
        <f t="shared" si="7"/>
        <v>0</v>
      </c>
      <c r="M38" s="10">
        <f t="shared" si="7"/>
        <v>0</v>
      </c>
      <c r="N38" s="10">
        <f t="shared" si="7"/>
        <v>19500</v>
      </c>
      <c r="O38" s="10">
        <f t="shared" si="7"/>
        <v>69600</v>
      </c>
      <c r="P38" s="10">
        <f t="shared" si="7"/>
        <v>96000</v>
      </c>
      <c r="Q38" s="10">
        <f t="shared" si="7"/>
        <v>214000</v>
      </c>
      <c r="R38" s="10">
        <f t="shared" si="7"/>
        <v>470000</v>
      </c>
      <c r="S38" s="10">
        <f t="shared" si="7"/>
        <v>849600</v>
      </c>
      <c r="T38" s="10">
        <f t="shared" si="7"/>
        <v>1428500</v>
      </c>
      <c r="U38" s="10">
        <f t="shared" si="7"/>
        <v>41450</v>
      </c>
      <c r="V38" s="10">
        <f t="shared" si="7"/>
        <v>1221575</v>
      </c>
      <c r="W38" s="10">
        <f t="shared" si="7"/>
        <v>1263025</v>
      </c>
      <c r="X38" s="10">
        <f t="shared" si="7"/>
        <v>23000</v>
      </c>
      <c r="Y38" s="10">
        <f t="shared" si="7"/>
        <v>4052425</v>
      </c>
      <c r="Z38" s="10">
        <f t="shared" si="7"/>
        <v>2894300</v>
      </c>
      <c r="AA38" s="10">
        <f t="shared" si="7"/>
        <v>1158125</v>
      </c>
    </row>
    <row r="40" spans="1:30">
      <c r="AD40" s="23">
        <f>SUM(Z38-AF31)</f>
        <v>0</v>
      </c>
    </row>
  </sheetData>
  <mergeCells count="14">
    <mergeCell ref="AB31:AB34"/>
    <mergeCell ref="AG19:AG26"/>
    <mergeCell ref="AB16:AC17"/>
    <mergeCell ref="B3:AA3"/>
    <mergeCell ref="B4:J5"/>
    <mergeCell ref="K4:N5"/>
    <mergeCell ref="O4:V4"/>
    <mergeCell ref="Y4:Y6"/>
    <mergeCell ref="Z4:Z6"/>
    <mergeCell ref="AA4:AA6"/>
    <mergeCell ref="O5:S5"/>
    <mergeCell ref="U5:W5"/>
    <mergeCell ref="AB18:AB22"/>
    <mergeCell ref="AB23:AB30"/>
  </mergeCells>
  <pageMargins left="0.7" right="0.7" top="0.75" bottom="0.75" header="0.3" footer="0.3"/>
  <pageSetup paperSize="9" orientation="portrait" r:id="rId1"/>
  <ignoredErrors>
    <ignoredError sqref="W7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AJ41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sqref="A1:AA38"/>
    </sheetView>
  </sheetViews>
  <sheetFormatPr baseColWidth="10" defaultRowHeight="15"/>
  <cols>
    <col min="1" max="1" width="23.42578125" customWidth="1"/>
    <col min="21" max="21" width="11.7109375" bestFit="1" customWidth="1"/>
    <col min="26" max="26" width="12.5703125" customWidth="1"/>
    <col min="28" max="29" width="11.7109375" bestFit="1" customWidth="1"/>
    <col min="30" max="30" width="12.28515625" customWidth="1"/>
    <col min="31" max="31" width="11.7109375" bestFit="1" customWidth="1"/>
    <col min="34" max="34" width="12.85546875" style="137" bestFit="1" customWidth="1"/>
  </cols>
  <sheetData>
    <row r="3" spans="1:36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6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28"/>
      <c r="Y4" s="252" t="s">
        <v>21</v>
      </c>
      <c r="Z4" s="253" t="s">
        <v>22</v>
      </c>
      <c r="AA4" s="254" t="s">
        <v>23</v>
      </c>
      <c r="AC4" s="268"/>
      <c r="AD4" s="267"/>
      <c r="AE4" s="253"/>
    </row>
    <row r="5" spans="1:36" ht="15" customHeight="1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29"/>
      <c r="Y5" s="252"/>
      <c r="Z5" s="253"/>
      <c r="AA5" s="254"/>
      <c r="AC5" s="268"/>
      <c r="AD5" s="267"/>
      <c r="AE5" s="253"/>
    </row>
    <row r="6" spans="1:36" ht="22.5" customHeight="1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  <c r="AC6" s="268"/>
      <c r="AD6" s="267"/>
      <c r="AE6" s="253"/>
    </row>
    <row r="7" spans="1:36" s="26" customFormat="1">
      <c r="A7" s="24">
        <v>44256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83"/>
      <c r="W7" s="13">
        <f>SUM(U7+V7)</f>
        <v>0</v>
      </c>
      <c r="X7" s="13"/>
      <c r="Y7" s="13">
        <f>SUM(J7+N7+S7+T7+W7+X7)</f>
        <v>0</v>
      </c>
      <c r="Z7" s="83"/>
      <c r="AA7" s="25">
        <f>SUM(Y7-Z7)</f>
        <v>0</v>
      </c>
      <c r="AB7" s="271"/>
      <c r="AH7" s="137"/>
      <c r="AI7" s="269"/>
    </row>
    <row r="8" spans="1:36">
      <c r="A8" s="24">
        <v>44257</v>
      </c>
      <c r="B8" s="7"/>
      <c r="C8" s="25"/>
      <c r="D8" s="7"/>
      <c r="E8" s="7"/>
      <c r="F8" s="7"/>
      <c r="G8" s="7"/>
      <c r="H8" s="25"/>
      <c r="I8" s="3"/>
      <c r="J8" s="10">
        <f t="shared" ref="J8:J37" si="0">SUM(B8:I8)</f>
        <v>0</v>
      </c>
      <c r="K8" s="7"/>
      <c r="L8" s="7"/>
      <c r="M8" s="7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83"/>
      <c r="W8" s="13">
        <f t="shared" ref="W8:W32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72"/>
      <c r="AI8" s="270"/>
    </row>
    <row r="9" spans="1:36">
      <c r="A9" s="24">
        <v>44258</v>
      </c>
      <c r="B9" s="7"/>
      <c r="C9" s="25"/>
      <c r="D9" s="7"/>
      <c r="E9" s="7"/>
      <c r="F9" s="7"/>
      <c r="G9" s="7"/>
      <c r="H9" s="25"/>
      <c r="I9" s="3"/>
      <c r="J9" s="10">
        <f t="shared" si="0"/>
        <v>0</v>
      </c>
      <c r="K9" s="7"/>
      <c r="L9" s="7"/>
      <c r="M9" s="7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72"/>
      <c r="AI9" s="270"/>
    </row>
    <row r="10" spans="1:36">
      <c r="A10" s="24">
        <v>44259</v>
      </c>
      <c r="B10" s="7"/>
      <c r="C10" s="25"/>
      <c r="D10" s="7"/>
      <c r="E10" s="7"/>
      <c r="F10" s="7"/>
      <c r="G10" s="7"/>
      <c r="H10" s="25"/>
      <c r="I10" s="3"/>
      <c r="J10" s="10">
        <f t="shared" si="0"/>
        <v>0</v>
      </c>
      <c r="K10" s="7"/>
      <c r="L10" s="7"/>
      <c r="M10" s="7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72"/>
      <c r="AI10" s="270"/>
    </row>
    <row r="11" spans="1:36">
      <c r="A11" s="24">
        <v>44260</v>
      </c>
      <c r="B11" s="7"/>
      <c r="C11" s="25"/>
      <c r="D11" s="7"/>
      <c r="E11" s="7"/>
      <c r="F11" s="7"/>
      <c r="G11" s="7"/>
      <c r="H11" s="25"/>
      <c r="I11" s="3"/>
      <c r="J11" s="10">
        <f t="shared" si="0"/>
        <v>0</v>
      </c>
      <c r="K11" s="7"/>
      <c r="L11" s="7"/>
      <c r="M11" s="7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72"/>
      <c r="AI11" s="270"/>
    </row>
    <row r="12" spans="1:36">
      <c r="A12" s="24">
        <v>44261</v>
      </c>
      <c r="B12" s="7"/>
      <c r="C12" s="25"/>
      <c r="D12" s="7"/>
      <c r="E12" s="7"/>
      <c r="F12" s="7"/>
      <c r="G12" s="7"/>
      <c r="H12" s="25"/>
      <c r="I12" s="3"/>
      <c r="J12" s="10">
        <f t="shared" si="0"/>
        <v>0</v>
      </c>
      <c r="K12" s="7"/>
      <c r="L12" s="7"/>
      <c r="M12" s="7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72"/>
      <c r="AI12" s="270"/>
    </row>
    <row r="13" spans="1:36">
      <c r="A13" s="24">
        <v>44262</v>
      </c>
      <c r="B13" s="7"/>
      <c r="C13" s="25"/>
      <c r="D13" s="7"/>
      <c r="E13" s="7"/>
      <c r="F13" s="7"/>
      <c r="G13" s="7"/>
      <c r="H13" s="25"/>
      <c r="I13" s="3"/>
      <c r="J13" s="10">
        <f t="shared" si="0"/>
        <v>0</v>
      </c>
      <c r="K13" s="7"/>
      <c r="L13" s="7"/>
      <c r="M13" s="7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B13" s="272"/>
      <c r="AI13" s="270"/>
    </row>
    <row r="14" spans="1:36">
      <c r="A14" s="24">
        <v>44263</v>
      </c>
      <c r="B14" s="7"/>
      <c r="C14" s="25"/>
      <c r="D14" s="7"/>
      <c r="E14" s="7"/>
      <c r="F14" s="7"/>
      <c r="G14" s="7"/>
      <c r="H14" s="25"/>
      <c r="I14" s="3"/>
      <c r="J14" s="10">
        <f t="shared" si="0"/>
        <v>0</v>
      </c>
      <c r="K14" s="7"/>
      <c r="L14" s="7"/>
      <c r="M14" s="7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41"/>
      <c r="AI14" s="23"/>
      <c r="AJ14" s="23"/>
    </row>
    <row r="15" spans="1:36">
      <c r="A15" s="24">
        <v>44264</v>
      </c>
      <c r="B15" s="7"/>
      <c r="C15" s="25"/>
      <c r="D15" s="7"/>
      <c r="E15" s="7"/>
      <c r="F15" s="7"/>
      <c r="G15" s="7"/>
      <c r="H15" s="25"/>
      <c r="I15" s="3"/>
      <c r="J15" s="10">
        <f t="shared" si="0"/>
        <v>0</v>
      </c>
      <c r="K15" s="7"/>
      <c r="L15" s="7"/>
      <c r="M15" s="7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62"/>
    </row>
    <row r="16" spans="1:36">
      <c r="A16" s="24">
        <v>44265</v>
      </c>
      <c r="B16" s="7"/>
      <c r="C16" s="25"/>
      <c r="D16" s="7"/>
      <c r="E16" s="7"/>
      <c r="F16" s="7"/>
      <c r="G16" s="7"/>
      <c r="H16" s="25"/>
      <c r="I16" s="3"/>
      <c r="J16" s="10">
        <f t="shared" si="0"/>
        <v>0</v>
      </c>
      <c r="K16" s="7"/>
      <c r="L16" s="7"/>
      <c r="M16" s="7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41"/>
      <c r="AC16" s="264"/>
      <c r="AD16" s="265"/>
      <c r="AE16" s="264"/>
    </row>
    <row r="17" spans="1:34">
      <c r="A17" s="24">
        <v>44266</v>
      </c>
      <c r="B17" s="7"/>
      <c r="C17" s="25"/>
      <c r="D17" s="7"/>
      <c r="E17" s="7"/>
      <c r="F17" s="7"/>
      <c r="G17" s="7"/>
      <c r="H17" s="25"/>
      <c r="I17" s="3"/>
      <c r="J17" s="10">
        <f t="shared" si="0"/>
        <v>0</v>
      </c>
      <c r="K17" s="7"/>
      <c r="L17" s="7"/>
      <c r="M17" s="7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62"/>
      <c r="AC17" s="265"/>
      <c r="AD17" s="265"/>
      <c r="AE17" s="265"/>
    </row>
    <row r="18" spans="1:34">
      <c r="A18" s="24">
        <v>44267</v>
      </c>
      <c r="B18" s="7"/>
      <c r="C18" s="25"/>
      <c r="D18" s="7"/>
      <c r="E18" s="7"/>
      <c r="F18" s="7"/>
      <c r="G18" s="7"/>
      <c r="H18" s="25"/>
      <c r="I18" s="3"/>
      <c r="J18" s="10">
        <f t="shared" si="0"/>
        <v>0</v>
      </c>
      <c r="K18" s="7"/>
      <c r="L18" s="7"/>
      <c r="M18" s="7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B18" s="262"/>
      <c r="AC18" s="265"/>
      <c r="AD18" s="265"/>
      <c r="AE18" s="265"/>
    </row>
    <row r="19" spans="1:34">
      <c r="A19" s="24">
        <v>44268</v>
      </c>
      <c r="B19" s="7"/>
      <c r="C19" s="25"/>
      <c r="D19" s="7"/>
      <c r="E19" s="7"/>
      <c r="F19" s="7"/>
      <c r="G19" s="7"/>
      <c r="H19" s="25"/>
      <c r="I19" s="3"/>
      <c r="J19" s="10">
        <f t="shared" si="0"/>
        <v>0</v>
      </c>
      <c r="K19" s="7"/>
      <c r="L19" s="7"/>
      <c r="M19" s="7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B19" s="262"/>
      <c r="AC19" s="265"/>
      <c r="AD19" s="265"/>
      <c r="AE19" s="265"/>
    </row>
    <row r="20" spans="1:34" s="168" customFormat="1">
      <c r="A20" s="173">
        <v>44269</v>
      </c>
      <c r="B20" s="174"/>
      <c r="C20" s="174"/>
      <c r="D20" s="174"/>
      <c r="E20" s="174"/>
      <c r="F20" s="174"/>
      <c r="G20" s="174"/>
      <c r="H20" s="174"/>
      <c r="I20" s="175"/>
      <c r="J20" s="27">
        <f t="shared" si="0"/>
        <v>0</v>
      </c>
      <c r="K20" s="174"/>
      <c r="L20" s="174"/>
      <c r="M20" s="174"/>
      <c r="N20" s="176">
        <f t="shared" si="1"/>
        <v>0</v>
      </c>
      <c r="O20" s="175"/>
      <c r="P20" s="175"/>
      <c r="Q20" s="175"/>
      <c r="R20" s="175"/>
      <c r="S20" s="27">
        <f t="shared" si="2"/>
        <v>0</v>
      </c>
      <c r="T20" s="27"/>
      <c r="U20" s="177"/>
      <c r="V20" s="177"/>
      <c r="W20" s="177">
        <f t="shared" si="3"/>
        <v>0</v>
      </c>
      <c r="X20" s="177"/>
      <c r="Y20" s="177">
        <f t="shared" si="4"/>
        <v>0</v>
      </c>
      <c r="Z20" s="177"/>
      <c r="AA20" s="169">
        <f t="shared" si="5"/>
        <v>0</v>
      </c>
      <c r="AB20" s="262"/>
      <c r="AC20" s="265"/>
      <c r="AD20" s="265"/>
      <c r="AE20" s="265"/>
      <c r="AH20" s="178"/>
    </row>
    <row r="21" spans="1:34" s="168" customFormat="1">
      <c r="A21" s="173">
        <v>44270</v>
      </c>
      <c r="B21" s="174"/>
      <c r="C21" s="174"/>
      <c r="D21" s="174"/>
      <c r="E21" s="174"/>
      <c r="F21" s="174"/>
      <c r="G21" s="174"/>
      <c r="H21" s="174"/>
      <c r="I21" s="175"/>
      <c r="J21" s="27">
        <f t="shared" si="0"/>
        <v>0</v>
      </c>
      <c r="K21" s="174"/>
      <c r="L21" s="174"/>
      <c r="M21" s="174"/>
      <c r="N21" s="176">
        <f t="shared" si="1"/>
        <v>0</v>
      </c>
      <c r="O21" s="175"/>
      <c r="P21" s="175"/>
      <c r="Q21" s="175"/>
      <c r="R21" s="175"/>
      <c r="S21" s="27">
        <f t="shared" si="2"/>
        <v>0</v>
      </c>
      <c r="T21" s="27"/>
      <c r="U21" s="177"/>
      <c r="V21" s="177"/>
      <c r="W21" s="177">
        <f t="shared" si="3"/>
        <v>0</v>
      </c>
      <c r="X21" s="177"/>
      <c r="Y21" s="177">
        <f t="shared" si="4"/>
        <v>0</v>
      </c>
      <c r="Z21" s="177"/>
      <c r="AA21" s="169">
        <f t="shared" si="5"/>
        <v>0</v>
      </c>
      <c r="AB21" s="262"/>
      <c r="AC21" s="265"/>
      <c r="AD21" s="265"/>
      <c r="AE21" s="265"/>
      <c r="AH21" s="178"/>
    </row>
    <row r="22" spans="1:34">
      <c r="A22" s="24">
        <v>44271</v>
      </c>
      <c r="B22" s="7"/>
      <c r="C22" s="25"/>
      <c r="D22" s="7"/>
      <c r="E22" s="7"/>
      <c r="F22" s="7"/>
      <c r="G22" s="7"/>
      <c r="H22" s="25"/>
      <c r="I22" s="3"/>
      <c r="J22" s="10">
        <f t="shared" si="0"/>
        <v>0</v>
      </c>
      <c r="K22" s="7"/>
      <c r="L22" s="7"/>
      <c r="M22" s="7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B22" s="262"/>
      <c r="AC22" s="265"/>
      <c r="AD22" s="265"/>
      <c r="AE22" s="265"/>
    </row>
    <row r="23" spans="1:34">
      <c r="A23" s="24">
        <v>44272</v>
      </c>
      <c r="B23" s="7"/>
      <c r="C23" s="25"/>
      <c r="D23" s="7"/>
      <c r="E23" s="7"/>
      <c r="F23" s="7"/>
      <c r="G23" s="7"/>
      <c r="H23" s="25"/>
      <c r="I23" s="3"/>
      <c r="J23" s="10">
        <f t="shared" si="0"/>
        <v>0</v>
      </c>
      <c r="K23" s="7"/>
      <c r="L23" s="7"/>
      <c r="M23" s="7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B23" s="262"/>
      <c r="AC23" s="265"/>
      <c r="AD23" s="265"/>
      <c r="AE23" s="265"/>
    </row>
    <row r="24" spans="1:34">
      <c r="A24" s="24">
        <v>44273</v>
      </c>
      <c r="B24" s="7"/>
      <c r="C24" s="25"/>
      <c r="D24" s="7"/>
      <c r="E24" s="7"/>
      <c r="F24" s="7"/>
      <c r="G24" s="7"/>
      <c r="H24" s="25"/>
      <c r="I24" s="3"/>
      <c r="J24" s="10">
        <f t="shared" si="0"/>
        <v>0</v>
      </c>
      <c r="K24" s="7"/>
      <c r="L24" s="7"/>
      <c r="M24" s="7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62"/>
      <c r="AC24" s="265"/>
      <c r="AD24" s="265"/>
      <c r="AE24" s="265"/>
    </row>
    <row r="25" spans="1:34">
      <c r="A25" s="24">
        <v>44274</v>
      </c>
      <c r="B25" s="7"/>
      <c r="C25" s="25"/>
      <c r="D25" s="7"/>
      <c r="E25" s="7"/>
      <c r="F25" s="7"/>
      <c r="G25" s="7"/>
      <c r="H25" s="25"/>
      <c r="I25" s="3"/>
      <c r="J25" s="10">
        <f t="shared" si="0"/>
        <v>0</v>
      </c>
      <c r="K25" s="7"/>
      <c r="L25" s="7"/>
      <c r="M25" s="7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B25" s="262"/>
      <c r="AC25" s="265"/>
      <c r="AD25" s="265"/>
      <c r="AE25" s="265"/>
    </row>
    <row r="26" spans="1:34">
      <c r="A26" s="24">
        <v>44275</v>
      </c>
      <c r="B26" s="7"/>
      <c r="C26" s="25"/>
      <c r="D26" s="7"/>
      <c r="E26" s="7"/>
      <c r="F26" s="7"/>
      <c r="G26" s="7"/>
      <c r="H26" s="25"/>
      <c r="I26" s="3"/>
      <c r="J26" s="10">
        <f t="shared" si="0"/>
        <v>0</v>
      </c>
      <c r="K26" s="7"/>
      <c r="L26" s="7"/>
      <c r="M26" s="7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B26" s="262"/>
      <c r="AC26" s="265"/>
      <c r="AD26" s="265"/>
      <c r="AE26" s="265"/>
    </row>
    <row r="27" spans="1:34">
      <c r="A27" s="24">
        <v>44276</v>
      </c>
      <c r="B27" s="7"/>
      <c r="C27" s="25"/>
      <c r="D27" s="7"/>
      <c r="E27" s="7"/>
      <c r="F27" s="7"/>
      <c r="G27" s="7"/>
      <c r="H27" s="25"/>
      <c r="I27" s="3"/>
      <c r="J27" s="10">
        <f t="shared" si="0"/>
        <v>0</v>
      </c>
      <c r="K27" s="7"/>
      <c r="L27" s="7"/>
      <c r="M27" s="7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B27" s="262"/>
      <c r="AC27" s="265"/>
      <c r="AD27" s="265"/>
      <c r="AE27" s="265"/>
    </row>
    <row r="28" spans="1:34">
      <c r="A28" s="24">
        <v>44277</v>
      </c>
      <c r="B28" s="7"/>
      <c r="C28" s="25"/>
      <c r="D28" s="7"/>
      <c r="E28" s="7"/>
      <c r="F28" s="7"/>
      <c r="G28" s="7"/>
      <c r="H28" s="25"/>
      <c r="I28" s="3"/>
      <c r="J28" s="10">
        <f t="shared" si="0"/>
        <v>0</v>
      </c>
      <c r="K28" s="7"/>
      <c r="L28" s="7"/>
      <c r="M28" s="7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B28" s="262"/>
      <c r="AC28" s="265"/>
      <c r="AD28" s="265"/>
      <c r="AE28" s="265"/>
    </row>
    <row r="29" spans="1:34">
      <c r="A29" s="24">
        <v>44278</v>
      </c>
      <c r="B29" s="7"/>
      <c r="C29" s="25"/>
      <c r="D29" s="7"/>
      <c r="E29" s="7"/>
      <c r="F29" s="7"/>
      <c r="G29" s="7"/>
      <c r="H29" s="25"/>
      <c r="I29" s="3"/>
      <c r="J29" s="10">
        <f t="shared" si="0"/>
        <v>0</v>
      </c>
      <c r="K29" s="7"/>
      <c r="L29" s="7"/>
      <c r="M29" s="7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B29" s="262"/>
      <c r="AC29" s="265"/>
      <c r="AD29" s="265"/>
      <c r="AE29" s="265"/>
    </row>
    <row r="30" spans="1:34">
      <c r="A30" s="24">
        <v>44279</v>
      </c>
      <c r="B30" s="7"/>
      <c r="C30" s="25"/>
      <c r="D30" s="7"/>
      <c r="E30" s="7"/>
      <c r="F30" s="7"/>
      <c r="G30" s="7"/>
      <c r="H30" s="25"/>
      <c r="I30" s="3"/>
      <c r="J30" s="10">
        <f t="shared" si="0"/>
        <v>0</v>
      </c>
      <c r="K30" s="7"/>
      <c r="L30" s="7"/>
      <c r="M30" s="7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62"/>
      <c r="AC30" s="265"/>
      <c r="AD30" s="265"/>
      <c r="AE30" s="265"/>
    </row>
    <row r="31" spans="1:34">
      <c r="A31" s="24">
        <v>44280</v>
      </c>
      <c r="B31" s="7"/>
      <c r="C31" s="25"/>
      <c r="D31" s="7"/>
      <c r="E31" s="7"/>
      <c r="F31" s="7"/>
      <c r="G31" s="7"/>
      <c r="H31" s="25"/>
      <c r="I31" s="3"/>
      <c r="J31" s="10">
        <f t="shared" si="0"/>
        <v>0</v>
      </c>
      <c r="K31" s="7"/>
      <c r="L31" s="7"/>
      <c r="M31" s="7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62"/>
      <c r="AC31" s="265"/>
      <c r="AD31" s="265"/>
      <c r="AE31" s="265"/>
    </row>
    <row r="32" spans="1:34">
      <c r="A32" s="24">
        <v>44281</v>
      </c>
      <c r="B32" s="7"/>
      <c r="C32" s="25"/>
      <c r="D32" s="7"/>
      <c r="E32" s="7"/>
      <c r="F32" s="7"/>
      <c r="G32" s="7"/>
      <c r="H32" s="25"/>
      <c r="I32" s="3"/>
      <c r="J32" s="10">
        <f t="shared" si="0"/>
        <v>0</v>
      </c>
      <c r="K32" s="7"/>
      <c r="L32" s="7"/>
      <c r="M32" s="7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62"/>
      <c r="AC32" s="265"/>
      <c r="AD32" s="265"/>
      <c r="AE32" s="265"/>
    </row>
    <row r="33" spans="1:34">
      <c r="A33" s="24">
        <v>44282</v>
      </c>
      <c r="B33" s="7"/>
      <c r="C33" s="25"/>
      <c r="D33" s="7"/>
      <c r="E33" s="7"/>
      <c r="F33" s="7"/>
      <c r="G33" s="7"/>
      <c r="H33" s="25"/>
      <c r="I33" s="3"/>
      <c r="J33" s="10">
        <f t="shared" si="0"/>
        <v>0</v>
      </c>
      <c r="K33" s="7"/>
      <c r="L33" s="7"/>
      <c r="M33" s="7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>SUM(U33+V33)</f>
        <v>0</v>
      </c>
      <c r="X33" s="13"/>
      <c r="Y33" s="13">
        <f t="shared" si="4"/>
        <v>0</v>
      </c>
      <c r="Z33" s="13"/>
      <c r="AA33" s="2">
        <f t="shared" si="5"/>
        <v>0</v>
      </c>
      <c r="AB33" s="262"/>
      <c r="AC33" s="265"/>
      <c r="AD33" s="265"/>
      <c r="AE33" s="265"/>
    </row>
    <row r="34" spans="1:34">
      <c r="A34" s="24">
        <v>44283</v>
      </c>
      <c r="B34" s="7"/>
      <c r="C34" s="25"/>
      <c r="D34" s="7"/>
      <c r="E34" s="7"/>
      <c r="F34" s="7"/>
      <c r="G34" s="7"/>
      <c r="H34" s="25"/>
      <c r="I34" s="3"/>
      <c r="J34" s="10">
        <f t="shared" si="0"/>
        <v>0</v>
      </c>
      <c r="K34" s="7"/>
      <c r="L34" s="7"/>
      <c r="M34" s="7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>SUM(U34+V34)</f>
        <v>0</v>
      </c>
      <c r="X34" s="13"/>
      <c r="Y34" s="13">
        <f t="shared" si="4"/>
        <v>0</v>
      </c>
      <c r="Z34" s="13"/>
      <c r="AA34" s="2">
        <f t="shared" si="5"/>
        <v>0</v>
      </c>
      <c r="AB34" s="262"/>
      <c r="AC34" s="265"/>
      <c r="AD34" s="265"/>
      <c r="AE34" s="265"/>
    </row>
    <row r="35" spans="1:34">
      <c r="A35" s="24">
        <v>44284</v>
      </c>
      <c r="B35" s="7"/>
      <c r="C35" s="25"/>
      <c r="D35" s="7"/>
      <c r="E35" s="7"/>
      <c r="F35" s="7"/>
      <c r="G35" s="7"/>
      <c r="H35" s="25"/>
      <c r="I35" s="3"/>
      <c r="J35" s="10">
        <f t="shared" si="0"/>
        <v>0</v>
      </c>
      <c r="K35" s="7"/>
      <c r="L35" s="7"/>
      <c r="M35" s="7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>SUM(U35+V35)</f>
        <v>0</v>
      </c>
      <c r="X35" s="13"/>
      <c r="Y35" s="13">
        <f t="shared" si="4"/>
        <v>0</v>
      </c>
      <c r="Z35" s="13"/>
      <c r="AA35" s="2">
        <f t="shared" si="5"/>
        <v>0</v>
      </c>
      <c r="AB35" s="262"/>
      <c r="AC35" s="265"/>
      <c r="AD35" s="265"/>
      <c r="AE35" s="265"/>
    </row>
    <row r="36" spans="1:34">
      <c r="A36" s="24">
        <v>44285</v>
      </c>
      <c r="B36" s="7"/>
      <c r="C36" s="25"/>
      <c r="D36" s="7"/>
      <c r="E36" s="7"/>
      <c r="F36" s="7"/>
      <c r="G36" s="7"/>
      <c r="H36" s="25"/>
      <c r="I36" s="3"/>
      <c r="J36" s="10">
        <f t="shared" si="0"/>
        <v>0</v>
      </c>
      <c r="K36" s="7"/>
      <c r="L36" s="7"/>
      <c r="M36" s="7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>SUM(U36+V36)</f>
        <v>0</v>
      </c>
      <c r="X36" s="13"/>
      <c r="Y36" s="13">
        <f t="shared" si="4"/>
        <v>0</v>
      </c>
      <c r="Z36" s="13"/>
      <c r="AA36" s="2">
        <f t="shared" si="5"/>
        <v>0</v>
      </c>
      <c r="AB36" s="262"/>
      <c r="AC36" s="265"/>
      <c r="AD36" s="265"/>
      <c r="AE36" s="265"/>
    </row>
    <row r="37" spans="1:34">
      <c r="A37" s="24">
        <v>44286</v>
      </c>
      <c r="B37" s="7"/>
      <c r="C37" s="25"/>
      <c r="D37" s="7"/>
      <c r="E37" s="7"/>
      <c r="F37" s="7"/>
      <c r="G37" s="7"/>
      <c r="H37" s="25"/>
      <c r="I37" s="3"/>
      <c r="J37" s="10">
        <f t="shared" si="0"/>
        <v>0</v>
      </c>
      <c r="K37" s="7"/>
      <c r="L37" s="7"/>
      <c r="M37" s="7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>SUM(U37+V37)</f>
        <v>0</v>
      </c>
      <c r="X37" s="13"/>
      <c r="Y37" s="13">
        <f t="shared" si="4"/>
        <v>0</v>
      </c>
      <c r="Z37" s="13"/>
      <c r="AA37" s="2">
        <f t="shared" si="5"/>
        <v>0</v>
      </c>
      <c r="AB37" s="263"/>
      <c r="AC37" s="266"/>
      <c r="AD37" s="266"/>
      <c r="AE37" s="266"/>
    </row>
    <row r="38" spans="1:34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7">
        <f t="shared" si="6"/>
        <v>0</v>
      </c>
      <c r="M38" s="7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>SUM(U7:U37)</f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7">
        <f t="shared" si="6"/>
        <v>0</v>
      </c>
      <c r="AB38" s="25"/>
      <c r="AC38" s="25"/>
      <c r="AD38" s="25"/>
      <c r="AE38" s="25"/>
      <c r="AF38" s="25"/>
      <c r="AG38" s="25"/>
      <c r="AH38" s="25"/>
    </row>
    <row r="41" spans="1:34">
      <c r="AC41" s="23"/>
    </row>
  </sheetData>
  <mergeCells count="19">
    <mergeCell ref="AI7:AI13"/>
    <mergeCell ref="B3:AA3"/>
    <mergeCell ref="B4:J5"/>
    <mergeCell ref="K4:N5"/>
    <mergeCell ref="O4:W4"/>
    <mergeCell ref="Y4:Y6"/>
    <mergeCell ref="Z4:Z6"/>
    <mergeCell ref="AA4:AA6"/>
    <mergeCell ref="O5:S5"/>
    <mergeCell ref="U5:W5"/>
    <mergeCell ref="AE4:AE6"/>
    <mergeCell ref="AB7:AB13"/>
    <mergeCell ref="AB14:AB15"/>
    <mergeCell ref="AB16:AB37"/>
    <mergeCell ref="AE16:AE37"/>
    <mergeCell ref="AD4:AD6"/>
    <mergeCell ref="AD16:AD37"/>
    <mergeCell ref="AC4:AC6"/>
    <mergeCell ref="AC16:AC37"/>
  </mergeCells>
  <pageMargins left="0.7" right="0.7" top="0.75" bottom="0.75" header="0.3" footer="0.3"/>
  <pageSetup paperSize="9" orientation="portrait" r:id="rId1"/>
  <ignoredErrors>
    <ignoredError sqref="J7:J38" formulaRange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AI41"/>
  <sheetViews>
    <sheetView zoomScaleNormal="100"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AB7" sqref="AB7:AB36"/>
    </sheetView>
  </sheetViews>
  <sheetFormatPr baseColWidth="10" defaultRowHeight="15"/>
  <cols>
    <col min="1" max="1" width="25.5703125" customWidth="1"/>
  </cols>
  <sheetData>
    <row r="3" spans="1:35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5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0"/>
      <c r="Y4" s="252" t="s">
        <v>21</v>
      </c>
      <c r="Z4" s="253" t="s">
        <v>22</v>
      </c>
      <c r="AA4" s="254" t="s">
        <v>23</v>
      </c>
    </row>
    <row r="5" spans="1:35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1"/>
      <c r="Y5" s="252"/>
      <c r="Z5" s="253"/>
      <c r="AA5" s="254"/>
    </row>
    <row r="6" spans="1:35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5" s="26" customFormat="1">
      <c r="A7" s="24">
        <v>43922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F7" s="26">
        <v>3000</v>
      </c>
    </row>
    <row r="8" spans="1:35">
      <c r="A8" s="24">
        <v>43923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83"/>
      <c r="V8" s="83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F8">
        <v>2000</v>
      </c>
    </row>
    <row r="9" spans="1:35">
      <c r="A9" s="24">
        <v>43924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83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F9">
        <v>3000</v>
      </c>
    </row>
    <row r="10" spans="1:35">
      <c r="A10" s="24">
        <v>43925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83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F10">
        <v>3000</v>
      </c>
    </row>
    <row r="11" spans="1:35">
      <c r="A11" s="24">
        <v>43926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F11">
        <v>4000</v>
      </c>
    </row>
    <row r="12" spans="1:35">
      <c r="A12" s="24">
        <v>43927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F12">
        <v>50000</v>
      </c>
      <c r="AG12">
        <v>45000</v>
      </c>
    </row>
    <row r="13" spans="1:35">
      <c r="A13" s="24">
        <v>43928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F13">
        <v>2000</v>
      </c>
      <c r="AG13">
        <v>61800</v>
      </c>
    </row>
    <row r="14" spans="1:35">
      <c r="A14" s="24">
        <v>43929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F14">
        <v>2000</v>
      </c>
      <c r="AG14">
        <v>43400</v>
      </c>
    </row>
    <row r="15" spans="1:35">
      <c r="A15" s="24">
        <v>43930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C15" s="238">
        <f>SUM(Z14:Z20)</f>
        <v>0</v>
      </c>
      <c r="AF15">
        <v>4000</v>
      </c>
      <c r="AG15">
        <v>29600</v>
      </c>
    </row>
    <row r="16" spans="1:35">
      <c r="A16" s="24">
        <v>43931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C16" s="239"/>
      <c r="AF16">
        <v>3000</v>
      </c>
      <c r="AG16">
        <v>15300</v>
      </c>
      <c r="AI16">
        <v>1900</v>
      </c>
    </row>
    <row r="17" spans="1:35">
      <c r="A17" s="24">
        <v>43932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C17" s="239"/>
      <c r="AF17">
        <v>5000</v>
      </c>
      <c r="AG17">
        <f>SUM(AG12:AG16)</f>
        <v>195100</v>
      </c>
      <c r="AI17">
        <v>15000</v>
      </c>
    </row>
    <row r="18" spans="1:35">
      <c r="A18" s="24">
        <v>43933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C18" s="239"/>
      <c r="AF18">
        <v>10000</v>
      </c>
      <c r="AG18">
        <v>24900</v>
      </c>
      <c r="AI18">
        <v>8000</v>
      </c>
    </row>
    <row r="19" spans="1:35">
      <c r="A19" s="24">
        <v>43934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F19">
        <v>15000</v>
      </c>
      <c r="AG19">
        <f>SUM(AG17-AG18)</f>
        <v>170200</v>
      </c>
      <c r="AI19">
        <f>SUM(AI16:AI18)</f>
        <v>24900</v>
      </c>
    </row>
    <row r="20" spans="1:35">
      <c r="A20" s="24">
        <v>43935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83"/>
      <c r="V20" s="83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F20">
        <v>3000</v>
      </c>
    </row>
    <row r="21" spans="1:35">
      <c r="A21" s="24">
        <v>43936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83"/>
      <c r="V21" s="83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F21">
        <v>5000</v>
      </c>
    </row>
    <row r="22" spans="1:35">
      <c r="A22" s="24">
        <v>43937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F22">
        <v>3000</v>
      </c>
    </row>
    <row r="23" spans="1:35">
      <c r="A23" s="24">
        <v>43938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83"/>
      <c r="V23" s="83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F23">
        <v>58500</v>
      </c>
    </row>
    <row r="24" spans="1:35">
      <c r="A24" s="24">
        <v>43939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83"/>
      <c r="V24" s="83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F24">
        <v>10000</v>
      </c>
    </row>
    <row r="25" spans="1:35">
      <c r="A25" s="24">
        <v>43940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83"/>
      <c r="V25" s="83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F25">
        <v>15000</v>
      </c>
    </row>
    <row r="26" spans="1:35">
      <c r="A26" s="24">
        <v>43941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83"/>
      <c r="V26" s="83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F26">
        <v>3000</v>
      </c>
    </row>
    <row r="27" spans="1:35">
      <c r="A27" s="24">
        <v>43942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83"/>
      <c r="V27" s="83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C27" s="23">
        <f>SUM(Z26:Z33)</f>
        <v>0</v>
      </c>
      <c r="AF27">
        <v>5000</v>
      </c>
    </row>
    <row r="28" spans="1:35">
      <c r="A28" s="24">
        <v>43943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83"/>
      <c r="V28" s="83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F28">
        <v>10000</v>
      </c>
    </row>
    <row r="29" spans="1:35">
      <c r="A29" s="24">
        <v>43944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83"/>
      <c r="V29" s="83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35">
      <c r="A30" s="24">
        <v>43945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83"/>
      <c r="V30" s="83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35">
      <c r="A31" s="24">
        <v>43946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83"/>
      <c r="V31" s="83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35">
      <c r="A32" s="24">
        <v>43947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83"/>
      <c r="V32" s="83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32">
      <c r="A33" s="24">
        <v>43948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83"/>
      <c r="V33" s="83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32">
      <c r="A34" s="24">
        <v>43949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83"/>
      <c r="V34" s="83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32">
      <c r="A35" s="24">
        <v>43950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83"/>
      <c r="V35" s="83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32">
      <c r="A36" s="24">
        <v>43951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83"/>
      <c r="V36" s="83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32">
      <c r="A37" s="24"/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2">
      <c r="A38" s="1" t="s">
        <v>25</v>
      </c>
      <c r="B38" s="10">
        <f t="shared" ref="B38:AF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  <c r="AF38" s="25">
        <f t="shared" si="6"/>
        <v>218500</v>
      </c>
    </row>
    <row r="40" spans="1:32">
      <c r="X40" s="23">
        <f>SUM(V21:V36)</f>
        <v>0</v>
      </c>
    </row>
    <row r="41" spans="1:32">
      <c r="AC41" s="23">
        <f>SUM(AA38-AF38)</f>
        <v>-218500</v>
      </c>
    </row>
  </sheetData>
  <mergeCells count="10">
    <mergeCell ref="AC15:AC18"/>
    <mergeCell ref="B3:AA3"/>
    <mergeCell ref="B4:J5"/>
    <mergeCell ref="K4:N5"/>
    <mergeCell ref="O4:W4"/>
    <mergeCell ref="Y4:Y6"/>
    <mergeCell ref="Z4:Z6"/>
    <mergeCell ref="AA4:AA6"/>
    <mergeCell ref="O5:S5"/>
    <mergeCell ref="U5:W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3:AA38"/>
  <sheetViews>
    <sheetView workbookViewId="0">
      <pane xSplit="1" ySplit="6" topLeftCell="S26" activePane="bottomRight" state="frozen"/>
      <selection pane="topRight" activeCell="B1" sqref="B1"/>
      <selection pane="bottomLeft" activeCell="A7" sqref="A7"/>
      <selection pane="bottomRight" activeCell="AD7" sqref="AD7:AD43"/>
    </sheetView>
  </sheetViews>
  <sheetFormatPr baseColWidth="10" defaultRowHeight="15"/>
  <cols>
    <col min="1" max="1" width="26.5703125" customWidth="1"/>
  </cols>
  <sheetData>
    <row r="3" spans="1:27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27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27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27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27" s="26" customFormat="1">
      <c r="A7" s="24">
        <v>43952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27">
      <c r="A8" s="24">
        <v>43953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83"/>
      <c r="V8" s="83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</row>
    <row r="9" spans="1:27">
      <c r="A9" s="24">
        <v>43954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83"/>
      <c r="V9" s="83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</row>
    <row r="10" spans="1:27">
      <c r="A10" s="24">
        <v>43955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83"/>
      <c r="V10" s="83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</row>
    <row r="11" spans="1:27">
      <c r="A11" s="24">
        <v>43956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83"/>
      <c r="V11" s="83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</row>
    <row r="12" spans="1:27">
      <c r="A12" s="24">
        <v>43957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83"/>
      <c r="V12" s="83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</row>
    <row r="13" spans="1:27">
      <c r="A13" s="24">
        <v>43958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83"/>
      <c r="V13" s="83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</row>
    <row r="14" spans="1:27">
      <c r="A14" s="24">
        <v>43959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83"/>
      <c r="V14" s="83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</row>
    <row r="15" spans="1:27">
      <c r="A15" s="24">
        <v>43960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83"/>
      <c r="V15" s="83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</row>
    <row r="16" spans="1:27">
      <c r="A16" s="24">
        <v>43961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83"/>
      <c r="V16" s="83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27">
      <c r="A17" s="24">
        <v>43962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83"/>
      <c r="V17" s="83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27">
      <c r="A18" s="24">
        <v>43963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83"/>
      <c r="V18" s="83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</row>
    <row r="19" spans="1:27">
      <c r="A19" s="24">
        <v>43964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83"/>
      <c r="V19" s="83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</row>
    <row r="20" spans="1:27">
      <c r="A20" s="24">
        <v>43965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83"/>
      <c r="V20" s="83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</row>
    <row r="21" spans="1:27">
      <c r="A21" s="24">
        <v>43966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83"/>
      <c r="V21" s="83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</row>
    <row r="22" spans="1:27">
      <c r="A22" s="24">
        <v>43967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83"/>
      <c r="V22" s="83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27">
      <c r="A23" s="24">
        <v>43968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83"/>
      <c r="V23" s="83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27">
      <c r="A24" s="24">
        <v>43969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</row>
    <row r="25" spans="1:27">
      <c r="A25" s="24">
        <v>43970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</row>
    <row r="26" spans="1:27">
      <c r="A26" s="24">
        <v>43971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</row>
    <row r="27" spans="1:27">
      <c r="A27" s="24">
        <v>43972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</row>
    <row r="28" spans="1:27">
      <c r="A28" s="24">
        <v>43973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</row>
    <row r="29" spans="1:27">
      <c r="A29" s="24">
        <v>43974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27">
      <c r="A30" s="24">
        <v>43975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27">
      <c r="A31" s="24">
        <v>43976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27">
      <c r="A32" s="24">
        <v>43977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27">
      <c r="A33" s="24">
        <v>43978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27">
      <c r="A34" s="24">
        <v>43979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27">
      <c r="A35" s="24">
        <v>43980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27">
      <c r="A36" s="24">
        <v>43981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27">
      <c r="A37" s="24">
        <v>43982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27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3:AE40"/>
  <sheetViews>
    <sheetView workbookViewId="0">
      <pane xSplit="1" ySplit="6" topLeftCell="V23" activePane="bottomRight" state="frozen"/>
      <selection pane="topRight" activeCell="B1" sqref="B1"/>
      <selection pane="bottomLeft" activeCell="A7" sqref="A7"/>
      <selection pane="bottomRight" activeCell="AF40" sqref="AF40"/>
    </sheetView>
  </sheetViews>
  <sheetFormatPr baseColWidth="10" defaultRowHeight="15"/>
  <cols>
    <col min="1" max="1" width="23" customWidth="1"/>
    <col min="28" max="28" width="13.85546875" style="137" bestFit="1" customWidth="1"/>
    <col min="31" max="31" width="11.85546875" bestFit="1" customWidth="1"/>
  </cols>
  <sheetData>
    <row r="3" spans="1:31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1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31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1" s="26" customFormat="1">
      <c r="A7" s="24">
        <v>43983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83"/>
      <c r="V7" s="83"/>
      <c r="W7" s="13">
        <f t="shared" ref="W7:W36" si="0">SUM(U7+V7)</f>
        <v>0</v>
      </c>
      <c r="X7" s="13"/>
      <c r="Y7" s="13">
        <f>SUM(J7+N7+S7+T7+W7+X7)</f>
        <v>0</v>
      </c>
      <c r="Z7" s="13"/>
      <c r="AA7" s="25">
        <f>SUM(Y7-Z7)</f>
        <v>0</v>
      </c>
      <c r="AB7" s="137"/>
      <c r="AC7" s="83"/>
      <c r="AD7" s="83"/>
      <c r="AE7" s="137"/>
    </row>
    <row r="8" spans="1:31">
      <c r="A8" s="24">
        <v>43984</v>
      </c>
      <c r="B8" s="25"/>
      <c r="C8" s="25"/>
      <c r="D8" s="25"/>
      <c r="E8" s="25"/>
      <c r="F8" s="25"/>
      <c r="G8" s="25"/>
      <c r="H8" s="25"/>
      <c r="I8" s="3"/>
      <c r="J8" s="10">
        <f t="shared" ref="J8:J37" si="1">SUM(B8:I8)</f>
        <v>0</v>
      </c>
      <c r="K8" s="25"/>
      <c r="L8" s="25"/>
      <c r="M8" s="25"/>
      <c r="N8" s="12">
        <f t="shared" ref="N8:N37" si="2">SUM(K8:M8)</f>
        <v>0</v>
      </c>
      <c r="O8" s="3"/>
      <c r="P8" s="3"/>
      <c r="Q8" s="3"/>
      <c r="R8" s="3"/>
      <c r="S8" s="10">
        <f t="shared" ref="S8:S37" si="3">SUM(O8:R8)</f>
        <v>0</v>
      </c>
      <c r="T8" s="10"/>
      <c r="U8" s="10"/>
      <c r="V8" s="10"/>
      <c r="W8" s="13">
        <f t="shared" si="0"/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C8" s="10"/>
      <c r="AD8" s="10"/>
      <c r="AE8" s="137"/>
    </row>
    <row r="9" spans="1:31">
      <c r="A9" s="24">
        <v>43985</v>
      </c>
      <c r="B9" s="25"/>
      <c r="C9" s="25"/>
      <c r="D9" s="25"/>
      <c r="E9" s="25"/>
      <c r="F9" s="25"/>
      <c r="G9" s="25"/>
      <c r="H9" s="25"/>
      <c r="I9" s="3"/>
      <c r="J9" s="10">
        <f t="shared" si="1"/>
        <v>0</v>
      </c>
      <c r="K9" s="25"/>
      <c r="L9" s="25"/>
      <c r="M9" s="25"/>
      <c r="N9" s="12">
        <f t="shared" si="2"/>
        <v>0</v>
      </c>
      <c r="O9" s="3"/>
      <c r="P9" s="3"/>
      <c r="Q9" s="3"/>
      <c r="R9" s="3"/>
      <c r="S9" s="10">
        <f t="shared" si="3"/>
        <v>0</v>
      </c>
      <c r="T9" s="10"/>
      <c r="U9" s="10"/>
      <c r="V9" s="10"/>
      <c r="W9" s="13">
        <f t="shared" si="0"/>
        <v>0</v>
      </c>
      <c r="X9" s="13"/>
      <c r="Y9" s="13">
        <f t="shared" si="4"/>
        <v>0</v>
      </c>
      <c r="Z9" s="13"/>
      <c r="AA9" s="2">
        <f t="shared" si="5"/>
        <v>0</v>
      </c>
      <c r="AC9" s="10"/>
      <c r="AD9" s="10"/>
      <c r="AE9" s="137"/>
    </row>
    <row r="10" spans="1:31">
      <c r="A10" s="24">
        <v>43986</v>
      </c>
      <c r="B10" s="25"/>
      <c r="C10" s="25"/>
      <c r="D10" s="25"/>
      <c r="E10" s="25"/>
      <c r="F10" s="25"/>
      <c r="G10" s="25"/>
      <c r="H10" s="25"/>
      <c r="I10" s="3"/>
      <c r="J10" s="10">
        <f t="shared" si="1"/>
        <v>0</v>
      </c>
      <c r="K10" s="25"/>
      <c r="L10" s="25"/>
      <c r="M10" s="25"/>
      <c r="N10" s="12">
        <f t="shared" si="2"/>
        <v>0</v>
      </c>
      <c r="O10" s="3"/>
      <c r="P10" s="3"/>
      <c r="Q10" s="3"/>
      <c r="R10" s="3"/>
      <c r="S10" s="10">
        <f t="shared" si="3"/>
        <v>0</v>
      </c>
      <c r="T10" s="10"/>
      <c r="U10" s="10"/>
      <c r="V10" s="10"/>
      <c r="W10" s="13">
        <f t="shared" si="0"/>
        <v>0</v>
      </c>
      <c r="X10" s="13"/>
      <c r="Y10" s="13">
        <f t="shared" si="4"/>
        <v>0</v>
      </c>
      <c r="Z10" s="13"/>
      <c r="AA10" s="2">
        <f t="shared" si="5"/>
        <v>0</v>
      </c>
      <c r="AC10" s="10"/>
      <c r="AD10" s="10"/>
      <c r="AE10" s="137"/>
    </row>
    <row r="11" spans="1:31">
      <c r="A11" s="24">
        <v>43987</v>
      </c>
      <c r="B11" s="25"/>
      <c r="C11" s="25"/>
      <c r="D11" s="25"/>
      <c r="E11" s="25"/>
      <c r="F11" s="25"/>
      <c r="G11" s="25"/>
      <c r="H11" s="25"/>
      <c r="I11" s="3"/>
      <c r="J11" s="10">
        <f t="shared" si="1"/>
        <v>0</v>
      </c>
      <c r="K11" s="25"/>
      <c r="L11" s="25"/>
      <c r="M11" s="25"/>
      <c r="N11" s="12">
        <f t="shared" si="2"/>
        <v>0</v>
      </c>
      <c r="O11" s="3"/>
      <c r="P11" s="3"/>
      <c r="Q11" s="3"/>
      <c r="R11" s="3"/>
      <c r="S11" s="10">
        <f t="shared" si="3"/>
        <v>0</v>
      </c>
      <c r="T11" s="10"/>
      <c r="U11" s="10"/>
      <c r="V11" s="10"/>
      <c r="W11" s="13">
        <f t="shared" si="0"/>
        <v>0</v>
      </c>
      <c r="X11" s="13"/>
      <c r="Y11" s="13">
        <f t="shared" si="4"/>
        <v>0</v>
      </c>
      <c r="Z11" s="13"/>
      <c r="AA11" s="2">
        <f t="shared" si="5"/>
        <v>0</v>
      </c>
      <c r="AC11" s="10"/>
      <c r="AD11" s="10"/>
      <c r="AE11" s="137"/>
    </row>
    <row r="12" spans="1:31">
      <c r="A12" s="24">
        <v>43988</v>
      </c>
      <c r="B12" s="25"/>
      <c r="C12" s="25"/>
      <c r="D12" s="25"/>
      <c r="E12" s="25"/>
      <c r="F12" s="25"/>
      <c r="G12" s="25"/>
      <c r="H12" s="25"/>
      <c r="I12" s="3"/>
      <c r="J12" s="10">
        <f t="shared" si="1"/>
        <v>0</v>
      </c>
      <c r="K12" s="25"/>
      <c r="L12" s="25"/>
      <c r="M12" s="25"/>
      <c r="N12" s="12">
        <f t="shared" si="2"/>
        <v>0</v>
      </c>
      <c r="O12" s="3"/>
      <c r="P12" s="3"/>
      <c r="Q12" s="3"/>
      <c r="R12" s="3"/>
      <c r="S12" s="10">
        <f t="shared" si="3"/>
        <v>0</v>
      </c>
      <c r="T12" s="10"/>
      <c r="U12" s="10"/>
      <c r="V12" s="10"/>
      <c r="W12" s="13">
        <f t="shared" si="0"/>
        <v>0</v>
      </c>
      <c r="X12" s="13"/>
      <c r="Y12" s="13">
        <f t="shared" si="4"/>
        <v>0</v>
      </c>
      <c r="Z12" s="13"/>
      <c r="AA12" s="2">
        <f t="shared" si="5"/>
        <v>0</v>
      </c>
      <c r="AC12" s="10"/>
      <c r="AD12" s="10"/>
      <c r="AE12" s="137"/>
    </row>
    <row r="13" spans="1:31">
      <c r="A13" s="24">
        <v>43989</v>
      </c>
      <c r="B13" s="25"/>
      <c r="C13" s="25"/>
      <c r="D13" s="25"/>
      <c r="E13" s="25"/>
      <c r="F13" s="25"/>
      <c r="G13" s="25"/>
      <c r="H13" s="25"/>
      <c r="I13" s="3"/>
      <c r="J13" s="10">
        <f t="shared" si="1"/>
        <v>0</v>
      </c>
      <c r="K13" s="25"/>
      <c r="L13" s="25"/>
      <c r="M13" s="25"/>
      <c r="N13" s="12">
        <f t="shared" si="2"/>
        <v>0</v>
      </c>
      <c r="O13" s="3"/>
      <c r="P13" s="3"/>
      <c r="Q13" s="3"/>
      <c r="R13" s="3"/>
      <c r="S13" s="10">
        <f t="shared" si="3"/>
        <v>0</v>
      </c>
      <c r="T13" s="10"/>
      <c r="U13" s="10"/>
      <c r="V13" s="10"/>
      <c r="W13" s="13">
        <f t="shared" si="0"/>
        <v>0</v>
      </c>
      <c r="X13" s="13"/>
      <c r="Y13" s="13">
        <f t="shared" si="4"/>
        <v>0</v>
      </c>
      <c r="Z13" s="13"/>
      <c r="AA13" s="2">
        <f t="shared" si="5"/>
        <v>0</v>
      </c>
      <c r="AC13" s="10"/>
      <c r="AD13" s="10"/>
      <c r="AE13" s="137"/>
    </row>
    <row r="14" spans="1:31">
      <c r="A14" s="24">
        <v>43990</v>
      </c>
      <c r="B14" s="25"/>
      <c r="C14" s="25"/>
      <c r="D14" s="25"/>
      <c r="E14" s="25"/>
      <c r="F14" s="25"/>
      <c r="G14" s="25"/>
      <c r="H14" s="25"/>
      <c r="I14" s="3"/>
      <c r="J14" s="10">
        <f t="shared" si="1"/>
        <v>0</v>
      </c>
      <c r="K14" s="25"/>
      <c r="L14" s="25"/>
      <c r="M14" s="25"/>
      <c r="N14" s="12">
        <f t="shared" si="2"/>
        <v>0</v>
      </c>
      <c r="O14" s="3"/>
      <c r="P14" s="3"/>
      <c r="Q14" s="3"/>
      <c r="R14" s="3"/>
      <c r="S14" s="10">
        <f t="shared" si="3"/>
        <v>0</v>
      </c>
      <c r="T14" s="10"/>
      <c r="U14" s="10"/>
      <c r="V14" s="10"/>
      <c r="W14" s="13">
        <f t="shared" si="0"/>
        <v>0</v>
      </c>
      <c r="X14" s="13"/>
      <c r="Y14" s="13">
        <f t="shared" si="4"/>
        <v>0</v>
      </c>
      <c r="Z14" s="13"/>
      <c r="AA14" s="2">
        <f t="shared" si="5"/>
        <v>0</v>
      </c>
      <c r="AC14" s="10"/>
      <c r="AD14" s="10"/>
      <c r="AE14" s="137"/>
    </row>
    <row r="15" spans="1:31">
      <c r="A15" s="24">
        <v>43991</v>
      </c>
      <c r="B15" s="25"/>
      <c r="C15" s="25"/>
      <c r="D15" s="25"/>
      <c r="E15" s="25"/>
      <c r="F15" s="25"/>
      <c r="G15" s="25"/>
      <c r="H15" s="25"/>
      <c r="I15" s="3"/>
      <c r="J15" s="10">
        <f t="shared" si="1"/>
        <v>0</v>
      </c>
      <c r="K15" s="25"/>
      <c r="L15" s="25"/>
      <c r="M15" s="25"/>
      <c r="N15" s="12">
        <f t="shared" si="2"/>
        <v>0</v>
      </c>
      <c r="O15" s="3"/>
      <c r="P15" s="3"/>
      <c r="Q15" s="3"/>
      <c r="R15" s="3"/>
      <c r="S15" s="10">
        <f t="shared" si="3"/>
        <v>0</v>
      </c>
      <c r="T15" s="10"/>
      <c r="U15" s="10"/>
      <c r="V15" s="10"/>
      <c r="W15" s="13">
        <f t="shared" si="0"/>
        <v>0</v>
      </c>
      <c r="X15" s="13"/>
      <c r="Y15" s="13">
        <f t="shared" si="4"/>
        <v>0</v>
      </c>
      <c r="Z15" s="13"/>
      <c r="AA15" s="2">
        <f t="shared" si="5"/>
        <v>0</v>
      </c>
      <c r="AC15" s="10"/>
      <c r="AD15" s="10"/>
      <c r="AE15" s="137"/>
    </row>
    <row r="16" spans="1:31">
      <c r="A16" s="24">
        <v>43992</v>
      </c>
      <c r="B16" s="25"/>
      <c r="C16" s="25"/>
      <c r="D16" s="25"/>
      <c r="E16" s="25"/>
      <c r="F16" s="25"/>
      <c r="G16" s="25"/>
      <c r="H16" s="25"/>
      <c r="I16" s="3"/>
      <c r="J16" s="10">
        <f t="shared" ref="J16:J22" si="6">SUM(B16:I16)</f>
        <v>0</v>
      </c>
      <c r="K16" s="25"/>
      <c r="L16" s="25"/>
      <c r="M16" s="25"/>
      <c r="N16" s="12">
        <f t="shared" ref="N16:N22" si="7">SUM(K16:M16)</f>
        <v>0</v>
      </c>
      <c r="O16" s="3"/>
      <c r="P16" s="3"/>
      <c r="Q16" s="3"/>
      <c r="R16" s="3"/>
      <c r="S16" s="10">
        <f t="shared" ref="S16:S22" si="8">SUM(O16:R16)</f>
        <v>0</v>
      </c>
      <c r="T16" s="10"/>
      <c r="U16" s="10"/>
      <c r="V16" s="10"/>
      <c r="W16" s="83">
        <f t="shared" si="0"/>
        <v>0</v>
      </c>
      <c r="X16" s="83"/>
      <c r="Y16" s="83">
        <f t="shared" ref="Y16:Y22" si="9">SUM(J16+N16+S16+T16+W16+X16)</f>
        <v>0</v>
      </c>
      <c r="Z16" s="83"/>
      <c r="AA16" s="2">
        <f t="shared" ref="AA16:AA22" si="10">SUM(Y16-Z16)</f>
        <v>0</v>
      </c>
      <c r="AC16" s="10"/>
      <c r="AD16" s="10"/>
      <c r="AE16" s="137"/>
    </row>
    <row r="17" spans="1:31">
      <c r="A17" s="24">
        <v>43993</v>
      </c>
      <c r="B17" s="25"/>
      <c r="C17" s="25"/>
      <c r="D17" s="25"/>
      <c r="E17" s="25"/>
      <c r="F17" s="25"/>
      <c r="G17" s="25"/>
      <c r="H17" s="25"/>
      <c r="I17" s="3"/>
      <c r="J17" s="10">
        <f t="shared" si="6"/>
        <v>0</v>
      </c>
      <c r="K17" s="25"/>
      <c r="L17" s="25"/>
      <c r="M17" s="25"/>
      <c r="N17" s="12">
        <f t="shared" si="7"/>
        <v>0</v>
      </c>
      <c r="O17" s="3"/>
      <c r="P17" s="3"/>
      <c r="Q17" s="3"/>
      <c r="R17" s="3"/>
      <c r="S17" s="10">
        <f t="shared" si="8"/>
        <v>0</v>
      </c>
      <c r="T17" s="10"/>
      <c r="U17" s="10"/>
      <c r="V17" s="10"/>
      <c r="W17" s="83">
        <f t="shared" si="0"/>
        <v>0</v>
      </c>
      <c r="X17" s="83"/>
      <c r="Y17" s="83">
        <f t="shared" si="9"/>
        <v>0</v>
      </c>
      <c r="Z17" s="83"/>
      <c r="AA17" s="2">
        <f t="shared" si="10"/>
        <v>0</v>
      </c>
      <c r="AC17" s="10"/>
      <c r="AD17" s="10"/>
      <c r="AE17" s="137"/>
    </row>
    <row r="18" spans="1:31">
      <c r="A18" s="24">
        <v>43994</v>
      </c>
      <c r="B18" s="25"/>
      <c r="C18" s="25"/>
      <c r="D18" s="25"/>
      <c r="E18" s="25"/>
      <c r="F18" s="25"/>
      <c r="G18" s="25"/>
      <c r="H18" s="25"/>
      <c r="I18" s="3"/>
      <c r="J18" s="10">
        <f t="shared" si="6"/>
        <v>0</v>
      </c>
      <c r="K18" s="25"/>
      <c r="L18" s="25"/>
      <c r="M18" s="25"/>
      <c r="N18" s="12">
        <f t="shared" si="7"/>
        <v>0</v>
      </c>
      <c r="O18" s="3"/>
      <c r="P18" s="3"/>
      <c r="Q18" s="3"/>
      <c r="R18" s="3"/>
      <c r="S18" s="10">
        <f t="shared" si="8"/>
        <v>0</v>
      </c>
      <c r="T18" s="10"/>
      <c r="U18" s="10"/>
      <c r="V18" s="10"/>
      <c r="W18" s="83">
        <f t="shared" si="0"/>
        <v>0</v>
      </c>
      <c r="X18" s="83"/>
      <c r="Y18" s="83">
        <f t="shared" si="9"/>
        <v>0</v>
      </c>
      <c r="Z18" s="83"/>
      <c r="AA18" s="2">
        <f t="shared" si="10"/>
        <v>0</v>
      </c>
      <c r="AC18" s="10"/>
      <c r="AD18" s="10"/>
      <c r="AE18" s="137"/>
    </row>
    <row r="19" spans="1:31">
      <c r="A19" s="24">
        <v>43995</v>
      </c>
      <c r="B19" s="25"/>
      <c r="C19" s="25"/>
      <c r="D19" s="25"/>
      <c r="E19" s="25"/>
      <c r="F19" s="25"/>
      <c r="G19" s="25"/>
      <c r="H19" s="25"/>
      <c r="I19" s="3"/>
      <c r="J19" s="10">
        <f t="shared" si="6"/>
        <v>0</v>
      </c>
      <c r="K19" s="25"/>
      <c r="L19" s="25"/>
      <c r="M19" s="25"/>
      <c r="N19" s="12">
        <f t="shared" si="7"/>
        <v>0</v>
      </c>
      <c r="O19" s="3"/>
      <c r="P19" s="3"/>
      <c r="Q19" s="3"/>
      <c r="R19" s="3"/>
      <c r="S19" s="10">
        <f t="shared" si="8"/>
        <v>0</v>
      </c>
      <c r="T19" s="10"/>
      <c r="U19" s="10"/>
      <c r="V19" s="10"/>
      <c r="W19" s="83">
        <f t="shared" si="0"/>
        <v>0</v>
      </c>
      <c r="X19" s="83"/>
      <c r="Y19" s="83">
        <f t="shared" si="9"/>
        <v>0</v>
      </c>
      <c r="Z19" s="83"/>
      <c r="AA19" s="2">
        <f t="shared" si="10"/>
        <v>0</v>
      </c>
      <c r="AC19" s="10"/>
      <c r="AD19" s="10"/>
      <c r="AE19" s="137"/>
    </row>
    <row r="20" spans="1:31">
      <c r="A20" s="24">
        <v>43996</v>
      </c>
      <c r="B20" s="25"/>
      <c r="C20" s="25"/>
      <c r="D20" s="25"/>
      <c r="E20" s="25"/>
      <c r="F20" s="25"/>
      <c r="G20" s="25"/>
      <c r="H20" s="25"/>
      <c r="I20" s="3"/>
      <c r="J20" s="10">
        <f t="shared" si="6"/>
        <v>0</v>
      </c>
      <c r="K20" s="25"/>
      <c r="L20" s="25"/>
      <c r="M20" s="25"/>
      <c r="N20" s="12">
        <f t="shared" si="7"/>
        <v>0</v>
      </c>
      <c r="O20" s="3"/>
      <c r="P20" s="3"/>
      <c r="Q20" s="3"/>
      <c r="R20" s="3"/>
      <c r="S20" s="10">
        <f t="shared" si="8"/>
        <v>0</v>
      </c>
      <c r="T20" s="10"/>
      <c r="U20" s="10"/>
      <c r="V20" s="10"/>
      <c r="W20" s="83">
        <f t="shared" si="0"/>
        <v>0</v>
      </c>
      <c r="X20" s="83"/>
      <c r="Y20" s="83">
        <f t="shared" si="9"/>
        <v>0</v>
      </c>
      <c r="Z20" s="83"/>
      <c r="AA20" s="2">
        <f t="shared" si="10"/>
        <v>0</v>
      </c>
      <c r="AC20" s="10"/>
      <c r="AD20" s="10"/>
      <c r="AE20" s="137"/>
    </row>
    <row r="21" spans="1:31">
      <c r="A21" s="24">
        <v>43997</v>
      </c>
      <c r="B21" s="25"/>
      <c r="C21" s="25"/>
      <c r="D21" s="25"/>
      <c r="E21" s="25"/>
      <c r="F21" s="25"/>
      <c r="G21" s="25"/>
      <c r="H21" s="25"/>
      <c r="I21" s="3"/>
      <c r="J21" s="10">
        <f t="shared" si="6"/>
        <v>0</v>
      </c>
      <c r="K21" s="25"/>
      <c r="L21" s="25"/>
      <c r="M21" s="25"/>
      <c r="N21" s="12">
        <f t="shared" si="7"/>
        <v>0</v>
      </c>
      <c r="O21" s="3"/>
      <c r="P21" s="3"/>
      <c r="Q21" s="3"/>
      <c r="R21" s="3"/>
      <c r="S21" s="10">
        <f t="shared" si="8"/>
        <v>0</v>
      </c>
      <c r="T21" s="10"/>
      <c r="U21" s="10"/>
      <c r="V21" s="10"/>
      <c r="W21" s="83">
        <f t="shared" si="0"/>
        <v>0</v>
      </c>
      <c r="X21" s="83"/>
      <c r="Y21" s="83">
        <f t="shared" si="9"/>
        <v>0</v>
      </c>
      <c r="Z21" s="83"/>
      <c r="AA21" s="2">
        <f t="shared" si="10"/>
        <v>0</v>
      </c>
      <c r="AC21" s="10"/>
      <c r="AD21" s="10"/>
      <c r="AE21" s="137"/>
    </row>
    <row r="22" spans="1:31">
      <c r="A22" s="24">
        <v>43998</v>
      </c>
      <c r="B22" s="25"/>
      <c r="C22" s="25"/>
      <c r="D22" s="25"/>
      <c r="E22" s="25"/>
      <c r="F22" s="25"/>
      <c r="G22" s="25"/>
      <c r="H22" s="25"/>
      <c r="I22" s="3"/>
      <c r="J22" s="10">
        <f t="shared" si="6"/>
        <v>0</v>
      </c>
      <c r="K22" s="25"/>
      <c r="L22" s="25"/>
      <c r="M22" s="25"/>
      <c r="N22" s="12">
        <f t="shared" si="7"/>
        <v>0</v>
      </c>
      <c r="O22" s="3"/>
      <c r="P22" s="3"/>
      <c r="Q22" s="3"/>
      <c r="R22" s="3"/>
      <c r="S22" s="10">
        <f t="shared" si="8"/>
        <v>0</v>
      </c>
      <c r="T22" s="10"/>
      <c r="U22" s="10"/>
      <c r="V22" s="10"/>
      <c r="W22" s="83">
        <f t="shared" si="0"/>
        <v>0</v>
      </c>
      <c r="X22" s="83"/>
      <c r="Y22" s="83">
        <f t="shared" si="9"/>
        <v>0</v>
      </c>
      <c r="Z22" s="83"/>
      <c r="AA22" s="2">
        <f t="shared" si="10"/>
        <v>0</v>
      </c>
      <c r="AC22" s="10"/>
      <c r="AD22" s="10"/>
      <c r="AE22" s="137"/>
    </row>
    <row r="23" spans="1:31">
      <c r="A23" s="24">
        <v>43999</v>
      </c>
      <c r="B23" s="25"/>
      <c r="C23" s="25"/>
      <c r="D23" s="25"/>
      <c r="E23" s="25"/>
      <c r="F23" s="25"/>
      <c r="G23" s="25"/>
      <c r="H23" s="25"/>
      <c r="I23" s="3"/>
      <c r="J23" s="10">
        <f t="shared" si="1"/>
        <v>0</v>
      </c>
      <c r="K23" s="25"/>
      <c r="L23" s="25"/>
      <c r="M23" s="25"/>
      <c r="N23" s="12">
        <f t="shared" si="2"/>
        <v>0</v>
      </c>
      <c r="O23" s="3"/>
      <c r="P23" s="3"/>
      <c r="Q23" s="3"/>
      <c r="R23" s="3"/>
      <c r="S23" s="10">
        <f t="shared" si="3"/>
        <v>0</v>
      </c>
      <c r="T23" s="10"/>
      <c r="U23" s="10"/>
      <c r="V23" s="10"/>
      <c r="W23" s="13">
        <f t="shared" si="0"/>
        <v>0</v>
      </c>
      <c r="X23" s="13"/>
      <c r="Y23" s="13">
        <f t="shared" si="4"/>
        <v>0</v>
      </c>
      <c r="Z23" s="13"/>
      <c r="AA23" s="2">
        <f t="shared" si="5"/>
        <v>0</v>
      </c>
      <c r="AC23" s="10"/>
      <c r="AD23" s="10"/>
      <c r="AE23" s="137"/>
    </row>
    <row r="24" spans="1:31">
      <c r="A24" s="24">
        <v>44000</v>
      </c>
      <c r="B24" s="25"/>
      <c r="C24" s="25"/>
      <c r="D24" s="25"/>
      <c r="E24" s="25"/>
      <c r="F24" s="25"/>
      <c r="G24" s="25"/>
      <c r="H24" s="25"/>
      <c r="I24" s="3"/>
      <c r="J24" s="10">
        <f t="shared" si="1"/>
        <v>0</v>
      </c>
      <c r="K24" s="25"/>
      <c r="L24" s="25"/>
      <c r="M24" s="25"/>
      <c r="N24" s="12">
        <f t="shared" si="2"/>
        <v>0</v>
      </c>
      <c r="O24" s="3"/>
      <c r="P24" s="3"/>
      <c r="Q24" s="3"/>
      <c r="R24" s="3"/>
      <c r="S24" s="10">
        <f t="shared" si="3"/>
        <v>0</v>
      </c>
      <c r="T24" s="10"/>
      <c r="U24" s="10"/>
      <c r="V24" s="10"/>
      <c r="W24" s="13">
        <f t="shared" si="0"/>
        <v>0</v>
      </c>
      <c r="X24" s="13"/>
      <c r="Y24" s="13">
        <f t="shared" si="4"/>
        <v>0</v>
      </c>
      <c r="Z24" s="13"/>
      <c r="AA24" s="2">
        <f t="shared" si="5"/>
        <v>0</v>
      </c>
      <c r="AC24" s="10"/>
      <c r="AD24" s="10"/>
      <c r="AE24" s="137"/>
    </row>
    <row r="25" spans="1:31">
      <c r="A25" s="24">
        <v>44001</v>
      </c>
      <c r="B25" s="25"/>
      <c r="C25" s="25"/>
      <c r="D25" s="25"/>
      <c r="E25" s="25"/>
      <c r="F25" s="25"/>
      <c r="G25" s="25"/>
      <c r="H25" s="25"/>
      <c r="I25" s="3"/>
      <c r="J25" s="10">
        <f t="shared" si="1"/>
        <v>0</v>
      </c>
      <c r="K25" s="25"/>
      <c r="L25" s="25"/>
      <c r="M25" s="25"/>
      <c r="N25" s="12">
        <f t="shared" si="2"/>
        <v>0</v>
      </c>
      <c r="O25" s="3"/>
      <c r="P25" s="3"/>
      <c r="Q25" s="3"/>
      <c r="R25" s="3"/>
      <c r="S25" s="10">
        <f t="shared" si="3"/>
        <v>0</v>
      </c>
      <c r="T25" s="10"/>
      <c r="U25" s="10"/>
      <c r="V25" s="10"/>
      <c r="W25" s="13">
        <f t="shared" si="0"/>
        <v>0</v>
      </c>
      <c r="X25" s="13"/>
      <c r="Y25" s="13">
        <f t="shared" si="4"/>
        <v>0</v>
      </c>
      <c r="Z25" s="13"/>
      <c r="AA25" s="2">
        <f t="shared" si="5"/>
        <v>0</v>
      </c>
      <c r="AC25" s="10"/>
      <c r="AD25" s="10"/>
      <c r="AE25" s="137"/>
    </row>
    <row r="26" spans="1:31">
      <c r="A26" s="24">
        <v>44002</v>
      </c>
      <c r="B26" s="25"/>
      <c r="C26" s="25"/>
      <c r="D26" s="25"/>
      <c r="E26" s="25"/>
      <c r="F26" s="25"/>
      <c r="G26" s="25"/>
      <c r="H26" s="25"/>
      <c r="I26" s="3"/>
      <c r="J26" s="10">
        <f t="shared" si="1"/>
        <v>0</v>
      </c>
      <c r="K26" s="25"/>
      <c r="L26" s="25"/>
      <c r="M26" s="25"/>
      <c r="N26" s="12">
        <f t="shared" si="2"/>
        <v>0</v>
      </c>
      <c r="O26" s="3"/>
      <c r="P26" s="3"/>
      <c r="Q26" s="3"/>
      <c r="R26" s="3"/>
      <c r="S26" s="10">
        <f t="shared" si="3"/>
        <v>0</v>
      </c>
      <c r="T26" s="10"/>
      <c r="U26" s="10"/>
      <c r="V26" s="10"/>
      <c r="W26" s="13">
        <f t="shared" si="0"/>
        <v>0</v>
      </c>
      <c r="X26" s="13"/>
      <c r="Y26" s="13">
        <f t="shared" si="4"/>
        <v>0</v>
      </c>
      <c r="Z26" s="13"/>
      <c r="AA26" s="2">
        <f t="shared" si="5"/>
        <v>0</v>
      </c>
      <c r="AC26" s="10"/>
      <c r="AD26" s="10"/>
      <c r="AE26" s="171"/>
    </row>
    <row r="27" spans="1:31">
      <c r="A27" s="24">
        <v>44003</v>
      </c>
      <c r="B27" s="25"/>
      <c r="C27" s="25"/>
      <c r="D27" s="25"/>
      <c r="E27" s="25"/>
      <c r="F27" s="25"/>
      <c r="G27" s="25"/>
      <c r="H27" s="25"/>
      <c r="I27" s="3"/>
      <c r="J27" s="10">
        <f t="shared" si="1"/>
        <v>0</v>
      </c>
      <c r="K27" s="25"/>
      <c r="L27" s="25"/>
      <c r="M27" s="25"/>
      <c r="N27" s="12">
        <f t="shared" si="2"/>
        <v>0</v>
      </c>
      <c r="O27" s="3"/>
      <c r="P27" s="3"/>
      <c r="Q27" s="3"/>
      <c r="R27" s="3"/>
      <c r="S27" s="10">
        <f t="shared" si="3"/>
        <v>0</v>
      </c>
      <c r="T27" s="10"/>
      <c r="U27" s="10"/>
      <c r="V27" s="10"/>
      <c r="W27" s="13">
        <f t="shared" si="0"/>
        <v>0</v>
      </c>
      <c r="X27" s="13"/>
      <c r="Y27" s="13">
        <f t="shared" si="4"/>
        <v>0</v>
      </c>
      <c r="Z27" s="13"/>
      <c r="AA27" s="2">
        <f t="shared" si="5"/>
        <v>0</v>
      </c>
      <c r="AC27" s="10"/>
      <c r="AD27" s="10"/>
      <c r="AE27" s="172"/>
    </row>
    <row r="28" spans="1:31">
      <c r="A28" s="24">
        <v>44004</v>
      </c>
      <c r="B28" s="25"/>
      <c r="C28" s="25"/>
      <c r="D28" s="25"/>
      <c r="E28" s="25"/>
      <c r="F28" s="25"/>
      <c r="G28" s="25"/>
      <c r="H28" s="25"/>
      <c r="I28" s="3"/>
      <c r="J28" s="10">
        <f t="shared" si="1"/>
        <v>0</v>
      </c>
      <c r="K28" s="25"/>
      <c r="L28" s="25"/>
      <c r="M28" s="25"/>
      <c r="N28" s="12">
        <f t="shared" si="2"/>
        <v>0</v>
      </c>
      <c r="O28" s="3"/>
      <c r="P28" s="3"/>
      <c r="Q28" s="3"/>
      <c r="R28" s="3"/>
      <c r="S28" s="10">
        <f t="shared" si="3"/>
        <v>0</v>
      </c>
      <c r="T28" s="10"/>
      <c r="U28" s="10"/>
      <c r="V28" s="10"/>
      <c r="W28" s="13">
        <f t="shared" si="0"/>
        <v>0</v>
      </c>
      <c r="X28" s="13"/>
      <c r="Y28" s="13">
        <f t="shared" si="4"/>
        <v>0</v>
      </c>
      <c r="Z28" s="13"/>
      <c r="AA28" s="2">
        <f t="shared" si="5"/>
        <v>0</v>
      </c>
      <c r="AC28" s="10"/>
      <c r="AD28" s="10"/>
      <c r="AE28" s="172"/>
    </row>
    <row r="29" spans="1:31">
      <c r="A29" s="24">
        <v>44005</v>
      </c>
      <c r="B29" s="25"/>
      <c r="C29" s="25"/>
      <c r="D29" s="25"/>
      <c r="E29" s="25"/>
      <c r="F29" s="25"/>
      <c r="G29" s="25"/>
      <c r="H29" s="25"/>
      <c r="I29" s="3"/>
      <c r="J29" s="10">
        <f t="shared" si="1"/>
        <v>0</v>
      </c>
      <c r="K29" s="25"/>
      <c r="L29" s="25"/>
      <c r="M29" s="25"/>
      <c r="N29" s="12">
        <f t="shared" si="2"/>
        <v>0</v>
      </c>
      <c r="O29" s="3"/>
      <c r="P29" s="3"/>
      <c r="Q29" s="3"/>
      <c r="R29" s="3"/>
      <c r="S29" s="10">
        <f t="shared" si="3"/>
        <v>0</v>
      </c>
      <c r="T29" s="10"/>
      <c r="U29" s="10"/>
      <c r="V29" s="10"/>
      <c r="W29" s="83">
        <f t="shared" si="0"/>
        <v>0</v>
      </c>
      <c r="X29" s="13"/>
      <c r="Y29" s="13">
        <f t="shared" si="4"/>
        <v>0</v>
      </c>
      <c r="Z29" s="13"/>
      <c r="AA29" s="2">
        <f t="shared" si="5"/>
        <v>0</v>
      </c>
      <c r="AC29" s="10"/>
      <c r="AD29" s="10"/>
      <c r="AE29" s="172"/>
    </row>
    <row r="30" spans="1:31">
      <c r="A30" s="24">
        <v>44006</v>
      </c>
      <c r="B30" s="25"/>
      <c r="C30" s="25"/>
      <c r="D30" s="25"/>
      <c r="E30" s="25"/>
      <c r="F30" s="25"/>
      <c r="G30" s="25"/>
      <c r="H30" s="25"/>
      <c r="I30" s="3"/>
      <c r="J30" s="10">
        <f t="shared" si="1"/>
        <v>0</v>
      </c>
      <c r="K30" s="25"/>
      <c r="L30" s="25"/>
      <c r="M30" s="25"/>
      <c r="N30" s="12">
        <f t="shared" si="2"/>
        <v>0</v>
      </c>
      <c r="O30" s="3"/>
      <c r="P30" s="3"/>
      <c r="Q30" s="3"/>
      <c r="R30" s="3"/>
      <c r="S30" s="10">
        <f t="shared" si="3"/>
        <v>0</v>
      </c>
      <c r="T30" s="10"/>
      <c r="U30" s="10"/>
      <c r="V30" s="10"/>
      <c r="W30" s="13">
        <f t="shared" si="0"/>
        <v>0</v>
      </c>
      <c r="X30" s="13"/>
      <c r="Y30" s="13">
        <f t="shared" si="4"/>
        <v>0</v>
      </c>
      <c r="Z30" s="13"/>
      <c r="AA30" s="2">
        <f t="shared" si="5"/>
        <v>0</v>
      </c>
      <c r="AC30" s="10"/>
      <c r="AD30" s="10"/>
      <c r="AE30" s="172"/>
    </row>
    <row r="31" spans="1:31">
      <c r="A31" s="24">
        <v>44007</v>
      </c>
      <c r="B31" s="25"/>
      <c r="C31" s="25"/>
      <c r="D31" s="25"/>
      <c r="E31" s="25"/>
      <c r="F31" s="25"/>
      <c r="G31" s="25"/>
      <c r="H31" s="25"/>
      <c r="I31" s="3"/>
      <c r="J31" s="10">
        <f t="shared" si="1"/>
        <v>0</v>
      </c>
      <c r="K31" s="25"/>
      <c r="L31" s="25"/>
      <c r="M31" s="25"/>
      <c r="N31" s="12">
        <f t="shared" si="2"/>
        <v>0</v>
      </c>
      <c r="O31" s="3"/>
      <c r="P31" s="3"/>
      <c r="Q31" s="3"/>
      <c r="R31" s="3"/>
      <c r="S31" s="10">
        <f t="shared" si="3"/>
        <v>0</v>
      </c>
      <c r="T31" s="10"/>
      <c r="U31" s="10"/>
      <c r="V31" s="10"/>
      <c r="W31" s="13">
        <f t="shared" si="0"/>
        <v>0</v>
      </c>
      <c r="X31" s="13"/>
      <c r="Y31" s="13">
        <f t="shared" si="4"/>
        <v>0</v>
      </c>
      <c r="Z31" s="13"/>
      <c r="AA31" s="2">
        <f t="shared" si="5"/>
        <v>0</v>
      </c>
      <c r="AC31" s="10"/>
      <c r="AD31" s="10"/>
      <c r="AE31" s="172"/>
    </row>
    <row r="32" spans="1:31">
      <c r="A32" s="24">
        <v>44008</v>
      </c>
      <c r="B32" s="25"/>
      <c r="C32" s="25"/>
      <c r="D32" s="25"/>
      <c r="E32" s="25"/>
      <c r="F32" s="25"/>
      <c r="G32" s="25"/>
      <c r="H32" s="25"/>
      <c r="I32" s="3"/>
      <c r="J32" s="10">
        <f t="shared" si="1"/>
        <v>0</v>
      </c>
      <c r="K32" s="25"/>
      <c r="L32" s="25"/>
      <c r="M32" s="25"/>
      <c r="N32" s="12">
        <f t="shared" si="2"/>
        <v>0</v>
      </c>
      <c r="O32" s="3"/>
      <c r="P32" s="3"/>
      <c r="Q32" s="3"/>
      <c r="R32" s="3"/>
      <c r="S32" s="10">
        <f t="shared" si="3"/>
        <v>0</v>
      </c>
      <c r="T32" s="10"/>
      <c r="U32" s="10"/>
      <c r="V32" s="10"/>
      <c r="W32" s="13">
        <f t="shared" si="0"/>
        <v>0</v>
      </c>
      <c r="X32" s="13"/>
      <c r="Y32" s="13">
        <f t="shared" si="4"/>
        <v>0</v>
      </c>
      <c r="Z32" s="13"/>
      <c r="AA32" s="2">
        <f t="shared" si="5"/>
        <v>0</v>
      </c>
      <c r="AC32" s="10"/>
      <c r="AD32" s="10"/>
      <c r="AE32" s="172"/>
    </row>
    <row r="33" spans="1:31">
      <c r="A33" s="24">
        <v>44009</v>
      </c>
      <c r="B33" s="25"/>
      <c r="C33" s="25"/>
      <c r="D33" s="25"/>
      <c r="E33" s="25"/>
      <c r="F33" s="25"/>
      <c r="G33" s="25"/>
      <c r="H33" s="25"/>
      <c r="I33" s="3"/>
      <c r="J33" s="10">
        <f t="shared" si="1"/>
        <v>0</v>
      </c>
      <c r="K33" s="25"/>
      <c r="L33" s="25"/>
      <c r="M33" s="25"/>
      <c r="N33" s="12">
        <f t="shared" si="2"/>
        <v>0</v>
      </c>
      <c r="O33" s="3"/>
      <c r="P33" s="3"/>
      <c r="Q33" s="3"/>
      <c r="R33" s="3"/>
      <c r="S33" s="10">
        <f t="shared" si="3"/>
        <v>0</v>
      </c>
      <c r="T33" s="10"/>
      <c r="U33" s="10"/>
      <c r="V33" s="10"/>
      <c r="W33" s="13">
        <f t="shared" si="0"/>
        <v>0</v>
      </c>
      <c r="X33" s="13"/>
      <c r="Y33" s="13">
        <f t="shared" si="4"/>
        <v>0</v>
      </c>
      <c r="Z33" s="13"/>
      <c r="AA33" s="2">
        <f t="shared" si="5"/>
        <v>0</v>
      </c>
      <c r="AC33" s="10"/>
      <c r="AD33" s="10"/>
      <c r="AE33" s="172"/>
    </row>
    <row r="34" spans="1:31">
      <c r="A34" s="24">
        <v>44010</v>
      </c>
      <c r="B34" s="25"/>
      <c r="C34" s="25"/>
      <c r="D34" s="25"/>
      <c r="E34" s="25"/>
      <c r="F34" s="25"/>
      <c r="G34" s="25"/>
      <c r="H34" s="25"/>
      <c r="I34" s="3"/>
      <c r="J34" s="10">
        <f t="shared" si="1"/>
        <v>0</v>
      </c>
      <c r="K34" s="25"/>
      <c r="L34" s="25"/>
      <c r="M34" s="25"/>
      <c r="N34" s="12">
        <f t="shared" si="2"/>
        <v>0</v>
      </c>
      <c r="O34" s="3"/>
      <c r="P34" s="3"/>
      <c r="Q34" s="3"/>
      <c r="R34" s="3"/>
      <c r="S34" s="10">
        <f t="shared" si="3"/>
        <v>0</v>
      </c>
      <c r="T34" s="10"/>
      <c r="U34" s="10"/>
      <c r="V34" s="10"/>
      <c r="W34" s="13">
        <f t="shared" si="0"/>
        <v>0</v>
      </c>
      <c r="X34" s="13"/>
      <c r="Y34" s="13">
        <f t="shared" si="4"/>
        <v>0</v>
      </c>
      <c r="Z34" s="13"/>
      <c r="AA34" s="2">
        <f t="shared" si="5"/>
        <v>0</v>
      </c>
      <c r="AC34" s="10"/>
      <c r="AD34" s="10"/>
      <c r="AE34" s="172"/>
    </row>
    <row r="35" spans="1:31">
      <c r="A35" s="24">
        <v>44011</v>
      </c>
      <c r="B35" s="25"/>
      <c r="C35" s="25"/>
      <c r="D35" s="25"/>
      <c r="E35" s="25"/>
      <c r="F35" s="25"/>
      <c r="G35" s="25"/>
      <c r="H35" s="25"/>
      <c r="I35" s="3"/>
      <c r="J35" s="10">
        <f t="shared" si="1"/>
        <v>0</v>
      </c>
      <c r="K35" s="25"/>
      <c r="L35" s="25"/>
      <c r="M35" s="25"/>
      <c r="N35" s="12">
        <f t="shared" si="2"/>
        <v>0</v>
      </c>
      <c r="O35" s="3"/>
      <c r="P35" s="3"/>
      <c r="Q35" s="3"/>
      <c r="R35" s="3"/>
      <c r="S35" s="10">
        <f t="shared" si="3"/>
        <v>0</v>
      </c>
      <c r="T35" s="10"/>
      <c r="U35" s="10"/>
      <c r="V35" s="10"/>
      <c r="W35" s="13">
        <f t="shared" si="0"/>
        <v>0</v>
      </c>
      <c r="X35" s="13"/>
      <c r="Y35" s="13">
        <f t="shared" si="4"/>
        <v>0</v>
      </c>
      <c r="Z35" s="13"/>
      <c r="AA35" s="2">
        <f t="shared" si="5"/>
        <v>0</v>
      </c>
      <c r="AC35" s="10"/>
      <c r="AD35" s="10"/>
      <c r="AE35" s="172"/>
    </row>
    <row r="36" spans="1:31">
      <c r="A36" s="24">
        <v>44012</v>
      </c>
      <c r="B36" s="25"/>
      <c r="C36" s="25"/>
      <c r="D36" s="25"/>
      <c r="E36" s="25"/>
      <c r="F36" s="25"/>
      <c r="G36" s="25"/>
      <c r="H36" s="25"/>
      <c r="I36" s="3"/>
      <c r="J36" s="10">
        <f t="shared" si="1"/>
        <v>0</v>
      </c>
      <c r="K36" s="25"/>
      <c r="L36" s="25"/>
      <c r="M36" s="25"/>
      <c r="N36" s="12">
        <f t="shared" si="2"/>
        <v>0</v>
      </c>
      <c r="O36" s="3"/>
      <c r="P36" s="3"/>
      <c r="Q36" s="3"/>
      <c r="R36" s="3"/>
      <c r="S36" s="10">
        <f t="shared" si="3"/>
        <v>0</v>
      </c>
      <c r="T36" s="10"/>
      <c r="U36" s="10"/>
      <c r="V36" s="10"/>
      <c r="W36" s="13">
        <f t="shared" si="0"/>
        <v>0</v>
      </c>
      <c r="X36" s="13"/>
      <c r="Y36" s="13">
        <f t="shared" si="4"/>
        <v>0</v>
      </c>
      <c r="Z36" s="13"/>
      <c r="AA36" s="2">
        <f t="shared" si="5"/>
        <v>0</v>
      </c>
      <c r="AC36" s="10"/>
      <c r="AD36" s="10"/>
      <c r="AE36" s="172"/>
    </row>
    <row r="37" spans="1:31">
      <c r="A37" s="24">
        <v>44013</v>
      </c>
      <c r="B37" s="25"/>
      <c r="C37" s="25"/>
      <c r="D37" s="25"/>
      <c r="E37" s="25"/>
      <c r="F37" s="25"/>
      <c r="G37" s="25"/>
      <c r="H37" s="25"/>
      <c r="I37" s="3"/>
      <c r="J37" s="10">
        <f t="shared" si="1"/>
        <v>0</v>
      </c>
      <c r="K37" s="25"/>
      <c r="L37" s="25"/>
      <c r="M37" s="25"/>
      <c r="N37" s="12">
        <f t="shared" si="2"/>
        <v>0</v>
      </c>
      <c r="O37" s="3"/>
      <c r="P37" s="3"/>
      <c r="Q37" s="3"/>
      <c r="R37" s="3"/>
      <c r="S37" s="10">
        <f t="shared" si="3"/>
        <v>0</v>
      </c>
      <c r="T37" s="10"/>
      <c r="U37" s="10"/>
      <c r="V37" s="10"/>
      <c r="W37" s="13">
        <f t="shared" ref="W37" si="11">SUM(U37+V37)</f>
        <v>0</v>
      </c>
      <c r="X37" s="13"/>
      <c r="Y37" s="13">
        <f t="shared" si="4"/>
        <v>0</v>
      </c>
      <c r="Z37" s="13"/>
      <c r="AA37" s="2">
        <f t="shared" si="5"/>
        <v>0</v>
      </c>
      <c r="AE37" s="172"/>
    </row>
    <row r="38" spans="1:31">
      <c r="A38" s="1" t="s">
        <v>25</v>
      </c>
      <c r="B38" s="10">
        <f t="shared" ref="B38:AD38" si="12">SUM(B7:B37)</f>
        <v>0</v>
      </c>
      <c r="C38" s="10">
        <f t="shared" si="12"/>
        <v>0</v>
      </c>
      <c r="D38" s="10">
        <f t="shared" si="12"/>
        <v>0</v>
      </c>
      <c r="E38" s="10">
        <f t="shared" si="12"/>
        <v>0</v>
      </c>
      <c r="F38" s="10">
        <f t="shared" si="12"/>
        <v>0</v>
      </c>
      <c r="G38" s="10">
        <f t="shared" si="12"/>
        <v>0</v>
      </c>
      <c r="H38" s="10">
        <f t="shared" si="12"/>
        <v>0</v>
      </c>
      <c r="I38" s="10">
        <f t="shared" si="12"/>
        <v>0</v>
      </c>
      <c r="J38" s="10">
        <f t="shared" si="12"/>
        <v>0</v>
      </c>
      <c r="K38" s="10">
        <f t="shared" si="12"/>
        <v>0</v>
      </c>
      <c r="L38" s="25">
        <f t="shared" si="12"/>
        <v>0</v>
      </c>
      <c r="M38" s="25">
        <f t="shared" si="12"/>
        <v>0</v>
      </c>
      <c r="N38" s="13">
        <f t="shared" si="12"/>
        <v>0</v>
      </c>
      <c r="O38" s="3">
        <f t="shared" si="12"/>
        <v>0</v>
      </c>
      <c r="P38" s="3">
        <f t="shared" si="12"/>
        <v>0</v>
      </c>
      <c r="Q38" s="3">
        <f t="shared" si="12"/>
        <v>0</v>
      </c>
      <c r="R38" s="3">
        <f t="shared" si="12"/>
        <v>0</v>
      </c>
      <c r="S38" s="10">
        <f t="shared" si="12"/>
        <v>0</v>
      </c>
      <c r="T38" s="10">
        <f t="shared" si="12"/>
        <v>0</v>
      </c>
      <c r="U38" s="10">
        <f>SUM(U7:U37)</f>
        <v>0</v>
      </c>
      <c r="V38" s="10">
        <f>SUM(V7:V37)</f>
        <v>0</v>
      </c>
      <c r="W38" s="10">
        <f t="shared" si="12"/>
        <v>0</v>
      </c>
      <c r="X38" s="10">
        <f t="shared" si="12"/>
        <v>0</v>
      </c>
      <c r="Y38" s="10">
        <f t="shared" si="12"/>
        <v>0</v>
      </c>
      <c r="Z38" s="13">
        <f t="shared" si="12"/>
        <v>0</v>
      </c>
      <c r="AA38" s="25">
        <f t="shared" si="12"/>
        <v>0</v>
      </c>
      <c r="AB38" s="25">
        <f t="shared" si="12"/>
        <v>0</v>
      </c>
      <c r="AC38" s="25">
        <f t="shared" si="12"/>
        <v>0</v>
      </c>
      <c r="AD38" s="25">
        <f t="shared" si="12"/>
        <v>0</v>
      </c>
      <c r="AE38" s="172"/>
    </row>
    <row r="39" spans="1:31">
      <c r="AE39" s="23">
        <f>SUM(AE7:AE38)</f>
        <v>0</v>
      </c>
    </row>
    <row r="40" spans="1:31">
      <c r="AB40" s="137">
        <f>SUM(AA38-AB38)</f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AI40"/>
  <sheetViews>
    <sheetView workbookViewId="0">
      <pane xSplit="1" ySplit="6" topLeftCell="X25" activePane="bottomRight" state="frozen"/>
      <selection pane="topRight" activeCell="B1" sqref="B1"/>
      <selection pane="bottomLeft" activeCell="A7" sqref="A7"/>
      <selection pane="bottomRight" activeCell="AJ39" sqref="AJ39"/>
    </sheetView>
  </sheetViews>
  <sheetFormatPr baseColWidth="10" defaultRowHeight="15"/>
  <cols>
    <col min="1" max="1" width="23.5703125" customWidth="1"/>
    <col min="14" max="14" width="12.5703125" customWidth="1"/>
    <col min="32" max="32" width="11.42578125" style="137"/>
    <col min="34" max="34" width="11.85546875" bestFit="1" customWidth="1"/>
  </cols>
  <sheetData>
    <row r="3" spans="1:35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5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35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35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5" s="26" customFormat="1">
      <c r="A7" s="24">
        <v>44013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SUM(U7:V7)</f>
        <v>0</v>
      </c>
      <c r="X7" s="13"/>
      <c r="Y7" s="13">
        <f>SUM(J7+N7+S7+T7+W7+X7)</f>
        <v>0</v>
      </c>
      <c r="Z7" s="13"/>
      <c r="AA7" s="25">
        <f>SUM(Y7-Z7)</f>
        <v>0</v>
      </c>
      <c r="AB7" s="277">
        <f>SUM(Y7:Y8)</f>
        <v>0</v>
      </c>
      <c r="AC7" s="269">
        <f>SUM(Z7:Z8)</f>
        <v>0</v>
      </c>
      <c r="AD7" s="269">
        <f>SUM(AB7-AC7)</f>
        <v>0</v>
      </c>
      <c r="AF7" s="137"/>
      <c r="AG7" s="83"/>
      <c r="AH7" s="83"/>
      <c r="AI7" s="271">
        <f>SUM(AG7:AH11)</f>
        <v>0</v>
      </c>
    </row>
    <row r="8" spans="1:35">
      <c r="A8" s="24">
        <v>44014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83">
        <f t="shared" ref="W8:W37" si="3">SUM(U8:V8)</f>
        <v>0</v>
      </c>
      <c r="X8" s="13"/>
      <c r="Y8" s="13">
        <f t="shared" ref="Y8:Y37" si="4">SUM(J8+N8+S8+T8+W8+X8)</f>
        <v>0</v>
      </c>
      <c r="Z8" s="138"/>
      <c r="AA8" s="2">
        <f t="shared" ref="AA8:AA37" si="5">SUM(Y8-Z8)</f>
        <v>0</v>
      </c>
      <c r="AB8" s="277"/>
      <c r="AC8" s="269"/>
      <c r="AD8" s="269"/>
      <c r="AG8" s="10"/>
      <c r="AH8" s="10"/>
      <c r="AI8" s="272"/>
    </row>
    <row r="9" spans="1:35">
      <c r="A9" s="24">
        <v>44015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8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73">
        <f>SUM(Y9:Y11)</f>
        <v>0</v>
      </c>
      <c r="AC9" s="269">
        <f>SUM(Z9:Z11)</f>
        <v>0</v>
      </c>
      <c r="AD9" s="238">
        <f>SUM(AB9-AC9)</f>
        <v>0</v>
      </c>
      <c r="AE9" s="278"/>
      <c r="AG9" s="10"/>
      <c r="AH9" s="10"/>
      <c r="AI9" s="272"/>
    </row>
    <row r="10" spans="1:35">
      <c r="A10" s="24">
        <v>44016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8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74"/>
      <c r="AC10" s="269"/>
      <c r="AD10" s="239"/>
      <c r="AE10" s="278"/>
      <c r="AG10" s="10"/>
      <c r="AH10" s="10"/>
      <c r="AI10" s="272"/>
    </row>
    <row r="11" spans="1:35">
      <c r="A11" s="24">
        <v>44017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8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74"/>
      <c r="AC11" s="269"/>
      <c r="AD11" s="239"/>
      <c r="AE11" s="278"/>
      <c r="AG11" s="10"/>
      <c r="AH11" s="10"/>
      <c r="AI11" s="272"/>
    </row>
    <row r="12" spans="1:35">
      <c r="A12" s="24">
        <v>44018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8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73">
        <f>SUM(Y12:Y18)</f>
        <v>0</v>
      </c>
      <c r="AC12" s="269">
        <f>SUM(Z12:Z18)</f>
        <v>0</v>
      </c>
      <c r="AD12" s="238">
        <f>SUM(AB12-AC12)</f>
        <v>0</v>
      </c>
      <c r="AG12" s="10"/>
      <c r="AH12" s="10"/>
      <c r="AI12" s="241">
        <f>SUM(AG12:AH18)</f>
        <v>0</v>
      </c>
    </row>
    <row r="13" spans="1:35">
      <c r="A13" s="24">
        <v>44019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8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B13" s="274"/>
      <c r="AC13" s="269"/>
      <c r="AD13" s="239"/>
      <c r="AG13" s="10"/>
      <c r="AH13" s="10"/>
      <c r="AI13" s="262"/>
    </row>
    <row r="14" spans="1:35">
      <c r="A14" s="24">
        <v>44020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8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74"/>
      <c r="AC14" s="269"/>
      <c r="AD14" s="239"/>
      <c r="AG14" s="10"/>
      <c r="AH14" s="10"/>
      <c r="AI14" s="262"/>
    </row>
    <row r="15" spans="1:35">
      <c r="A15" s="24">
        <v>44021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8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74"/>
      <c r="AC15" s="269"/>
      <c r="AD15" s="239"/>
      <c r="AG15" s="10"/>
      <c r="AH15" s="10"/>
      <c r="AI15" s="262"/>
    </row>
    <row r="16" spans="1:35">
      <c r="A16" s="24">
        <v>44022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8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74"/>
      <c r="AC16" s="269"/>
      <c r="AD16" s="239"/>
      <c r="AG16" s="10"/>
      <c r="AH16" s="10"/>
      <c r="AI16" s="262"/>
    </row>
    <row r="17" spans="1:35">
      <c r="A17" s="24">
        <v>44023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8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74"/>
      <c r="AC17" s="269"/>
      <c r="AD17" s="239"/>
      <c r="AG17" s="10"/>
      <c r="AH17" s="10"/>
      <c r="AI17" s="262"/>
    </row>
    <row r="18" spans="1:35">
      <c r="A18" s="24">
        <v>44024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8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B18" s="274"/>
      <c r="AC18" s="269"/>
      <c r="AD18" s="239"/>
      <c r="AG18" s="10"/>
      <c r="AH18" s="10"/>
      <c r="AI18" s="262"/>
    </row>
    <row r="19" spans="1:35">
      <c r="A19" s="24">
        <v>44025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147"/>
      <c r="L19" s="147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47"/>
      <c r="V19" s="147"/>
      <c r="W19" s="8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C19" s="139"/>
      <c r="AG19" s="147"/>
      <c r="AH19" s="147"/>
      <c r="AI19" s="241">
        <f>SUM(AG19:AH26)</f>
        <v>0</v>
      </c>
    </row>
    <row r="20" spans="1:35">
      <c r="A20" s="24">
        <v>44026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147"/>
      <c r="L20" s="147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47"/>
      <c r="V20" s="147"/>
      <c r="W20" s="8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C20" s="139"/>
      <c r="AG20" s="147"/>
      <c r="AH20" s="147"/>
      <c r="AI20" s="262"/>
    </row>
    <row r="21" spans="1:35">
      <c r="A21" s="24">
        <v>44027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147"/>
      <c r="L21" s="147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47"/>
      <c r="V21" s="147"/>
      <c r="W21" s="8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C21" s="139"/>
      <c r="AG21" s="147"/>
      <c r="AH21" s="147"/>
      <c r="AI21" s="262"/>
    </row>
    <row r="22" spans="1:35">
      <c r="A22" s="24">
        <v>44028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147"/>
      <c r="L22" s="147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47"/>
      <c r="V22" s="147"/>
      <c r="W22" s="8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C22" s="139"/>
      <c r="AG22" s="147"/>
      <c r="AH22" s="147"/>
      <c r="AI22" s="262"/>
    </row>
    <row r="23" spans="1:35">
      <c r="A23" s="24">
        <v>44029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147"/>
      <c r="L23" s="147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47"/>
      <c r="V23" s="147"/>
      <c r="W23" s="8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C23" s="139"/>
      <c r="AG23" s="147"/>
      <c r="AH23" s="147"/>
      <c r="AI23" s="262"/>
    </row>
    <row r="24" spans="1:35">
      <c r="A24" s="24">
        <v>44030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147"/>
      <c r="L24" s="147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47"/>
      <c r="V24" s="147"/>
      <c r="W24" s="83">
        <f t="shared" si="3"/>
        <v>0</v>
      </c>
      <c r="X24" s="13"/>
      <c r="Y24" s="13">
        <f t="shared" si="4"/>
        <v>0</v>
      </c>
      <c r="Z24" s="13"/>
      <c r="AA24" s="169">
        <f t="shared" si="5"/>
        <v>0</v>
      </c>
      <c r="AC24" s="139"/>
      <c r="AG24" s="147"/>
      <c r="AH24" s="147"/>
      <c r="AI24" s="262"/>
    </row>
    <row r="25" spans="1:35">
      <c r="A25" s="24">
        <v>44031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147"/>
      <c r="L25" s="147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47"/>
      <c r="V25" s="147"/>
      <c r="W25" s="8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C25" s="139"/>
      <c r="AG25" s="147"/>
      <c r="AH25" s="147"/>
      <c r="AI25" s="262"/>
    </row>
    <row r="26" spans="1:35">
      <c r="A26" s="24">
        <v>44032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147"/>
      <c r="L26" s="147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47"/>
      <c r="V26" s="147"/>
      <c r="W26" s="8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C26" s="139"/>
      <c r="AG26" s="147"/>
      <c r="AH26" s="147"/>
      <c r="AI26" s="262"/>
    </row>
    <row r="27" spans="1:35">
      <c r="A27" s="24">
        <v>44033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8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C27" s="139"/>
      <c r="AG27" s="10"/>
      <c r="AH27" s="10"/>
      <c r="AI27" s="241">
        <f>SUM(AG27:AH32)</f>
        <v>0</v>
      </c>
    </row>
    <row r="28" spans="1:35">
      <c r="A28" s="24">
        <v>44034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8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C28" s="139"/>
      <c r="AG28" s="10"/>
      <c r="AH28" s="10"/>
      <c r="AI28" s="262"/>
    </row>
    <row r="29" spans="1:35">
      <c r="A29" s="24">
        <v>44035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8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C29" s="139"/>
      <c r="AG29" s="10"/>
      <c r="AH29" s="10"/>
      <c r="AI29" s="262"/>
    </row>
    <row r="30" spans="1:35">
      <c r="A30" s="24">
        <v>44036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8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73">
        <f>SUM(Y30:Y32)</f>
        <v>0</v>
      </c>
      <c r="AC30" s="269">
        <f>SUM(Z30:Z32)</f>
        <v>0</v>
      </c>
      <c r="AD30" s="238">
        <f>SUM(AB30-AC30)</f>
        <v>0</v>
      </c>
      <c r="AG30" s="10"/>
      <c r="AH30" s="10"/>
      <c r="AI30" s="262"/>
    </row>
    <row r="31" spans="1:35">
      <c r="A31" s="24">
        <v>44037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8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74"/>
      <c r="AC31" s="269"/>
      <c r="AD31" s="239"/>
      <c r="AG31" s="10"/>
      <c r="AH31" s="10"/>
      <c r="AI31" s="262"/>
    </row>
    <row r="32" spans="1:35">
      <c r="A32" s="24">
        <v>44038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8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74"/>
      <c r="AC32" s="269"/>
      <c r="AD32" s="239"/>
      <c r="AG32" s="10"/>
      <c r="AH32" s="10"/>
      <c r="AI32" s="262"/>
    </row>
    <row r="33" spans="1:35">
      <c r="A33" s="24">
        <v>44039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48"/>
      <c r="V33" s="148"/>
      <c r="W33" s="8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C33" s="139"/>
      <c r="AG33" s="148"/>
      <c r="AH33" s="148"/>
      <c r="AI33" s="273">
        <f>SUM(AG33:AH37)</f>
        <v>0</v>
      </c>
    </row>
    <row r="34" spans="1:35">
      <c r="A34" s="24">
        <v>44040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48"/>
      <c r="V34" s="148"/>
      <c r="W34" s="8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B34" s="273">
        <f>SUM(Y34:Y37)</f>
        <v>0</v>
      </c>
      <c r="AC34" s="269">
        <f>SUM(Z34:Z37)</f>
        <v>0</v>
      </c>
      <c r="AD34" s="238">
        <f>SUM(AB34-AC34)</f>
        <v>0</v>
      </c>
      <c r="AE34" s="238"/>
      <c r="AG34" s="148"/>
      <c r="AH34" s="148"/>
      <c r="AI34" s="274"/>
    </row>
    <row r="35" spans="1:35">
      <c r="A35" s="24">
        <v>44041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48"/>
      <c r="V35" s="148"/>
      <c r="W35" s="8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B35" s="274"/>
      <c r="AC35" s="269"/>
      <c r="AD35" s="239"/>
      <c r="AE35" s="239"/>
      <c r="AG35" s="148"/>
      <c r="AH35" s="148"/>
      <c r="AI35" s="274"/>
    </row>
    <row r="36" spans="1:35">
      <c r="A36" s="24">
        <v>44042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48"/>
      <c r="V36" s="148"/>
      <c r="W36" s="8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B36" s="274"/>
      <c r="AC36" s="269"/>
      <c r="AD36" s="239"/>
      <c r="AE36" s="239"/>
      <c r="AG36" s="148"/>
      <c r="AH36" s="148"/>
      <c r="AI36" s="274"/>
    </row>
    <row r="37" spans="1:35">
      <c r="A37" s="24">
        <v>44043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48"/>
      <c r="V37" s="148"/>
      <c r="W37" s="8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  <c r="AB37" s="275"/>
      <c r="AC37" s="276"/>
      <c r="AD37" s="239"/>
      <c r="AE37" s="239"/>
      <c r="AG37" s="148"/>
      <c r="AH37" s="148"/>
      <c r="AI37" s="274"/>
    </row>
    <row r="38" spans="1:35">
      <c r="A38" s="1" t="s">
        <v>25</v>
      </c>
      <c r="B38" s="10">
        <f t="shared" ref="B38:AF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  <c r="AF38" s="25">
        <f t="shared" si="6"/>
        <v>0</v>
      </c>
      <c r="AG38" s="10"/>
      <c r="AH38" s="10"/>
      <c r="AI38" s="274"/>
    </row>
    <row r="39" spans="1:35">
      <c r="AH39" s="149"/>
      <c r="AI39" s="274"/>
    </row>
    <row r="40" spans="1:35">
      <c r="AG40" s="23">
        <f>SUM(AG7:AG39)</f>
        <v>0</v>
      </c>
      <c r="AH40" s="23"/>
    </row>
  </sheetData>
  <mergeCells count="31">
    <mergeCell ref="AE34:AE37"/>
    <mergeCell ref="AI27:AI32"/>
    <mergeCell ref="AI19:AI26"/>
    <mergeCell ref="AI7:AI11"/>
    <mergeCell ref="AI12:AI18"/>
    <mergeCell ref="AI33:AI39"/>
    <mergeCell ref="AE9:AE11"/>
    <mergeCell ref="B3:AA3"/>
    <mergeCell ref="B4:J5"/>
    <mergeCell ref="K4:N5"/>
    <mergeCell ref="O4:W4"/>
    <mergeCell ref="AA4:AA6"/>
    <mergeCell ref="O5:S5"/>
    <mergeCell ref="U5:W5"/>
    <mergeCell ref="Y4:Y6"/>
    <mergeCell ref="Z4:Z6"/>
    <mergeCell ref="AB7:AB8"/>
    <mergeCell ref="AC7:AC8"/>
    <mergeCell ref="AB9:AB11"/>
    <mergeCell ref="AC9:AC11"/>
    <mergeCell ref="AD7:AD8"/>
    <mergeCell ref="AD9:AD11"/>
    <mergeCell ref="AB34:AB37"/>
    <mergeCell ref="AC34:AC37"/>
    <mergeCell ref="AB12:AB18"/>
    <mergeCell ref="AC12:AC18"/>
    <mergeCell ref="AD12:AD18"/>
    <mergeCell ref="AB30:AB32"/>
    <mergeCell ref="AC30:AC32"/>
    <mergeCell ref="AD30:AD32"/>
    <mergeCell ref="AD34:AD37"/>
  </mergeCells>
  <pageMargins left="0.7" right="0.7" top="0.75" bottom="0.75" header="0.3" footer="0.3"/>
  <pageSetup paperSize="9" orientation="portrait" r:id="rId1"/>
  <ignoredErrors>
    <ignoredError sqref="W7:W37" formulaRange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2:AJ42"/>
  <sheetViews>
    <sheetView workbookViewId="0">
      <pane xSplit="1" ySplit="6" topLeftCell="I7" activePane="bottomRight" state="frozen"/>
      <selection pane="topRight" activeCell="B1" sqref="B1"/>
      <selection pane="bottomLeft" activeCell="A7" sqref="A7"/>
      <selection pane="bottomRight" activeCell="AB16" sqref="AB16:AC22"/>
    </sheetView>
  </sheetViews>
  <sheetFormatPr baseColWidth="10" defaultRowHeight="15"/>
  <cols>
    <col min="1" max="1" width="21" customWidth="1"/>
    <col min="21" max="21" width="11.7109375" bestFit="1" customWidth="1"/>
    <col min="31" max="31" width="12.85546875" style="137" bestFit="1" customWidth="1"/>
    <col min="33" max="33" width="12.85546875" style="137" bestFit="1" customWidth="1"/>
    <col min="34" max="34" width="11.85546875" style="137" bestFit="1" customWidth="1"/>
    <col min="35" max="35" width="11.7109375" style="137" bestFit="1" customWidth="1"/>
    <col min="36" max="36" width="12.85546875" bestFit="1" customWidth="1"/>
  </cols>
  <sheetData>
    <row r="2" spans="1:36">
      <c r="AJ2" s="137"/>
    </row>
    <row r="3" spans="1:36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  <c r="AC3" s="23">
        <f>SUM(Z17:Z22)</f>
        <v>0</v>
      </c>
      <c r="AJ3" s="137"/>
    </row>
    <row r="4" spans="1:36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  <c r="AJ4" s="137"/>
    </row>
    <row r="5" spans="1:36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  <c r="AJ5" s="137"/>
    </row>
    <row r="6" spans="1:36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  <c r="AJ6" s="137"/>
    </row>
    <row r="7" spans="1:36" s="26" customFormat="1">
      <c r="A7" s="24">
        <v>44044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E7" s="137"/>
      <c r="AG7" s="137"/>
      <c r="AH7" s="137"/>
      <c r="AI7" s="137"/>
      <c r="AJ7" s="137"/>
    </row>
    <row r="8" spans="1:36">
      <c r="A8" s="24">
        <v>44045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J8" s="137"/>
    </row>
    <row r="9" spans="1:36">
      <c r="A9" s="24">
        <v>44046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J9" s="137"/>
    </row>
    <row r="10" spans="1:36">
      <c r="A10" s="24">
        <v>44047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C10" s="23">
        <f>SUM(Z9:Z10)</f>
        <v>0</v>
      </c>
      <c r="AJ10" s="137"/>
    </row>
    <row r="11" spans="1:36">
      <c r="A11" s="24">
        <v>44048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C11" s="238">
        <f>SUM(Z11:Z15)</f>
        <v>0</v>
      </c>
      <c r="AJ11" s="137"/>
    </row>
    <row r="12" spans="1:36">
      <c r="A12" s="24">
        <v>44049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C12" s="239"/>
      <c r="AJ12" s="137"/>
    </row>
    <row r="13" spans="1:36">
      <c r="A13" s="24">
        <v>44050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C13" s="239"/>
      <c r="AJ13" s="137"/>
    </row>
    <row r="14" spans="1:36">
      <c r="A14" s="24">
        <v>44051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C14" s="239"/>
    </row>
    <row r="15" spans="1:36">
      <c r="A15" s="24">
        <v>44052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C15" s="239"/>
    </row>
    <row r="16" spans="1:36">
      <c r="A16" s="24">
        <v>44053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35">
      <c r="A17" s="24">
        <v>44054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35">
      <c r="A18" s="24">
        <v>44055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I18" s="83"/>
    </row>
    <row r="19" spans="1:35">
      <c r="A19" s="24">
        <v>44056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I19" s="10"/>
    </row>
    <row r="20" spans="1:35">
      <c r="A20" s="24">
        <v>44057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C20" s="23"/>
    </row>
    <row r="21" spans="1:35">
      <c r="A21" s="24">
        <v>44058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B21" s="23"/>
      <c r="AC21" s="23"/>
    </row>
    <row r="22" spans="1:35">
      <c r="A22" s="24">
        <v>44059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35">
      <c r="A23" s="24">
        <v>44060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35">
      <c r="A24" s="24">
        <v>44061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3">
        <f>SUM(Y23:Y26)</f>
        <v>0</v>
      </c>
      <c r="AC24" s="23">
        <f>SUM(Z23:Z26)</f>
        <v>0</v>
      </c>
    </row>
    <row r="25" spans="1:35">
      <c r="A25" s="24">
        <v>44062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</row>
    <row r="26" spans="1:35">
      <c r="A26" s="24">
        <v>44063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</row>
    <row r="27" spans="1:35">
      <c r="A27" s="24">
        <v>44064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</row>
    <row r="28" spans="1:35">
      <c r="A28" s="24">
        <v>44065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</row>
    <row r="29" spans="1:35">
      <c r="A29" s="24">
        <v>44066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</row>
    <row r="30" spans="1:35">
      <c r="A30" s="24">
        <v>44067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B30" s="23">
        <f>SUM(Y27:Y30)</f>
        <v>0</v>
      </c>
    </row>
    <row r="31" spans="1:35">
      <c r="A31" s="24">
        <v>44068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</row>
    <row r="32" spans="1:35">
      <c r="A32" s="24">
        <v>44069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</row>
    <row r="33" spans="1:31">
      <c r="A33" s="24">
        <v>44070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31">
      <c r="A34" s="24">
        <v>44071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31">
      <c r="A35" s="24">
        <v>44072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31">
      <c r="A36" s="24">
        <v>44073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31">
      <c r="A37" s="24">
        <v>44074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1">
      <c r="A38" s="1" t="s">
        <v>25</v>
      </c>
      <c r="B38" s="10">
        <f t="shared" ref="B38:AE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/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</row>
    <row r="41" spans="1:31">
      <c r="U41" s="23">
        <f>SUM(B38+J38+N38+S38+T38+X38)</f>
        <v>0</v>
      </c>
    </row>
    <row r="42" spans="1:31">
      <c r="U42" s="23">
        <f>SUM(B38+C38+D38+F38+N38+S38+T38+X38)</f>
        <v>0</v>
      </c>
    </row>
  </sheetData>
  <mergeCells count="10">
    <mergeCell ref="AC11:AC15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3:AE38"/>
  <sheetViews>
    <sheetView workbookViewId="0">
      <pane xSplit="1" ySplit="6" topLeftCell="V22" activePane="bottomRight" state="frozen"/>
      <selection pane="topRight" activeCell="B1" sqref="B1"/>
      <selection pane="bottomLeft" activeCell="A7" sqref="A7"/>
      <selection pane="bottomRight" activeCell="AB7" sqref="AB7:AE36"/>
    </sheetView>
  </sheetViews>
  <sheetFormatPr baseColWidth="10" defaultRowHeight="15"/>
  <cols>
    <col min="1" max="1" width="27.7109375" customWidth="1"/>
    <col min="30" max="30" width="12.85546875" style="137" bestFit="1" customWidth="1"/>
    <col min="31" max="31" width="12.85546875" bestFit="1" customWidth="1"/>
  </cols>
  <sheetData>
    <row r="3" spans="1:31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1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31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1" s="26" customFormat="1">
      <c r="A7" s="24">
        <v>44075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E7" s="137"/>
    </row>
    <row r="8" spans="1:31">
      <c r="A8" s="24">
        <v>44076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73"/>
      <c r="AC8" s="238"/>
      <c r="AD8" s="279"/>
      <c r="AE8" s="137"/>
    </row>
    <row r="9" spans="1:31">
      <c r="A9" s="24">
        <v>44077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74"/>
      <c r="AC9" s="239"/>
      <c r="AD9" s="279"/>
      <c r="AE9" s="137"/>
    </row>
    <row r="10" spans="1:31">
      <c r="A10" s="24">
        <v>44078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74"/>
      <c r="AC10" s="239"/>
      <c r="AD10" s="279"/>
      <c r="AE10" s="137"/>
    </row>
    <row r="11" spans="1:31">
      <c r="A11" s="24">
        <v>44079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B11" s="274"/>
      <c r="AC11" s="239"/>
      <c r="AD11" s="279"/>
      <c r="AE11" s="137"/>
    </row>
    <row r="12" spans="1:31">
      <c r="A12" s="24">
        <v>44080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B12" s="274"/>
      <c r="AC12" s="239"/>
      <c r="AD12" s="279"/>
      <c r="AE12" s="137"/>
    </row>
    <row r="13" spans="1:31">
      <c r="A13" s="24">
        <v>44081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  <c r="AE13" s="137"/>
    </row>
    <row r="14" spans="1:31">
      <c r="A14" s="24">
        <v>44082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E14" s="137"/>
    </row>
    <row r="15" spans="1:31">
      <c r="A15" s="24">
        <v>44083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E15" s="137"/>
    </row>
    <row r="16" spans="1:31">
      <c r="A16" s="24">
        <v>44084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E16" s="137"/>
    </row>
    <row r="17" spans="1:31">
      <c r="A17" s="24">
        <v>44085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E17" s="137"/>
    </row>
    <row r="18" spans="1:31">
      <c r="A18" s="24">
        <v>44086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E18" s="137"/>
    </row>
    <row r="19" spans="1:31">
      <c r="A19" s="24">
        <v>44087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E19" s="137"/>
    </row>
    <row r="20" spans="1:31">
      <c r="A20" s="24">
        <v>44088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E20" s="137"/>
    </row>
    <row r="21" spans="1:31">
      <c r="A21" s="24">
        <v>44089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B21" s="273"/>
      <c r="AC21" s="238"/>
      <c r="AD21" s="279"/>
      <c r="AE21" s="137"/>
    </row>
    <row r="22" spans="1:31">
      <c r="A22" s="24">
        <v>44090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B22" s="274"/>
      <c r="AC22" s="239"/>
      <c r="AD22" s="279"/>
      <c r="AE22" s="137"/>
    </row>
    <row r="23" spans="1:31">
      <c r="A23" s="24">
        <v>44091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B23" s="274"/>
      <c r="AC23" s="239"/>
      <c r="AD23" s="279"/>
      <c r="AE23" s="137"/>
    </row>
    <row r="24" spans="1:31">
      <c r="A24" s="24">
        <v>44092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B24" s="273"/>
      <c r="AC24" s="238"/>
      <c r="AD24" s="279"/>
      <c r="AE24" s="137"/>
    </row>
    <row r="25" spans="1:31">
      <c r="A25" s="24">
        <v>44093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B25" s="274"/>
      <c r="AC25" s="238"/>
      <c r="AD25" s="279"/>
      <c r="AE25" s="137"/>
    </row>
    <row r="26" spans="1:31">
      <c r="A26" s="24">
        <v>44094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B26" s="274"/>
      <c r="AC26" s="238"/>
      <c r="AD26" s="279"/>
      <c r="AE26" s="137"/>
    </row>
    <row r="27" spans="1:31">
      <c r="A27" s="24">
        <v>44095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B27" s="274"/>
      <c r="AC27" s="238"/>
      <c r="AD27" s="279"/>
      <c r="AE27" s="137"/>
    </row>
    <row r="28" spans="1:31">
      <c r="A28" s="24">
        <v>44096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B28" s="274"/>
      <c r="AC28" s="238"/>
      <c r="AD28" s="279"/>
      <c r="AE28" s="137"/>
    </row>
    <row r="29" spans="1:31">
      <c r="A29" s="24">
        <v>44097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E29" s="137"/>
    </row>
    <row r="30" spans="1:31">
      <c r="A30" s="24">
        <v>44098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E30" s="137"/>
    </row>
    <row r="31" spans="1:31">
      <c r="A31" s="24">
        <v>44099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B31" s="273"/>
      <c r="AC31" s="238"/>
      <c r="AD31" s="279"/>
      <c r="AE31" s="137"/>
    </row>
    <row r="32" spans="1:31">
      <c r="A32" s="24">
        <v>44100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B32" s="274"/>
      <c r="AC32" s="239"/>
      <c r="AD32" s="279"/>
      <c r="AE32" s="137"/>
    </row>
    <row r="33" spans="1:31">
      <c r="A33" s="24">
        <v>44101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B33" s="274"/>
      <c r="AC33" s="239"/>
      <c r="AD33" s="279"/>
      <c r="AE33" s="137"/>
    </row>
    <row r="34" spans="1:31">
      <c r="A34" s="24">
        <v>44102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B34" s="273"/>
      <c r="AC34" s="238"/>
      <c r="AE34" s="137"/>
    </row>
    <row r="35" spans="1:31">
      <c r="A35" s="24">
        <v>44103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B35" s="273"/>
      <c r="AC35" s="239"/>
      <c r="AE35" s="137"/>
    </row>
    <row r="36" spans="1:31">
      <c r="A36" s="24">
        <v>44104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B36" s="273"/>
      <c r="AC36" s="239"/>
    </row>
    <row r="37" spans="1:31">
      <c r="A37" s="24">
        <v>44105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31">
      <c r="A38" s="1" t="s">
        <v>25</v>
      </c>
      <c r="B38" s="10">
        <f t="shared" ref="B38:AE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/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  <c r="AB38" s="25">
        <f t="shared" si="6"/>
        <v>0</v>
      </c>
      <c r="AC38" s="25">
        <f t="shared" si="6"/>
        <v>0</v>
      </c>
      <c r="AD38" s="25">
        <f t="shared" si="6"/>
        <v>0</v>
      </c>
      <c r="AE38" s="25">
        <f t="shared" si="6"/>
        <v>0</v>
      </c>
    </row>
  </sheetData>
  <mergeCells count="23">
    <mergeCell ref="B3:AA3"/>
    <mergeCell ref="B4:J5"/>
    <mergeCell ref="K4:N5"/>
    <mergeCell ref="O4:W4"/>
    <mergeCell ref="AA4:AA6"/>
    <mergeCell ref="O5:S5"/>
    <mergeCell ref="U5:W5"/>
    <mergeCell ref="Y4:Y6"/>
    <mergeCell ref="Z4:Z6"/>
    <mergeCell ref="AB8:AB12"/>
    <mergeCell ref="AB21:AB23"/>
    <mergeCell ref="AB24:AB28"/>
    <mergeCell ref="AB31:AB33"/>
    <mergeCell ref="AB34:AB36"/>
    <mergeCell ref="AC34:AC36"/>
    <mergeCell ref="AC8:AC12"/>
    <mergeCell ref="AC21:AC23"/>
    <mergeCell ref="AC24:AC28"/>
    <mergeCell ref="AD24:AD28"/>
    <mergeCell ref="AC31:AC33"/>
    <mergeCell ref="AD8:AD12"/>
    <mergeCell ref="AD21:AD23"/>
    <mergeCell ref="AD31:AD3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3:AE38"/>
  <sheetViews>
    <sheetView workbookViewId="0">
      <pane xSplit="1" ySplit="6" topLeftCell="T7" activePane="bottomRight" state="frozen"/>
      <selection pane="topRight" activeCell="B1" sqref="B1"/>
      <selection pane="bottomLeft" activeCell="A7" sqref="A7"/>
      <selection pane="bottomRight" activeCell="AF35" sqref="AF7:AF35"/>
    </sheetView>
  </sheetViews>
  <sheetFormatPr baseColWidth="10" defaultRowHeight="15"/>
  <cols>
    <col min="1" max="1" width="25.42578125" customWidth="1"/>
    <col min="30" max="30" width="11.7109375" style="137" bestFit="1" customWidth="1"/>
  </cols>
  <sheetData>
    <row r="3" spans="1:31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1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31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31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1" s="26" customFormat="1">
      <c r="A7" s="24">
        <v>44105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  <c r="AB7" s="277"/>
      <c r="AC7" s="269"/>
      <c r="AD7" s="137"/>
      <c r="AE7" s="83"/>
    </row>
    <row r="8" spans="1:31">
      <c r="A8" s="24">
        <v>44106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  <c r="AB8" s="277"/>
      <c r="AC8" s="270"/>
      <c r="AE8" s="83"/>
    </row>
    <row r="9" spans="1:31">
      <c r="A9" s="24">
        <v>44107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  <c r="AB9" s="277"/>
      <c r="AC9" s="270"/>
      <c r="AE9" s="83"/>
    </row>
    <row r="10" spans="1:31">
      <c r="A10" s="24">
        <v>44108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  <c r="AB10" s="277"/>
      <c r="AC10" s="270"/>
      <c r="AE10" s="83"/>
    </row>
    <row r="11" spans="1:31">
      <c r="A11" s="24">
        <v>44109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  <c r="AE11" s="83"/>
    </row>
    <row r="12" spans="1:31">
      <c r="A12" s="24">
        <v>44110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1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  <c r="AE12" s="83"/>
    </row>
    <row r="13" spans="1:31">
      <c r="A13" s="24">
        <v>44111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83">
        <f t="shared" si="4"/>
        <v>0</v>
      </c>
      <c r="Z13" s="13"/>
      <c r="AA13" s="2">
        <f t="shared" si="5"/>
        <v>0</v>
      </c>
      <c r="AE13" s="83"/>
    </row>
    <row r="14" spans="1:31">
      <c r="A14" s="24">
        <v>44112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  <c r="AB14" s="273"/>
      <c r="AC14" s="238"/>
      <c r="AE14" s="83"/>
    </row>
    <row r="15" spans="1:31">
      <c r="A15" s="24">
        <v>44113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  <c r="AB15" s="274"/>
      <c r="AC15" s="239"/>
      <c r="AE15" s="83"/>
    </row>
    <row r="16" spans="1:31">
      <c r="A16" s="24">
        <v>44114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  <c r="AB16" s="274"/>
      <c r="AC16" s="239"/>
      <c r="AE16" s="83"/>
    </row>
    <row r="17" spans="1:31">
      <c r="A17" s="24">
        <v>44115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  <c r="AB17" s="274"/>
      <c r="AC17" s="239"/>
      <c r="AE17" s="83"/>
    </row>
    <row r="18" spans="1:31">
      <c r="A18" s="24">
        <v>44116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  <c r="AE18" s="83"/>
    </row>
    <row r="19" spans="1:31">
      <c r="A19" s="24">
        <v>44117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  <c r="AE19" s="83"/>
    </row>
    <row r="20" spans="1:31">
      <c r="A20" s="24">
        <v>44118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  <c r="AE20" s="83"/>
    </row>
    <row r="21" spans="1:31">
      <c r="A21" s="24">
        <v>44119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8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E21" s="83"/>
    </row>
    <row r="22" spans="1:31">
      <c r="A22" s="24">
        <v>44120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  <c r="AE22" s="83"/>
    </row>
    <row r="23" spans="1:31">
      <c r="A23" s="24">
        <v>44121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  <c r="AE23" s="83"/>
    </row>
    <row r="24" spans="1:31">
      <c r="A24" s="24">
        <v>44122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E24" s="83"/>
    </row>
    <row r="25" spans="1:31">
      <c r="A25" s="24">
        <v>44123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E25" s="83"/>
    </row>
    <row r="26" spans="1:31">
      <c r="A26" s="24">
        <v>44124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E26" s="83"/>
    </row>
    <row r="27" spans="1:31">
      <c r="A27" s="24">
        <v>44125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E27" s="83"/>
    </row>
    <row r="28" spans="1:31">
      <c r="A28" s="24">
        <v>44126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E28" s="83"/>
    </row>
    <row r="29" spans="1:31">
      <c r="A29" s="24">
        <v>44127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E29" s="83"/>
    </row>
    <row r="30" spans="1:31">
      <c r="A30" s="24">
        <v>44128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  <c r="AE30" s="83"/>
    </row>
    <row r="31" spans="1:31">
      <c r="A31" s="24">
        <v>44129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E31" s="83"/>
    </row>
    <row r="32" spans="1:31">
      <c r="A32" s="24">
        <v>44130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E32" s="83"/>
    </row>
    <row r="33" spans="1:31">
      <c r="A33" s="24">
        <v>44131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  <c r="AE33" s="83"/>
    </row>
    <row r="34" spans="1:31">
      <c r="A34" s="24">
        <v>44132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  <c r="AE34" s="83"/>
    </row>
    <row r="35" spans="1:31">
      <c r="A35" s="24">
        <v>44133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  <c r="AE35" s="83"/>
    </row>
    <row r="36" spans="1:31">
      <c r="A36" s="24">
        <v>44134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  <c r="AE36" s="83"/>
    </row>
    <row r="37" spans="1:31">
      <c r="A37" s="24">
        <v>44135</v>
      </c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  <c r="AE37" s="83"/>
    </row>
    <row r="38" spans="1:31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3">
        <f t="shared" si="6"/>
        <v>0</v>
      </c>
      <c r="AA38" s="25">
        <f t="shared" si="6"/>
        <v>0</v>
      </c>
    </row>
  </sheetData>
  <mergeCells count="13">
    <mergeCell ref="AB14:AB17"/>
    <mergeCell ref="AC14:AC17"/>
    <mergeCell ref="AB7:AB10"/>
    <mergeCell ref="AC7:AC10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3:AH38"/>
  <sheetViews>
    <sheetView workbookViewId="0">
      <pane xSplit="1" ySplit="6" topLeftCell="X20" activePane="bottomRight" state="frozen"/>
      <selection pane="topRight" activeCell="B1" sqref="B1"/>
      <selection pane="bottomLeft" activeCell="A7" sqref="A7"/>
      <selection pane="bottomRight" activeCell="AE7" sqref="AE7:AH35"/>
    </sheetView>
  </sheetViews>
  <sheetFormatPr baseColWidth="10" defaultRowHeight="15"/>
  <cols>
    <col min="1" max="1" width="26" customWidth="1"/>
    <col min="28" max="28" width="36" customWidth="1"/>
    <col min="33" max="33" width="11.85546875" bestFit="1" customWidth="1"/>
  </cols>
  <sheetData>
    <row r="3" spans="1:27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27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27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27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27" s="26" customFormat="1">
      <c r="A7" s="24">
        <v>44136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3">
        <f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27">
      <c r="A8" s="24">
        <v>44137</v>
      </c>
      <c r="B8" s="25"/>
      <c r="C8" s="25"/>
      <c r="D8" s="25"/>
      <c r="E8" s="25"/>
      <c r="F8" s="25"/>
      <c r="G8" s="25"/>
      <c r="H8" s="25"/>
      <c r="I8" s="3"/>
      <c r="J8" s="10">
        <f t="shared" ref="J8:J37" si="0"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ref="S8:S37" si="2">SUM(O8:R8)</f>
        <v>0</v>
      </c>
      <c r="T8" s="10"/>
      <c r="U8" s="10"/>
      <c r="V8" s="10"/>
      <c r="W8" s="13">
        <f t="shared" ref="W8:W37" si="3">SUM(U8+V8)</f>
        <v>0</v>
      </c>
      <c r="X8" s="13"/>
      <c r="Y8" s="13">
        <f t="shared" ref="Y8:Y37" si="4">SUM(J8+N8+S8+T8+W8+X8)</f>
        <v>0</v>
      </c>
      <c r="Z8" s="13"/>
      <c r="AA8" s="2">
        <f t="shared" ref="AA8:AA37" si="5">SUM(Y8-Z8)</f>
        <v>0</v>
      </c>
    </row>
    <row r="9" spans="1:27">
      <c r="A9" s="24">
        <v>44138</v>
      </c>
      <c r="B9" s="25"/>
      <c r="C9" s="25"/>
      <c r="D9" s="25"/>
      <c r="E9" s="25"/>
      <c r="F9" s="25"/>
      <c r="G9" s="25"/>
      <c r="H9" s="25"/>
      <c r="I9" s="3"/>
      <c r="J9" s="10">
        <f t="shared" si="0"/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2"/>
        <v>0</v>
      </c>
      <c r="T9" s="10"/>
      <c r="U9" s="10"/>
      <c r="V9" s="10"/>
      <c r="W9" s="13">
        <f t="shared" si="3"/>
        <v>0</v>
      </c>
      <c r="X9" s="13"/>
      <c r="Y9" s="13">
        <f t="shared" si="4"/>
        <v>0</v>
      </c>
      <c r="Z9" s="13"/>
      <c r="AA9" s="2">
        <f t="shared" si="5"/>
        <v>0</v>
      </c>
    </row>
    <row r="10" spans="1:27">
      <c r="A10" s="24">
        <v>44139</v>
      </c>
      <c r="B10" s="25"/>
      <c r="C10" s="25"/>
      <c r="D10" s="25"/>
      <c r="E10" s="25"/>
      <c r="F10" s="25"/>
      <c r="G10" s="25"/>
      <c r="H10" s="25"/>
      <c r="I10" s="3"/>
      <c r="J10" s="10">
        <f t="shared" si="0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2"/>
        <v>0</v>
      </c>
      <c r="T10" s="10"/>
      <c r="U10" s="10"/>
      <c r="V10" s="10"/>
      <c r="W10" s="13">
        <f t="shared" si="3"/>
        <v>0</v>
      </c>
      <c r="X10" s="13"/>
      <c r="Y10" s="13">
        <f t="shared" si="4"/>
        <v>0</v>
      </c>
      <c r="Z10" s="13"/>
      <c r="AA10" s="2">
        <f t="shared" si="5"/>
        <v>0</v>
      </c>
    </row>
    <row r="11" spans="1:27">
      <c r="A11" s="24">
        <v>44140</v>
      </c>
      <c r="B11" s="25"/>
      <c r="C11" s="25"/>
      <c r="D11" s="25"/>
      <c r="E11" s="25"/>
      <c r="F11" s="25"/>
      <c r="G11" s="25"/>
      <c r="H11" s="25"/>
      <c r="I11" s="3"/>
      <c r="J11" s="10">
        <f t="shared" si="0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2"/>
        <v>0</v>
      </c>
      <c r="T11" s="10"/>
      <c r="U11" s="10"/>
      <c r="V11" s="10"/>
      <c r="W11" s="13">
        <f t="shared" si="3"/>
        <v>0</v>
      </c>
      <c r="X11" s="13"/>
      <c r="Y11" s="13">
        <f t="shared" si="4"/>
        <v>0</v>
      </c>
      <c r="Z11" s="13"/>
      <c r="AA11" s="2">
        <f t="shared" si="5"/>
        <v>0</v>
      </c>
    </row>
    <row r="12" spans="1:27">
      <c r="A12" s="24">
        <v>44141</v>
      </c>
      <c r="B12" s="25"/>
      <c r="C12" s="25"/>
      <c r="D12" s="25"/>
      <c r="E12" s="25"/>
      <c r="F12" s="25"/>
      <c r="G12" s="25"/>
      <c r="H12" s="25"/>
      <c r="I12" s="3"/>
      <c r="J12" s="10">
        <f t="shared" si="0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2"/>
        <v>0</v>
      </c>
      <c r="T12" s="10"/>
      <c r="U12" s="10"/>
      <c r="V12" s="10"/>
      <c r="W12" s="83">
        <f t="shared" si="3"/>
        <v>0</v>
      </c>
      <c r="X12" s="13"/>
      <c r="Y12" s="13">
        <f t="shared" si="4"/>
        <v>0</v>
      </c>
      <c r="Z12" s="13"/>
      <c r="AA12" s="2">
        <f t="shared" si="5"/>
        <v>0</v>
      </c>
    </row>
    <row r="13" spans="1:27">
      <c r="A13" s="24">
        <v>44142</v>
      </c>
      <c r="B13" s="25"/>
      <c r="C13" s="25"/>
      <c r="D13" s="25"/>
      <c r="E13" s="25"/>
      <c r="F13" s="25"/>
      <c r="G13" s="25"/>
      <c r="H13" s="25"/>
      <c r="I13" s="3"/>
      <c r="J13" s="10">
        <f t="shared" si="0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2"/>
        <v>0</v>
      </c>
      <c r="T13" s="10"/>
      <c r="U13" s="10"/>
      <c r="V13" s="10"/>
      <c r="W13" s="13">
        <f t="shared" si="3"/>
        <v>0</v>
      </c>
      <c r="X13" s="13"/>
      <c r="Y13" s="13">
        <f t="shared" si="4"/>
        <v>0</v>
      </c>
      <c r="Z13" s="13"/>
      <c r="AA13" s="2">
        <f t="shared" si="5"/>
        <v>0</v>
      </c>
    </row>
    <row r="14" spans="1:27">
      <c r="A14" s="24">
        <v>44143</v>
      </c>
      <c r="B14" s="25"/>
      <c r="C14" s="25"/>
      <c r="D14" s="25"/>
      <c r="E14" s="25"/>
      <c r="F14" s="25"/>
      <c r="G14" s="25"/>
      <c r="H14" s="25"/>
      <c r="I14" s="3"/>
      <c r="J14" s="10">
        <f t="shared" si="0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2"/>
        <v>0</v>
      </c>
      <c r="T14" s="10"/>
      <c r="U14" s="10"/>
      <c r="V14" s="10"/>
      <c r="W14" s="13">
        <f t="shared" si="3"/>
        <v>0</v>
      </c>
      <c r="X14" s="13"/>
      <c r="Y14" s="13">
        <f t="shared" si="4"/>
        <v>0</v>
      </c>
      <c r="Z14" s="13"/>
      <c r="AA14" s="2">
        <f t="shared" si="5"/>
        <v>0</v>
      </c>
    </row>
    <row r="15" spans="1:27">
      <c r="A15" s="24">
        <v>44144</v>
      </c>
      <c r="B15" s="25"/>
      <c r="C15" s="25"/>
      <c r="D15" s="25"/>
      <c r="E15" s="25"/>
      <c r="F15" s="25"/>
      <c r="G15" s="25"/>
      <c r="H15" s="25"/>
      <c r="I15" s="3"/>
      <c r="J15" s="10">
        <f t="shared" si="0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2"/>
        <v>0</v>
      </c>
      <c r="T15" s="10"/>
      <c r="U15" s="10"/>
      <c r="V15" s="10"/>
      <c r="W15" s="13">
        <f t="shared" si="3"/>
        <v>0</v>
      </c>
      <c r="X15" s="13"/>
      <c r="Y15" s="13">
        <f t="shared" si="4"/>
        <v>0</v>
      </c>
      <c r="Z15" s="13"/>
      <c r="AA15" s="2">
        <f t="shared" si="5"/>
        <v>0</v>
      </c>
    </row>
    <row r="16" spans="1:27">
      <c r="A16" s="24">
        <v>44145</v>
      </c>
      <c r="B16" s="25"/>
      <c r="C16" s="25"/>
      <c r="D16" s="25"/>
      <c r="E16" s="25"/>
      <c r="F16" s="25"/>
      <c r="G16" s="25"/>
      <c r="H16" s="25"/>
      <c r="I16" s="3"/>
      <c r="J16" s="10">
        <f t="shared" si="0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2"/>
        <v>0</v>
      </c>
      <c r="T16" s="10"/>
      <c r="U16" s="10"/>
      <c r="V16" s="10"/>
      <c r="W16" s="13">
        <f t="shared" si="3"/>
        <v>0</v>
      </c>
      <c r="X16" s="13"/>
      <c r="Y16" s="13">
        <f t="shared" si="4"/>
        <v>0</v>
      </c>
      <c r="Z16" s="13"/>
      <c r="AA16" s="2">
        <f t="shared" si="5"/>
        <v>0</v>
      </c>
    </row>
    <row r="17" spans="1:34">
      <c r="A17" s="24">
        <v>44146</v>
      </c>
      <c r="B17" s="25"/>
      <c r="C17" s="25"/>
      <c r="D17" s="25"/>
      <c r="E17" s="25"/>
      <c r="F17" s="25"/>
      <c r="G17" s="25"/>
      <c r="H17" s="25"/>
      <c r="I17" s="3"/>
      <c r="J17" s="10">
        <f t="shared" si="0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2"/>
        <v>0</v>
      </c>
      <c r="T17" s="10"/>
      <c r="U17" s="10"/>
      <c r="V17" s="10"/>
      <c r="W17" s="13">
        <f t="shared" si="3"/>
        <v>0</v>
      </c>
      <c r="X17" s="13"/>
      <c r="Y17" s="13">
        <f t="shared" si="4"/>
        <v>0</v>
      </c>
      <c r="Z17" s="13"/>
      <c r="AA17" s="2">
        <f t="shared" si="5"/>
        <v>0</v>
      </c>
    </row>
    <row r="18" spans="1:34">
      <c r="A18" s="24">
        <v>44147</v>
      </c>
      <c r="B18" s="25"/>
      <c r="C18" s="25"/>
      <c r="D18" s="25"/>
      <c r="E18" s="25"/>
      <c r="F18" s="25"/>
      <c r="G18" s="25"/>
      <c r="H18" s="25"/>
      <c r="I18" s="3"/>
      <c r="J18" s="10">
        <f t="shared" si="0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2"/>
        <v>0</v>
      </c>
      <c r="T18" s="10"/>
      <c r="U18" s="10"/>
      <c r="V18" s="10"/>
      <c r="W18" s="13">
        <f t="shared" si="3"/>
        <v>0</v>
      </c>
      <c r="X18" s="13"/>
      <c r="Y18" s="13">
        <f t="shared" si="4"/>
        <v>0</v>
      </c>
      <c r="Z18" s="13"/>
      <c r="AA18" s="2">
        <f t="shared" si="5"/>
        <v>0</v>
      </c>
    </row>
    <row r="19" spans="1:34">
      <c r="A19" s="24">
        <v>44148</v>
      </c>
      <c r="B19" s="25"/>
      <c r="C19" s="25"/>
      <c r="D19" s="25"/>
      <c r="E19" s="25"/>
      <c r="F19" s="25"/>
      <c r="G19" s="25"/>
      <c r="H19" s="25"/>
      <c r="I19" s="3"/>
      <c r="J19" s="10">
        <f t="shared" si="0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2"/>
        <v>0</v>
      </c>
      <c r="T19" s="10"/>
      <c r="U19" s="10"/>
      <c r="V19" s="10"/>
      <c r="W19" s="13">
        <f t="shared" si="3"/>
        <v>0</v>
      </c>
      <c r="X19" s="13"/>
      <c r="Y19" s="13">
        <f t="shared" si="4"/>
        <v>0</v>
      </c>
      <c r="Z19" s="13"/>
      <c r="AA19" s="2">
        <f t="shared" si="5"/>
        <v>0</v>
      </c>
    </row>
    <row r="20" spans="1:34">
      <c r="A20" s="24">
        <v>44149</v>
      </c>
      <c r="B20" s="25"/>
      <c r="C20" s="25"/>
      <c r="D20" s="25"/>
      <c r="E20" s="25"/>
      <c r="F20" s="25"/>
      <c r="G20" s="25"/>
      <c r="H20" s="25"/>
      <c r="I20" s="3"/>
      <c r="J20" s="10">
        <f t="shared" si="0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2"/>
        <v>0</v>
      </c>
      <c r="T20" s="10"/>
      <c r="U20" s="10"/>
      <c r="V20" s="10"/>
      <c r="W20" s="13">
        <f t="shared" si="3"/>
        <v>0</v>
      </c>
      <c r="X20" s="13"/>
      <c r="Y20" s="13">
        <f t="shared" si="4"/>
        <v>0</v>
      </c>
      <c r="Z20" s="13"/>
      <c r="AA20" s="2">
        <f t="shared" si="5"/>
        <v>0</v>
      </c>
    </row>
    <row r="21" spans="1:34">
      <c r="A21" s="24">
        <v>44150</v>
      </c>
      <c r="B21" s="25"/>
      <c r="C21" s="25"/>
      <c r="D21" s="25"/>
      <c r="E21" s="25"/>
      <c r="F21" s="25"/>
      <c r="G21" s="25"/>
      <c r="H21" s="25"/>
      <c r="I21" s="3"/>
      <c r="J21" s="10">
        <f t="shared" si="0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2"/>
        <v>0</v>
      </c>
      <c r="T21" s="10"/>
      <c r="U21" s="10"/>
      <c r="V21" s="10"/>
      <c r="W21" s="13">
        <f t="shared" si="3"/>
        <v>0</v>
      </c>
      <c r="X21" s="13"/>
      <c r="Y21" s="13">
        <f t="shared" si="4"/>
        <v>0</v>
      </c>
      <c r="Z21" s="13"/>
      <c r="AA21" s="2">
        <f t="shared" si="5"/>
        <v>0</v>
      </c>
      <c r="AC21" s="23"/>
    </row>
    <row r="22" spans="1:34">
      <c r="A22" s="24">
        <v>44151</v>
      </c>
      <c r="B22" s="25"/>
      <c r="C22" s="25"/>
      <c r="D22" s="25"/>
      <c r="E22" s="25"/>
      <c r="F22" s="25"/>
      <c r="G22" s="25"/>
      <c r="H22" s="25"/>
      <c r="I22" s="3"/>
      <c r="J22" s="10">
        <f t="shared" si="0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2"/>
        <v>0</v>
      </c>
      <c r="T22" s="10"/>
      <c r="U22" s="10"/>
      <c r="V22" s="10"/>
      <c r="W22" s="13">
        <f t="shared" si="3"/>
        <v>0</v>
      </c>
      <c r="X22" s="13"/>
      <c r="Y22" s="13">
        <f t="shared" si="4"/>
        <v>0</v>
      </c>
      <c r="Z22" s="13"/>
      <c r="AA22" s="2">
        <f t="shared" si="5"/>
        <v>0</v>
      </c>
    </row>
    <row r="23" spans="1:34">
      <c r="A23" s="24">
        <v>44152</v>
      </c>
      <c r="B23" s="25"/>
      <c r="C23" s="25"/>
      <c r="D23" s="25"/>
      <c r="E23" s="25"/>
      <c r="F23" s="25"/>
      <c r="G23" s="25"/>
      <c r="H23" s="25"/>
      <c r="I23" s="3"/>
      <c r="J23" s="10">
        <f t="shared" si="0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si="2"/>
        <v>0</v>
      </c>
      <c r="T23" s="10"/>
      <c r="U23" s="10"/>
      <c r="V23" s="10"/>
      <c r="W23" s="13">
        <f t="shared" si="3"/>
        <v>0</v>
      </c>
      <c r="X23" s="13"/>
      <c r="Y23" s="13">
        <f t="shared" si="4"/>
        <v>0</v>
      </c>
      <c r="Z23" s="13"/>
      <c r="AA23" s="2">
        <f t="shared" si="5"/>
        <v>0</v>
      </c>
    </row>
    <row r="24" spans="1:34">
      <c r="A24" s="24">
        <v>44153</v>
      </c>
      <c r="B24" s="25"/>
      <c r="C24" s="25"/>
      <c r="D24" s="25"/>
      <c r="E24" s="25"/>
      <c r="F24" s="25"/>
      <c r="G24" s="25"/>
      <c r="H24" s="25"/>
      <c r="I24" s="3"/>
      <c r="J24" s="10">
        <f t="shared" si="0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2"/>
        <v>0</v>
      </c>
      <c r="T24" s="10"/>
      <c r="U24" s="10"/>
      <c r="V24" s="10"/>
      <c r="W24" s="13">
        <f t="shared" si="3"/>
        <v>0</v>
      </c>
      <c r="X24" s="13"/>
      <c r="Y24" s="13">
        <f t="shared" si="4"/>
        <v>0</v>
      </c>
      <c r="Z24" s="13"/>
      <c r="AA24" s="2">
        <f t="shared" si="5"/>
        <v>0</v>
      </c>
      <c r="AG24" s="137"/>
    </row>
    <row r="25" spans="1:34">
      <c r="A25" s="24">
        <v>44154</v>
      </c>
      <c r="B25" s="25"/>
      <c r="C25" s="25"/>
      <c r="D25" s="25"/>
      <c r="E25" s="25"/>
      <c r="F25" s="25"/>
      <c r="G25" s="25"/>
      <c r="H25" s="25"/>
      <c r="I25" s="3"/>
      <c r="J25" s="10">
        <f t="shared" si="0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2"/>
        <v>0</v>
      </c>
      <c r="T25" s="10"/>
      <c r="U25" s="10"/>
      <c r="V25" s="10"/>
      <c r="W25" s="13">
        <f t="shared" si="3"/>
        <v>0</v>
      </c>
      <c r="X25" s="13"/>
      <c r="Y25" s="13">
        <f t="shared" si="4"/>
        <v>0</v>
      </c>
      <c r="Z25" s="13"/>
      <c r="AA25" s="2">
        <f t="shared" si="5"/>
        <v>0</v>
      </c>
      <c r="AG25" s="137"/>
    </row>
    <row r="26" spans="1:34">
      <c r="A26" s="24">
        <v>44155</v>
      </c>
      <c r="B26" s="25"/>
      <c r="C26" s="25"/>
      <c r="D26" s="25"/>
      <c r="E26" s="25"/>
      <c r="F26" s="25"/>
      <c r="G26" s="25"/>
      <c r="H26" s="25"/>
      <c r="I26" s="3"/>
      <c r="J26" s="10">
        <f t="shared" si="0"/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2"/>
        <v>0</v>
      </c>
      <c r="T26" s="10"/>
      <c r="U26" s="10"/>
      <c r="V26" s="10"/>
      <c r="W26" s="13">
        <f t="shared" si="3"/>
        <v>0</v>
      </c>
      <c r="X26" s="13"/>
      <c r="Y26" s="13">
        <f t="shared" si="4"/>
        <v>0</v>
      </c>
      <c r="Z26" s="13"/>
      <c r="AA26" s="2">
        <f t="shared" si="5"/>
        <v>0</v>
      </c>
      <c r="AG26" s="137"/>
    </row>
    <row r="27" spans="1:34">
      <c r="A27" s="24">
        <v>44156</v>
      </c>
      <c r="B27" s="25"/>
      <c r="C27" s="25"/>
      <c r="D27" s="25"/>
      <c r="E27" s="25"/>
      <c r="F27" s="25"/>
      <c r="G27" s="25"/>
      <c r="H27" s="25"/>
      <c r="I27" s="3"/>
      <c r="J27" s="10">
        <f t="shared" si="0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2"/>
        <v>0</v>
      </c>
      <c r="T27" s="10"/>
      <c r="U27" s="10"/>
      <c r="V27" s="10"/>
      <c r="W27" s="13">
        <f t="shared" si="3"/>
        <v>0</v>
      </c>
      <c r="X27" s="13"/>
      <c r="Y27" s="13">
        <f t="shared" si="4"/>
        <v>0</v>
      </c>
      <c r="Z27" s="13"/>
      <c r="AA27" s="2">
        <f t="shared" si="5"/>
        <v>0</v>
      </c>
      <c r="AG27" s="137"/>
    </row>
    <row r="28" spans="1:34">
      <c r="A28" s="24">
        <v>44157</v>
      </c>
      <c r="B28" s="25"/>
      <c r="C28" s="25"/>
      <c r="D28" s="25"/>
      <c r="E28" s="25"/>
      <c r="F28" s="25"/>
      <c r="G28" s="25"/>
      <c r="H28" s="25"/>
      <c r="I28" s="3"/>
      <c r="J28" s="10">
        <f t="shared" si="0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2"/>
        <v>0</v>
      </c>
      <c r="T28" s="10"/>
      <c r="U28" s="10"/>
      <c r="V28" s="10"/>
      <c r="W28" s="13">
        <f t="shared" si="3"/>
        <v>0</v>
      </c>
      <c r="X28" s="13"/>
      <c r="Y28" s="13">
        <f t="shared" si="4"/>
        <v>0</v>
      </c>
      <c r="Z28" s="13"/>
      <c r="AA28" s="2">
        <f t="shared" si="5"/>
        <v>0</v>
      </c>
      <c r="AG28" s="137"/>
    </row>
    <row r="29" spans="1:34">
      <c r="A29" s="24">
        <v>44158</v>
      </c>
      <c r="B29" s="25"/>
      <c r="C29" s="25"/>
      <c r="D29" s="25"/>
      <c r="E29" s="25"/>
      <c r="F29" s="25"/>
      <c r="G29" s="25"/>
      <c r="H29" s="25"/>
      <c r="I29" s="3"/>
      <c r="J29" s="10">
        <f t="shared" si="0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2"/>
        <v>0</v>
      </c>
      <c r="T29" s="10"/>
      <c r="U29" s="10"/>
      <c r="V29" s="10"/>
      <c r="W29" s="13">
        <f t="shared" si="3"/>
        <v>0</v>
      </c>
      <c r="X29" s="13"/>
      <c r="Y29" s="13">
        <f t="shared" si="4"/>
        <v>0</v>
      </c>
      <c r="Z29" s="13"/>
      <c r="AA29" s="2">
        <f t="shared" si="5"/>
        <v>0</v>
      </c>
      <c r="AG29" s="137"/>
    </row>
    <row r="30" spans="1:34">
      <c r="A30" s="24">
        <v>44159</v>
      </c>
      <c r="B30" s="25"/>
      <c r="C30" s="25"/>
      <c r="D30" s="25"/>
      <c r="E30" s="25"/>
      <c r="F30" s="25"/>
      <c r="G30" s="25"/>
      <c r="H30" s="25"/>
      <c r="I30" s="3"/>
      <c r="J30" s="10">
        <f t="shared" si="0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2"/>
        <v>0</v>
      </c>
      <c r="T30" s="10"/>
      <c r="U30" s="10"/>
      <c r="V30" s="10"/>
      <c r="W30" s="13">
        <f t="shared" si="3"/>
        <v>0</v>
      </c>
      <c r="X30" s="13"/>
      <c r="Y30" s="13">
        <f t="shared" si="4"/>
        <v>0</v>
      </c>
      <c r="Z30" s="13"/>
      <c r="AA30" s="2">
        <f t="shared" si="5"/>
        <v>0</v>
      </c>
    </row>
    <row r="31" spans="1:34">
      <c r="A31" s="24">
        <v>44160</v>
      </c>
      <c r="B31" s="25"/>
      <c r="C31" s="25"/>
      <c r="D31" s="25"/>
      <c r="E31" s="25"/>
      <c r="F31" s="25"/>
      <c r="G31" s="25"/>
      <c r="H31" s="25"/>
      <c r="I31" s="3"/>
      <c r="J31" s="10">
        <f t="shared" si="0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2"/>
        <v>0</v>
      </c>
      <c r="T31" s="10"/>
      <c r="U31" s="10"/>
      <c r="V31" s="10"/>
      <c r="W31" s="13">
        <f t="shared" si="3"/>
        <v>0</v>
      </c>
      <c r="X31" s="13"/>
      <c r="Y31" s="13">
        <f t="shared" si="4"/>
        <v>0</v>
      </c>
      <c r="Z31" s="13"/>
      <c r="AA31" s="2">
        <f t="shared" si="5"/>
        <v>0</v>
      </c>
      <c r="AG31" s="23"/>
      <c r="AH31" s="23"/>
    </row>
    <row r="32" spans="1:34">
      <c r="A32" s="24">
        <v>44161</v>
      </c>
      <c r="B32" s="25"/>
      <c r="C32" s="25"/>
      <c r="D32" s="25"/>
      <c r="E32" s="25"/>
      <c r="F32" s="25"/>
      <c r="G32" s="25"/>
      <c r="H32" s="25"/>
      <c r="I32" s="3"/>
      <c r="J32" s="10">
        <f t="shared" si="0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2"/>
        <v>0</v>
      </c>
      <c r="T32" s="10"/>
      <c r="U32" s="10"/>
      <c r="V32" s="10"/>
      <c r="W32" s="13">
        <f t="shared" si="3"/>
        <v>0</v>
      </c>
      <c r="X32" s="13"/>
      <c r="Y32" s="13">
        <f t="shared" si="4"/>
        <v>0</v>
      </c>
      <c r="Z32" s="13"/>
      <c r="AA32" s="2">
        <f t="shared" si="5"/>
        <v>0</v>
      </c>
      <c r="AC32" s="23"/>
    </row>
    <row r="33" spans="1:27">
      <c r="A33" s="24">
        <v>44162</v>
      </c>
      <c r="B33" s="25"/>
      <c r="C33" s="25"/>
      <c r="D33" s="25"/>
      <c r="E33" s="25"/>
      <c r="F33" s="25"/>
      <c r="G33" s="25"/>
      <c r="H33" s="25"/>
      <c r="I33" s="3"/>
      <c r="J33" s="10">
        <f t="shared" si="0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2"/>
        <v>0</v>
      </c>
      <c r="T33" s="10"/>
      <c r="U33" s="10"/>
      <c r="V33" s="10"/>
      <c r="W33" s="13">
        <f t="shared" si="3"/>
        <v>0</v>
      </c>
      <c r="X33" s="13"/>
      <c r="Y33" s="13">
        <f t="shared" si="4"/>
        <v>0</v>
      </c>
      <c r="Z33" s="13"/>
      <c r="AA33" s="2">
        <f t="shared" si="5"/>
        <v>0</v>
      </c>
    </row>
    <row r="34" spans="1:27">
      <c r="A34" s="24">
        <v>44163</v>
      </c>
      <c r="B34" s="25"/>
      <c r="C34" s="25"/>
      <c r="D34" s="25"/>
      <c r="E34" s="25"/>
      <c r="F34" s="25"/>
      <c r="G34" s="25"/>
      <c r="H34" s="25"/>
      <c r="I34" s="3"/>
      <c r="J34" s="10">
        <f t="shared" si="0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2"/>
        <v>0</v>
      </c>
      <c r="T34" s="10"/>
      <c r="U34" s="10"/>
      <c r="V34" s="10"/>
      <c r="W34" s="13">
        <f t="shared" si="3"/>
        <v>0</v>
      </c>
      <c r="X34" s="13"/>
      <c r="Y34" s="13">
        <f t="shared" si="4"/>
        <v>0</v>
      </c>
      <c r="Z34" s="13"/>
      <c r="AA34" s="2">
        <f t="shared" si="5"/>
        <v>0</v>
      </c>
    </row>
    <row r="35" spans="1:27">
      <c r="A35" s="24">
        <v>44164</v>
      </c>
      <c r="B35" s="25"/>
      <c r="C35" s="25"/>
      <c r="D35" s="25"/>
      <c r="E35" s="25"/>
      <c r="F35" s="25"/>
      <c r="G35" s="25"/>
      <c r="H35" s="25"/>
      <c r="I35" s="3"/>
      <c r="J35" s="10">
        <f t="shared" si="0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2"/>
        <v>0</v>
      </c>
      <c r="T35" s="10"/>
      <c r="U35" s="10"/>
      <c r="V35" s="10"/>
      <c r="W35" s="13">
        <f t="shared" si="3"/>
        <v>0</v>
      </c>
      <c r="X35" s="13"/>
      <c r="Y35" s="13">
        <f t="shared" si="4"/>
        <v>0</v>
      </c>
      <c r="Z35" s="13"/>
      <c r="AA35" s="2">
        <f t="shared" si="5"/>
        <v>0</v>
      </c>
    </row>
    <row r="36" spans="1:27">
      <c r="A36" s="24">
        <v>44165</v>
      </c>
      <c r="B36" s="25"/>
      <c r="C36" s="25"/>
      <c r="D36" s="25"/>
      <c r="E36" s="25"/>
      <c r="F36" s="25"/>
      <c r="G36" s="25"/>
      <c r="H36" s="25"/>
      <c r="I36" s="3"/>
      <c r="J36" s="10">
        <f t="shared" si="0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2"/>
        <v>0</v>
      </c>
      <c r="T36" s="10"/>
      <c r="U36" s="10"/>
      <c r="V36" s="10"/>
      <c r="W36" s="13">
        <f t="shared" si="3"/>
        <v>0</v>
      </c>
      <c r="X36" s="13"/>
      <c r="Y36" s="13">
        <f t="shared" si="4"/>
        <v>0</v>
      </c>
      <c r="Z36" s="13"/>
      <c r="AA36" s="2">
        <f t="shared" si="5"/>
        <v>0</v>
      </c>
    </row>
    <row r="37" spans="1:27">
      <c r="A37" s="24"/>
      <c r="B37" s="25"/>
      <c r="C37" s="25"/>
      <c r="D37" s="25"/>
      <c r="E37" s="25"/>
      <c r="F37" s="25"/>
      <c r="G37" s="25"/>
      <c r="H37" s="25"/>
      <c r="I37" s="3"/>
      <c r="J37" s="10">
        <f t="shared" si="0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2"/>
        <v>0</v>
      </c>
      <c r="T37" s="10"/>
      <c r="U37" s="10"/>
      <c r="V37" s="10"/>
      <c r="W37" s="13">
        <f t="shared" si="3"/>
        <v>0</v>
      </c>
      <c r="X37" s="13"/>
      <c r="Y37" s="13">
        <f t="shared" si="4"/>
        <v>0</v>
      </c>
      <c r="Z37" s="13"/>
      <c r="AA37" s="2">
        <f t="shared" si="5"/>
        <v>0</v>
      </c>
    </row>
    <row r="38" spans="1:27">
      <c r="A38" s="1" t="s">
        <v>25</v>
      </c>
      <c r="B38" s="10">
        <f t="shared" ref="B38:AA38" si="6">SUM(B7:B37)</f>
        <v>0</v>
      </c>
      <c r="C38" s="10">
        <f t="shared" si="6"/>
        <v>0</v>
      </c>
      <c r="D38" s="10">
        <f t="shared" si="6"/>
        <v>0</v>
      </c>
      <c r="E38" s="10">
        <f t="shared" si="6"/>
        <v>0</v>
      </c>
      <c r="F38" s="10">
        <f t="shared" si="6"/>
        <v>0</v>
      </c>
      <c r="G38" s="10">
        <f t="shared" si="6"/>
        <v>0</v>
      </c>
      <c r="H38" s="10">
        <f t="shared" si="6"/>
        <v>0</v>
      </c>
      <c r="I38" s="10">
        <f t="shared" si="6"/>
        <v>0</v>
      </c>
      <c r="J38" s="10">
        <f t="shared" si="6"/>
        <v>0</v>
      </c>
      <c r="K38" s="10">
        <f t="shared" si="6"/>
        <v>0</v>
      </c>
      <c r="L38" s="25">
        <f t="shared" si="6"/>
        <v>0</v>
      </c>
      <c r="M38" s="25">
        <f t="shared" si="6"/>
        <v>0</v>
      </c>
      <c r="N38" s="13">
        <f t="shared" si="6"/>
        <v>0</v>
      </c>
      <c r="O38" s="3">
        <f t="shared" si="6"/>
        <v>0</v>
      </c>
      <c r="P38" s="3">
        <f t="shared" si="6"/>
        <v>0</v>
      </c>
      <c r="Q38" s="3">
        <f t="shared" si="6"/>
        <v>0</v>
      </c>
      <c r="R38" s="3">
        <f t="shared" si="6"/>
        <v>0</v>
      </c>
      <c r="S38" s="10">
        <f t="shared" si="6"/>
        <v>0</v>
      </c>
      <c r="T38" s="10">
        <f t="shared" si="6"/>
        <v>0</v>
      </c>
      <c r="U38" s="10">
        <f t="shared" si="6"/>
        <v>0</v>
      </c>
      <c r="V38" s="10">
        <f t="shared" si="6"/>
        <v>0</v>
      </c>
      <c r="W38" s="10">
        <f t="shared" si="6"/>
        <v>0</v>
      </c>
      <c r="X38" s="10">
        <f t="shared" si="6"/>
        <v>0</v>
      </c>
      <c r="Y38" s="10">
        <f t="shared" si="6"/>
        <v>0</v>
      </c>
      <c r="Z38" s="10">
        <f t="shared" si="6"/>
        <v>0</v>
      </c>
      <c r="AA38" s="25">
        <f t="shared" si="6"/>
        <v>0</v>
      </c>
    </row>
  </sheetData>
  <mergeCells count="9"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3:AF39"/>
  <sheetViews>
    <sheetView workbookViewId="0">
      <pane xSplit="1" ySplit="6" topLeftCell="W28" activePane="bottomRight" state="frozen"/>
      <selection pane="topRight" activeCell="B1" sqref="B1"/>
      <selection pane="bottomLeft" activeCell="A7" sqref="A7"/>
      <selection pane="bottomRight" activeCell="AE5" sqref="AE5:AF17"/>
    </sheetView>
  </sheetViews>
  <sheetFormatPr baseColWidth="10" defaultRowHeight="15"/>
  <cols>
    <col min="1" max="1" width="27.42578125" customWidth="1"/>
  </cols>
  <sheetData>
    <row r="3" spans="1:32">
      <c r="B3" s="247">
        <v>43891</v>
      </c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247"/>
      <c r="W3" s="247"/>
      <c r="X3" s="247"/>
      <c r="Y3" s="247"/>
      <c r="Z3" s="247"/>
      <c r="AA3" s="248"/>
    </row>
    <row r="4" spans="1:32" ht="15" customHeight="1">
      <c r="A4" s="1"/>
      <c r="B4" s="249" t="s">
        <v>6</v>
      </c>
      <c r="C4" s="249"/>
      <c r="D4" s="249"/>
      <c r="E4" s="249"/>
      <c r="F4" s="249"/>
      <c r="G4" s="249"/>
      <c r="H4" s="249"/>
      <c r="I4" s="249"/>
      <c r="J4" s="249"/>
      <c r="K4" s="249" t="s">
        <v>17</v>
      </c>
      <c r="L4" s="249"/>
      <c r="M4" s="249"/>
      <c r="N4" s="249"/>
      <c r="O4" s="250" t="s">
        <v>15</v>
      </c>
      <c r="P4" s="251"/>
      <c r="Q4" s="251"/>
      <c r="R4" s="251"/>
      <c r="S4" s="251"/>
      <c r="T4" s="251"/>
      <c r="U4" s="251"/>
      <c r="V4" s="251"/>
      <c r="W4" s="251"/>
      <c r="X4" s="32"/>
      <c r="Y4" s="252" t="s">
        <v>21</v>
      </c>
      <c r="Z4" s="253" t="s">
        <v>22</v>
      </c>
      <c r="AA4" s="254" t="s">
        <v>23</v>
      </c>
    </row>
    <row r="5" spans="1:32">
      <c r="A5" s="1"/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55" t="s">
        <v>16</v>
      </c>
      <c r="P5" s="255"/>
      <c r="Q5" s="255"/>
      <c r="R5" s="255"/>
      <c r="S5" s="255"/>
      <c r="T5" s="16"/>
      <c r="U5" s="256" t="s">
        <v>46</v>
      </c>
      <c r="V5" s="257"/>
      <c r="W5" s="258"/>
      <c r="X5" s="33"/>
      <c r="Y5" s="252"/>
      <c r="Z5" s="253"/>
      <c r="AA5" s="254"/>
    </row>
    <row r="6" spans="1:32" ht="22.5">
      <c r="A6" s="4" t="s">
        <v>38</v>
      </c>
      <c r="B6" s="5" t="s">
        <v>39</v>
      </c>
      <c r="C6" s="5" t="s">
        <v>49</v>
      </c>
      <c r="D6" s="5" t="s">
        <v>1</v>
      </c>
      <c r="E6" s="5" t="s">
        <v>2</v>
      </c>
      <c r="F6" s="5" t="s">
        <v>3</v>
      </c>
      <c r="G6" s="5" t="s">
        <v>4</v>
      </c>
      <c r="H6" s="5" t="s">
        <v>51</v>
      </c>
      <c r="I6" s="6" t="s">
        <v>5</v>
      </c>
      <c r="J6" s="15" t="s">
        <v>18</v>
      </c>
      <c r="K6" s="5" t="s">
        <v>7</v>
      </c>
      <c r="L6" s="5" t="s">
        <v>8</v>
      </c>
      <c r="M6" s="5" t="s">
        <v>9</v>
      </c>
      <c r="N6" s="17" t="s">
        <v>19</v>
      </c>
      <c r="O6" s="6" t="s">
        <v>10</v>
      </c>
      <c r="P6" s="6" t="s">
        <v>11</v>
      </c>
      <c r="Q6" s="6" t="s">
        <v>12</v>
      </c>
      <c r="R6" s="6" t="s">
        <v>13</v>
      </c>
      <c r="S6" s="15" t="s">
        <v>20</v>
      </c>
      <c r="T6" s="15" t="s">
        <v>41</v>
      </c>
      <c r="U6" s="15" t="s">
        <v>47</v>
      </c>
      <c r="V6" s="15" t="s">
        <v>48</v>
      </c>
      <c r="W6" s="15" t="s">
        <v>25</v>
      </c>
      <c r="X6" s="15" t="s">
        <v>50</v>
      </c>
      <c r="Y6" s="252"/>
      <c r="Z6" s="253"/>
      <c r="AA6" s="254"/>
    </row>
    <row r="7" spans="1:32" s="26" customFormat="1">
      <c r="A7" s="24">
        <v>44166</v>
      </c>
      <c r="B7" s="25"/>
      <c r="C7" s="25"/>
      <c r="D7" s="25"/>
      <c r="E7" s="25"/>
      <c r="F7" s="25"/>
      <c r="G7" s="25"/>
      <c r="H7" s="25"/>
      <c r="I7" s="25"/>
      <c r="J7" s="13">
        <f>SUM(B7:I7)</f>
        <v>0</v>
      </c>
      <c r="K7" s="25"/>
      <c r="L7" s="25"/>
      <c r="M7" s="25"/>
      <c r="N7" s="13">
        <f>SUM(K7:M7)</f>
        <v>0</v>
      </c>
      <c r="O7" s="25"/>
      <c r="P7" s="25"/>
      <c r="Q7" s="25"/>
      <c r="R7" s="25"/>
      <c r="S7" s="10">
        <f t="shared" ref="S7:S37" si="0">SUM(O7:R7)</f>
        <v>0</v>
      </c>
      <c r="T7" s="13"/>
      <c r="U7" s="13"/>
      <c r="V7" s="13"/>
      <c r="W7" s="13">
        <f>SUM(U7+V7)</f>
        <v>0</v>
      </c>
      <c r="X7" s="13"/>
      <c r="Y7" s="13">
        <f>SUM(J7+N7+S7+T7+W7+X7)</f>
        <v>0</v>
      </c>
      <c r="Z7" s="13"/>
      <c r="AA7" s="25">
        <f>SUM(Y7-Z7)</f>
        <v>0</v>
      </c>
    </row>
    <row r="8" spans="1:32">
      <c r="A8" s="24">
        <v>44167</v>
      </c>
      <c r="B8" s="25"/>
      <c r="C8" s="25"/>
      <c r="D8" s="25"/>
      <c r="E8" s="25"/>
      <c r="F8" s="25"/>
      <c r="G8" s="25"/>
      <c r="H8" s="25"/>
      <c r="I8" s="3"/>
      <c r="J8" s="83">
        <f>SUM(B8:I8)</f>
        <v>0</v>
      </c>
      <c r="K8" s="25"/>
      <c r="L8" s="25"/>
      <c r="M8" s="25"/>
      <c r="N8" s="12">
        <f t="shared" ref="N8:N37" si="1">SUM(K8:M8)</f>
        <v>0</v>
      </c>
      <c r="O8" s="3"/>
      <c r="P8" s="3"/>
      <c r="Q8" s="3"/>
      <c r="R8" s="3"/>
      <c r="S8" s="10">
        <f t="shared" si="0"/>
        <v>0</v>
      </c>
      <c r="T8" s="10"/>
      <c r="U8" s="10"/>
      <c r="V8" s="10"/>
      <c r="W8" s="13">
        <f t="shared" ref="W8:W37" si="2">SUM(U8+V8)</f>
        <v>0</v>
      </c>
      <c r="X8" s="13"/>
      <c r="Y8" s="13">
        <f t="shared" ref="Y8:Y37" si="3">SUM(J8+N8+S8+T8+W8+X8)</f>
        <v>0</v>
      </c>
      <c r="Z8" s="13"/>
      <c r="AA8" s="2">
        <f t="shared" ref="AA8:AA37" si="4">SUM(Y8-Z8)</f>
        <v>0</v>
      </c>
      <c r="AE8" s="26"/>
      <c r="AF8" s="26"/>
    </row>
    <row r="9" spans="1:32">
      <c r="A9" s="24">
        <v>44168</v>
      </c>
      <c r="B9" s="25"/>
      <c r="C9" s="25"/>
      <c r="D9" s="25"/>
      <c r="E9" s="25"/>
      <c r="F9" s="25"/>
      <c r="G9" s="25"/>
      <c r="H9" s="25"/>
      <c r="I9" s="3"/>
      <c r="J9" s="83">
        <f t="shared" ref="J9:J25" si="5">SUM(B9:I9)</f>
        <v>0</v>
      </c>
      <c r="K9" s="25"/>
      <c r="L9" s="25"/>
      <c r="M9" s="25"/>
      <c r="N9" s="12">
        <f t="shared" si="1"/>
        <v>0</v>
      </c>
      <c r="O9" s="3"/>
      <c r="P9" s="3"/>
      <c r="Q9" s="3"/>
      <c r="R9" s="3"/>
      <c r="S9" s="10">
        <f t="shared" si="0"/>
        <v>0</v>
      </c>
      <c r="T9" s="10"/>
      <c r="U9" s="10"/>
      <c r="V9" s="10"/>
      <c r="W9" s="13">
        <f t="shared" si="2"/>
        <v>0</v>
      </c>
      <c r="X9" s="13"/>
      <c r="Y9" s="13">
        <f t="shared" si="3"/>
        <v>0</v>
      </c>
      <c r="Z9" s="13"/>
      <c r="AA9" s="2">
        <f t="shared" si="4"/>
        <v>0</v>
      </c>
      <c r="AE9" s="26"/>
      <c r="AF9" s="26"/>
    </row>
    <row r="10" spans="1:32">
      <c r="A10" s="24">
        <v>44169</v>
      </c>
      <c r="B10" s="25"/>
      <c r="C10" s="25"/>
      <c r="D10" s="25"/>
      <c r="E10" s="25"/>
      <c r="F10" s="25"/>
      <c r="G10" s="25"/>
      <c r="H10" s="25"/>
      <c r="I10" s="3"/>
      <c r="J10" s="83">
        <f t="shared" si="5"/>
        <v>0</v>
      </c>
      <c r="K10" s="25"/>
      <c r="L10" s="25"/>
      <c r="M10" s="25"/>
      <c r="N10" s="12">
        <f t="shared" si="1"/>
        <v>0</v>
      </c>
      <c r="O10" s="3"/>
      <c r="P10" s="3"/>
      <c r="Q10" s="3"/>
      <c r="R10" s="3"/>
      <c r="S10" s="10">
        <f t="shared" si="0"/>
        <v>0</v>
      </c>
      <c r="T10" s="10"/>
      <c r="U10" s="10"/>
      <c r="V10" s="10"/>
      <c r="W10" s="13">
        <f t="shared" si="2"/>
        <v>0</v>
      </c>
      <c r="X10" s="13"/>
      <c r="Y10" s="13">
        <f t="shared" si="3"/>
        <v>0</v>
      </c>
      <c r="Z10" s="13"/>
      <c r="AA10" s="2">
        <f t="shared" si="4"/>
        <v>0</v>
      </c>
      <c r="AE10" s="26"/>
      <c r="AF10" s="26"/>
    </row>
    <row r="11" spans="1:32">
      <c r="A11" s="24">
        <v>44170</v>
      </c>
      <c r="B11" s="25"/>
      <c r="C11" s="25"/>
      <c r="D11" s="25"/>
      <c r="E11" s="25"/>
      <c r="F11" s="25"/>
      <c r="G11" s="25"/>
      <c r="H11" s="25"/>
      <c r="I11" s="3"/>
      <c r="J11" s="83">
        <f t="shared" si="5"/>
        <v>0</v>
      </c>
      <c r="K11" s="25"/>
      <c r="L11" s="25"/>
      <c r="M11" s="25"/>
      <c r="N11" s="12">
        <f t="shared" si="1"/>
        <v>0</v>
      </c>
      <c r="O11" s="3"/>
      <c r="P11" s="3"/>
      <c r="Q11" s="3"/>
      <c r="R11" s="3"/>
      <c r="S11" s="10">
        <f t="shared" si="0"/>
        <v>0</v>
      </c>
      <c r="T11" s="10"/>
      <c r="U11" s="10"/>
      <c r="V11" s="10"/>
      <c r="W11" s="13">
        <f t="shared" si="2"/>
        <v>0</v>
      </c>
      <c r="X11" s="13"/>
      <c r="Y11" s="13">
        <f t="shared" si="3"/>
        <v>0</v>
      </c>
      <c r="Z11" s="13"/>
      <c r="AA11" s="2">
        <f t="shared" si="4"/>
        <v>0</v>
      </c>
      <c r="AE11" s="26"/>
      <c r="AF11" s="26"/>
    </row>
    <row r="12" spans="1:32">
      <c r="A12" s="24">
        <v>44171</v>
      </c>
      <c r="B12" s="25"/>
      <c r="C12" s="25"/>
      <c r="D12" s="25"/>
      <c r="E12" s="25"/>
      <c r="F12" s="25"/>
      <c r="G12" s="25"/>
      <c r="H12" s="25"/>
      <c r="I12" s="3"/>
      <c r="J12" s="83">
        <f t="shared" si="5"/>
        <v>0</v>
      </c>
      <c r="K12" s="25"/>
      <c r="L12" s="25"/>
      <c r="M12" s="25"/>
      <c r="N12" s="12">
        <f t="shared" si="1"/>
        <v>0</v>
      </c>
      <c r="O12" s="3"/>
      <c r="P12" s="3"/>
      <c r="Q12" s="3"/>
      <c r="R12" s="3"/>
      <c r="S12" s="10">
        <f t="shared" si="0"/>
        <v>0</v>
      </c>
      <c r="T12" s="10"/>
      <c r="U12" s="10"/>
      <c r="V12" s="10"/>
      <c r="W12" s="13">
        <f t="shared" si="2"/>
        <v>0</v>
      </c>
      <c r="X12" s="13"/>
      <c r="Y12" s="13">
        <f t="shared" si="3"/>
        <v>0</v>
      </c>
      <c r="Z12" s="13"/>
      <c r="AA12" s="2">
        <f t="shared" si="4"/>
        <v>0</v>
      </c>
    </row>
    <row r="13" spans="1:32">
      <c r="A13" s="24">
        <v>44172</v>
      </c>
      <c r="B13" s="25"/>
      <c r="C13" s="25"/>
      <c r="D13" s="25"/>
      <c r="E13" s="25"/>
      <c r="F13" s="25"/>
      <c r="G13" s="25"/>
      <c r="H13" s="25"/>
      <c r="I13" s="3"/>
      <c r="J13" s="83">
        <f t="shared" si="5"/>
        <v>0</v>
      </c>
      <c r="K13" s="25"/>
      <c r="L13" s="25"/>
      <c r="M13" s="25"/>
      <c r="N13" s="12">
        <f t="shared" si="1"/>
        <v>0</v>
      </c>
      <c r="O13" s="3"/>
      <c r="P13" s="3"/>
      <c r="Q13" s="3"/>
      <c r="R13" s="3"/>
      <c r="S13" s="10">
        <f t="shared" si="0"/>
        <v>0</v>
      </c>
      <c r="T13" s="10"/>
      <c r="U13" s="10"/>
      <c r="V13" s="10"/>
      <c r="W13" s="13">
        <f t="shared" si="2"/>
        <v>0</v>
      </c>
      <c r="X13" s="13"/>
      <c r="Y13" s="13">
        <f t="shared" si="3"/>
        <v>0</v>
      </c>
      <c r="Z13" s="13"/>
      <c r="AA13" s="2">
        <f t="shared" si="4"/>
        <v>0</v>
      </c>
    </row>
    <row r="14" spans="1:32">
      <c r="A14" s="24">
        <v>44173</v>
      </c>
      <c r="B14" s="25"/>
      <c r="C14" s="25"/>
      <c r="D14" s="25"/>
      <c r="E14" s="25"/>
      <c r="F14" s="25"/>
      <c r="G14" s="25"/>
      <c r="H14" s="25"/>
      <c r="I14" s="3"/>
      <c r="J14" s="83">
        <f t="shared" si="5"/>
        <v>0</v>
      </c>
      <c r="K14" s="25"/>
      <c r="L14" s="25"/>
      <c r="M14" s="25"/>
      <c r="N14" s="12">
        <f t="shared" si="1"/>
        <v>0</v>
      </c>
      <c r="O14" s="3"/>
      <c r="P14" s="3"/>
      <c r="Q14" s="3"/>
      <c r="R14" s="3"/>
      <c r="S14" s="10">
        <f t="shared" si="0"/>
        <v>0</v>
      </c>
      <c r="T14" s="10"/>
      <c r="U14" s="10"/>
      <c r="V14" s="10"/>
      <c r="W14" s="13">
        <f t="shared" si="2"/>
        <v>0</v>
      </c>
      <c r="X14" s="13"/>
      <c r="Y14" s="13">
        <f t="shared" si="3"/>
        <v>0</v>
      </c>
      <c r="Z14" s="13"/>
      <c r="AA14" s="2">
        <f t="shared" si="4"/>
        <v>0</v>
      </c>
    </row>
    <row r="15" spans="1:32">
      <c r="A15" s="24">
        <v>44174</v>
      </c>
      <c r="B15" s="25"/>
      <c r="C15" s="25"/>
      <c r="D15" s="25"/>
      <c r="E15" s="25"/>
      <c r="F15" s="25"/>
      <c r="G15" s="25"/>
      <c r="H15" s="25"/>
      <c r="I15" s="3"/>
      <c r="J15" s="83">
        <f t="shared" si="5"/>
        <v>0</v>
      </c>
      <c r="K15" s="25"/>
      <c r="L15" s="25"/>
      <c r="M15" s="25"/>
      <c r="N15" s="12">
        <f t="shared" si="1"/>
        <v>0</v>
      </c>
      <c r="O15" s="3"/>
      <c r="P15" s="3"/>
      <c r="Q15" s="3"/>
      <c r="R15" s="3"/>
      <c r="S15" s="10">
        <f t="shared" si="0"/>
        <v>0</v>
      </c>
      <c r="T15" s="10"/>
      <c r="U15" s="10"/>
      <c r="V15" s="10"/>
      <c r="W15" s="13">
        <f t="shared" si="2"/>
        <v>0</v>
      </c>
      <c r="X15" s="13"/>
      <c r="Y15" s="13">
        <f t="shared" si="3"/>
        <v>0</v>
      </c>
      <c r="Z15" s="13"/>
      <c r="AA15" s="2">
        <f t="shared" si="4"/>
        <v>0</v>
      </c>
    </row>
    <row r="16" spans="1:32">
      <c r="A16" s="24">
        <v>44175</v>
      </c>
      <c r="B16" s="25"/>
      <c r="C16" s="25"/>
      <c r="D16" s="25"/>
      <c r="E16" s="25"/>
      <c r="F16" s="25"/>
      <c r="G16" s="25"/>
      <c r="H16" s="25"/>
      <c r="I16" s="3"/>
      <c r="J16" s="83">
        <f t="shared" si="5"/>
        <v>0</v>
      </c>
      <c r="K16" s="25"/>
      <c r="L16" s="25"/>
      <c r="M16" s="25"/>
      <c r="N16" s="12">
        <f t="shared" si="1"/>
        <v>0</v>
      </c>
      <c r="O16" s="3"/>
      <c r="P16" s="3"/>
      <c r="Q16" s="3"/>
      <c r="R16" s="3"/>
      <c r="S16" s="10">
        <f t="shared" si="0"/>
        <v>0</v>
      </c>
      <c r="T16" s="10"/>
      <c r="U16" s="10"/>
      <c r="V16" s="10"/>
      <c r="W16" s="13">
        <f t="shared" si="2"/>
        <v>0</v>
      </c>
      <c r="X16" s="13"/>
      <c r="Y16" s="13">
        <f t="shared" si="3"/>
        <v>0</v>
      </c>
      <c r="Z16" s="13"/>
      <c r="AA16" s="2">
        <f t="shared" si="4"/>
        <v>0</v>
      </c>
    </row>
    <row r="17" spans="1:28">
      <c r="A17" s="24">
        <v>44176</v>
      </c>
      <c r="B17" s="25"/>
      <c r="C17" s="25"/>
      <c r="D17" s="25"/>
      <c r="E17" s="25"/>
      <c r="F17" s="25"/>
      <c r="G17" s="25"/>
      <c r="H17" s="25"/>
      <c r="I17" s="3"/>
      <c r="J17" s="83">
        <f t="shared" si="5"/>
        <v>0</v>
      </c>
      <c r="K17" s="25"/>
      <c r="L17" s="25"/>
      <c r="M17" s="25"/>
      <c r="N17" s="12">
        <f t="shared" si="1"/>
        <v>0</v>
      </c>
      <c r="O17" s="3"/>
      <c r="P17" s="3"/>
      <c r="Q17" s="3"/>
      <c r="R17" s="3"/>
      <c r="S17" s="10">
        <f t="shared" si="0"/>
        <v>0</v>
      </c>
      <c r="T17" s="10"/>
      <c r="U17" s="10"/>
      <c r="V17" s="10"/>
      <c r="W17" s="13">
        <f t="shared" si="2"/>
        <v>0</v>
      </c>
      <c r="X17" s="13"/>
      <c r="Y17" s="13">
        <f t="shared" si="3"/>
        <v>0</v>
      </c>
      <c r="Z17" s="13"/>
      <c r="AA17" s="2">
        <f t="shared" si="4"/>
        <v>0</v>
      </c>
    </row>
    <row r="18" spans="1:28">
      <c r="A18" s="24">
        <v>44177</v>
      </c>
      <c r="B18" s="25"/>
      <c r="C18" s="25"/>
      <c r="D18" s="25"/>
      <c r="E18" s="25"/>
      <c r="F18" s="25"/>
      <c r="G18" s="25"/>
      <c r="H18" s="25"/>
      <c r="I18" s="3"/>
      <c r="J18" s="83">
        <f t="shared" si="5"/>
        <v>0</v>
      </c>
      <c r="K18" s="25"/>
      <c r="L18" s="25"/>
      <c r="M18" s="25"/>
      <c r="N18" s="12">
        <f t="shared" si="1"/>
        <v>0</v>
      </c>
      <c r="O18" s="3"/>
      <c r="P18" s="3"/>
      <c r="Q18" s="3"/>
      <c r="R18" s="3"/>
      <c r="S18" s="10">
        <f t="shared" si="0"/>
        <v>0</v>
      </c>
      <c r="T18" s="10"/>
      <c r="U18" s="10"/>
      <c r="V18" s="10"/>
      <c r="W18" s="13">
        <f t="shared" si="2"/>
        <v>0</v>
      </c>
      <c r="X18" s="13"/>
      <c r="Y18" s="13">
        <f t="shared" si="3"/>
        <v>0</v>
      </c>
      <c r="Z18" s="13"/>
      <c r="AA18" s="2">
        <f t="shared" si="4"/>
        <v>0</v>
      </c>
    </row>
    <row r="19" spans="1:28">
      <c r="A19" s="24">
        <v>44178</v>
      </c>
      <c r="B19" s="25"/>
      <c r="C19" s="25"/>
      <c r="D19" s="25"/>
      <c r="E19" s="25"/>
      <c r="F19" s="25"/>
      <c r="G19" s="25"/>
      <c r="H19" s="25"/>
      <c r="I19" s="3"/>
      <c r="J19" s="83">
        <f t="shared" si="5"/>
        <v>0</v>
      </c>
      <c r="K19" s="25"/>
      <c r="L19" s="25"/>
      <c r="M19" s="25"/>
      <c r="N19" s="12">
        <f t="shared" si="1"/>
        <v>0</v>
      </c>
      <c r="O19" s="3"/>
      <c r="P19" s="3"/>
      <c r="Q19" s="3"/>
      <c r="R19" s="3"/>
      <c r="S19" s="10">
        <f t="shared" si="0"/>
        <v>0</v>
      </c>
      <c r="T19" s="10"/>
      <c r="U19" s="10"/>
      <c r="V19" s="10"/>
      <c r="W19" s="13">
        <f t="shared" si="2"/>
        <v>0</v>
      </c>
      <c r="X19" s="13"/>
      <c r="Y19" s="13">
        <f t="shared" si="3"/>
        <v>0</v>
      </c>
      <c r="Z19" s="13"/>
      <c r="AA19" s="2">
        <f t="shared" si="4"/>
        <v>0</v>
      </c>
    </row>
    <row r="20" spans="1:28">
      <c r="A20" s="24">
        <v>44179</v>
      </c>
      <c r="B20" s="25"/>
      <c r="C20" s="25"/>
      <c r="D20" s="25"/>
      <c r="E20" s="25"/>
      <c r="F20" s="25"/>
      <c r="G20" s="25"/>
      <c r="H20" s="25"/>
      <c r="I20" s="3"/>
      <c r="J20" s="83">
        <f t="shared" si="5"/>
        <v>0</v>
      </c>
      <c r="K20" s="25"/>
      <c r="L20" s="25"/>
      <c r="M20" s="25"/>
      <c r="N20" s="12">
        <f t="shared" si="1"/>
        <v>0</v>
      </c>
      <c r="O20" s="3"/>
      <c r="P20" s="3"/>
      <c r="Q20" s="3"/>
      <c r="R20" s="3"/>
      <c r="S20" s="10">
        <f t="shared" si="0"/>
        <v>0</v>
      </c>
      <c r="T20" s="10"/>
      <c r="U20" s="10"/>
      <c r="V20" s="10"/>
      <c r="W20" s="13">
        <f t="shared" si="2"/>
        <v>0</v>
      </c>
      <c r="X20" s="13"/>
      <c r="Y20" s="13">
        <f t="shared" si="3"/>
        <v>0</v>
      </c>
      <c r="Z20" s="13"/>
      <c r="AA20" s="2">
        <f t="shared" si="4"/>
        <v>0</v>
      </c>
    </row>
    <row r="21" spans="1:28">
      <c r="A21" s="24">
        <v>44180</v>
      </c>
      <c r="B21" s="25"/>
      <c r="C21" s="25"/>
      <c r="D21" s="25"/>
      <c r="E21" s="25"/>
      <c r="F21" s="25"/>
      <c r="G21" s="25"/>
      <c r="H21" s="25"/>
      <c r="I21" s="3"/>
      <c r="J21" s="83">
        <f t="shared" si="5"/>
        <v>0</v>
      </c>
      <c r="K21" s="25"/>
      <c r="L21" s="25"/>
      <c r="M21" s="25"/>
      <c r="N21" s="12">
        <f t="shared" si="1"/>
        <v>0</v>
      </c>
      <c r="O21" s="3"/>
      <c r="P21" s="3"/>
      <c r="Q21" s="3"/>
      <c r="R21" s="3"/>
      <c r="S21" s="10">
        <f t="shared" si="0"/>
        <v>0</v>
      </c>
      <c r="T21" s="10"/>
      <c r="U21" s="10"/>
      <c r="V21" s="10"/>
      <c r="W21" s="13">
        <f t="shared" si="2"/>
        <v>0</v>
      </c>
      <c r="X21" s="13"/>
      <c r="Y21" s="13">
        <f t="shared" si="3"/>
        <v>0</v>
      </c>
      <c r="Z21" s="13"/>
      <c r="AA21" s="2">
        <f t="shared" si="4"/>
        <v>0</v>
      </c>
    </row>
    <row r="22" spans="1:28">
      <c r="A22" s="24">
        <v>44181</v>
      </c>
      <c r="B22" s="25"/>
      <c r="C22" s="25"/>
      <c r="D22" s="25"/>
      <c r="E22" s="25"/>
      <c r="F22" s="25"/>
      <c r="G22" s="25"/>
      <c r="H22" s="25"/>
      <c r="I22" s="3"/>
      <c r="J22" s="83">
        <f t="shared" si="5"/>
        <v>0</v>
      </c>
      <c r="K22" s="25"/>
      <c r="L22" s="25"/>
      <c r="M22" s="25"/>
      <c r="N22" s="12">
        <f t="shared" si="1"/>
        <v>0</v>
      </c>
      <c r="O22" s="3"/>
      <c r="P22" s="3"/>
      <c r="Q22" s="3"/>
      <c r="R22" s="3"/>
      <c r="S22" s="10">
        <f t="shared" si="0"/>
        <v>0</v>
      </c>
      <c r="T22" s="10"/>
      <c r="U22" s="10"/>
      <c r="V22" s="10"/>
      <c r="W22" s="13">
        <f t="shared" si="2"/>
        <v>0</v>
      </c>
      <c r="X22" s="13"/>
      <c r="Y22" s="13">
        <f t="shared" si="3"/>
        <v>0</v>
      </c>
      <c r="Z22" s="13"/>
      <c r="AA22" s="2">
        <f t="shared" si="4"/>
        <v>0</v>
      </c>
    </row>
    <row r="23" spans="1:28">
      <c r="A23" s="24">
        <v>44182</v>
      </c>
      <c r="B23" s="25"/>
      <c r="C23" s="25"/>
      <c r="D23" s="25"/>
      <c r="E23" s="25"/>
      <c r="F23" s="25"/>
      <c r="G23" s="25"/>
      <c r="H23" s="25"/>
      <c r="I23" s="3"/>
      <c r="J23" s="83">
        <f t="shared" si="5"/>
        <v>0</v>
      </c>
      <c r="K23" s="25"/>
      <c r="L23" s="25"/>
      <c r="M23" s="25"/>
      <c r="N23" s="12">
        <f t="shared" si="1"/>
        <v>0</v>
      </c>
      <c r="O23" s="3"/>
      <c r="P23" s="3"/>
      <c r="Q23" s="3"/>
      <c r="R23" s="3"/>
      <c r="S23" s="10">
        <f t="shared" ref="S23" si="6">SUM(O23:R23)</f>
        <v>0</v>
      </c>
      <c r="T23" s="10"/>
      <c r="U23" s="10"/>
      <c r="V23" s="10"/>
      <c r="W23" s="83">
        <f t="shared" ref="W23" si="7">SUM(U23+V23)</f>
        <v>0</v>
      </c>
      <c r="X23" s="83"/>
      <c r="Y23" s="83">
        <f t="shared" ref="Y23" si="8">SUM(J23+N23+S23+T23+W23+X23)</f>
        <v>0</v>
      </c>
      <c r="Z23" s="13"/>
      <c r="AA23" s="2">
        <f t="shared" si="4"/>
        <v>0</v>
      </c>
    </row>
    <row r="24" spans="1:28">
      <c r="A24" s="24">
        <v>44183</v>
      </c>
      <c r="B24" s="25"/>
      <c r="C24" s="25"/>
      <c r="D24" s="25"/>
      <c r="E24" s="25"/>
      <c r="F24" s="25"/>
      <c r="G24" s="25"/>
      <c r="H24" s="25"/>
      <c r="I24" s="3"/>
      <c r="J24" s="83">
        <f t="shared" si="5"/>
        <v>0</v>
      </c>
      <c r="K24" s="25"/>
      <c r="L24" s="25"/>
      <c r="M24" s="25"/>
      <c r="N24" s="12">
        <f t="shared" si="1"/>
        <v>0</v>
      </c>
      <c r="O24" s="3"/>
      <c r="P24" s="3"/>
      <c r="Q24" s="3"/>
      <c r="R24" s="3"/>
      <c r="S24" s="10">
        <f t="shared" si="0"/>
        <v>0</v>
      </c>
      <c r="T24" s="10"/>
      <c r="U24" s="10"/>
      <c r="V24" s="10"/>
      <c r="W24" s="13">
        <f t="shared" si="2"/>
        <v>0</v>
      </c>
      <c r="X24" s="13"/>
      <c r="Y24" s="13">
        <f t="shared" si="3"/>
        <v>0</v>
      </c>
      <c r="Z24" s="13"/>
      <c r="AA24" s="2">
        <f t="shared" si="4"/>
        <v>0</v>
      </c>
    </row>
    <row r="25" spans="1:28">
      <c r="A25" s="24">
        <v>44184</v>
      </c>
      <c r="B25" s="25"/>
      <c r="C25" s="25"/>
      <c r="D25" s="25"/>
      <c r="E25" s="25"/>
      <c r="F25" s="25"/>
      <c r="G25" s="25"/>
      <c r="H25" s="25"/>
      <c r="I25" s="3"/>
      <c r="J25" s="83">
        <f t="shared" si="5"/>
        <v>0</v>
      </c>
      <c r="K25" s="25"/>
      <c r="L25" s="25"/>
      <c r="M25" s="25"/>
      <c r="N25" s="12">
        <f t="shared" si="1"/>
        <v>0</v>
      </c>
      <c r="O25" s="3"/>
      <c r="P25" s="3"/>
      <c r="Q25" s="3"/>
      <c r="R25" s="3"/>
      <c r="S25" s="10">
        <f t="shared" si="0"/>
        <v>0</v>
      </c>
      <c r="T25" s="10"/>
      <c r="U25" s="10"/>
      <c r="V25" s="10"/>
      <c r="W25" s="13">
        <f t="shared" si="2"/>
        <v>0</v>
      </c>
      <c r="X25" s="13"/>
      <c r="Y25" s="13">
        <f t="shared" si="3"/>
        <v>0</v>
      </c>
      <c r="Z25" s="13"/>
      <c r="AA25" s="2">
        <f t="shared" si="4"/>
        <v>0</v>
      </c>
    </row>
    <row r="26" spans="1:28">
      <c r="A26" s="24">
        <v>44185</v>
      </c>
      <c r="B26" s="25"/>
      <c r="C26" s="25"/>
      <c r="D26" s="25"/>
      <c r="E26" s="25"/>
      <c r="F26" s="25"/>
      <c r="G26" s="25"/>
      <c r="H26" s="25"/>
      <c r="I26" s="3"/>
      <c r="J26" s="10">
        <f t="shared" ref="J26:J37" si="9">SUM(B26:I26)</f>
        <v>0</v>
      </c>
      <c r="K26" s="25"/>
      <c r="L26" s="25"/>
      <c r="M26" s="25"/>
      <c r="N26" s="12">
        <f t="shared" si="1"/>
        <v>0</v>
      </c>
      <c r="O26" s="3"/>
      <c r="P26" s="3"/>
      <c r="Q26" s="3"/>
      <c r="R26" s="3"/>
      <c r="S26" s="10">
        <f t="shared" si="0"/>
        <v>0</v>
      </c>
      <c r="T26" s="10"/>
      <c r="U26" s="10"/>
      <c r="V26" s="10"/>
      <c r="W26" s="13">
        <f t="shared" si="2"/>
        <v>0</v>
      </c>
      <c r="X26" s="13"/>
      <c r="Y26" s="13">
        <f t="shared" si="3"/>
        <v>0</v>
      </c>
      <c r="Z26" s="13"/>
      <c r="AA26" s="2">
        <f t="shared" si="4"/>
        <v>0</v>
      </c>
    </row>
    <row r="27" spans="1:28">
      <c r="A27" s="24">
        <v>44186</v>
      </c>
      <c r="B27" s="25"/>
      <c r="C27" s="25"/>
      <c r="D27" s="25"/>
      <c r="E27" s="25"/>
      <c r="F27" s="25"/>
      <c r="G27" s="25"/>
      <c r="H27" s="25"/>
      <c r="I27" s="3"/>
      <c r="J27" s="10">
        <f t="shared" si="9"/>
        <v>0</v>
      </c>
      <c r="K27" s="25"/>
      <c r="L27" s="25"/>
      <c r="M27" s="25"/>
      <c r="N27" s="12">
        <f t="shared" si="1"/>
        <v>0</v>
      </c>
      <c r="O27" s="3"/>
      <c r="P27" s="3"/>
      <c r="Q27" s="3"/>
      <c r="R27" s="3"/>
      <c r="S27" s="10">
        <f t="shared" si="0"/>
        <v>0</v>
      </c>
      <c r="T27" s="10"/>
      <c r="U27" s="10"/>
      <c r="V27" s="10"/>
      <c r="W27" s="13">
        <f t="shared" si="2"/>
        <v>0</v>
      </c>
      <c r="X27" s="13"/>
      <c r="Y27" s="13">
        <f t="shared" si="3"/>
        <v>0</v>
      </c>
      <c r="Z27" s="13"/>
      <c r="AA27" s="2">
        <f t="shared" si="4"/>
        <v>0</v>
      </c>
    </row>
    <row r="28" spans="1:28">
      <c r="A28" s="24">
        <v>44187</v>
      </c>
      <c r="B28" s="25"/>
      <c r="C28" s="25"/>
      <c r="D28" s="25"/>
      <c r="E28" s="25"/>
      <c r="F28" s="25"/>
      <c r="G28" s="25"/>
      <c r="H28" s="25"/>
      <c r="I28" s="3"/>
      <c r="J28" s="10">
        <f t="shared" si="9"/>
        <v>0</v>
      </c>
      <c r="K28" s="25"/>
      <c r="L28" s="25"/>
      <c r="M28" s="25"/>
      <c r="N28" s="12">
        <f t="shared" si="1"/>
        <v>0</v>
      </c>
      <c r="O28" s="3"/>
      <c r="P28" s="3"/>
      <c r="Q28" s="3"/>
      <c r="R28" s="3"/>
      <c r="S28" s="10">
        <f t="shared" si="0"/>
        <v>0</v>
      </c>
      <c r="T28" s="10"/>
      <c r="U28" s="10"/>
      <c r="V28" s="10"/>
      <c r="W28" s="13">
        <f t="shared" si="2"/>
        <v>0</v>
      </c>
      <c r="X28" s="13"/>
      <c r="Y28" s="13">
        <f t="shared" si="3"/>
        <v>0</v>
      </c>
      <c r="Z28" s="13"/>
      <c r="AA28" s="2">
        <f t="shared" si="4"/>
        <v>0</v>
      </c>
    </row>
    <row r="29" spans="1:28">
      <c r="A29" s="24">
        <v>44188</v>
      </c>
      <c r="B29" s="25"/>
      <c r="C29" s="25"/>
      <c r="D29" s="25"/>
      <c r="E29" s="25"/>
      <c r="F29" s="25"/>
      <c r="G29" s="25"/>
      <c r="H29" s="25"/>
      <c r="I29" s="3"/>
      <c r="J29" s="10">
        <f t="shared" si="9"/>
        <v>0</v>
      </c>
      <c r="K29" s="25"/>
      <c r="L29" s="25"/>
      <c r="M29" s="25"/>
      <c r="N29" s="12">
        <f t="shared" si="1"/>
        <v>0</v>
      </c>
      <c r="O29" s="3"/>
      <c r="P29" s="3"/>
      <c r="Q29" s="3"/>
      <c r="R29" s="3"/>
      <c r="S29" s="10">
        <f t="shared" si="0"/>
        <v>0</v>
      </c>
      <c r="T29" s="10"/>
      <c r="U29" s="10"/>
      <c r="V29" s="10"/>
      <c r="W29" s="13">
        <f t="shared" si="2"/>
        <v>0</v>
      </c>
      <c r="X29" s="13"/>
      <c r="Y29" s="13">
        <f t="shared" si="3"/>
        <v>0</v>
      </c>
      <c r="Z29" s="13"/>
      <c r="AA29" s="2">
        <f t="shared" si="4"/>
        <v>0</v>
      </c>
    </row>
    <row r="30" spans="1:28">
      <c r="A30" s="24">
        <v>44189</v>
      </c>
      <c r="B30" s="25"/>
      <c r="C30" s="25"/>
      <c r="D30" s="25"/>
      <c r="E30" s="25"/>
      <c r="F30" s="25"/>
      <c r="G30" s="25"/>
      <c r="H30" s="25"/>
      <c r="I30" s="3"/>
      <c r="J30" s="10">
        <f t="shared" si="9"/>
        <v>0</v>
      </c>
      <c r="K30" s="25"/>
      <c r="L30" s="25"/>
      <c r="M30" s="25"/>
      <c r="N30" s="12">
        <f t="shared" si="1"/>
        <v>0</v>
      </c>
      <c r="O30" s="3"/>
      <c r="P30" s="3"/>
      <c r="Q30" s="3"/>
      <c r="R30" s="3"/>
      <c r="S30" s="10">
        <f t="shared" si="0"/>
        <v>0</v>
      </c>
      <c r="T30" s="10"/>
      <c r="U30" s="10"/>
      <c r="V30" s="10"/>
      <c r="W30" s="13">
        <f t="shared" si="2"/>
        <v>0</v>
      </c>
      <c r="X30" s="13"/>
      <c r="Y30" s="13">
        <f t="shared" si="3"/>
        <v>0</v>
      </c>
      <c r="Z30" s="13"/>
      <c r="AA30" s="2">
        <f t="shared" si="4"/>
        <v>0</v>
      </c>
      <c r="AB30" s="241"/>
    </row>
    <row r="31" spans="1:28">
      <c r="A31" s="24">
        <v>44190</v>
      </c>
      <c r="B31" s="25"/>
      <c r="C31" s="25"/>
      <c r="D31" s="25"/>
      <c r="E31" s="25"/>
      <c r="F31" s="25"/>
      <c r="G31" s="25"/>
      <c r="H31" s="25"/>
      <c r="I31" s="3"/>
      <c r="J31" s="10">
        <f t="shared" si="9"/>
        <v>0</v>
      </c>
      <c r="K31" s="25"/>
      <c r="L31" s="25"/>
      <c r="M31" s="25"/>
      <c r="N31" s="12">
        <f t="shared" si="1"/>
        <v>0</v>
      </c>
      <c r="O31" s="3"/>
      <c r="P31" s="3"/>
      <c r="Q31" s="3"/>
      <c r="R31" s="3"/>
      <c r="S31" s="10">
        <f t="shared" si="0"/>
        <v>0</v>
      </c>
      <c r="T31" s="10"/>
      <c r="U31" s="10"/>
      <c r="V31" s="10"/>
      <c r="W31" s="13">
        <f t="shared" si="2"/>
        <v>0</v>
      </c>
      <c r="X31" s="13"/>
      <c r="Y31" s="13">
        <f t="shared" si="3"/>
        <v>0</v>
      </c>
      <c r="Z31" s="13"/>
      <c r="AA31" s="2">
        <f t="shared" si="4"/>
        <v>0</v>
      </c>
      <c r="AB31" s="262"/>
    </row>
    <row r="32" spans="1:28">
      <c r="A32" s="24">
        <v>44191</v>
      </c>
      <c r="B32" s="25"/>
      <c r="C32" s="25"/>
      <c r="D32" s="25"/>
      <c r="E32" s="25"/>
      <c r="F32" s="25"/>
      <c r="G32" s="25"/>
      <c r="H32" s="25"/>
      <c r="I32" s="3"/>
      <c r="J32" s="10">
        <f t="shared" si="9"/>
        <v>0</v>
      </c>
      <c r="K32" s="25"/>
      <c r="L32" s="25"/>
      <c r="M32" s="25"/>
      <c r="N32" s="12">
        <f t="shared" si="1"/>
        <v>0</v>
      </c>
      <c r="O32" s="3"/>
      <c r="P32" s="3"/>
      <c r="Q32" s="3"/>
      <c r="R32" s="3"/>
      <c r="S32" s="10">
        <f t="shared" si="0"/>
        <v>0</v>
      </c>
      <c r="T32" s="10"/>
      <c r="U32" s="10"/>
      <c r="V32" s="10"/>
      <c r="W32" s="13">
        <f t="shared" si="2"/>
        <v>0</v>
      </c>
      <c r="X32" s="13"/>
      <c r="Y32" s="13">
        <f t="shared" si="3"/>
        <v>0</v>
      </c>
      <c r="Z32" s="13"/>
      <c r="AA32" s="2">
        <f t="shared" si="4"/>
        <v>0</v>
      </c>
      <c r="AB32" s="262"/>
    </row>
    <row r="33" spans="1:28">
      <c r="A33" s="24">
        <v>44192</v>
      </c>
      <c r="B33" s="25"/>
      <c r="C33" s="25"/>
      <c r="D33" s="25"/>
      <c r="E33" s="25"/>
      <c r="F33" s="25"/>
      <c r="G33" s="25"/>
      <c r="H33" s="25"/>
      <c r="I33" s="3"/>
      <c r="J33" s="10">
        <f t="shared" si="9"/>
        <v>0</v>
      </c>
      <c r="K33" s="25"/>
      <c r="L33" s="25"/>
      <c r="M33" s="25"/>
      <c r="N33" s="12">
        <f t="shared" si="1"/>
        <v>0</v>
      </c>
      <c r="O33" s="3"/>
      <c r="P33" s="3"/>
      <c r="Q33" s="3"/>
      <c r="R33" s="3"/>
      <c r="S33" s="10">
        <f t="shared" si="0"/>
        <v>0</v>
      </c>
      <c r="T33" s="10"/>
      <c r="U33" s="10"/>
      <c r="V33" s="10"/>
      <c r="W33" s="13">
        <f t="shared" si="2"/>
        <v>0</v>
      </c>
      <c r="X33" s="13"/>
      <c r="Y33" s="13">
        <f t="shared" si="3"/>
        <v>0</v>
      </c>
      <c r="Z33" s="13"/>
      <c r="AA33" s="2">
        <f t="shared" si="4"/>
        <v>0</v>
      </c>
      <c r="AB33" s="262"/>
    </row>
    <row r="34" spans="1:28">
      <c r="A34" s="24">
        <v>44193</v>
      </c>
      <c r="B34" s="25"/>
      <c r="C34" s="25"/>
      <c r="D34" s="25"/>
      <c r="E34" s="25"/>
      <c r="F34" s="25"/>
      <c r="G34" s="25"/>
      <c r="H34" s="25"/>
      <c r="I34" s="3"/>
      <c r="J34" s="10">
        <f t="shared" si="9"/>
        <v>0</v>
      </c>
      <c r="K34" s="25"/>
      <c r="L34" s="25"/>
      <c r="M34" s="25"/>
      <c r="N34" s="12">
        <f t="shared" si="1"/>
        <v>0</v>
      </c>
      <c r="O34" s="3"/>
      <c r="P34" s="3"/>
      <c r="Q34" s="3"/>
      <c r="R34" s="3"/>
      <c r="S34" s="10">
        <f t="shared" si="0"/>
        <v>0</v>
      </c>
      <c r="T34" s="10"/>
      <c r="U34" s="10"/>
      <c r="V34" s="10"/>
      <c r="W34" s="13">
        <f t="shared" si="2"/>
        <v>0</v>
      </c>
      <c r="X34" s="13"/>
      <c r="Y34" s="13">
        <f t="shared" si="3"/>
        <v>0</v>
      </c>
      <c r="Z34" s="13"/>
      <c r="AA34" s="2">
        <f t="shared" si="4"/>
        <v>0</v>
      </c>
      <c r="AB34" s="262"/>
    </row>
    <row r="35" spans="1:28">
      <c r="A35" s="24">
        <v>44194</v>
      </c>
      <c r="B35" s="25"/>
      <c r="C35" s="25"/>
      <c r="D35" s="25"/>
      <c r="E35" s="25"/>
      <c r="F35" s="25"/>
      <c r="G35" s="25"/>
      <c r="H35" s="25"/>
      <c r="I35" s="3"/>
      <c r="J35" s="10">
        <f t="shared" si="9"/>
        <v>0</v>
      </c>
      <c r="K35" s="25"/>
      <c r="L35" s="25"/>
      <c r="M35" s="25"/>
      <c r="N35" s="12">
        <f t="shared" si="1"/>
        <v>0</v>
      </c>
      <c r="O35" s="3"/>
      <c r="P35" s="3"/>
      <c r="Q35" s="3"/>
      <c r="R35" s="3"/>
      <c r="S35" s="10">
        <f t="shared" si="0"/>
        <v>0</v>
      </c>
      <c r="T35" s="10"/>
      <c r="U35" s="10"/>
      <c r="V35" s="10"/>
      <c r="W35" s="13">
        <f t="shared" si="2"/>
        <v>0</v>
      </c>
      <c r="X35" s="13"/>
      <c r="Y35" s="13">
        <f t="shared" si="3"/>
        <v>0</v>
      </c>
      <c r="Z35" s="13"/>
      <c r="AA35" s="2">
        <f t="shared" si="4"/>
        <v>0</v>
      </c>
      <c r="AB35" s="262"/>
    </row>
    <row r="36" spans="1:28">
      <c r="A36" s="24">
        <v>44195</v>
      </c>
      <c r="B36" s="25"/>
      <c r="C36" s="25"/>
      <c r="D36" s="25"/>
      <c r="E36" s="25"/>
      <c r="F36" s="25"/>
      <c r="G36" s="25"/>
      <c r="H36" s="25"/>
      <c r="I36" s="3"/>
      <c r="J36" s="10">
        <f t="shared" si="9"/>
        <v>0</v>
      </c>
      <c r="K36" s="25"/>
      <c r="L36" s="25"/>
      <c r="M36" s="25"/>
      <c r="N36" s="12">
        <f t="shared" si="1"/>
        <v>0</v>
      </c>
      <c r="O36" s="3"/>
      <c r="P36" s="3"/>
      <c r="Q36" s="3"/>
      <c r="R36" s="3"/>
      <c r="S36" s="10">
        <f t="shared" si="0"/>
        <v>0</v>
      </c>
      <c r="T36" s="10"/>
      <c r="U36" s="10"/>
      <c r="V36" s="10"/>
      <c r="W36" s="13">
        <f t="shared" si="2"/>
        <v>0</v>
      </c>
      <c r="X36" s="13"/>
      <c r="Y36" s="13">
        <f t="shared" si="3"/>
        <v>0</v>
      </c>
      <c r="Z36" s="13"/>
      <c r="AA36" s="2">
        <f t="shared" si="4"/>
        <v>0</v>
      </c>
      <c r="AB36" s="262"/>
    </row>
    <row r="37" spans="1:28">
      <c r="A37" s="24">
        <v>44196</v>
      </c>
      <c r="B37" s="25"/>
      <c r="C37" s="25"/>
      <c r="D37" s="25"/>
      <c r="E37" s="25"/>
      <c r="F37" s="25"/>
      <c r="G37" s="25"/>
      <c r="H37" s="25"/>
      <c r="I37" s="3"/>
      <c r="J37" s="10">
        <f t="shared" si="9"/>
        <v>0</v>
      </c>
      <c r="K37" s="25"/>
      <c r="L37" s="25"/>
      <c r="M37" s="25"/>
      <c r="N37" s="12">
        <f t="shared" si="1"/>
        <v>0</v>
      </c>
      <c r="O37" s="3"/>
      <c r="P37" s="3"/>
      <c r="Q37" s="3"/>
      <c r="R37" s="3"/>
      <c r="S37" s="10">
        <f t="shared" si="0"/>
        <v>0</v>
      </c>
      <c r="T37" s="10"/>
      <c r="U37" s="10"/>
      <c r="V37" s="10"/>
      <c r="W37" s="13">
        <f t="shared" si="2"/>
        <v>0</v>
      </c>
      <c r="X37" s="13"/>
      <c r="Y37" s="13">
        <f t="shared" si="3"/>
        <v>0</v>
      </c>
      <c r="Z37" s="13"/>
      <c r="AA37" s="2">
        <f t="shared" si="4"/>
        <v>0</v>
      </c>
      <c r="AB37" s="262"/>
    </row>
    <row r="38" spans="1:28">
      <c r="A38" s="1" t="s">
        <v>25</v>
      </c>
      <c r="B38" s="10">
        <f t="shared" ref="B38:AA38" si="10">SUM(B7:B37)</f>
        <v>0</v>
      </c>
      <c r="C38" s="10">
        <f t="shared" si="10"/>
        <v>0</v>
      </c>
      <c r="D38" s="10">
        <f t="shared" si="10"/>
        <v>0</v>
      </c>
      <c r="E38" s="10">
        <f t="shared" si="10"/>
        <v>0</v>
      </c>
      <c r="F38" s="10">
        <f t="shared" si="10"/>
        <v>0</v>
      </c>
      <c r="G38" s="10">
        <f t="shared" si="10"/>
        <v>0</v>
      </c>
      <c r="H38" s="10">
        <f t="shared" si="10"/>
        <v>0</v>
      </c>
      <c r="I38" s="10">
        <f t="shared" si="10"/>
        <v>0</v>
      </c>
      <c r="J38" s="10">
        <f t="shared" si="10"/>
        <v>0</v>
      </c>
      <c r="K38" s="10">
        <f t="shared" si="10"/>
        <v>0</v>
      </c>
      <c r="L38" s="25">
        <f t="shared" si="10"/>
        <v>0</v>
      </c>
      <c r="M38" s="25">
        <f t="shared" si="10"/>
        <v>0</v>
      </c>
      <c r="N38" s="13">
        <f t="shared" si="10"/>
        <v>0</v>
      </c>
      <c r="O38" s="3">
        <f t="shared" si="10"/>
        <v>0</v>
      </c>
      <c r="P38" s="3">
        <f t="shared" si="10"/>
        <v>0</v>
      </c>
      <c r="Q38" s="3">
        <f t="shared" si="10"/>
        <v>0</v>
      </c>
      <c r="R38" s="3">
        <f t="shared" si="10"/>
        <v>0</v>
      </c>
      <c r="S38" s="10">
        <f t="shared" si="10"/>
        <v>0</v>
      </c>
      <c r="T38" s="10">
        <f t="shared" si="10"/>
        <v>0</v>
      </c>
      <c r="U38" s="10">
        <f t="shared" si="10"/>
        <v>0</v>
      </c>
      <c r="V38" s="10">
        <f t="shared" si="10"/>
        <v>0</v>
      </c>
      <c r="W38" s="10">
        <f t="shared" si="10"/>
        <v>0</v>
      </c>
      <c r="X38" s="10">
        <f t="shared" si="10"/>
        <v>0</v>
      </c>
      <c r="Y38" s="10">
        <f t="shared" si="10"/>
        <v>0</v>
      </c>
      <c r="Z38" s="13">
        <f t="shared" si="10"/>
        <v>0</v>
      </c>
      <c r="AA38" s="25">
        <f t="shared" si="10"/>
        <v>0</v>
      </c>
    </row>
    <row r="39" spans="1:28">
      <c r="U39">
        <v>124975</v>
      </c>
      <c r="V39">
        <v>103700</v>
      </c>
    </row>
  </sheetData>
  <mergeCells count="10">
    <mergeCell ref="AB30:AB37"/>
    <mergeCell ref="B3:AA3"/>
    <mergeCell ref="B4:J5"/>
    <mergeCell ref="K4:N5"/>
    <mergeCell ref="O4:W4"/>
    <mergeCell ref="AA4:AA6"/>
    <mergeCell ref="O5:S5"/>
    <mergeCell ref="U5:W5"/>
    <mergeCell ref="Y4:Y6"/>
    <mergeCell ref="Z4:Z6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A24"/>
  <sheetViews>
    <sheetView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Y13" sqref="Y13"/>
    </sheetView>
  </sheetViews>
  <sheetFormatPr baseColWidth="10" defaultRowHeight="15"/>
  <cols>
    <col min="2" max="2" width="14.5703125" bestFit="1" customWidth="1"/>
    <col min="3" max="3" width="14.42578125" customWidth="1"/>
    <col min="4" max="4" width="12.7109375" bestFit="1" customWidth="1"/>
    <col min="5" max="5" width="11.7109375" bestFit="1" customWidth="1"/>
    <col min="6" max="7" width="12.7109375" bestFit="1" customWidth="1"/>
    <col min="8" max="8" width="11.5703125" customWidth="1"/>
    <col min="9" max="9" width="11.7109375" bestFit="1" customWidth="1"/>
    <col min="10" max="10" width="16.140625" bestFit="1" customWidth="1"/>
    <col min="11" max="11" width="12.7109375" bestFit="1" customWidth="1"/>
    <col min="12" max="13" width="11.7109375" bestFit="1" customWidth="1"/>
    <col min="14" max="14" width="12.7109375" bestFit="1" customWidth="1"/>
    <col min="15" max="18" width="14.140625" bestFit="1" customWidth="1"/>
    <col min="19" max="20" width="16.140625" bestFit="1" customWidth="1"/>
    <col min="21" max="23" width="14.5703125" bestFit="1" customWidth="1"/>
    <col min="24" max="24" width="13.42578125" bestFit="1" customWidth="1"/>
    <col min="25" max="25" width="15.42578125" customWidth="1"/>
    <col min="26" max="26" width="15" customWidth="1"/>
    <col min="27" max="27" width="14.140625" bestFit="1" customWidth="1"/>
  </cols>
  <sheetData>
    <row r="3" spans="1:27" s="19" customFormat="1" ht="12.75">
      <c r="A3" s="18"/>
      <c r="B3" s="280" t="s">
        <v>6</v>
      </c>
      <c r="C3" s="280"/>
      <c r="D3" s="280"/>
      <c r="E3" s="280"/>
      <c r="F3" s="280"/>
      <c r="G3" s="280"/>
      <c r="H3" s="280"/>
      <c r="I3" s="280"/>
      <c r="J3" s="280"/>
      <c r="K3" s="280" t="s">
        <v>17</v>
      </c>
      <c r="L3" s="280"/>
      <c r="M3" s="280"/>
      <c r="N3" s="280"/>
      <c r="O3" s="280" t="s">
        <v>15</v>
      </c>
      <c r="P3" s="280"/>
      <c r="Q3" s="280"/>
      <c r="R3" s="280"/>
      <c r="S3" s="280"/>
      <c r="T3" s="280"/>
      <c r="U3" s="280"/>
    </row>
    <row r="4" spans="1:27" s="19" customFormat="1" ht="12.75">
      <c r="A4" s="18"/>
      <c r="B4" s="280"/>
      <c r="C4" s="280"/>
      <c r="D4" s="280"/>
      <c r="E4" s="280"/>
      <c r="F4" s="280"/>
      <c r="G4" s="280"/>
      <c r="H4" s="280"/>
      <c r="I4" s="280"/>
      <c r="J4" s="280"/>
      <c r="K4" s="280"/>
      <c r="L4" s="280"/>
      <c r="M4" s="280"/>
      <c r="N4" s="280"/>
      <c r="O4" s="280" t="s">
        <v>16</v>
      </c>
      <c r="P4" s="280"/>
      <c r="Q4" s="280"/>
      <c r="R4" s="280"/>
      <c r="S4" s="280"/>
      <c r="T4" s="34"/>
      <c r="U4" s="281" t="s">
        <v>14</v>
      </c>
      <c r="V4" s="282"/>
      <c r="W4" s="282"/>
    </row>
    <row r="5" spans="1:27" s="19" customFormat="1" ht="38.25">
      <c r="A5" s="21" t="s">
        <v>24</v>
      </c>
      <c r="B5" s="35" t="s">
        <v>0</v>
      </c>
      <c r="C5" s="35" t="s">
        <v>49</v>
      </c>
      <c r="D5" s="35" t="s">
        <v>1</v>
      </c>
      <c r="E5" s="35" t="s">
        <v>2</v>
      </c>
      <c r="F5" s="35" t="s">
        <v>3</v>
      </c>
      <c r="G5" s="35" t="s">
        <v>4</v>
      </c>
      <c r="H5" s="35" t="s">
        <v>52</v>
      </c>
      <c r="I5" s="35" t="s">
        <v>5</v>
      </c>
      <c r="J5" s="35" t="s">
        <v>18</v>
      </c>
      <c r="K5" s="35" t="s">
        <v>7</v>
      </c>
      <c r="L5" s="35" t="s">
        <v>8</v>
      </c>
      <c r="M5" s="35" t="s">
        <v>9</v>
      </c>
      <c r="N5" s="35" t="s">
        <v>19</v>
      </c>
      <c r="O5" s="35" t="s">
        <v>10</v>
      </c>
      <c r="P5" s="35" t="s">
        <v>11</v>
      </c>
      <c r="Q5" s="35" t="s">
        <v>12</v>
      </c>
      <c r="R5" s="35" t="s">
        <v>13</v>
      </c>
      <c r="S5" s="35" t="s">
        <v>20</v>
      </c>
      <c r="T5" s="35" t="s">
        <v>41</v>
      </c>
      <c r="U5" s="35" t="s">
        <v>47</v>
      </c>
      <c r="V5" s="36" t="s">
        <v>48</v>
      </c>
      <c r="W5" s="36" t="s">
        <v>25</v>
      </c>
      <c r="X5" s="36" t="s">
        <v>50</v>
      </c>
      <c r="Y5" s="37" t="s">
        <v>21</v>
      </c>
      <c r="Z5" s="37" t="s">
        <v>22</v>
      </c>
      <c r="AA5" s="38" t="s">
        <v>42</v>
      </c>
    </row>
    <row r="6" spans="1:27" s="19" customFormat="1" ht="12.75">
      <c r="A6" s="22" t="s">
        <v>26</v>
      </c>
      <c r="B6" s="20" t="e">
        <f>SUM('JANVIER 2021'!#REF!)</f>
        <v>#REF!</v>
      </c>
      <c r="C6" s="20" t="e">
        <f>SUM('JANVIER 2021'!#REF!)</f>
        <v>#REF!</v>
      </c>
      <c r="D6" s="20" t="e">
        <f>SUM('JANVIER 2021'!#REF!)</f>
        <v>#REF!</v>
      </c>
      <c r="E6" s="20" t="e">
        <f>SUM('JANVIER 2021'!#REF!)</f>
        <v>#REF!</v>
      </c>
      <c r="F6" s="20" t="e">
        <f>SUM('JANVIER 2021'!#REF!)</f>
        <v>#REF!</v>
      </c>
      <c r="G6" s="20" t="e">
        <f>SUM('JANVIER 2021'!#REF!)</f>
        <v>#REF!</v>
      </c>
      <c r="H6" s="20" t="e">
        <f>SUM('JANVIER 2021'!#REF!)</f>
        <v>#REF!</v>
      </c>
      <c r="I6" s="20" t="e">
        <f>SUM('JANVIER 2021'!#REF!)</f>
        <v>#REF!</v>
      </c>
      <c r="J6" s="20" t="e">
        <f>SUM('JANVIER 2021'!#REF!)</f>
        <v>#REF!</v>
      </c>
      <c r="K6" s="20" t="e">
        <f>SUM('JANVIER 2021'!#REF!)</f>
        <v>#REF!</v>
      </c>
      <c r="L6" s="20" t="e">
        <f>SUM('JANVIER 2021'!#REF!)</f>
        <v>#REF!</v>
      </c>
      <c r="M6" s="20" t="e">
        <f>SUM('JANVIER 2021'!#REF!)</f>
        <v>#REF!</v>
      </c>
      <c r="N6" s="20" t="e">
        <f>SUM('JANVIER 2021'!#REF!)</f>
        <v>#REF!</v>
      </c>
      <c r="O6" s="20" t="e">
        <f>SUM('JANVIER 2021'!#REF!)</f>
        <v>#REF!</v>
      </c>
      <c r="P6" s="20" t="e">
        <f>SUM('JANVIER 2021'!#REF!)</f>
        <v>#REF!</v>
      </c>
      <c r="Q6" s="20" t="e">
        <f>SUM('JANVIER 2021'!#REF!)</f>
        <v>#REF!</v>
      </c>
      <c r="R6" s="20" t="e">
        <f>SUM('JANVIER 2021'!#REF!)</f>
        <v>#REF!</v>
      </c>
      <c r="S6" s="20" t="e">
        <f>SUM('JANVIER 2021'!#REF!)</f>
        <v>#REF!</v>
      </c>
      <c r="T6" s="20" t="e">
        <f>SUM('JANVIER 2021'!#REF!)</f>
        <v>#REF!</v>
      </c>
      <c r="U6" s="20" t="e">
        <f>SUM('JANVIER 2021'!#REF!)</f>
        <v>#REF!</v>
      </c>
      <c r="V6" s="20" t="e">
        <f>SUM('JANVIER 2021'!#REF!)</f>
        <v>#REF!</v>
      </c>
      <c r="W6" s="20" t="e">
        <f>SUM('JANVIER 2021'!#REF!)</f>
        <v>#REF!</v>
      </c>
      <c r="X6" s="20" t="e">
        <f>SUM('JANVIER 2021'!#REF!)</f>
        <v>#REF!</v>
      </c>
      <c r="Y6" s="20" t="e">
        <f>SUM('JANVIER 2021'!#REF!)</f>
        <v>#REF!</v>
      </c>
      <c r="Z6" s="20" t="e">
        <f>SUM('JANVIER 2021'!#REF!)</f>
        <v>#REF!</v>
      </c>
      <c r="AA6" s="20" t="e">
        <f>SUM('JANVIER 2021'!#REF!)</f>
        <v>#REF!</v>
      </c>
    </row>
    <row r="7" spans="1:27" s="19" customFormat="1" ht="12.75">
      <c r="A7" s="22" t="s">
        <v>27</v>
      </c>
      <c r="B7" s="20">
        <f>SUM('FEVRIER 2021'!B38)</f>
        <v>445000</v>
      </c>
      <c r="C7" s="20">
        <f>SUM('FEVRIER 2021'!C38)</f>
        <v>600</v>
      </c>
      <c r="D7" s="20">
        <f>SUM('FEVRIER 2021'!D38)</f>
        <v>10800</v>
      </c>
      <c r="E7" s="20">
        <f>SUM('FEVRIER 2021'!E38)</f>
        <v>400</v>
      </c>
      <c r="F7" s="20">
        <f>SUM('FEVRIER 2021'!F38)</f>
        <v>10500</v>
      </c>
      <c r="G7" s="20">
        <f>SUM('FEVRIER 2021'!G38)</f>
        <v>0</v>
      </c>
      <c r="H7" s="20">
        <f>SUM('FEVRIER 2021'!H38)</f>
        <v>1500</v>
      </c>
      <c r="I7" s="20">
        <f>SUM('FEVRIER 2021'!I38)</f>
        <v>0</v>
      </c>
      <c r="J7" s="20">
        <f>SUM('FEVRIER 2021'!J38)</f>
        <v>468800</v>
      </c>
      <c r="K7" s="20">
        <f>SUM('FEVRIER 2021'!K38)</f>
        <v>19500</v>
      </c>
      <c r="L7" s="20">
        <f>SUM('FEVRIER 2021'!L38)</f>
        <v>0</v>
      </c>
      <c r="M7" s="20">
        <f>SUM('FEVRIER 2021'!M38)</f>
        <v>0</v>
      </c>
      <c r="N7" s="20">
        <f>SUM('FEVRIER 2021'!N38)</f>
        <v>19500</v>
      </c>
      <c r="O7" s="20">
        <f>SUM('FEVRIER 2021'!O38)</f>
        <v>69600</v>
      </c>
      <c r="P7" s="20">
        <f>SUM('FEVRIER 2021'!P38)</f>
        <v>96000</v>
      </c>
      <c r="Q7" s="20">
        <f>SUM('FEVRIER 2021'!Q38)</f>
        <v>214000</v>
      </c>
      <c r="R7" s="20">
        <f>SUM('FEVRIER 2021'!R38)</f>
        <v>470000</v>
      </c>
      <c r="S7" s="20">
        <f>SUM('FEVRIER 2021'!S38)</f>
        <v>849600</v>
      </c>
      <c r="T7" s="20">
        <f>SUM('FEVRIER 2021'!T38)</f>
        <v>1428500</v>
      </c>
      <c r="U7" s="20">
        <f>SUM('FEVRIER 2021'!U38)</f>
        <v>41450</v>
      </c>
      <c r="V7" s="20">
        <f>SUM('FEVRIER 2021'!V38)</f>
        <v>1221575</v>
      </c>
      <c r="W7" s="20">
        <f>SUM('FEVRIER 2021'!W38)</f>
        <v>1263025</v>
      </c>
      <c r="X7" s="20">
        <f>SUM('FEVRIER 2021'!X38)</f>
        <v>23000</v>
      </c>
      <c r="Y7" s="20">
        <f>SUM('FEVRIER 2021'!Y38)</f>
        <v>4052425</v>
      </c>
      <c r="Z7" s="20">
        <f>SUM('FEVRIER 2021'!Z38)</f>
        <v>2894300</v>
      </c>
      <c r="AA7" s="20">
        <f>SUM('FEVRIER 2021'!AA38)</f>
        <v>1158125</v>
      </c>
    </row>
    <row r="8" spans="1:27" s="19" customFormat="1" ht="12.75">
      <c r="A8" s="22" t="s">
        <v>28</v>
      </c>
      <c r="B8" s="20">
        <f>SUM('MARS 2021'!B38)</f>
        <v>0</v>
      </c>
      <c r="C8" s="20">
        <f>SUM('MARS 2021'!C38)</f>
        <v>0</v>
      </c>
      <c r="D8" s="20">
        <f>SUM('MARS 2021'!D38)</f>
        <v>0</v>
      </c>
      <c r="E8" s="20">
        <f>SUM('MARS 2021'!E38)</f>
        <v>0</v>
      </c>
      <c r="F8" s="20">
        <f>SUM('MARS 2021'!F38)</f>
        <v>0</v>
      </c>
      <c r="G8" s="20">
        <f>SUM('MARS 2021'!G38)</f>
        <v>0</v>
      </c>
      <c r="H8" s="20">
        <f>SUM('MARS 2021'!H38)</f>
        <v>0</v>
      </c>
      <c r="I8" s="20">
        <f>SUM('MARS 2021'!I38)</f>
        <v>0</v>
      </c>
      <c r="J8" s="20">
        <f>SUM('MARS 2021'!J38)</f>
        <v>0</v>
      </c>
      <c r="K8" s="20">
        <f>SUM('MARS 2021'!K38)</f>
        <v>0</v>
      </c>
      <c r="L8" s="20">
        <f>SUM('MARS 2021'!L38)</f>
        <v>0</v>
      </c>
      <c r="M8" s="20">
        <f>SUM('MARS 2021'!M38)</f>
        <v>0</v>
      </c>
      <c r="N8" s="20">
        <f>SUM('MARS 2021'!N38)</f>
        <v>0</v>
      </c>
      <c r="O8" s="20">
        <f>SUM('MARS 2021'!O38)</f>
        <v>0</v>
      </c>
      <c r="P8" s="20">
        <f>SUM('MARS 2021'!P38)</f>
        <v>0</v>
      </c>
      <c r="Q8" s="20">
        <f>SUM('MARS 2021'!Q38)</f>
        <v>0</v>
      </c>
      <c r="R8" s="20">
        <f>SUM('MARS 2021'!R38)</f>
        <v>0</v>
      </c>
      <c r="S8" s="20">
        <f>SUM('MARS 2021'!S38)</f>
        <v>0</v>
      </c>
      <c r="T8" s="20">
        <f>SUM('MARS 2021'!T38)</f>
        <v>0</v>
      </c>
      <c r="U8" s="20">
        <f>SUM('MARS 2021'!U38)</f>
        <v>0</v>
      </c>
      <c r="V8" s="20">
        <f>SUM('MARS 2021'!V38)</f>
        <v>0</v>
      </c>
      <c r="W8" s="20">
        <f>SUM('MARS 2021'!W38)</f>
        <v>0</v>
      </c>
      <c r="X8" s="20">
        <f>SUM('MARS 2021'!X38)</f>
        <v>0</v>
      </c>
      <c r="Y8" s="20">
        <f>SUM('MARS 2021'!Y38)</f>
        <v>0</v>
      </c>
      <c r="Z8" s="20">
        <f>SUM('MARS 2021'!Z38)</f>
        <v>0</v>
      </c>
      <c r="AA8" s="20">
        <f>SUM('MARS 2021'!AA38)</f>
        <v>0</v>
      </c>
    </row>
    <row r="9" spans="1:27" s="19" customFormat="1" ht="12.75">
      <c r="A9" s="22" t="s">
        <v>29</v>
      </c>
      <c r="B9" s="20">
        <f>SUM('AVRIL 2021'!B38)</f>
        <v>0</v>
      </c>
      <c r="C9" s="20">
        <f>SUM('AVRIL 2021'!C38)</f>
        <v>0</v>
      </c>
      <c r="D9" s="20">
        <f>SUM('AVRIL 2021'!D38)</f>
        <v>0</v>
      </c>
      <c r="E9" s="20">
        <f>SUM('AVRIL 2021'!E38)</f>
        <v>0</v>
      </c>
      <c r="F9" s="20">
        <f>SUM('AVRIL 2021'!F38)</f>
        <v>0</v>
      </c>
      <c r="G9" s="20">
        <f>SUM('AVRIL 2021'!G38)</f>
        <v>0</v>
      </c>
      <c r="H9" s="20">
        <f>SUM('AVRIL 2021'!H38)</f>
        <v>0</v>
      </c>
      <c r="I9" s="20">
        <f>SUM('AVRIL 2021'!I38)</f>
        <v>0</v>
      </c>
      <c r="J9" s="20">
        <f>SUM('AVRIL 2021'!J38)</f>
        <v>0</v>
      </c>
      <c r="K9" s="20">
        <f>SUM('AVRIL 2021'!K38)</f>
        <v>0</v>
      </c>
      <c r="L9" s="20">
        <f>SUM('AVRIL 2021'!L38)</f>
        <v>0</v>
      </c>
      <c r="M9" s="20">
        <f>SUM('AVRIL 2021'!M38)</f>
        <v>0</v>
      </c>
      <c r="N9" s="20">
        <f>SUM('AVRIL 2021'!N38)</f>
        <v>0</v>
      </c>
      <c r="O9" s="20">
        <f>SUM('AVRIL 2021'!O38)</f>
        <v>0</v>
      </c>
      <c r="P9" s="20">
        <f>SUM('AVRIL 2021'!P38)</f>
        <v>0</v>
      </c>
      <c r="Q9" s="20">
        <f>SUM('AVRIL 2021'!Q38)</f>
        <v>0</v>
      </c>
      <c r="R9" s="20">
        <f>SUM('AVRIL 2021'!R38)</f>
        <v>0</v>
      </c>
      <c r="S9" s="20">
        <f>SUM('AVRIL 2021'!S38)</f>
        <v>0</v>
      </c>
      <c r="T9" s="20">
        <f>SUM('AVRIL 2021'!T38)</f>
        <v>0</v>
      </c>
      <c r="U9" s="20">
        <f>SUM('AVRIL 2021'!U38)</f>
        <v>0</v>
      </c>
      <c r="V9" s="20">
        <f>SUM('AVRIL 2021'!V38)</f>
        <v>0</v>
      </c>
      <c r="W9" s="20">
        <f>SUM('AVRIL 2021'!W38)</f>
        <v>0</v>
      </c>
      <c r="X9" s="20">
        <f>SUM('AVRIL 2021'!X38)</f>
        <v>0</v>
      </c>
      <c r="Y9" s="20">
        <f>SUM('AVRIL 2021'!Y38)</f>
        <v>0</v>
      </c>
      <c r="Z9" s="20">
        <f>SUM('AVRIL 2021'!Z38)</f>
        <v>0</v>
      </c>
      <c r="AA9" s="20">
        <f>SUM('AVRIL 2021'!AA38)</f>
        <v>0</v>
      </c>
    </row>
    <row r="10" spans="1:27" s="19" customFormat="1" ht="12.75">
      <c r="A10" s="22" t="s">
        <v>30</v>
      </c>
      <c r="B10" s="20">
        <f>SUM('MAI 2021'!B38)</f>
        <v>0</v>
      </c>
      <c r="C10" s="20">
        <f>SUM('MAI 2021'!C38)</f>
        <v>0</v>
      </c>
      <c r="D10" s="20">
        <f>SUM('MAI 2021'!D38)</f>
        <v>0</v>
      </c>
      <c r="E10" s="20">
        <f>SUM('MAI 2021'!E38)</f>
        <v>0</v>
      </c>
      <c r="F10" s="20">
        <f>SUM('MAI 2021'!F38)</f>
        <v>0</v>
      </c>
      <c r="G10" s="20">
        <f>SUM('MAI 2021'!G38)</f>
        <v>0</v>
      </c>
      <c r="H10" s="20">
        <f>SUM('MAI 2021'!H38)</f>
        <v>0</v>
      </c>
      <c r="I10" s="20">
        <f>SUM('MAI 2021'!I38)</f>
        <v>0</v>
      </c>
      <c r="J10" s="20">
        <f>SUM('MAI 2021'!J38)</f>
        <v>0</v>
      </c>
      <c r="K10" s="20">
        <f>SUM('MAI 2021'!K38)</f>
        <v>0</v>
      </c>
      <c r="L10" s="20">
        <f>SUM('MAI 2021'!L38)</f>
        <v>0</v>
      </c>
      <c r="M10" s="20">
        <f>SUM('MAI 2021'!M38)</f>
        <v>0</v>
      </c>
      <c r="N10" s="20">
        <f>SUM('MAI 2021'!N38)</f>
        <v>0</v>
      </c>
      <c r="O10" s="20">
        <f>SUM('MAI 2021'!O38)</f>
        <v>0</v>
      </c>
      <c r="P10" s="20">
        <f>SUM('MAI 2021'!P38)</f>
        <v>0</v>
      </c>
      <c r="Q10" s="20">
        <f>SUM('MAI 2021'!Q38)</f>
        <v>0</v>
      </c>
      <c r="R10" s="20">
        <f>SUM('MAI 2021'!R38)</f>
        <v>0</v>
      </c>
      <c r="S10" s="20">
        <f>SUM('MAI 2021'!S38)</f>
        <v>0</v>
      </c>
      <c r="T10" s="20">
        <f>SUM('MAI 2021'!T38)</f>
        <v>0</v>
      </c>
      <c r="U10" s="20">
        <f>SUM('MAI 2021'!U38)</f>
        <v>0</v>
      </c>
      <c r="V10" s="20">
        <f>SUM('MAI 2021'!V38)</f>
        <v>0</v>
      </c>
      <c r="W10" s="20">
        <f>SUM('MAI 2021'!W38)</f>
        <v>0</v>
      </c>
      <c r="X10" s="20">
        <f>SUM('MAI 2021'!X38)</f>
        <v>0</v>
      </c>
      <c r="Y10" s="20">
        <f>SUM('MAI 2021'!Y38)</f>
        <v>0</v>
      </c>
      <c r="Z10" s="20">
        <f>SUM('MAI 2021'!Z38)</f>
        <v>0</v>
      </c>
      <c r="AA10" s="20">
        <f>SUM('MAI 2021'!AA38)</f>
        <v>0</v>
      </c>
    </row>
    <row r="11" spans="1:27" s="19" customFormat="1" ht="12.75">
      <c r="A11" s="22" t="s">
        <v>31</v>
      </c>
      <c r="B11" s="20">
        <f>SUM('JUIN 2021'!B38)</f>
        <v>0</v>
      </c>
      <c r="C11" s="20">
        <f>SUM('JUIN 2021'!C38)</f>
        <v>0</v>
      </c>
      <c r="D11" s="20">
        <f>SUM('JUIN 2021'!D38)</f>
        <v>0</v>
      </c>
      <c r="E11" s="20">
        <f>SUM('JUIN 2021'!E38)</f>
        <v>0</v>
      </c>
      <c r="F11" s="20">
        <f>SUM('JUIN 2021'!F38)</f>
        <v>0</v>
      </c>
      <c r="G11" s="20">
        <f>SUM('JUIN 2021'!G38)</f>
        <v>0</v>
      </c>
      <c r="H11" s="20">
        <f>SUM('JUIN 2021'!H38)</f>
        <v>0</v>
      </c>
      <c r="I11" s="20">
        <f>SUM('JUIN 2021'!I38)</f>
        <v>0</v>
      </c>
      <c r="J11" s="20">
        <f>SUM('JUIN 2021'!J38)</f>
        <v>0</v>
      </c>
      <c r="K11" s="20">
        <f>SUM('JUIN 2021'!K38)</f>
        <v>0</v>
      </c>
      <c r="L11" s="20">
        <f>SUM('JUIN 2021'!L38)</f>
        <v>0</v>
      </c>
      <c r="M11" s="20">
        <f>SUM('JUIN 2021'!M38)</f>
        <v>0</v>
      </c>
      <c r="N11" s="20">
        <f>SUM('JUIN 2021'!N38)</f>
        <v>0</v>
      </c>
      <c r="O11" s="20">
        <f>SUM('JUIN 2021'!O38)</f>
        <v>0</v>
      </c>
      <c r="P11" s="20">
        <f>SUM('JUIN 2021'!P38)</f>
        <v>0</v>
      </c>
      <c r="Q11" s="20">
        <f>SUM('JUIN 2021'!Q38)</f>
        <v>0</v>
      </c>
      <c r="R11" s="20">
        <f>SUM('JUIN 2021'!R38)</f>
        <v>0</v>
      </c>
      <c r="S11" s="20">
        <f>SUM('JUIN 2021'!S38)</f>
        <v>0</v>
      </c>
      <c r="T11" s="20">
        <f>SUM('JUIN 2021'!T38)</f>
        <v>0</v>
      </c>
      <c r="U11" s="20">
        <f>SUM('JUIN 2021'!U38)</f>
        <v>0</v>
      </c>
      <c r="V11" s="20">
        <f>SUM('JUIN 2021'!V38)</f>
        <v>0</v>
      </c>
      <c r="W11" s="20">
        <f>SUM('JUIN 2021'!W38)</f>
        <v>0</v>
      </c>
      <c r="X11" s="20">
        <f>SUM('JUIN 2021'!X38)</f>
        <v>0</v>
      </c>
      <c r="Y11" s="20">
        <f>SUM('JUIN 2021'!Y38)</f>
        <v>0</v>
      </c>
      <c r="Z11" s="20">
        <f>SUM('JUIN 2021'!Z38)</f>
        <v>0</v>
      </c>
      <c r="AA11" s="20">
        <f>SUM('JUIN 2021'!AA38)</f>
        <v>0</v>
      </c>
    </row>
    <row r="12" spans="1:27" s="19" customFormat="1" ht="12.75">
      <c r="A12" s="22" t="s">
        <v>32</v>
      </c>
      <c r="B12" s="20">
        <f>SUM('JUILLET 2021'!B38)</f>
        <v>0</v>
      </c>
      <c r="C12" s="20">
        <f>SUM('JUILLET 2021'!C38)</f>
        <v>0</v>
      </c>
      <c r="D12" s="20">
        <f>SUM('JUILLET 2021'!D38)</f>
        <v>0</v>
      </c>
      <c r="E12" s="20">
        <f>SUM('JUILLET 2021'!E38)</f>
        <v>0</v>
      </c>
      <c r="F12" s="20">
        <f>SUM('JUILLET 2021'!F38)</f>
        <v>0</v>
      </c>
      <c r="G12" s="20">
        <f>SUM('JUILLET 2021'!G38)</f>
        <v>0</v>
      </c>
      <c r="H12" s="20">
        <f>SUM('JUILLET 2021'!H38)</f>
        <v>0</v>
      </c>
      <c r="I12" s="20">
        <f>SUM('JUILLET 2021'!I38)</f>
        <v>0</v>
      </c>
      <c r="J12" s="20">
        <f>SUM('JUILLET 2021'!J38)</f>
        <v>0</v>
      </c>
      <c r="K12" s="20">
        <f>SUM('JUILLET 2021'!K38)</f>
        <v>0</v>
      </c>
      <c r="L12" s="20">
        <f>SUM('JUILLET 2021'!L38)</f>
        <v>0</v>
      </c>
      <c r="M12" s="20">
        <f>SUM('JUILLET 2021'!M38)</f>
        <v>0</v>
      </c>
      <c r="N12" s="20">
        <f>SUM('JUILLET 2021'!N38)</f>
        <v>0</v>
      </c>
      <c r="O12" s="20">
        <f>SUM('JUILLET 2021'!O38)</f>
        <v>0</v>
      </c>
      <c r="P12" s="20">
        <f>SUM('JUILLET 2021'!P38)</f>
        <v>0</v>
      </c>
      <c r="Q12" s="20">
        <f>SUM('JUILLET 2021'!Q38)</f>
        <v>0</v>
      </c>
      <c r="R12" s="20">
        <f>SUM('JUILLET 2021'!R38)</f>
        <v>0</v>
      </c>
      <c r="S12" s="20">
        <f>SUM('JUILLET 2021'!S38)</f>
        <v>0</v>
      </c>
      <c r="T12" s="20">
        <f>SUM('JUILLET 2021'!T38)</f>
        <v>0</v>
      </c>
      <c r="U12" s="20">
        <f>SUM('JUILLET 2021'!U38)</f>
        <v>0</v>
      </c>
      <c r="V12" s="20">
        <f>SUM('JUILLET 2021'!V38)</f>
        <v>0</v>
      </c>
      <c r="W12" s="20">
        <f>SUM('JUILLET 2021'!W38)</f>
        <v>0</v>
      </c>
      <c r="X12" s="20">
        <f>SUM('JUILLET 2021'!X38)</f>
        <v>0</v>
      </c>
      <c r="Y12" s="20">
        <f>SUM('JUILLET 2021'!Y38)</f>
        <v>0</v>
      </c>
      <c r="Z12" s="20">
        <f>SUM('JUILLET 2021'!Z38)</f>
        <v>0</v>
      </c>
      <c r="AA12" s="20">
        <f>SUM('JUILLET 2021'!AA38)</f>
        <v>0</v>
      </c>
    </row>
    <row r="13" spans="1:27" s="19" customFormat="1" ht="12.75">
      <c r="A13" s="22" t="s">
        <v>33</v>
      </c>
      <c r="B13" s="20">
        <f>SUM('AOUT 2021'!B38)</f>
        <v>0</v>
      </c>
      <c r="C13" s="20">
        <f>SUM('AOUT 2021'!C38)</f>
        <v>0</v>
      </c>
      <c r="D13" s="20">
        <f>SUM('AOUT 2021'!D38)</f>
        <v>0</v>
      </c>
      <c r="E13" s="20">
        <f>SUM('AOUT 2021'!E38)</f>
        <v>0</v>
      </c>
      <c r="F13" s="20">
        <f>SUM('AOUT 2021'!F38)</f>
        <v>0</v>
      </c>
      <c r="G13" s="20">
        <f>SUM('AOUT 2021'!G38)</f>
        <v>0</v>
      </c>
      <c r="H13" s="20">
        <f>SUM('AOUT 2021'!H38)</f>
        <v>0</v>
      </c>
      <c r="I13" s="20">
        <f>SUM('AOUT 2021'!I38)</f>
        <v>0</v>
      </c>
      <c r="J13" s="20">
        <f>SUM('AOUT 2021'!J38)</f>
        <v>0</v>
      </c>
      <c r="K13" s="20">
        <f>SUM('AOUT 2021'!K38)</f>
        <v>0</v>
      </c>
      <c r="L13" s="20">
        <f>SUM('AOUT 2021'!L38)</f>
        <v>0</v>
      </c>
      <c r="M13" s="20">
        <f>SUM('AOUT 2021'!M38)</f>
        <v>0</v>
      </c>
      <c r="N13" s="20">
        <f>SUM('AOUT 2021'!N38)</f>
        <v>0</v>
      </c>
      <c r="O13" s="20">
        <f>SUM('AOUT 2021'!O38)</f>
        <v>0</v>
      </c>
      <c r="P13" s="20">
        <f>SUM('AOUT 2021'!P38)</f>
        <v>0</v>
      </c>
      <c r="Q13" s="20">
        <f>SUM('AOUT 2021'!Q38)</f>
        <v>0</v>
      </c>
      <c r="R13" s="20">
        <f>SUM('AOUT 2021'!R38)</f>
        <v>0</v>
      </c>
      <c r="S13" s="20">
        <f>SUM('AOUT 2021'!S38)</f>
        <v>0</v>
      </c>
      <c r="T13" s="20">
        <f>SUM('AOUT 2021'!T38)</f>
        <v>0</v>
      </c>
      <c r="U13" s="20">
        <f>SUM('AOUT 2021'!U38)</f>
        <v>0</v>
      </c>
      <c r="V13" s="20">
        <f>SUM('AOUT 2021'!V38)</f>
        <v>0</v>
      </c>
      <c r="W13" s="20">
        <f>SUM('AOUT 2021'!W38)</f>
        <v>0</v>
      </c>
      <c r="X13" s="20">
        <f>SUM('AOUT 2021'!X38)</f>
        <v>0</v>
      </c>
      <c r="Y13" s="20">
        <f>SUM('AOUT 2021'!Y38)</f>
        <v>0</v>
      </c>
      <c r="Z13" s="20">
        <f>SUM('AOUT 2021'!Z38)</f>
        <v>0</v>
      </c>
      <c r="AA13" s="20">
        <f>SUM('AOUT 2021'!AA38)</f>
        <v>0</v>
      </c>
    </row>
    <row r="14" spans="1:27" s="19" customFormat="1" ht="12.75">
      <c r="A14" s="22" t="s">
        <v>34</v>
      </c>
      <c r="B14" s="20">
        <f>SUM('SEPTEMBRE 2020'!B38)</f>
        <v>0</v>
      </c>
      <c r="C14" s="20">
        <f>SUM('SEPTEMBRE 2020'!C38)</f>
        <v>0</v>
      </c>
      <c r="D14" s="20">
        <f>SUM('SEPTEMBRE 2020'!D38)</f>
        <v>0</v>
      </c>
      <c r="E14" s="20">
        <f>SUM('SEPTEMBRE 2020'!E38)</f>
        <v>0</v>
      </c>
      <c r="F14" s="20">
        <f>SUM('SEPTEMBRE 2020'!F38)</f>
        <v>0</v>
      </c>
      <c r="G14" s="20">
        <f>SUM('SEPTEMBRE 2020'!G38)</f>
        <v>0</v>
      </c>
      <c r="H14" s="20">
        <f>SUM('SEPTEMBRE 2020'!H38)</f>
        <v>0</v>
      </c>
      <c r="I14" s="20">
        <f>SUM('SEPTEMBRE 2020'!I38)</f>
        <v>0</v>
      </c>
      <c r="J14" s="20">
        <f>SUM('SEPTEMBRE 2020'!J38)</f>
        <v>0</v>
      </c>
      <c r="K14" s="20">
        <f>SUM('SEPTEMBRE 2020'!K38)</f>
        <v>0</v>
      </c>
      <c r="L14" s="20">
        <f>SUM('SEPTEMBRE 2020'!L38)</f>
        <v>0</v>
      </c>
      <c r="M14" s="20">
        <f>SUM('SEPTEMBRE 2020'!M38)</f>
        <v>0</v>
      </c>
      <c r="N14" s="20">
        <f>SUM('SEPTEMBRE 2020'!N38)</f>
        <v>0</v>
      </c>
      <c r="O14" s="20">
        <f>SUM('SEPTEMBRE 2020'!O38)</f>
        <v>0</v>
      </c>
      <c r="P14" s="20">
        <f>SUM('SEPTEMBRE 2020'!P38)</f>
        <v>0</v>
      </c>
      <c r="Q14" s="20">
        <f>SUM('SEPTEMBRE 2020'!Q38)</f>
        <v>0</v>
      </c>
      <c r="R14" s="20">
        <f>SUM('SEPTEMBRE 2020'!R38)</f>
        <v>0</v>
      </c>
      <c r="S14" s="20">
        <f>SUM('SEPTEMBRE 2020'!S38)</f>
        <v>0</v>
      </c>
      <c r="T14" s="20">
        <f>SUM('SEPTEMBRE 2020'!T38)</f>
        <v>0</v>
      </c>
      <c r="U14" s="20">
        <f>SUM('SEPTEMBRE 2020'!U38)</f>
        <v>0</v>
      </c>
      <c r="V14" s="20">
        <f>SUM('SEPTEMBRE 2020'!V38)</f>
        <v>0</v>
      </c>
      <c r="W14" s="20">
        <f>SUM('SEPTEMBRE 2020'!W38)</f>
        <v>0</v>
      </c>
      <c r="X14" s="20">
        <f>SUM('SEPTEMBRE 2020'!X38)</f>
        <v>0</v>
      </c>
      <c r="Y14" s="20">
        <f>SUM('SEPTEMBRE 2020'!Y38)</f>
        <v>0</v>
      </c>
      <c r="Z14" s="20">
        <f>SUM('SEPTEMBRE 2020'!Z38)</f>
        <v>0</v>
      </c>
      <c r="AA14" s="20">
        <f>SUM('SEPTEMBRE 2020'!AA38)</f>
        <v>0</v>
      </c>
    </row>
    <row r="15" spans="1:27" s="19" customFormat="1" ht="12.75">
      <c r="A15" s="22" t="s">
        <v>35</v>
      </c>
      <c r="B15" s="20">
        <f>SUM('OCTOBRE 2021'!B38)</f>
        <v>0</v>
      </c>
      <c r="C15" s="20">
        <f>SUM('OCTOBRE 2021'!C38)</f>
        <v>0</v>
      </c>
      <c r="D15" s="20">
        <f>SUM('OCTOBRE 2021'!D38)</f>
        <v>0</v>
      </c>
      <c r="E15" s="20">
        <f>SUM('OCTOBRE 2021'!E38)</f>
        <v>0</v>
      </c>
      <c r="F15" s="20">
        <f>SUM('OCTOBRE 2021'!F38)</f>
        <v>0</v>
      </c>
      <c r="G15" s="20">
        <f>SUM('OCTOBRE 2021'!G38)</f>
        <v>0</v>
      </c>
      <c r="H15" s="20">
        <f>SUM('OCTOBRE 2021'!H38)</f>
        <v>0</v>
      </c>
      <c r="I15" s="20">
        <f>SUM('OCTOBRE 2021'!I38)</f>
        <v>0</v>
      </c>
      <c r="J15" s="20">
        <f>SUM('OCTOBRE 2021'!J38)</f>
        <v>0</v>
      </c>
      <c r="K15" s="20">
        <f>SUM('OCTOBRE 2021'!K38)</f>
        <v>0</v>
      </c>
      <c r="L15" s="20">
        <f>SUM('OCTOBRE 2021'!L38)</f>
        <v>0</v>
      </c>
      <c r="M15" s="20">
        <f>SUM('OCTOBRE 2021'!M38)</f>
        <v>0</v>
      </c>
      <c r="N15" s="20">
        <f>SUM('OCTOBRE 2021'!N38)</f>
        <v>0</v>
      </c>
      <c r="O15" s="20">
        <f>SUM('OCTOBRE 2021'!O38)</f>
        <v>0</v>
      </c>
      <c r="P15" s="20">
        <f>SUM('OCTOBRE 2021'!P38)</f>
        <v>0</v>
      </c>
      <c r="Q15" s="20">
        <f>SUM('OCTOBRE 2021'!Q38)</f>
        <v>0</v>
      </c>
      <c r="R15" s="20">
        <f>SUM('OCTOBRE 2021'!R38)</f>
        <v>0</v>
      </c>
      <c r="S15" s="20">
        <f>SUM('OCTOBRE 2021'!S38)</f>
        <v>0</v>
      </c>
      <c r="T15" s="20">
        <f>SUM('OCTOBRE 2021'!T38)</f>
        <v>0</v>
      </c>
      <c r="U15" s="20">
        <f>SUM('OCTOBRE 2021'!U38)</f>
        <v>0</v>
      </c>
      <c r="V15" s="20">
        <f>SUM('OCTOBRE 2021'!V38)</f>
        <v>0</v>
      </c>
      <c r="W15" s="20">
        <f>SUM('OCTOBRE 2021'!W38)</f>
        <v>0</v>
      </c>
      <c r="X15" s="20">
        <f>SUM('OCTOBRE 2021'!X38)</f>
        <v>0</v>
      </c>
      <c r="Y15" s="20">
        <f>SUM('OCTOBRE 2021'!Y38)</f>
        <v>0</v>
      </c>
      <c r="Z15" s="20">
        <f>SUM('OCTOBRE 2021'!Z38)</f>
        <v>0</v>
      </c>
      <c r="AA15" s="20">
        <f>SUM('OCTOBRE 2021'!AA38)</f>
        <v>0</v>
      </c>
    </row>
    <row r="16" spans="1:27" s="19" customFormat="1" ht="12.75">
      <c r="A16" s="22" t="s">
        <v>36</v>
      </c>
      <c r="B16" s="20">
        <f>SUM('NOVEMBRE 2021'!B38)</f>
        <v>0</v>
      </c>
      <c r="C16" s="20">
        <f>SUM('NOVEMBRE 2021'!C38)</f>
        <v>0</v>
      </c>
      <c r="D16" s="20">
        <f>SUM('NOVEMBRE 2021'!D38)</f>
        <v>0</v>
      </c>
      <c r="E16" s="20">
        <f>SUM('NOVEMBRE 2021'!E38)</f>
        <v>0</v>
      </c>
      <c r="F16" s="20">
        <f>SUM('NOVEMBRE 2021'!F38)</f>
        <v>0</v>
      </c>
      <c r="G16" s="20">
        <f>SUM('NOVEMBRE 2021'!G38)</f>
        <v>0</v>
      </c>
      <c r="H16" s="20">
        <f>SUM('NOVEMBRE 2021'!H38)</f>
        <v>0</v>
      </c>
      <c r="I16" s="20">
        <f>SUM('NOVEMBRE 2021'!I38)</f>
        <v>0</v>
      </c>
      <c r="J16" s="20">
        <f>SUM('NOVEMBRE 2021'!J38)</f>
        <v>0</v>
      </c>
      <c r="K16" s="20">
        <f>SUM('NOVEMBRE 2021'!K38)</f>
        <v>0</v>
      </c>
      <c r="L16" s="20">
        <f>SUM('NOVEMBRE 2021'!L38)</f>
        <v>0</v>
      </c>
      <c r="M16" s="20">
        <f>SUM('NOVEMBRE 2021'!M38)</f>
        <v>0</v>
      </c>
      <c r="N16" s="20">
        <f>SUM('NOVEMBRE 2021'!N38)</f>
        <v>0</v>
      </c>
      <c r="O16" s="20">
        <f>SUM('NOVEMBRE 2021'!O38)</f>
        <v>0</v>
      </c>
      <c r="P16" s="20">
        <f>SUM('NOVEMBRE 2021'!P38)</f>
        <v>0</v>
      </c>
      <c r="Q16" s="20">
        <f>SUM('NOVEMBRE 2021'!Q38)</f>
        <v>0</v>
      </c>
      <c r="R16" s="20">
        <f>SUM('NOVEMBRE 2021'!R38)</f>
        <v>0</v>
      </c>
      <c r="S16" s="20">
        <f>SUM('NOVEMBRE 2021'!S38)</f>
        <v>0</v>
      </c>
      <c r="T16" s="20">
        <f>SUM('NOVEMBRE 2021'!T38)</f>
        <v>0</v>
      </c>
      <c r="U16" s="20">
        <f>SUM('NOVEMBRE 2021'!U38)</f>
        <v>0</v>
      </c>
      <c r="V16" s="20">
        <f>SUM('NOVEMBRE 2021'!V38)</f>
        <v>0</v>
      </c>
      <c r="W16" s="20">
        <f>SUM('NOVEMBRE 2021'!W38)</f>
        <v>0</v>
      </c>
      <c r="X16" s="20">
        <f>SUM('NOVEMBRE 2021'!X38)</f>
        <v>0</v>
      </c>
      <c r="Y16" s="20">
        <f>SUM('NOVEMBRE 2021'!Y38)</f>
        <v>0</v>
      </c>
      <c r="Z16" s="20">
        <f>SUM('NOVEMBRE 2021'!Z38)</f>
        <v>0</v>
      </c>
      <c r="AA16" s="20">
        <f>SUM('NOVEMBRE 2021'!AA38)</f>
        <v>0</v>
      </c>
    </row>
    <row r="17" spans="1:27" s="19" customFormat="1" ht="12.75">
      <c r="A17" s="22" t="s">
        <v>37</v>
      </c>
      <c r="B17" s="20">
        <f>SUM('DECEMBRE 2021'!B38)</f>
        <v>0</v>
      </c>
      <c r="C17" s="20">
        <f>SUM('DECEMBRE 2021'!C38)</f>
        <v>0</v>
      </c>
      <c r="D17" s="20">
        <f>SUM('DECEMBRE 2021'!D38)</f>
        <v>0</v>
      </c>
      <c r="E17" s="20">
        <f>SUM('DECEMBRE 2021'!E38)</f>
        <v>0</v>
      </c>
      <c r="F17" s="20">
        <f>SUM('DECEMBRE 2021'!F38)</f>
        <v>0</v>
      </c>
      <c r="G17" s="20">
        <f>SUM('DECEMBRE 2021'!G38)</f>
        <v>0</v>
      </c>
      <c r="H17" s="20">
        <f>SUM('DECEMBRE 2021'!H38)</f>
        <v>0</v>
      </c>
      <c r="I17" s="20">
        <f>SUM('DECEMBRE 2021'!I38)</f>
        <v>0</v>
      </c>
      <c r="J17" s="20">
        <f>SUM('DECEMBRE 2021'!J38)</f>
        <v>0</v>
      </c>
      <c r="K17" s="20">
        <f>SUM('DECEMBRE 2021'!K38)</f>
        <v>0</v>
      </c>
      <c r="L17" s="20">
        <f>SUM('DECEMBRE 2021'!L38)</f>
        <v>0</v>
      </c>
      <c r="M17" s="20">
        <f>SUM('DECEMBRE 2021'!M38)</f>
        <v>0</v>
      </c>
      <c r="N17" s="20">
        <f>SUM('DECEMBRE 2021'!N38)</f>
        <v>0</v>
      </c>
      <c r="O17" s="20">
        <f>SUM('DECEMBRE 2021'!O38)</f>
        <v>0</v>
      </c>
      <c r="P17" s="20">
        <f>SUM('DECEMBRE 2021'!P38)</f>
        <v>0</v>
      </c>
      <c r="Q17" s="20">
        <f>SUM('DECEMBRE 2021'!Q38)</f>
        <v>0</v>
      </c>
      <c r="R17" s="20">
        <f>SUM('DECEMBRE 2021'!R38)</f>
        <v>0</v>
      </c>
      <c r="S17" s="20">
        <f>SUM('DECEMBRE 2021'!S38)</f>
        <v>0</v>
      </c>
      <c r="T17" s="20">
        <f>SUM('DECEMBRE 2021'!T38)</f>
        <v>0</v>
      </c>
      <c r="U17" s="20">
        <f>SUM('DECEMBRE 2021'!U38)</f>
        <v>0</v>
      </c>
      <c r="V17" s="20">
        <f>SUM('DECEMBRE 2021'!V38)</f>
        <v>0</v>
      </c>
      <c r="W17" s="20">
        <f>SUM('DECEMBRE 2021'!W38)</f>
        <v>0</v>
      </c>
      <c r="X17" s="20">
        <f>SUM('DECEMBRE 2021'!X38)</f>
        <v>0</v>
      </c>
      <c r="Y17" s="20">
        <f>SUM('DECEMBRE 2021'!Y38)</f>
        <v>0</v>
      </c>
      <c r="Z17" s="20">
        <f>SUM('DECEMBRE 2021'!Z38)</f>
        <v>0</v>
      </c>
      <c r="AA17" s="20">
        <f>SUM('DECEMBRE 2021'!AA38)</f>
        <v>0</v>
      </c>
    </row>
    <row r="18" spans="1:27" s="41" customFormat="1" ht="18">
      <c r="A18" s="39" t="s">
        <v>25</v>
      </c>
      <c r="B18" s="40" t="e">
        <f>SUM(B6:B17)</f>
        <v>#REF!</v>
      </c>
      <c r="C18" s="40" t="e">
        <f t="shared" ref="C18:AA18" si="0">SUM(C6:C17)</f>
        <v>#REF!</v>
      </c>
      <c r="D18" s="40" t="e">
        <f t="shared" si="0"/>
        <v>#REF!</v>
      </c>
      <c r="E18" s="40" t="e">
        <f t="shared" si="0"/>
        <v>#REF!</v>
      </c>
      <c r="F18" s="40" t="e">
        <f t="shared" si="0"/>
        <v>#REF!</v>
      </c>
      <c r="G18" s="40" t="e">
        <f t="shared" si="0"/>
        <v>#REF!</v>
      </c>
      <c r="H18" s="40" t="e">
        <f t="shared" si="0"/>
        <v>#REF!</v>
      </c>
      <c r="I18" s="40" t="e">
        <f t="shared" si="0"/>
        <v>#REF!</v>
      </c>
      <c r="J18" s="40" t="e">
        <f t="shared" si="0"/>
        <v>#REF!</v>
      </c>
      <c r="K18" s="40" t="e">
        <f t="shared" si="0"/>
        <v>#REF!</v>
      </c>
      <c r="L18" s="40" t="e">
        <f t="shared" si="0"/>
        <v>#REF!</v>
      </c>
      <c r="M18" s="40" t="e">
        <f t="shared" si="0"/>
        <v>#REF!</v>
      </c>
      <c r="N18" s="40" t="e">
        <f t="shared" si="0"/>
        <v>#REF!</v>
      </c>
      <c r="O18" s="40" t="e">
        <f t="shared" si="0"/>
        <v>#REF!</v>
      </c>
      <c r="P18" s="40" t="e">
        <f t="shared" si="0"/>
        <v>#REF!</v>
      </c>
      <c r="Q18" s="40" t="e">
        <f t="shared" si="0"/>
        <v>#REF!</v>
      </c>
      <c r="R18" s="40" t="e">
        <f t="shared" si="0"/>
        <v>#REF!</v>
      </c>
      <c r="S18" s="40" t="e">
        <f t="shared" si="0"/>
        <v>#REF!</v>
      </c>
      <c r="T18" s="40" t="e">
        <f t="shared" si="0"/>
        <v>#REF!</v>
      </c>
      <c r="U18" s="40" t="e">
        <f t="shared" si="0"/>
        <v>#REF!</v>
      </c>
      <c r="V18" s="40" t="e">
        <f t="shared" si="0"/>
        <v>#REF!</v>
      </c>
      <c r="W18" s="40" t="e">
        <f t="shared" si="0"/>
        <v>#REF!</v>
      </c>
      <c r="X18" s="40" t="e">
        <f t="shared" si="0"/>
        <v>#REF!</v>
      </c>
      <c r="Y18" s="40" t="e">
        <f t="shared" si="0"/>
        <v>#REF!</v>
      </c>
      <c r="Z18" s="40" t="e">
        <f t="shared" si="0"/>
        <v>#REF!</v>
      </c>
      <c r="AA18" s="40" t="e">
        <f t="shared" si="0"/>
        <v>#REF!</v>
      </c>
    </row>
    <row r="19" spans="1:27" s="19" customFormat="1" ht="12.75">
      <c r="A19" s="18"/>
      <c r="B19" s="18"/>
      <c r="C19" s="18"/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  <c r="W19" s="18"/>
      <c r="X19" s="18"/>
    </row>
    <row r="24" spans="1:27">
      <c r="U24" s="15" t="s">
        <v>41</v>
      </c>
      <c r="V24" s="15" t="s">
        <v>47</v>
      </c>
      <c r="W24" s="15" t="s">
        <v>48</v>
      </c>
      <c r="X24" s="15" t="s">
        <v>25</v>
      </c>
      <c r="Y24" s="15" t="s">
        <v>50</v>
      </c>
    </row>
  </sheetData>
  <sheetProtection selectLockedCells="1" selectUnlockedCells="1"/>
  <mergeCells count="5">
    <mergeCell ref="B3:J4"/>
    <mergeCell ref="K3:N4"/>
    <mergeCell ref="O3:U3"/>
    <mergeCell ref="O4:S4"/>
    <mergeCell ref="U4:W4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DQ63"/>
  <sheetViews>
    <sheetView topLeftCell="BV1" zoomScaleNormal="100" workbookViewId="0">
      <pane ySplit="9" topLeftCell="A10" activePane="bottomLeft" state="frozen"/>
      <selection activeCell="G1" sqref="G1"/>
      <selection pane="bottomLeft" activeCell="AB17" sqref="AB17"/>
    </sheetView>
  </sheetViews>
  <sheetFormatPr baseColWidth="10" defaultRowHeight="15"/>
  <cols>
    <col min="4" max="4" width="14.5703125" customWidth="1"/>
    <col min="7" max="7" width="27" customWidth="1"/>
    <col min="8" max="8" width="14.7109375" customWidth="1"/>
    <col min="9" max="9" width="14.7109375" style="96" customWidth="1"/>
    <col min="13" max="13" width="21.140625" customWidth="1"/>
    <col min="14" max="14" width="17.85546875" customWidth="1"/>
    <col min="17" max="17" width="25.7109375" customWidth="1"/>
    <col min="18" max="18" width="14.85546875" customWidth="1"/>
    <col min="19" max="19" width="14.85546875" style="96" customWidth="1"/>
    <col min="23" max="24" width="15.85546875" customWidth="1"/>
    <col min="27" max="27" width="42.140625" customWidth="1"/>
    <col min="28" max="28" width="15.28515625" customWidth="1"/>
    <col min="29" max="29" width="15.28515625" style="94" customWidth="1"/>
    <col min="33" max="33" width="24.85546875" customWidth="1"/>
    <col min="34" max="34" width="15.5703125" customWidth="1"/>
    <col min="37" max="37" width="23.7109375" customWidth="1"/>
    <col min="38" max="38" width="14.5703125" customWidth="1"/>
    <col min="39" max="39" width="13.5703125" customWidth="1"/>
    <col min="43" max="43" width="22" customWidth="1"/>
    <col min="44" max="44" width="15.42578125" customWidth="1"/>
    <col min="47" max="47" width="23" customWidth="1"/>
    <col min="48" max="48" width="14.5703125" customWidth="1"/>
    <col min="49" max="49" width="18.85546875" customWidth="1"/>
    <col min="50" max="50" width="14.85546875" customWidth="1"/>
    <col min="51" max="51" width="15.28515625" customWidth="1"/>
    <col min="54" max="54" width="16" customWidth="1"/>
    <col min="57" max="57" width="20" customWidth="1"/>
    <col min="58" max="58" width="15" customWidth="1"/>
    <col min="63" max="63" width="20.5703125" customWidth="1"/>
    <col min="64" max="64" width="15.28515625" customWidth="1"/>
    <col min="67" max="67" width="26.42578125" customWidth="1"/>
    <col min="68" max="68" width="14.7109375" customWidth="1"/>
    <col min="69" max="69" width="13.85546875" customWidth="1"/>
    <col min="73" max="73" width="19.28515625" customWidth="1"/>
    <col min="74" max="74" width="15" customWidth="1"/>
    <col min="76" max="76" width="10.28515625" customWidth="1"/>
    <col min="77" max="77" width="28.42578125" customWidth="1"/>
    <col min="78" max="78" width="15.5703125" customWidth="1"/>
    <col min="79" max="79" width="13.140625" customWidth="1"/>
    <col min="83" max="83" width="23" customWidth="1"/>
    <col min="84" max="84" width="16.42578125" customWidth="1"/>
    <col min="86" max="86" width="11.42578125" customWidth="1"/>
    <col min="87" max="87" width="22.140625" customWidth="1"/>
    <col min="88" max="88" width="14.5703125" customWidth="1"/>
    <col min="89" max="89" width="16.5703125" customWidth="1"/>
    <col min="94" max="94" width="14" customWidth="1"/>
    <col min="97" max="97" width="24.85546875" customWidth="1"/>
    <col min="98" max="98" width="15.140625" customWidth="1"/>
    <col min="99" max="99" width="28.28515625" customWidth="1"/>
    <col min="104" max="104" width="14.28515625" customWidth="1"/>
    <col min="105" max="105" width="12.7109375" customWidth="1"/>
    <col min="107" max="107" width="27.42578125" customWidth="1"/>
    <col min="108" max="108" width="14.42578125" customWidth="1"/>
    <col min="109" max="109" width="28.7109375" customWidth="1"/>
    <col min="114" max="114" width="16.28515625" customWidth="1"/>
    <col min="117" max="117" width="25.28515625" customWidth="1"/>
    <col min="118" max="118" width="15.85546875" customWidth="1"/>
    <col min="119" max="119" width="15" customWidth="1"/>
    <col min="121" max="121" width="31.85546875" customWidth="1"/>
  </cols>
  <sheetData>
    <row r="1" spans="1:121" ht="21">
      <c r="A1" s="284" t="s">
        <v>53</v>
      </c>
      <c r="B1" s="284"/>
      <c r="C1" s="284"/>
      <c r="D1" s="284"/>
      <c r="E1" s="284"/>
      <c r="F1" s="284"/>
      <c r="G1" s="284"/>
      <c r="H1" s="284"/>
      <c r="I1" s="95"/>
      <c r="K1" s="284" t="s">
        <v>54</v>
      </c>
      <c r="L1" s="284"/>
      <c r="M1" s="284"/>
      <c r="N1" s="284"/>
      <c r="O1" s="284"/>
      <c r="P1" s="284"/>
      <c r="Q1" s="284"/>
      <c r="R1" s="284"/>
      <c r="S1" s="95"/>
      <c r="U1" s="284" t="s">
        <v>55</v>
      </c>
      <c r="V1" s="284"/>
      <c r="W1" s="284"/>
      <c r="X1" s="284"/>
      <c r="Y1" s="284"/>
      <c r="Z1" s="284"/>
      <c r="AA1" s="284"/>
      <c r="AB1" s="284"/>
      <c r="AC1" s="91"/>
      <c r="AE1" s="284" t="s">
        <v>56</v>
      </c>
      <c r="AF1" s="284"/>
      <c r="AG1" s="284"/>
      <c r="AH1" s="284"/>
      <c r="AI1" s="284"/>
      <c r="AJ1" s="284"/>
      <c r="AK1" s="284"/>
      <c r="AL1" s="284"/>
      <c r="AO1" s="284" t="s">
        <v>57</v>
      </c>
      <c r="AP1" s="284"/>
      <c r="AQ1" s="284"/>
      <c r="AR1" s="284"/>
      <c r="AS1" s="284"/>
      <c r="AT1" s="284"/>
      <c r="AU1" s="284"/>
      <c r="AV1" s="284"/>
      <c r="AY1" s="284" t="s">
        <v>82</v>
      </c>
      <c r="AZ1" s="284"/>
      <c r="BA1" s="284"/>
      <c r="BB1" s="284"/>
      <c r="BC1" s="284"/>
      <c r="BD1" s="284"/>
      <c r="BE1" s="284"/>
      <c r="BF1" s="284"/>
      <c r="BI1" s="284" t="s">
        <v>83</v>
      </c>
      <c r="BJ1" s="284"/>
      <c r="BK1" s="284"/>
      <c r="BL1" s="284"/>
      <c r="BM1" s="284"/>
      <c r="BN1" s="284"/>
      <c r="BO1" s="284"/>
      <c r="BP1" s="284"/>
      <c r="BS1" s="284" t="s">
        <v>84</v>
      </c>
      <c r="BT1" s="284"/>
      <c r="BU1" s="284"/>
      <c r="BV1" s="284"/>
      <c r="BW1" s="284"/>
      <c r="BX1" s="284"/>
      <c r="BY1" s="284"/>
      <c r="BZ1" s="284"/>
      <c r="CC1" s="284" t="s">
        <v>85</v>
      </c>
      <c r="CD1" s="284"/>
      <c r="CE1" s="284"/>
      <c r="CF1" s="284"/>
      <c r="CG1" s="284"/>
      <c r="CH1" s="284"/>
      <c r="CI1" s="284"/>
      <c r="CJ1" s="284"/>
      <c r="CM1" s="284" t="s">
        <v>86</v>
      </c>
      <c r="CN1" s="284"/>
      <c r="CO1" s="284"/>
      <c r="CP1" s="284"/>
      <c r="CQ1" s="284"/>
      <c r="CR1" s="284"/>
      <c r="CS1" s="284"/>
      <c r="CT1" s="284"/>
      <c r="CW1" s="284" t="s">
        <v>88</v>
      </c>
      <c r="CX1" s="284"/>
      <c r="CY1" s="284"/>
      <c r="CZ1" s="284"/>
      <c r="DA1" s="284"/>
      <c r="DB1" s="284"/>
      <c r="DC1" s="284"/>
      <c r="DD1" s="284"/>
      <c r="DG1" s="284" t="s">
        <v>89</v>
      </c>
      <c r="DH1" s="284"/>
      <c r="DI1" s="284"/>
      <c r="DJ1" s="284"/>
      <c r="DK1" s="284"/>
      <c r="DL1" s="284"/>
      <c r="DM1" s="284"/>
      <c r="DN1" s="284"/>
    </row>
    <row r="2" spans="1:121">
      <c r="DO2">
        <v>321900</v>
      </c>
    </row>
    <row r="3" spans="1:121">
      <c r="A3" t="s">
        <v>58</v>
      </c>
      <c r="B3" s="283" t="s">
        <v>59</v>
      </c>
      <c r="C3" s="283"/>
      <c r="E3" s="283" t="s">
        <v>60</v>
      </c>
      <c r="F3" s="283"/>
      <c r="G3" s="42">
        <v>0</v>
      </c>
      <c r="K3" t="s">
        <v>58</v>
      </c>
      <c r="L3" s="283" t="s">
        <v>59</v>
      </c>
      <c r="M3" s="283"/>
      <c r="O3" s="283" t="s">
        <v>60</v>
      </c>
      <c r="P3" s="283"/>
      <c r="Q3" s="42" t="e">
        <f>SUM(G6)</f>
        <v>#REF!</v>
      </c>
      <c r="U3" t="s">
        <v>58</v>
      </c>
      <c r="V3" s="283" t="s">
        <v>59</v>
      </c>
      <c r="W3" s="283"/>
      <c r="Y3" s="283" t="s">
        <v>60</v>
      </c>
      <c r="Z3" s="283"/>
      <c r="AA3" s="42" t="e">
        <f>SUM(Q6)</f>
        <v>#REF!</v>
      </c>
      <c r="AE3" t="s">
        <v>58</v>
      </c>
      <c r="AF3" s="283" t="s">
        <v>59</v>
      </c>
      <c r="AG3" s="283"/>
      <c r="AI3" s="283" t="s">
        <v>60</v>
      </c>
      <c r="AJ3" s="283"/>
      <c r="AK3" s="42" t="e">
        <f>SUM(AA6)</f>
        <v>#REF!</v>
      </c>
      <c r="AO3" t="s">
        <v>58</v>
      </c>
      <c r="AP3" s="283" t="s">
        <v>59</v>
      </c>
      <c r="AQ3" s="283"/>
      <c r="AS3" s="283" t="s">
        <v>60</v>
      </c>
      <c r="AT3" s="283"/>
      <c r="AU3" s="42" t="e">
        <f>SUM(AK6)</f>
        <v>#REF!</v>
      </c>
      <c r="AY3" t="s">
        <v>58</v>
      </c>
      <c r="AZ3" s="283" t="s">
        <v>59</v>
      </c>
      <c r="BA3" s="283"/>
      <c r="BC3" s="283" t="s">
        <v>60</v>
      </c>
      <c r="BD3" s="283"/>
      <c r="BE3" s="42" t="e">
        <f>SUM(AU6)</f>
        <v>#REF!</v>
      </c>
      <c r="BI3" t="s">
        <v>58</v>
      </c>
      <c r="BJ3" s="283" t="s">
        <v>59</v>
      </c>
      <c r="BK3" s="283"/>
      <c r="BM3" s="283" t="s">
        <v>60</v>
      </c>
      <c r="BN3" s="283"/>
      <c r="BO3" s="42" t="e">
        <f>SUM(BE6)</f>
        <v>#REF!</v>
      </c>
      <c r="BS3" t="s">
        <v>58</v>
      </c>
      <c r="BT3" s="283" t="s">
        <v>59</v>
      </c>
      <c r="BU3" s="283"/>
      <c r="BW3" s="283" t="s">
        <v>60</v>
      </c>
      <c r="BX3" s="283"/>
      <c r="BY3" s="42" t="e">
        <f>SUM(BO6)</f>
        <v>#REF!</v>
      </c>
      <c r="CC3" t="s">
        <v>58</v>
      </c>
      <c r="CD3" s="283" t="s">
        <v>59</v>
      </c>
      <c r="CE3" s="283"/>
      <c r="CG3" s="283" t="s">
        <v>60</v>
      </c>
      <c r="CH3" s="283"/>
      <c r="CI3" s="42" t="e">
        <f>SUM(BY6)</f>
        <v>#REF!</v>
      </c>
      <c r="CM3" t="s">
        <v>58</v>
      </c>
      <c r="CN3" s="283" t="s">
        <v>59</v>
      </c>
      <c r="CO3" s="283"/>
      <c r="CQ3" s="283" t="s">
        <v>60</v>
      </c>
      <c r="CR3" s="283"/>
      <c r="CS3" s="42" t="e">
        <f>SUM(CI6)</f>
        <v>#REF!</v>
      </c>
      <c r="CW3" t="s">
        <v>58</v>
      </c>
      <c r="CX3" s="283" t="s">
        <v>59</v>
      </c>
      <c r="CY3" s="283"/>
      <c r="DA3" s="283" t="s">
        <v>60</v>
      </c>
      <c r="DB3" s="283"/>
      <c r="DC3" s="42" t="e">
        <f>SUM(CS6)</f>
        <v>#REF!</v>
      </c>
      <c r="DG3" t="s">
        <v>58</v>
      </c>
      <c r="DH3" s="283" t="s">
        <v>59</v>
      </c>
      <c r="DI3" s="283"/>
      <c r="DK3" s="283" t="s">
        <v>60</v>
      </c>
      <c r="DL3" s="283"/>
      <c r="DM3" s="42" t="e">
        <f>SUM(DC6)</f>
        <v>#REF!</v>
      </c>
      <c r="DO3">
        <v>157000</v>
      </c>
    </row>
    <row r="4" spans="1:121">
      <c r="A4" t="s">
        <v>61</v>
      </c>
      <c r="B4" s="283" t="s">
        <v>26</v>
      </c>
      <c r="C4" s="283"/>
      <c r="E4" s="43" t="s">
        <v>62</v>
      </c>
      <c r="G4" s="44" t="e">
        <f>D42</f>
        <v>#REF!</v>
      </c>
      <c r="K4" t="s">
        <v>61</v>
      </c>
      <c r="L4" s="283" t="s">
        <v>27</v>
      </c>
      <c r="M4" s="283"/>
      <c r="O4" s="43" t="s">
        <v>62</v>
      </c>
      <c r="Q4" s="44">
        <f>N42</f>
        <v>2894300</v>
      </c>
      <c r="U4" t="s">
        <v>61</v>
      </c>
      <c r="V4" s="287" t="s">
        <v>28</v>
      </c>
      <c r="W4" s="283"/>
      <c r="Y4" s="43" t="s">
        <v>62</v>
      </c>
      <c r="AA4" s="44">
        <f>X42</f>
        <v>0</v>
      </c>
      <c r="AE4" t="s">
        <v>61</v>
      </c>
      <c r="AF4" s="283" t="s">
        <v>29</v>
      </c>
      <c r="AG4" s="283"/>
      <c r="AI4" s="43" t="s">
        <v>62</v>
      </c>
      <c r="AK4" s="44">
        <f>AH42</f>
        <v>0</v>
      </c>
      <c r="AO4" t="s">
        <v>61</v>
      </c>
      <c r="AP4" s="283" t="s">
        <v>63</v>
      </c>
      <c r="AQ4" s="283"/>
      <c r="AS4" s="43" t="s">
        <v>62</v>
      </c>
      <c r="AU4" s="44">
        <f>AR42</f>
        <v>0</v>
      </c>
      <c r="AY4" t="s">
        <v>61</v>
      </c>
      <c r="AZ4" s="283" t="s">
        <v>31</v>
      </c>
      <c r="BA4" s="283"/>
      <c r="BC4" s="43" t="s">
        <v>62</v>
      </c>
      <c r="BE4" s="44">
        <f>SUM(BB42)</f>
        <v>0</v>
      </c>
      <c r="BG4" s="134"/>
      <c r="BI4" t="s">
        <v>61</v>
      </c>
      <c r="BJ4" s="283" t="s">
        <v>32</v>
      </c>
      <c r="BK4" s="283"/>
      <c r="BM4" s="43" t="s">
        <v>62</v>
      </c>
      <c r="BO4" s="44">
        <f>BL42</f>
        <v>0</v>
      </c>
      <c r="BS4" t="s">
        <v>61</v>
      </c>
      <c r="BT4" s="283" t="s">
        <v>33</v>
      </c>
      <c r="BU4" s="283"/>
      <c r="BW4" s="43" t="s">
        <v>62</v>
      </c>
      <c r="BY4" s="44">
        <f>BV42</f>
        <v>0</v>
      </c>
      <c r="CC4" t="s">
        <v>61</v>
      </c>
      <c r="CD4" s="283" t="s">
        <v>34</v>
      </c>
      <c r="CE4" s="283"/>
      <c r="CG4" s="43" t="s">
        <v>62</v>
      </c>
      <c r="CI4" s="44">
        <f>CF42</f>
        <v>0</v>
      </c>
      <c r="CM4" t="s">
        <v>61</v>
      </c>
      <c r="CN4" s="283" t="s">
        <v>87</v>
      </c>
      <c r="CO4" s="283"/>
      <c r="CQ4" s="43" t="s">
        <v>62</v>
      </c>
      <c r="CS4" s="44">
        <f>CP42</f>
        <v>0</v>
      </c>
      <c r="CW4" t="s">
        <v>61</v>
      </c>
      <c r="CX4" s="283" t="s">
        <v>36</v>
      </c>
      <c r="CY4" s="283"/>
      <c r="DA4" s="43" t="s">
        <v>62</v>
      </c>
      <c r="DC4" s="44">
        <f>CZ42</f>
        <v>0</v>
      </c>
      <c r="DG4" t="s">
        <v>61</v>
      </c>
      <c r="DH4" s="283" t="s">
        <v>37</v>
      </c>
      <c r="DI4" s="283"/>
      <c r="DK4" s="43" t="s">
        <v>62</v>
      </c>
      <c r="DM4" s="44">
        <f>DJ42</f>
        <v>0</v>
      </c>
      <c r="DO4">
        <f>SUM(DO2-DO3)</f>
        <v>164900</v>
      </c>
    </row>
    <row r="5" spans="1:121">
      <c r="A5" t="s">
        <v>64</v>
      </c>
      <c r="B5" s="283">
        <v>2020</v>
      </c>
      <c r="C5" s="283"/>
      <c r="E5" s="286" t="s">
        <v>65</v>
      </c>
      <c r="F5" s="286"/>
      <c r="G5" s="42">
        <f>H42</f>
        <v>0</v>
      </c>
      <c r="K5" t="s">
        <v>64</v>
      </c>
      <c r="L5" s="283">
        <v>2020</v>
      </c>
      <c r="M5" s="283"/>
      <c r="O5" s="286" t="s">
        <v>65</v>
      </c>
      <c r="P5" s="286"/>
      <c r="Q5" s="42">
        <f>R42</f>
        <v>0</v>
      </c>
      <c r="U5" t="s">
        <v>64</v>
      </c>
      <c r="V5" s="283">
        <v>2020</v>
      </c>
      <c r="W5" s="283"/>
      <c r="Y5" s="286" t="s">
        <v>65</v>
      </c>
      <c r="Z5" s="286"/>
      <c r="AA5" s="42">
        <f>AB42</f>
        <v>0</v>
      </c>
      <c r="AE5" t="s">
        <v>64</v>
      </c>
      <c r="AF5" s="283">
        <v>2020</v>
      </c>
      <c r="AG5" s="283"/>
      <c r="AI5" s="286" t="s">
        <v>65</v>
      </c>
      <c r="AJ5" s="286"/>
      <c r="AK5" s="42">
        <f>AL42</f>
        <v>0</v>
      </c>
      <c r="AO5" t="s">
        <v>64</v>
      </c>
      <c r="AP5" s="283">
        <v>2020</v>
      </c>
      <c r="AQ5" s="283"/>
      <c r="AS5" s="286" t="s">
        <v>65</v>
      </c>
      <c r="AT5" s="286"/>
      <c r="AU5" s="42">
        <f>AV42</f>
        <v>0</v>
      </c>
      <c r="AY5" t="s">
        <v>64</v>
      </c>
      <c r="AZ5" s="283">
        <v>2020</v>
      </c>
      <c r="BA5" s="283"/>
      <c r="BC5" s="286" t="s">
        <v>65</v>
      </c>
      <c r="BD5" s="286"/>
      <c r="BE5" s="42">
        <f>SUM(BF42)</f>
        <v>0</v>
      </c>
      <c r="BI5" t="s">
        <v>64</v>
      </c>
      <c r="BJ5" s="283">
        <v>2020</v>
      </c>
      <c r="BK5" s="283"/>
      <c r="BM5" s="286" t="s">
        <v>65</v>
      </c>
      <c r="BN5" s="286"/>
      <c r="BO5" s="42">
        <f>BP42</f>
        <v>0</v>
      </c>
      <c r="BS5" t="s">
        <v>64</v>
      </c>
      <c r="BT5" s="283">
        <v>2020</v>
      </c>
      <c r="BU5" s="283"/>
      <c r="BW5" s="286" t="s">
        <v>65</v>
      </c>
      <c r="BX5" s="286"/>
      <c r="BY5" s="42">
        <f>BZ42</f>
        <v>0</v>
      </c>
      <c r="CC5" t="s">
        <v>64</v>
      </c>
      <c r="CD5" s="283">
        <v>2020</v>
      </c>
      <c r="CE5" s="283"/>
      <c r="CG5" s="286" t="s">
        <v>65</v>
      </c>
      <c r="CH5" s="286"/>
      <c r="CI5" s="42">
        <f>CJ42</f>
        <v>0</v>
      </c>
      <c r="CM5" t="s">
        <v>64</v>
      </c>
      <c r="CN5" s="283">
        <v>2020</v>
      </c>
      <c r="CO5" s="283"/>
      <c r="CQ5" s="286" t="s">
        <v>65</v>
      </c>
      <c r="CR5" s="286"/>
      <c r="CS5" s="42">
        <f>CT42</f>
        <v>0</v>
      </c>
      <c r="CW5" t="s">
        <v>64</v>
      </c>
      <c r="CX5" s="283">
        <v>2020</v>
      </c>
      <c r="CY5" s="283"/>
      <c r="DA5" s="286" t="s">
        <v>65</v>
      </c>
      <c r="DB5" s="286"/>
      <c r="DC5" s="42">
        <f>DD42</f>
        <v>0</v>
      </c>
      <c r="DG5" t="s">
        <v>64</v>
      </c>
      <c r="DH5" s="283">
        <v>2020</v>
      </c>
      <c r="DI5" s="283"/>
      <c r="DK5" s="286" t="s">
        <v>65</v>
      </c>
      <c r="DL5" s="286"/>
      <c r="DM5" s="42">
        <f>DN42</f>
        <v>0</v>
      </c>
    </row>
    <row r="6" spans="1:121" ht="15.75" thickBot="1">
      <c r="A6" t="s">
        <v>66</v>
      </c>
      <c r="B6" s="283">
        <v>1</v>
      </c>
      <c r="C6" s="283"/>
      <c r="E6" s="285" t="s">
        <v>67</v>
      </c>
      <c r="F6" s="285"/>
      <c r="G6" s="45" t="e">
        <f>G3+G4-G5</f>
        <v>#REF!</v>
      </c>
      <c r="K6" t="s">
        <v>66</v>
      </c>
      <c r="L6" s="283">
        <v>1</v>
      </c>
      <c r="M6" s="283"/>
      <c r="O6" s="285" t="s">
        <v>67</v>
      </c>
      <c r="P6" s="285"/>
      <c r="Q6" s="45" t="e">
        <f>Q3+Q4-Q5</f>
        <v>#REF!</v>
      </c>
      <c r="U6" t="s">
        <v>66</v>
      </c>
      <c r="V6" s="283">
        <v>1</v>
      </c>
      <c r="W6" s="283"/>
      <c r="Y6" s="285" t="s">
        <v>67</v>
      </c>
      <c r="Z6" s="285"/>
      <c r="AA6" s="45" t="e">
        <f>AA3+AA4-AA5</f>
        <v>#REF!</v>
      </c>
      <c r="AE6" t="s">
        <v>66</v>
      </c>
      <c r="AF6" s="283">
        <v>1</v>
      </c>
      <c r="AG6" s="283"/>
      <c r="AI6" s="285" t="s">
        <v>67</v>
      </c>
      <c r="AJ6" s="285"/>
      <c r="AK6" s="45" t="e">
        <f>AK3+AK4-AK5</f>
        <v>#REF!</v>
      </c>
      <c r="AO6" t="s">
        <v>66</v>
      </c>
      <c r="AP6" s="283">
        <v>1</v>
      </c>
      <c r="AQ6" s="283"/>
      <c r="AS6" s="285" t="s">
        <v>67</v>
      </c>
      <c r="AT6" s="285"/>
      <c r="AU6" s="45" t="e">
        <f>AU3+AU4-AU5</f>
        <v>#REF!</v>
      </c>
      <c r="AV6" s="134"/>
      <c r="AY6" t="s">
        <v>66</v>
      </c>
      <c r="AZ6" s="283">
        <v>1</v>
      </c>
      <c r="BA6" s="283"/>
      <c r="BC6" s="285" t="s">
        <v>67</v>
      </c>
      <c r="BD6" s="285"/>
      <c r="BE6" s="45" t="e">
        <f>SUM(BE3+BE4-BE5)</f>
        <v>#REF!</v>
      </c>
      <c r="BI6" t="s">
        <v>66</v>
      </c>
      <c r="BJ6" s="283">
        <v>1</v>
      </c>
      <c r="BK6" s="283"/>
      <c r="BM6" s="285" t="s">
        <v>67</v>
      </c>
      <c r="BN6" s="285"/>
      <c r="BO6" s="45" t="e">
        <f>BO3+BO4-BO5</f>
        <v>#REF!</v>
      </c>
      <c r="BS6" t="s">
        <v>66</v>
      </c>
      <c r="BT6" s="283">
        <v>1</v>
      </c>
      <c r="BU6" s="283"/>
      <c r="BW6" s="285" t="s">
        <v>67</v>
      </c>
      <c r="BX6" s="285"/>
      <c r="BY6" s="45" t="e">
        <f>BY3+BY4-BY5</f>
        <v>#REF!</v>
      </c>
      <c r="CC6" t="s">
        <v>66</v>
      </c>
      <c r="CD6" s="283">
        <v>1</v>
      </c>
      <c r="CE6" s="283"/>
      <c r="CG6" s="285" t="s">
        <v>67</v>
      </c>
      <c r="CH6" s="285"/>
      <c r="CI6" s="45" t="e">
        <f>CI3+CI4-CI5</f>
        <v>#REF!</v>
      </c>
      <c r="CM6" t="s">
        <v>66</v>
      </c>
      <c r="CN6" s="283">
        <v>1</v>
      </c>
      <c r="CO6" s="283"/>
      <c r="CQ6" s="285" t="s">
        <v>67</v>
      </c>
      <c r="CR6" s="285"/>
      <c r="CS6" s="45" t="e">
        <f>CS3+CS4-CS5</f>
        <v>#REF!</v>
      </c>
      <c r="CW6" t="s">
        <v>66</v>
      </c>
      <c r="CX6" s="283">
        <v>1</v>
      </c>
      <c r="CY6" s="283"/>
      <c r="DA6" s="285" t="s">
        <v>67</v>
      </c>
      <c r="DB6" s="285"/>
      <c r="DC6" s="45" t="e">
        <f>DC3+DC4-DC5</f>
        <v>#REF!</v>
      </c>
      <c r="DG6" t="s">
        <v>66</v>
      </c>
      <c r="DH6" s="283">
        <v>1</v>
      </c>
      <c r="DI6" s="283"/>
      <c r="DK6" s="285" t="s">
        <v>67</v>
      </c>
      <c r="DL6" s="285"/>
      <c r="DM6" s="45" t="e">
        <f>DM3+DM4-DM5</f>
        <v>#REF!</v>
      </c>
    </row>
    <row r="7" spans="1:121" ht="16.5" thickTop="1" thickBot="1"/>
    <row r="8" spans="1:121" ht="18.75">
      <c r="A8" s="288" t="s">
        <v>68</v>
      </c>
      <c r="B8" s="288"/>
      <c r="C8" s="288"/>
      <c r="D8" s="288"/>
      <c r="E8" s="289" t="s">
        <v>69</v>
      </c>
      <c r="F8" s="288"/>
      <c r="G8" s="288"/>
      <c r="H8" s="288"/>
      <c r="I8" s="97"/>
      <c r="K8" s="288" t="s">
        <v>68</v>
      </c>
      <c r="L8" s="288"/>
      <c r="M8" s="288"/>
      <c r="N8" s="288"/>
      <c r="O8" s="289" t="s">
        <v>69</v>
      </c>
      <c r="P8" s="288"/>
      <c r="Q8" s="288"/>
      <c r="R8" s="288"/>
      <c r="S8" s="97"/>
      <c r="U8" s="288" t="s">
        <v>68</v>
      </c>
      <c r="V8" s="288"/>
      <c r="W8" s="288"/>
      <c r="X8" s="288"/>
      <c r="Y8" s="289" t="s">
        <v>69</v>
      </c>
      <c r="Z8" s="288"/>
      <c r="AA8" s="288"/>
      <c r="AB8" s="288"/>
      <c r="AC8" s="92"/>
      <c r="AE8" s="288" t="s">
        <v>68</v>
      </c>
      <c r="AF8" s="288"/>
      <c r="AG8" s="288"/>
      <c r="AH8" s="288"/>
      <c r="AI8" s="289" t="s">
        <v>69</v>
      </c>
      <c r="AJ8" s="288"/>
      <c r="AK8" s="288"/>
      <c r="AL8" s="288"/>
      <c r="AO8" s="288" t="s">
        <v>68</v>
      </c>
      <c r="AP8" s="288"/>
      <c r="AQ8" s="288"/>
      <c r="AR8" s="288"/>
      <c r="AS8" s="289" t="s">
        <v>69</v>
      </c>
      <c r="AT8" s="288"/>
      <c r="AU8" s="288"/>
      <c r="AV8" s="288"/>
      <c r="AY8" s="288" t="s">
        <v>68</v>
      </c>
      <c r="AZ8" s="288"/>
      <c r="BA8" s="288"/>
      <c r="BB8" s="288"/>
      <c r="BC8" s="289" t="s">
        <v>69</v>
      </c>
      <c r="BD8" s="288"/>
      <c r="BE8" s="288"/>
      <c r="BF8" s="288"/>
      <c r="BI8" s="288" t="s">
        <v>68</v>
      </c>
      <c r="BJ8" s="288"/>
      <c r="BK8" s="288"/>
      <c r="BL8" s="288"/>
      <c r="BM8" s="289" t="s">
        <v>69</v>
      </c>
      <c r="BN8" s="288"/>
      <c r="BO8" s="288"/>
      <c r="BP8" s="288"/>
      <c r="BS8" s="288" t="s">
        <v>68</v>
      </c>
      <c r="BT8" s="288"/>
      <c r="BU8" s="288"/>
      <c r="BV8" s="288"/>
      <c r="BW8" s="289" t="s">
        <v>69</v>
      </c>
      <c r="BX8" s="288"/>
      <c r="BY8" s="288"/>
      <c r="BZ8" s="288"/>
      <c r="CC8" s="288" t="s">
        <v>68</v>
      </c>
      <c r="CD8" s="288"/>
      <c r="CE8" s="288"/>
      <c r="CF8" s="288"/>
      <c r="CG8" s="289" t="s">
        <v>69</v>
      </c>
      <c r="CH8" s="288"/>
      <c r="CI8" s="288"/>
      <c r="CJ8" s="288"/>
      <c r="CM8" s="288" t="s">
        <v>68</v>
      </c>
      <c r="CN8" s="288"/>
      <c r="CO8" s="288"/>
      <c r="CP8" s="288"/>
      <c r="CQ8" s="289" t="s">
        <v>69</v>
      </c>
      <c r="CR8" s="288"/>
      <c r="CS8" s="288"/>
      <c r="CT8" s="288"/>
      <c r="CW8" s="288" t="s">
        <v>68</v>
      </c>
      <c r="CX8" s="288"/>
      <c r="CY8" s="288"/>
      <c r="CZ8" s="288"/>
      <c r="DA8" s="289" t="s">
        <v>69</v>
      </c>
      <c r="DB8" s="288"/>
      <c r="DC8" s="288"/>
      <c r="DD8" s="288"/>
      <c r="DG8" s="288" t="s">
        <v>68</v>
      </c>
      <c r="DH8" s="288"/>
      <c r="DI8" s="288"/>
      <c r="DJ8" s="288"/>
      <c r="DK8" s="289" t="s">
        <v>69</v>
      </c>
      <c r="DL8" s="288"/>
      <c r="DM8" s="288"/>
      <c r="DN8" s="288"/>
    </row>
    <row r="9" spans="1:121" ht="26.25">
      <c r="A9" s="46" t="s">
        <v>70</v>
      </c>
      <c r="B9" s="47" t="s">
        <v>71</v>
      </c>
      <c r="C9" s="47" t="s">
        <v>72</v>
      </c>
      <c r="D9" s="47" t="s">
        <v>73</v>
      </c>
      <c r="E9" s="48" t="s">
        <v>70</v>
      </c>
      <c r="F9" s="47" t="s">
        <v>71</v>
      </c>
      <c r="G9" s="47" t="s">
        <v>72</v>
      </c>
      <c r="H9" s="47" t="s">
        <v>73</v>
      </c>
      <c r="I9" s="98"/>
      <c r="K9" s="47" t="s">
        <v>70</v>
      </c>
      <c r="L9" s="47" t="s">
        <v>71</v>
      </c>
      <c r="M9" s="47" t="s">
        <v>72</v>
      </c>
      <c r="N9" s="47" t="s">
        <v>73</v>
      </c>
      <c r="O9" s="49" t="s">
        <v>70</v>
      </c>
      <c r="P9" s="47" t="s">
        <v>71</v>
      </c>
      <c r="Q9" s="47" t="s">
        <v>72</v>
      </c>
      <c r="R9" s="47" t="s">
        <v>73</v>
      </c>
      <c r="S9" s="98"/>
      <c r="U9" s="46" t="s">
        <v>70</v>
      </c>
      <c r="V9" s="47" t="s">
        <v>71</v>
      </c>
      <c r="W9" s="47" t="s">
        <v>72</v>
      </c>
      <c r="X9" s="47" t="s">
        <v>73</v>
      </c>
      <c r="Y9" s="48" t="s">
        <v>70</v>
      </c>
      <c r="Z9" s="47" t="s">
        <v>71</v>
      </c>
      <c r="AA9" s="47" t="s">
        <v>72</v>
      </c>
      <c r="AB9" s="47" t="s">
        <v>73</v>
      </c>
      <c r="AC9" s="93"/>
      <c r="AE9" s="47" t="s">
        <v>70</v>
      </c>
      <c r="AF9" s="47" t="s">
        <v>71</v>
      </c>
      <c r="AG9" s="47" t="s">
        <v>72</v>
      </c>
      <c r="AH9" s="47" t="s">
        <v>73</v>
      </c>
      <c r="AI9" s="49" t="s">
        <v>70</v>
      </c>
      <c r="AJ9" s="47" t="s">
        <v>71</v>
      </c>
      <c r="AK9" s="47" t="s">
        <v>72</v>
      </c>
      <c r="AL9" s="47" t="s">
        <v>73</v>
      </c>
      <c r="AO9" s="47" t="s">
        <v>70</v>
      </c>
      <c r="AP9" s="47" t="s">
        <v>71</v>
      </c>
      <c r="AQ9" s="47" t="s">
        <v>72</v>
      </c>
      <c r="AR9" s="47" t="s">
        <v>73</v>
      </c>
      <c r="AS9" s="49" t="s">
        <v>70</v>
      </c>
      <c r="AT9" s="47" t="s">
        <v>71</v>
      </c>
      <c r="AU9" s="47" t="s">
        <v>72</v>
      </c>
      <c r="AV9" s="47" t="s">
        <v>73</v>
      </c>
      <c r="AY9" s="47" t="s">
        <v>70</v>
      </c>
      <c r="AZ9" s="47" t="s">
        <v>71</v>
      </c>
      <c r="BA9" s="47" t="s">
        <v>72</v>
      </c>
      <c r="BB9" s="47" t="s">
        <v>73</v>
      </c>
      <c r="BC9" s="49" t="s">
        <v>70</v>
      </c>
      <c r="BD9" s="47" t="s">
        <v>71</v>
      </c>
      <c r="BE9" s="47" t="s">
        <v>72</v>
      </c>
      <c r="BF9" s="47" t="s">
        <v>73</v>
      </c>
      <c r="BI9" s="47" t="s">
        <v>70</v>
      </c>
      <c r="BJ9" s="47" t="s">
        <v>71</v>
      </c>
      <c r="BK9" s="47" t="s">
        <v>72</v>
      </c>
      <c r="BL9" s="47" t="s">
        <v>73</v>
      </c>
      <c r="BM9" s="49" t="s">
        <v>70</v>
      </c>
      <c r="BN9" s="47" t="s">
        <v>71</v>
      </c>
      <c r="BO9" s="47" t="s">
        <v>72</v>
      </c>
      <c r="BP9" s="47" t="s">
        <v>73</v>
      </c>
      <c r="BS9" s="47" t="s">
        <v>70</v>
      </c>
      <c r="BT9" s="47" t="s">
        <v>71</v>
      </c>
      <c r="BU9" s="47" t="s">
        <v>72</v>
      </c>
      <c r="BV9" s="47" t="s">
        <v>73</v>
      </c>
      <c r="BW9" s="49" t="s">
        <v>70</v>
      </c>
      <c r="BX9" s="47" t="s">
        <v>71</v>
      </c>
      <c r="BY9" s="47" t="s">
        <v>72</v>
      </c>
      <c r="BZ9" s="47" t="s">
        <v>73</v>
      </c>
      <c r="CC9" s="47" t="s">
        <v>70</v>
      </c>
      <c r="CD9" s="47" t="s">
        <v>71</v>
      </c>
      <c r="CE9" s="47" t="s">
        <v>72</v>
      </c>
      <c r="CF9" s="47" t="s">
        <v>73</v>
      </c>
      <c r="CG9" s="49" t="s">
        <v>70</v>
      </c>
      <c r="CH9" s="47" t="s">
        <v>71</v>
      </c>
      <c r="CI9" s="47" t="s">
        <v>72</v>
      </c>
      <c r="CJ9" s="47" t="s">
        <v>73</v>
      </c>
      <c r="CM9" s="47" t="s">
        <v>70</v>
      </c>
      <c r="CN9" s="47" t="s">
        <v>71</v>
      </c>
      <c r="CO9" s="47" t="s">
        <v>72</v>
      </c>
      <c r="CP9" s="47" t="s">
        <v>73</v>
      </c>
      <c r="CQ9" s="49" t="s">
        <v>70</v>
      </c>
      <c r="CR9" s="47" t="s">
        <v>71</v>
      </c>
      <c r="CS9" s="47" t="s">
        <v>72</v>
      </c>
      <c r="CT9" s="47" t="s">
        <v>73</v>
      </c>
      <c r="CW9" s="47" t="s">
        <v>70</v>
      </c>
      <c r="CX9" s="47" t="s">
        <v>71</v>
      </c>
      <c r="CY9" s="47" t="s">
        <v>72</v>
      </c>
      <c r="CZ9" s="47" t="s">
        <v>73</v>
      </c>
      <c r="DA9" s="49" t="s">
        <v>70</v>
      </c>
      <c r="DB9" s="47" t="s">
        <v>71</v>
      </c>
      <c r="DC9" s="47" t="s">
        <v>72</v>
      </c>
      <c r="DD9" s="47" t="s">
        <v>73</v>
      </c>
      <c r="DG9" s="47" t="s">
        <v>70</v>
      </c>
      <c r="DH9" s="47" t="s">
        <v>71</v>
      </c>
      <c r="DI9" s="47" t="s">
        <v>72</v>
      </c>
      <c r="DJ9" s="47" t="s">
        <v>73</v>
      </c>
      <c r="DK9" s="49" t="s">
        <v>70</v>
      </c>
      <c r="DL9" s="47" t="s">
        <v>71</v>
      </c>
      <c r="DM9" s="47" t="s">
        <v>72</v>
      </c>
      <c r="DN9" s="47" t="s">
        <v>73</v>
      </c>
      <c r="DQ9" s="85" t="s">
        <v>91</v>
      </c>
    </row>
    <row r="10" spans="1:121">
      <c r="A10" s="50">
        <v>1</v>
      </c>
      <c r="B10" s="51">
        <v>44197</v>
      </c>
      <c r="C10" s="50" t="s">
        <v>74</v>
      </c>
      <c r="D10" s="52" t="e">
        <f>SUM('JANVIER 2021'!#REF!)</f>
        <v>#REF!</v>
      </c>
      <c r="E10" s="53">
        <v>1</v>
      </c>
      <c r="F10" s="62"/>
      <c r="G10" s="66"/>
      <c r="H10" s="61"/>
      <c r="I10" s="90"/>
      <c r="K10" s="50">
        <v>1</v>
      </c>
      <c r="L10" s="51">
        <v>43862</v>
      </c>
      <c r="M10" s="50" t="s">
        <v>74</v>
      </c>
      <c r="N10" s="57">
        <f>SUM('FEVRIER 2021'!Z7)</f>
        <v>192075</v>
      </c>
      <c r="O10" s="53">
        <v>1</v>
      </c>
      <c r="P10" s="167"/>
      <c r="Q10" s="167"/>
      <c r="R10" s="65"/>
      <c r="S10" s="90"/>
      <c r="U10" s="50">
        <v>1</v>
      </c>
      <c r="V10" s="51">
        <v>43831</v>
      </c>
      <c r="W10" s="50" t="s">
        <v>74</v>
      </c>
      <c r="X10" s="52">
        <f>SUM('MARS 2021'!Z7)</f>
        <v>0</v>
      </c>
      <c r="Y10" s="53">
        <v>1</v>
      </c>
      <c r="Z10" s="54"/>
      <c r="AA10" s="55"/>
      <c r="AB10" s="141"/>
      <c r="AC10" s="89"/>
      <c r="AE10" s="50">
        <v>1</v>
      </c>
      <c r="AF10" s="51">
        <v>43922</v>
      </c>
      <c r="AG10" s="50" t="s">
        <v>74</v>
      </c>
      <c r="AH10" s="52">
        <f>SUM('AVRIL 2021'!Z7)</f>
        <v>0</v>
      </c>
      <c r="AI10" s="53"/>
      <c r="AJ10" s="54"/>
      <c r="AK10" s="55"/>
      <c r="AL10" s="56"/>
      <c r="AO10" s="50">
        <v>1</v>
      </c>
      <c r="AP10" s="51">
        <v>43952</v>
      </c>
      <c r="AQ10" s="50" t="s">
        <v>74</v>
      </c>
      <c r="AR10" s="52">
        <f>SUM('MAI 2021'!Z7)</f>
        <v>0</v>
      </c>
      <c r="AS10" s="53">
        <v>1</v>
      </c>
      <c r="AT10" s="64"/>
      <c r="AU10" s="55"/>
      <c r="AV10" s="56"/>
      <c r="AY10" s="50">
        <v>1</v>
      </c>
      <c r="AZ10" s="51">
        <v>43983</v>
      </c>
      <c r="BA10" s="50" t="s">
        <v>74</v>
      </c>
      <c r="BB10" s="52">
        <f>SUM('JUIN 2021'!Z7)</f>
        <v>0</v>
      </c>
      <c r="BC10" s="53">
        <v>1</v>
      </c>
      <c r="BD10" s="54"/>
      <c r="BE10" s="55"/>
      <c r="BF10" s="56"/>
      <c r="BI10" s="50">
        <v>1</v>
      </c>
      <c r="BJ10" s="51">
        <v>43922</v>
      </c>
      <c r="BK10" s="50" t="s">
        <v>74</v>
      </c>
      <c r="BL10" s="52">
        <f>SUM('JUILLET 2021'!Z7)</f>
        <v>0</v>
      </c>
      <c r="BM10" s="53">
        <v>1</v>
      </c>
      <c r="BN10" s="54">
        <v>44013</v>
      </c>
      <c r="BO10" s="55"/>
      <c r="BP10" s="56"/>
      <c r="BS10" s="50">
        <v>1</v>
      </c>
      <c r="BT10" s="51">
        <v>43922</v>
      </c>
      <c r="BU10" s="50" t="s">
        <v>74</v>
      </c>
      <c r="BV10" s="52">
        <f>SUM('AOUT 2021'!Z7)</f>
        <v>0</v>
      </c>
      <c r="BW10" s="53">
        <v>1</v>
      </c>
      <c r="BX10" s="54"/>
      <c r="BY10" s="55"/>
      <c r="BZ10" s="56"/>
      <c r="CC10" s="50">
        <v>1</v>
      </c>
      <c r="CD10" s="51">
        <v>43922</v>
      </c>
      <c r="CE10" s="50" t="s">
        <v>74</v>
      </c>
      <c r="CF10" s="52">
        <f>SUM('SEPTEMBRE 2020'!Z7)</f>
        <v>0</v>
      </c>
      <c r="CG10" s="53">
        <v>1</v>
      </c>
      <c r="CH10" s="54"/>
      <c r="CI10" s="55"/>
      <c r="CJ10" s="56"/>
      <c r="CM10" s="50">
        <v>1</v>
      </c>
      <c r="CN10" s="51">
        <v>43922</v>
      </c>
      <c r="CO10" s="50" t="s">
        <v>74</v>
      </c>
      <c r="CP10" s="52">
        <f>SUM('OCTOBRE 2021'!Z7)</f>
        <v>0</v>
      </c>
      <c r="CQ10" s="53">
        <v>1</v>
      </c>
      <c r="CR10" s="54"/>
      <c r="CS10" s="55"/>
      <c r="CT10" s="56"/>
      <c r="CW10" s="50">
        <v>1</v>
      </c>
      <c r="CX10" s="51">
        <v>43922</v>
      </c>
      <c r="CY10" s="50" t="s">
        <v>74</v>
      </c>
      <c r="CZ10" s="52">
        <f>SUM('NOVEMBRE 2021'!Z7)</f>
        <v>0</v>
      </c>
      <c r="DA10" s="53">
        <v>1</v>
      </c>
      <c r="DB10" s="54"/>
      <c r="DC10" s="55"/>
      <c r="DD10" s="56"/>
      <c r="DG10" s="50">
        <v>1</v>
      </c>
      <c r="DH10" s="51">
        <v>43922</v>
      </c>
      <c r="DI10" s="50" t="s">
        <v>74</v>
      </c>
      <c r="DJ10" s="52">
        <f>SUM('DECEMBRE 2021'!Z7)</f>
        <v>0</v>
      </c>
      <c r="DK10" s="170">
        <v>44167</v>
      </c>
      <c r="DL10" s="54">
        <v>44167</v>
      </c>
      <c r="DM10" s="55"/>
      <c r="DN10" s="56"/>
      <c r="DQ10" s="85" t="s">
        <v>92</v>
      </c>
    </row>
    <row r="11" spans="1:121" ht="44.25" customHeight="1">
      <c r="A11" s="58">
        <f>SUM(A10+1)</f>
        <v>2</v>
      </c>
      <c r="B11" s="51">
        <v>44198</v>
      </c>
      <c r="C11" s="58" t="s">
        <v>74</v>
      </c>
      <c r="D11" s="52" t="e">
        <f>SUM('JANVIER 2021'!#REF!)</f>
        <v>#REF!</v>
      </c>
      <c r="E11" s="59">
        <v>2</v>
      </c>
      <c r="F11" s="54"/>
      <c r="G11" s="55"/>
      <c r="H11" s="56"/>
      <c r="I11" s="140"/>
      <c r="K11" s="58">
        <f>SUM(K10+1)</f>
        <v>2</v>
      </c>
      <c r="L11" s="51">
        <v>43863</v>
      </c>
      <c r="M11" s="58" t="s">
        <v>74</v>
      </c>
      <c r="N11" s="57">
        <f>SUM('FEVRIER 2021'!Z8)</f>
        <v>220250</v>
      </c>
      <c r="O11" s="59">
        <v>2</v>
      </c>
      <c r="P11" s="167"/>
      <c r="Q11" s="167"/>
      <c r="R11" s="65"/>
      <c r="S11" s="90"/>
      <c r="U11" s="58">
        <f>SUM(U10+1)</f>
        <v>2</v>
      </c>
      <c r="V11" s="51">
        <v>43832</v>
      </c>
      <c r="W11" s="58" t="s">
        <v>74</v>
      </c>
      <c r="X11" s="52">
        <f>SUM('MARS 2021'!Z8)</f>
        <v>0</v>
      </c>
      <c r="Y11" s="59">
        <v>2</v>
      </c>
      <c r="Z11" s="62"/>
      <c r="AA11" s="60"/>
      <c r="AB11" s="142"/>
      <c r="AC11" s="89"/>
      <c r="AE11" s="58">
        <f>SUM(AE10+1)</f>
        <v>2</v>
      </c>
      <c r="AF11" s="51">
        <v>43923</v>
      </c>
      <c r="AG11" s="58" t="s">
        <v>74</v>
      </c>
      <c r="AH11" s="52">
        <f>SUM('AVRIL 2021'!Z8)</f>
        <v>0</v>
      </c>
      <c r="AI11" s="59"/>
      <c r="AJ11" s="58"/>
      <c r="AK11" s="60"/>
      <c r="AL11" s="61"/>
      <c r="AO11" s="58">
        <f>SUM(AO10+1)</f>
        <v>2</v>
      </c>
      <c r="AP11" s="51">
        <v>43953</v>
      </c>
      <c r="AQ11" s="58" t="s">
        <v>74</v>
      </c>
      <c r="AR11" s="52">
        <f>SUM('MAI 2021'!Z8)</f>
        <v>0</v>
      </c>
      <c r="AS11" s="59">
        <v>2</v>
      </c>
      <c r="AT11" s="64"/>
      <c r="AU11" s="55"/>
      <c r="AV11" s="56"/>
      <c r="AY11" s="58">
        <f>SUM(AY10+1)</f>
        <v>2</v>
      </c>
      <c r="AZ11" s="51">
        <v>43984</v>
      </c>
      <c r="BA11" s="58" t="s">
        <v>74</v>
      </c>
      <c r="BB11" s="52">
        <f>SUM('JUIN 2021'!Z8)</f>
        <v>0</v>
      </c>
      <c r="BC11" s="59">
        <v>2</v>
      </c>
      <c r="BD11" s="62"/>
      <c r="BE11" s="60"/>
      <c r="BF11" s="61"/>
      <c r="BI11" s="58">
        <f>SUM(BI10+1)</f>
        <v>2</v>
      </c>
      <c r="BJ11" s="51">
        <v>43923</v>
      </c>
      <c r="BK11" s="58" t="s">
        <v>74</v>
      </c>
      <c r="BL11" s="52">
        <f>SUM('JUILLET 2021'!Z8)</f>
        <v>0</v>
      </c>
      <c r="BM11" s="59">
        <v>2</v>
      </c>
      <c r="BN11" s="58"/>
      <c r="BO11" s="60"/>
      <c r="BP11" s="61"/>
      <c r="BS11" s="58">
        <f>SUM(BS10+1)</f>
        <v>2</v>
      </c>
      <c r="BT11" s="51">
        <v>43923</v>
      </c>
      <c r="BU11" s="58" t="s">
        <v>74</v>
      </c>
      <c r="BV11" s="52">
        <f>SUM('AOUT 2021'!Z8)</f>
        <v>0</v>
      </c>
      <c r="BW11" s="59">
        <v>2</v>
      </c>
      <c r="BX11" s="58"/>
      <c r="BY11" s="60"/>
      <c r="BZ11" s="61"/>
      <c r="CC11" s="58">
        <f>SUM(CC10+1)</f>
        <v>2</v>
      </c>
      <c r="CD11" s="51">
        <v>43923</v>
      </c>
      <c r="CE11" s="58" t="s">
        <v>74</v>
      </c>
      <c r="CF11" s="52">
        <f>SUM('SEPTEMBRE 2020'!Z8)</f>
        <v>0</v>
      </c>
      <c r="CG11" s="59">
        <v>2</v>
      </c>
      <c r="CH11" s="58"/>
      <c r="CI11" s="60"/>
      <c r="CJ11" s="154"/>
      <c r="CM11" s="58">
        <f>SUM(CM10+1)</f>
        <v>2</v>
      </c>
      <c r="CN11" s="51">
        <v>43923</v>
      </c>
      <c r="CO11" s="58" t="s">
        <v>74</v>
      </c>
      <c r="CP11" s="52">
        <f>SUM('OCTOBRE 2021'!Z8)</f>
        <v>0</v>
      </c>
      <c r="CQ11" s="59">
        <v>2</v>
      </c>
      <c r="CR11" s="58"/>
      <c r="CS11" s="60"/>
      <c r="CT11" s="61"/>
      <c r="CW11" s="58">
        <f>SUM(CW10+1)</f>
        <v>2</v>
      </c>
      <c r="CX11" s="51">
        <v>43923</v>
      </c>
      <c r="CY11" s="58" t="s">
        <v>74</v>
      </c>
      <c r="CZ11" s="52">
        <f>SUM('NOVEMBRE 2021'!Z8)</f>
        <v>0</v>
      </c>
      <c r="DA11" s="59">
        <v>2</v>
      </c>
      <c r="DB11" s="58"/>
      <c r="DC11" s="60"/>
      <c r="DD11" s="61"/>
      <c r="DG11" s="58">
        <f>SUM(DG10+1)</f>
        <v>2</v>
      </c>
      <c r="DH11" s="51">
        <v>43923</v>
      </c>
      <c r="DI11" s="58" t="s">
        <v>74</v>
      </c>
      <c r="DJ11" s="52">
        <f>SUM('DECEMBRE 2021'!Z8)</f>
        <v>0</v>
      </c>
      <c r="DK11" s="59">
        <v>2</v>
      </c>
      <c r="DL11" s="58"/>
      <c r="DM11" s="60"/>
      <c r="DN11" s="61"/>
      <c r="DQ11" s="85" t="s">
        <v>93</v>
      </c>
    </row>
    <row r="12" spans="1:121">
      <c r="A12" s="63">
        <f t="shared" ref="A12:A41" si="0">SUM(A11+1)</f>
        <v>3</v>
      </c>
      <c r="B12" s="51">
        <v>44199</v>
      </c>
      <c r="C12" s="50" t="s">
        <v>74</v>
      </c>
      <c r="D12" s="52" t="e">
        <f>SUM('JANVIER 2021'!#REF!)</f>
        <v>#REF!</v>
      </c>
      <c r="E12" s="53">
        <v>3</v>
      </c>
      <c r="F12" s="58"/>
      <c r="G12" s="60"/>
      <c r="H12" s="61"/>
      <c r="I12" s="90"/>
      <c r="K12" s="63">
        <f t="shared" ref="K12:K41" si="1">SUM(K11+1)</f>
        <v>3</v>
      </c>
      <c r="L12" s="51">
        <v>43864</v>
      </c>
      <c r="M12" s="50" t="s">
        <v>74</v>
      </c>
      <c r="N12" s="57">
        <f>SUM('FEVRIER 2021'!Z9)</f>
        <v>177850</v>
      </c>
      <c r="O12" s="53">
        <v>3</v>
      </c>
      <c r="P12" s="54"/>
      <c r="Q12" s="55"/>
      <c r="R12" s="65"/>
      <c r="S12" s="90"/>
      <c r="U12" s="63">
        <f t="shared" ref="U12:U41" si="2">SUM(U11+1)</f>
        <v>3</v>
      </c>
      <c r="V12" s="51">
        <v>43833</v>
      </c>
      <c r="W12" s="50" t="s">
        <v>74</v>
      </c>
      <c r="X12" s="52">
        <f>SUM('MARS 2021'!Z9)</f>
        <v>0</v>
      </c>
      <c r="Y12" s="53">
        <v>3</v>
      </c>
      <c r="Z12" s="64"/>
      <c r="AA12" s="55"/>
      <c r="AB12" s="141"/>
      <c r="AC12" s="89"/>
      <c r="AE12" s="63">
        <f t="shared" ref="AE12:AE41" si="3">SUM(AE11+1)</f>
        <v>3</v>
      </c>
      <c r="AF12" s="51">
        <v>43924</v>
      </c>
      <c r="AG12" s="50" t="s">
        <v>74</v>
      </c>
      <c r="AH12" s="52">
        <f>SUM('AVRIL 2021'!Z9)</f>
        <v>0</v>
      </c>
      <c r="AI12" s="53"/>
      <c r="AJ12" s="135"/>
      <c r="AL12" s="61"/>
      <c r="AO12" s="63">
        <f t="shared" ref="AO12:AO41" si="4">SUM(AO11+1)</f>
        <v>3</v>
      </c>
      <c r="AP12" s="51">
        <v>43954</v>
      </c>
      <c r="AQ12" s="50" t="s">
        <v>74</v>
      </c>
      <c r="AR12" s="52">
        <f>SUM('MAI 2021'!Z9)</f>
        <v>0</v>
      </c>
      <c r="AS12" s="53">
        <v>3</v>
      </c>
      <c r="AT12" s="54"/>
      <c r="AU12" s="55"/>
      <c r="AV12" s="56"/>
      <c r="AY12" s="63">
        <f t="shared" ref="AY12:AY41" si="5">SUM(AY11+1)</f>
        <v>3</v>
      </c>
      <c r="AZ12" s="51">
        <v>43985</v>
      </c>
      <c r="BA12" s="50" t="s">
        <v>74</v>
      </c>
      <c r="BB12" s="52">
        <f>SUM('JUIN 2021'!Z9)</f>
        <v>0</v>
      </c>
      <c r="BC12" s="53">
        <v>3</v>
      </c>
      <c r="BD12" s="64"/>
      <c r="BE12" s="55"/>
      <c r="BF12" s="56"/>
      <c r="BI12" s="63">
        <f t="shared" ref="BI12:BI41" si="6">SUM(BI11+1)</f>
        <v>3</v>
      </c>
      <c r="BJ12" s="51">
        <v>43924</v>
      </c>
      <c r="BK12" s="50" t="s">
        <v>74</v>
      </c>
      <c r="BL12" s="52">
        <f>SUM('JUILLET 2021'!Z9)</f>
        <v>0</v>
      </c>
      <c r="BM12" s="53">
        <v>3</v>
      </c>
      <c r="BN12" s="64"/>
      <c r="BO12" s="55"/>
      <c r="BP12" s="56"/>
      <c r="BS12" s="63">
        <f t="shared" ref="BS12:BS41" si="7">SUM(BS11+1)</f>
        <v>3</v>
      </c>
      <c r="BT12" s="51">
        <v>43924</v>
      </c>
      <c r="BU12" s="50" t="s">
        <v>74</v>
      </c>
      <c r="BV12" s="52">
        <f>SUM('AOUT 2021'!Z9)</f>
        <v>0</v>
      </c>
      <c r="BW12" s="53">
        <v>3</v>
      </c>
      <c r="BX12" s="64"/>
      <c r="BY12" s="55"/>
      <c r="BZ12" s="56"/>
      <c r="CC12" s="63">
        <f t="shared" ref="CC12:CC41" si="8">SUM(CC11+1)</f>
        <v>3</v>
      </c>
      <c r="CD12" s="51">
        <v>43924</v>
      </c>
      <c r="CE12" s="50" t="s">
        <v>74</v>
      </c>
      <c r="CF12" s="52">
        <f>SUM('SEPTEMBRE 2020'!Z9)</f>
        <v>0</v>
      </c>
      <c r="CG12" s="53">
        <v>3</v>
      </c>
      <c r="CH12" s="64"/>
      <c r="CI12" s="55"/>
      <c r="CJ12" s="65"/>
      <c r="CM12" s="63">
        <f t="shared" ref="CM12:CM41" si="9">SUM(CM11+1)</f>
        <v>3</v>
      </c>
      <c r="CN12" s="51">
        <v>43924</v>
      </c>
      <c r="CO12" s="50" t="s">
        <v>74</v>
      </c>
      <c r="CP12" s="52">
        <f>SUM('OCTOBRE 2021'!Z9)</f>
        <v>0</v>
      </c>
      <c r="CQ12" s="53">
        <v>3</v>
      </c>
      <c r="CR12" s="64"/>
      <c r="CS12" s="55"/>
      <c r="CT12" s="56"/>
      <c r="CW12" s="63">
        <f t="shared" ref="CW12:CW41" si="10">SUM(CW11+1)</f>
        <v>3</v>
      </c>
      <c r="CX12" s="51">
        <v>43924</v>
      </c>
      <c r="CY12" s="50" t="s">
        <v>74</v>
      </c>
      <c r="CZ12" s="52">
        <f>SUM('NOVEMBRE 2021'!Z9)</f>
        <v>0</v>
      </c>
      <c r="DA12" s="53">
        <v>3</v>
      </c>
      <c r="DB12" s="64"/>
      <c r="DC12" s="55"/>
      <c r="DD12" s="56"/>
      <c r="DG12" s="63">
        <f t="shared" ref="DG12:DG41" si="11">SUM(DG11+1)</f>
        <v>3</v>
      </c>
      <c r="DH12" s="51">
        <v>43924</v>
      </c>
      <c r="DI12" s="50" t="s">
        <v>74</v>
      </c>
      <c r="DJ12" s="52">
        <f>SUM('DECEMBRE 2021'!Z9)</f>
        <v>0</v>
      </c>
      <c r="DK12" s="53">
        <v>3</v>
      </c>
      <c r="DL12" s="64"/>
      <c r="DM12" s="55"/>
      <c r="DN12" s="56"/>
      <c r="DQ12" s="85" t="s">
        <v>94</v>
      </c>
    </row>
    <row r="13" spans="1:121">
      <c r="A13" s="58">
        <f t="shared" si="0"/>
        <v>4</v>
      </c>
      <c r="B13" s="51">
        <v>44200</v>
      </c>
      <c r="C13" s="58" t="s">
        <v>74</v>
      </c>
      <c r="D13" s="52" t="e">
        <f>SUM('JANVIER 2021'!#REF!)</f>
        <v>#REF!</v>
      </c>
      <c r="E13" s="59">
        <v>4</v>
      </c>
      <c r="F13" s="64"/>
      <c r="G13" s="55"/>
      <c r="H13" s="56"/>
      <c r="I13" s="90"/>
      <c r="K13" s="58">
        <f t="shared" si="1"/>
        <v>4</v>
      </c>
      <c r="L13" s="51">
        <v>43865</v>
      </c>
      <c r="M13" s="58" t="s">
        <v>74</v>
      </c>
      <c r="N13" s="57">
        <f>SUM('FEVRIER 2021'!Z10)</f>
        <v>137300</v>
      </c>
      <c r="O13" s="59">
        <v>4</v>
      </c>
      <c r="P13" s="62"/>
      <c r="Q13" s="60"/>
      <c r="R13" s="61"/>
      <c r="S13" s="90"/>
      <c r="U13" s="58">
        <f t="shared" si="2"/>
        <v>4</v>
      </c>
      <c r="V13" s="51">
        <v>43834</v>
      </c>
      <c r="W13" s="58" t="s">
        <v>74</v>
      </c>
      <c r="X13" s="52">
        <f>SUM('MARS 2021'!Z10)</f>
        <v>0</v>
      </c>
      <c r="Y13" s="59">
        <v>4</v>
      </c>
      <c r="Z13" s="62"/>
      <c r="AA13" s="66"/>
      <c r="AB13" s="142"/>
      <c r="AC13" s="89"/>
      <c r="AE13" s="58">
        <f t="shared" si="3"/>
        <v>4</v>
      </c>
      <c r="AF13" s="51">
        <v>43925</v>
      </c>
      <c r="AG13" s="58" t="s">
        <v>74</v>
      </c>
      <c r="AH13" s="52">
        <f>SUM('AVRIL 2021'!Z10)</f>
        <v>0</v>
      </c>
      <c r="AI13" s="59"/>
      <c r="AJ13" s="64"/>
      <c r="AK13" s="55"/>
      <c r="AL13" s="56"/>
      <c r="AO13" s="58">
        <f t="shared" si="4"/>
        <v>4</v>
      </c>
      <c r="AP13" s="51">
        <v>43955</v>
      </c>
      <c r="AQ13" s="58" t="s">
        <v>74</v>
      </c>
      <c r="AR13" s="52">
        <f>SUM('MAI 2021'!Z10)</f>
        <v>0</v>
      </c>
      <c r="AS13" s="59">
        <v>4</v>
      </c>
      <c r="AT13" s="62"/>
      <c r="AU13" s="66"/>
      <c r="AV13" s="61"/>
      <c r="AY13" s="58">
        <f t="shared" si="5"/>
        <v>4</v>
      </c>
      <c r="AZ13" s="51">
        <v>43986</v>
      </c>
      <c r="BA13" s="58" t="s">
        <v>74</v>
      </c>
      <c r="BB13" s="52">
        <f>SUM('JUIN 2021'!Z10)</f>
        <v>0</v>
      </c>
      <c r="BC13" s="59">
        <v>4</v>
      </c>
      <c r="BD13" s="62"/>
      <c r="BE13" s="66"/>
      <c r="BF13" s="61"/>
      <c r="BI13" s="58">
        <f t="shared" si="6"/>
        <v>4</v>
      </c>
      <c r="BJ13" s="51">
        <v>43925</v>
      </c>
      <c r="BK13" s="58" t="s">
        <v>74</v>
      </c>
      <c r="BL13" s="52">
        <f>SUM('JUILLET 2021'!Z10)</f>
        <v>0</v>
      </c>
      <c r="BM13" s="59">
        <v>4</v>
      </c>
      <c r="BN13" s="58"/>
      <c r="BO13" s="66"/>
      <c r="BP13" s="61"/>
      <c r="BS13" s="58">
        <f t="shared" si="7"/>
        <v>4</v>
      </c>
      <c r="BT13" s="51">
        <v>43925</v>
      </c>
      <c r="BU13" s="58" t="s">
        <v>74</v>
      </c>
      <c r="BV13" s="52">
        <f>SUM('AOUT 2021'!Z10)</f>
        <v>0</v>
      </c>
      <c r="BW13" s="59">
        <v>4</v>
      </c>
      <c r="BX13" s="58"/>
      <c r="BY13" s="66"/>
      <c r="BZ13" s="61"/>
      <c r="CC13" s="58">
        <f t="shared" si="8"/>
        <v>4</v>
      </c>
      <c r="CD13" s="51">
        <v>43925</v>
      </c>
      <c r="CE13" s="58" t="s">
        <v>74</v>
      </c>
      <c r="CF13" s="52">
        <f>SUM('SEPTEMBRE 2020'!Z10)</f>
        <v>0</v>
      </c>
      <c r="CG13" s="59">
        <v>4</v>
      </c>
      <c r="CH13" s="58"/>
      <c r="CI13" s="158"/>
      <c r="CJ13" s="159"/>
      <c r="CM13" s="58">
        <f t="shared" si="9"/>
        <v>4</v>
      </c>
      <c r="CN13" s="51">
        <v>43925</v>
      </c>
      <c r="CO13" s="58" t="s">
        <v>74</v>
      </c>
      <c r="CP13" s="52">
        <f>SUM('OCTOBRE 2021'!Z10)</f>
        <v>0</v>
      </c>
      <c r="CQ13" s="59">
        <v>4</v>
      </c>
      <c r="CR13" s="58"/>
      <c r="CS13" s="66"/>
      <c r="CT13" s="61"/>
      <c r="CW13" s="58">
        <f t="shared" si="10"/>
        <v>4</v>
      </c>
      <c r="CX13" s="51">
        <v>43925</v>
      </c>
      <c r="CY13" s="58" t="s">
        <v>74</v>
      </c>
      <c r="CZ13" s="52">
        <f>SUM('NOVEMBRE 2021'!Z10)</f>
        <v>0</v>
      </c>
      <c r="DA13" s="59">
        <v>4</v>
      </c>
      <c r="DB13" s="58"/>
      <c r="DC13" s="66"/>
      <c r="DD13" s="61"/>
      <c r="DG13" s="58">
        <f t="shared" si="11"/>
        <v>4</v>
      </c>
      <c r="DH13" s="51">
        <v>43925</v>
      </c>
      <c r="DI13" s="58" t="s">
        <v>74</v>
      </c>
      <c r="DJ13" s="52">
        <f>SUM('DECEMBRE 2021'!Z10)</f>
        <v>0</v>
      </c>
      <c r="DK13" s="59">
        <v>4</v>
      </c>
      <c r="DL13" s="58"/>
      <c r="DM13" s="66"/>
      <c r="DN13" s="61"/>
      <c r="DQ13" s="85" t="s">
        <v>95</v>
      </c>
    </row>
    <row r="14" spans="1:121">
      <c r="A14" s="63">
        <f t="shared" si="0"/>
        <v>5</v>
      </c>
      <c r="B14" s="51">
        <v>44201</v>
      </c>
      <c r="C14" s="50" t="s">
        <v>74</v>
      </c>
      <c r="D14" s="52" t="e">
        <f>SUM('JANVIER 2021'!#REF!)</f>
        <v>#REF!</v>
      </c>
      <c r="E14" s="53">
        <v>5</v>
      </c>
      <c r="F14" s="58"/>
      <c r="G14" s="66"/>
      <c r="H14" s="61"/>
      <c r="I14" s="90"/>
      <c r="K14" s="63">
        <f t="shared" si="1"/>
        <v>5</v>
      </c>
      <c r="L14" s="51">
        <v>43866</v>
      </c>
      <c r="M14" s="50" t="s">
        <v>74</v>
      </c>
      <c r="N14" s="57">
        <f>SUM('FEVRIER 2021'!Z11)</f>
        <v>158100</v>
      </c>
      <c r="O14" s="53">
        <v>5</v>
      </c>
      <c r="P14" s="64"/>
      <c r="Q14" s="55"/>
      <c r="R14" s="65"/>
      <c r="S14" s="90"/>
      <c r="U14" s="63">
        <f t="shared" si="2"/>
        <v>5</v>
      </c>
      <c r="V14" s="51">
        <v>43835</v>
      </c>
      <c r="W14" s="50" t="s">
        <v>74</v>
      </c>
      <c r="X14" s="52">
        <f>SUM('MARS 2021'!Z11)</f>
        <v>0</v>
      </c>
      <c r="Y14" s="53">
        <v>5</v>
      </c>
      <c r="Z14" s="64"/>
      <c r="AA14" s="55"/>
      <c r="AB14" s="65"/>
      <c r="AC14" s="89"/>
      <c r="AE14" s="63">
        <f t="shared" si="3"/>
        <v>5</v>
      </c>
      <c r="AF14" s="51">
        <v>43926</v>
      </c>
      <c r="AG14" s="50" t="s">
        <v>74</v>
      </c>
      <c r="AH14" s="52">
        <f>SUM('AVRIL 2021'!Z11)</f>
        <v>0</v>
      </c>
      <c r="AI14" s="53"/>
      <c r="AJ14" s="58"/>
      <c r="AK14" s="66"/>
      <c r="AL14" s="61"/>
      <c r="AO14" s="63">
        <f t="shared" si="4"/>
        <v>5</v>
      </c>
      <c r="AP14" s="51">
        <v>43956</v>
      </c>
      <c r="AQ14" s="50" t="s">
        <v>74</v>
      </c>
      <c r="AR14" s="52">
        <f>SUM('MAI 2021'!Z11)</f>
        <v>0</v>
      </c>
      <c r="AS14" s="53">
        <v>5</v>
      </c>
      <c r="AT14" s="62"/>
      <c r="AU14" s="66"/>
      <c r="AV14" s="61"/>
      <c r="AY14" s="63">
        <f t="shared" si="5"/>
        <v>5</v>
      </c>
      <c r="AZ14" s="51">
        <v>43987</v>
      </c>
      <c r="BA14" s="50" t="s">
        <v>74</v>
      </c>
      <c r="BB14" s="52">
        <f>SUM('JUIN 2021'!Z11)</f>
        <v>0</v>
      </c>
      <c r="BC14" s="53">
        <v>5</v>
      </c>
      <c r="BD14" s="50"/>
      <c r="BE14" s="55"/>
      <c r="BF14" s="56"/>
      <c r="BI14" s="63">
        <f t="shared" si="6"/>
        <v>5</v>
      </c>
      <c r="BJ14" s="51">
        <v>43926</v>
      </c>
      <c r="BK14" s="50" t="s">
        <v>74</v>
      </c>
      <c r="BL14" s="52">
        <f>SUM('JUILLET 2021'!Z11)</f>
        <v>0</v>
      </c>
      <c r="BM14" s="53">
        <v>5</v>
      </c>
      <c r="BN14" s="50"/>
      <c r="BO14" s="55"/>
      <c r="BP14" s="56"/>
      <c r="BS14" s="63">
        <f t="shared" si="7"/>
        <v>5</v>
      </c>
      <c r="BT14" s="51">
        <v>43926</v>
      </c>
      <c r="BU14" s="50" t="s">
        <v>74</v>
      </c>
      <c r="BV14" s="52">
        <f>SUM('AOUT 2021'!Z11)</f>
        <v>0</v>
      </c>
      <c r="BW14" s="53">
        <v>5</v>
      </c>
      <c r="BX14" s="64"/>
      <c r="BY14" s="55"/>
      <c r="BZ14" s="56"/>
      <c r="CC14" s="63">
        <f t="shared" si="8"/>
        <v>5</v>
      </c>
      <c r="CD14" s="51">
        <v>43926</v>
      </c>
      <c r="CE14" s="50" t="s">
        <v>74</v>
      </c>
      <c r="CF14" s="52">
        <f>SUM('SEPTEMBRE 2020'!Z11)</f>
        <v>0</v>
      </c>
      <c r="CG14" s="53">
        <v>5</v>
      </c>
      <c r="CH14" s="50"/>
      <c r="CI14" s="55"/>
      <c r="CJ14" s="56"/>
      <c r="CM14" s="63">
        <f t="shared" si="9"/>
        <v>5</v>
      </c>
      <c r="CN14" s="51">
        <v>43926</v>
      </c>
      <c r="CO14" s="50" t="s">
        <v>74</v>
      </c>
      <c r="CP14" s="52">
        <f>SUM('OCTOBRE 2021'!Z11)</f>
        <v>0</v>
      </c>
      <c r="CQ14" s="53">
        <v>5</v>
      </c>
      <c r="CR14" s="50"/>
      <c r="CS14" s="55"/>
      <c r="CT14" s="56"/>
      <c r="CW14" s="63">
        <f t="shared" si="10"/>
        <v>5</v>
      </c>
      <c r="CX14" s="51">
        <v>43926</v>
      </c>
      <c r="CY14" s="50" t="s">
        <v>74</v>
      </c>
      <c r="CZ14" s="52">
        <f>SUM('NOVEMBRE 2021'!Z11)</f>
        <v>0</v>
      </c>
      <c r="DA14" s="53">
        <v>5</v>
      </c>
      <c r="DB14" s="50"/>
      <c r="DC14" s="55"/>
      <c r="DD14" s="56"/>
      <c r="DG14" s="63">
        <f t="shared" si="11"/>
        <v>5</v>
      </c>
      <c r="DH14" s="51">
        <v>43926</v>
      </c>
      <c r="DI14" s="50" t="s">
        <v>74</v>
      </c>
      <c r="DJ14" s="52">
        <f>SUM('DECEMBRE 2021'!Z11)</f>
        <v>0</v>
      </c>
      <c r="DK14" s="170">
        <v>44166</v>
      </c>
      <c r="DL14" s="64">
        <v>44166</v>
      </c>
      <c r="DM14" s="55"/>
      <c r="DN14" s="56"/>
      <c r="DQ14" s="85" t="s">
        <v>96</v>
      </c>
    </row>
    <row r="15" spans="1:121">
      <c r="A15" s="58">
        <f t="shared" si="0"/>
        <v>6</v>
      </c>
      <c r="B15" s="51">
        <v>44202</v>
      </c>
      <c r="C15" s="58" t="s">
        <v>74</v>
      </c>
      <c r="D15" s="52" t="e">
        <f>SUM('JANVIER 2021'!#REF!)</f>
        <v>#REF!</v>
      </c>
      <c r="E15" s="59">
        <v>6</v>
      </c>
      <c r="F15" s="50"/>
      <c r="G15" s="55"/>
      <c r="H15" s="56"/>
      <c r="I15" s="90"/>
      <c r="K15" s="58">
        <f t="shared" si="1"/>
        <v>6</v>
      </c>
      <c r="L15" s="51">
        <v>43867</v>
      </c>
      <c r="M15" s="58" t="s">
        <v>74</v>
      </c>
      <c r="N15" s="57">
        <f>SUM('FEVRIER 2021'!Z12)</f>
        <v>76750</v>
      </c>
      <c r="O15" s="59">
        <v>6</v>
      </c>
      <c r="P15" s="58"/>
      <c r="Q15" s="66"/>
      <c r="R15" s="61"/>
      <c r="S15" s="90"/>
      <c r="T15" s="155"/>
      <c r="U15" s="58">
        <f t="shared" si="2"/>
        <v>6</v>
      </c>
      <c r="V15" s="51">
        <v>43836</v>
      </c>
      <c r="W15" s="58" t="s">
        <v>74</v>
      </c>
      <c r="X15" s="52">
        <f>SUM('MARS 2021'!Z12)</f>
        <v>0</v>
      </c>
      <c r="Y15" s="59">
        <v>6</v>
      </c>
      <c r="Z15" s="62"/>
      <c r="AA15" s="66"/>
      <c r="AB15" s="142"/>
      <c r="AC15" s="89"/>
      <c r="AE15" s="58">
        <f t="shared" si="3"/>
        <v>6</v>
      </c>
      <c r="AF15" s="51">
        <v>43927</v>
      </c>
      <c r="AG15" s="58" t="s">
        <v>74</v>
      </c>
      <c r="AH15" s="52">
        <f>SUM('AVRIL 2021'!Z12)</f>
        <v>0</v>
      </c>
      <c r="AI15" s="59"/>
      <c r="AJ15" s="50"/>
      <c r="AK15" s="55"/>
      <c r="AL15" s="56"/>
      <c r="AO15" s="58">
        <f t="shared" si="4"/>
        <v>6</v>
      </c>
      <c r="AP15" s="51">
        <v>43957</v>
      </c>
      <c r="AQ15" s="58" t="s">
        <v>74</v>
      </c>
      <c r="AR15" s="52">
        <f>SUM('MAI 2021'!Z12)</f>
        <v>0</v>
      </c>
      <c r="AS15" s="59">
        <v>6</v>
      </c>
      <c r="AT15" s="62"/>
      <c r="AU15" s="66"/>
      <c r="AV15" s="61"/>
      <c r="AY15" s="58">
        <f t="shared" si="5"/>
        <v>6</v>
      </c>
      <c r="AZ15" s="51">
        <v>43988</v>
      </c>
      <c r="BA15" s="58" t="s">
        <v>74</v>
      </c>
      <c r="BB15" s="52">
        <f>SUM('JUIN 2021'!Z12)</f>
        <v>0</v>
      </c>
      <c r="BC15" s="59">
        <v>6</v>
      </c>
      <c r="BD15" s="62"/>
      <c r="BE15" s="66"/>
      <c r="BF15" s="61"/>
      <c r="BI15" s="58">
        <f t="shared" si="6"/>
        <v>6</v>
      </c>
      <c r="BJ15" s="51">
        <v>43927</v>
      </c>
      <c r="BK15" s="58" t="s">
        <v>74</v>
      </c>
      <c r="BL15" s="52">
        <f>SUM('JUILLET 2021'!Z12)</f>
        <v>0</v>
      </c>
      <c r="BM15" s="59">
        <v>6</v>
      </c>
      <c r="BN15" s="62"/>
      <c r="BO15" s="66"/>
      <c r="BP15" s="61"/>
      <c r="BS15" s="58">
        <f t="shared" si="7"/>
        <v>6</v>
      </c>
      <c r="BT15" s="51">
        <v>43927</v>
      </c>
      <c r="BU15" s="58" t="s">
        <v>74</v>
      </c>
      <c r="BV15" s="52">
        <f>SUM('AOUT 2021'!Z12)</f>
        <v>0</v>
      </c>
      <c r="BW15" s="59">
        <v>6</v>
      </c>
      <c r="BX15" s="62"/>
      <c r="BY15" s="66"/>
      <c r="BZ15" s="61"/>
      <c r="CC15" s="58">
        <f t="shared" si="8"/>
        <v>6</v>
      </c>
      <c r="CD15" s="51">
        <v>43927</v>
      </c>
      <c r="CE15" s="58" t="s">
        <v>74</v>
      </c>
      <c r="CF15" s="52">
        <f>SUM('SEPTEMBRE 2020'!Z12)</f>
        <v>0</v>
      </c>
      <c r="CG15" s="59">
        <v>6</v>
      </c>
      <c r="CH15" s="62"/>
      <c r="CI15" s="66"/>
      <c r="CJ15" s="61"/>
      <c r="CM15" s="58">
        <f t="shared" si="9"/>
        <v>6</v>
      </c>
      <c r="CN15" s="51">
        <v>43927</v>
      </c>
      <c r="CO15" s="58" t="s">
        <v>74</v>
      </c>
      <c r="CP15" s="52">
        <f>SUM('OCTOBRE 2021'!Z12)</f>
        <v>0</v>
      </c>
      <c r="CQ15" s="59">
        <v>6</v>
      </c>
      <c r="CR15" s="62"/>
      <c r="CS15" s="66"/>
      <c r="CT15" s="61"/>
      <c r="CW15" s="58">
        <f t="shared" si="10"/>
        <v>6</v>
      </c>
      <c r="CX15" s="51">
        <v>43927</v>
      </c>
      <c r="CY15" s="58" t="s">
        <v>74</v>
      </c>
      <c r="CZ15" s="52">
        <f>SUM('NOVEMBRE 2021'!Z12)</f>
        <v>0</v>
      </c>
      <c r="DA15" s="59">
        <v>6</v>
      </c>
      <c r="DB15" s="62"/>
      <c r="DC15" s="66"/>
      <c r="DD15" s="61"/>
      <c r="DG15" s="58">
        <f t="shared" si="11"/>
        <v>6</v>
      </c>
      <c r="DH15" s="51">
        <v>43927</v>
      </c>
      <c r="DI15" s="58" t="s">
        <v>74</v>
      </c>
      <c r="DJ15" s="52">
        <f>SUM('DECEMBRE 2021'!Z12)</f>
        <v>0</v>
      </c>
      <c r="DK15" s="59">
        <v>6</v>
      </c>
      <c r="DL15" s="62"/>
      <c r="DM15" s="66"/>
      <c r="DN15" s="61"/>
      <c r="DQ15" s="85" t="s">
        <v>97</v>
      </c>
    </row>
    <row r="16" spans="1:121">
      <c r="A16" s="63">
        <f t="shared" si="0"/>
        <v>7</v>
      </c>
      <c r="B16" s="51">
        <v>44203</v>
      </c>
      <c r="C16" s="50" t="s">
        <v>74</v>
      </c>
      <c r="D16" s="52" t="e">
        <f>SUM('JANVIER 2021'!#REF!)</f>
        <v>#REF!</v>
      </c>
      <c r="E16" s="53">
        <v>7</v>
      </c>
      <c r="F16" s="64"/>
      <c r="G16" s="150"/>
      <c r="H16" s="151"/>
      <c r="I16" s="90"/>
      <c r="K16" s="63">
        <f t="shared" si="1"/>
        <v>7</v>
      </c>
      <c r="L16" s="51">
        <v>43868</v>
      </c>
      <c r="M16" s="50" t="s">
        <v>74</v>
      </c>
      <c r="N16" s="57">
        <f>SUM('FEVRIER 2021'!Z13)</f>
        <v>121075</v>
      </c>
      <c r="O16" s="53">
        <v>7</v>
      </c>
      <c r="P16" s="64"/>
      <c r="Q16" s="55"/>
      <c r="R16" s="56"/>
      <c r="S16" s="90"/>
      <c r="U16" s="63">
        <f t="shared" si="2"/>
        <v>7</v>
      </c>
      <c r="V16" s="51">
        <v>43837</v>
      </c>
      <c r="W16" s="50" t="s">
        <v>74</v>
      </c>
      <c r="X16" s="52">
        <f>SUM('MARS 2021'!Z13)</f>
        <v>0</v>
      </c>
      <c r="Y16" s="53">
        <v>7</v>
      </c>
      <c r="Z16" s="64"/>
      <c r="AA16" s="55"/>
      <c r="AB16" s="141"/>
      <c r="AC16" s="89"/>
      <c r="AE16" s="63">
        <f t="shared" si="3"/>
        <v>7</v>
      </c>
      <c r="AF16" s="51">
        <v>43928</v>
      </c>
      <c r="AG16" s="50" t="s">
        <v>74</v>
      </c>
      <c r="AH16" s="52">
        <f>SUM('AVRIL 2021'!Z13)</f>
        <v>0</v>
      </c>
      <c r="AI16" s="53"/>
      <c r="AJ16" s="62"/>
      <c r="AK16" s="66"/>
      <c r="AL16" s="61"/>
      <c r="AO16" s="63">
        <f t="shared" si="4"/>
        <v>7</v>
      </c>
      <c r="AP16" s="51">
        <v>43958</v>
      </c>
      <c r="AQ16" s="50" t="s">
        <v>74</v>
      </c>
      <c r="AR16" s="52">
        <f>SUM('MAI 2021'!Z13)</f>
        <v>0</v>
      </c>
      <c r="AS16" s="53">
        <v>7</v>
      </c>
      <c r="AT16" s="50"/>
      <c r="AU16" s="55"/>
      <c r="AV16" s="56"/>
      <c r="AY16" s="63">
        <f t="shared" si="5"/>
        <v>7</v>
      </c>
      <c r="AZ16" s="51">
        <v>43989</v>
      </c>
      <c r="BA16" s="50" t="s">
        <v>74</v>
      </c>
      <c r="BB16" s="52">
        <f>SUM('JUIN 2021'!Z13)</f>
        <v>0</v>
      </c>
      <c r="BC16" s="53">
        <v>7</v>
      </c>
      <c r="BD16" s="64"/>
      <c r="BE16" s="55"/>
      <c r="BF16" s="56"/>
      <c r="BI16" s="63">
        <f t="shared" si="6"/>
        <v>7</v>
      </c>
      <c r="BJ16" s="51">
        <v>43928</v>
      </c>
      <c r="BK16" s="50" t="s">
        <v>74</v>
      </c>
      <c r="BL16" s="52">
        <f>SUM('JUILLET 2021'!Z13)</f>
        <v>0</v>
      </c>
      <c r="BM16" s="53">
        <v>7</v>
      </c>
      <c r="BN16" s="64"/>
      <c r="BO16" s="55"/>
      <c r="BP16" s="56"/>
      <c r="BS16" s="63">
        <f t="shared" si="7"/>
        <v>7</v>
      </c>
      <c r="BT16" s="51">
        <v>43928</v>
      </c>
      <c r="BU16" s="50" t="s">
        <v>74</v>
      </c>
      <c r="BV16" s="52">
        <f>SUM('AOUT 2021'!Z13)</f>
        <v>0</v>
      </c>
      <c r="BW16" s="53">
        <v>7</v>
      </c>
      <c r="BX16" s="64"/>
      <c r="BY16" s="55"/>
      <c r="BZ16" s="56"/>
      <c r="CC16" s="63">
        <f t="shared" si="8"/>
        <v>7</v>
      </c>
      <c r="CD16" s="51">
        <v>43928</v>
      </c>
      <c r="CE16" s="50" t="s">
        <v>74</v>
      </c>
      <c r="CF16" s="52">
        <f>SUM('SEPTEMBRE 2020'!Z13)</f>
        <v>0</v>
      </c>
      <c r="CG16" s="53">
        <v>7</v>
      </c>
      <c r="CH16" s="64"/>
      <c r="CI16" s="55"/>
      <c r="CJ16" s="56"/>
      <c r="CM16" s="63">
        <f t="shared" si="9"/>
        <v>7</v>
      </c>
      <c r="CN16" s="51">
        <v>43928</v>
      </c>
      <c r="CO16" s="50" t="s">
        <v>74</v>
      </c>
      <c r="CP16" s="52">
        <f>SUM('OCTOBRE 2021'!Z13)</f>
        <v>0</v>
      </c>
      <c r="CQ16" s="53">
        <v>7</v>
      </c>
      <c r="CR16" s="64"/>
      <c r="CS16" s="55"/>
      <c r="CT16" s="56"/>
      <c r="CW16" s="63">
        <f t="shared" si="10"/>
        <v>7</v>
      </c>
      <c r="CX16" s="51">
        <v>43928</v>
      </c>
      <c r="CY16" s="50" t="s">
        <v>74</v>
      </c>
      <c r="CZ16" s="52">
        <f>SUM('NOVEMBRE 2021'!Z13)</f>
        <v>0</v>
      </c>
      <c r="DA16" s="53">
        <v>7</v>
      </c>
      <c r="DB16" s="64"/>
      <c r="DC16" s="55"/>
      <c r="DD16" s="56"/>
      <c r="DG16" s="63">
        <f t="shared" si="11"/>
        <v>7</v>
      </c>
      <c r="DH16" s="51">
        <v>43928</v>
      </c>
      <c r="DI16" s="50" t="s">
        <v>74</v>
      </c>
      <c r="DJ16" s="52">
        <f>SUM('DECEMBRE 2021'!Z13)</f>
        <v>0</v>
      </c>
      <c r="DK16" s="53">
        <v>7</v>
      </c>
      <c r="DL16" s="64">
        <v>44167</v>
      </c>
      <c r="DM16" s="55"/>
      <c r="DN16" s="56"/>
      <c r="DQ16" s="86" t="s">
        <v>98</v>
      </c>
    </row>
    <row r="17" spans="1:121">
      <c r="A17" s="58">
        <f t="shared" si="0"/>
        <v>8</v>
      </c>
      <c r="B17" s="51">
        <v>44204</v>
      </c>
      <c r="C17" s="58" t="s">
        <v>74</v>
      </c>
      <c r="D17" s="52" t="e">
        <f>SUM('JANVIER 2021'!#REF!)</f>
        <v>#REF!</v>
      </c>
      <c r="E17" s="59">
        <v>8</v>
      </c>
      <c r="F17" s="54"/>
      <c r="G17" s="55"/>
      <c r="H17" s="56"/>
      <c r="I17" s="90"/>
      <c r="K17" s="58">
        <f t="shared" si="1"/>
        <v>8</v>
      </c>
      <c r="L17" s="51">
        <v>43869</v>
      </c>
      <c r="M17" s="58" t="s">
        <v>74</v>
      </c>
      <c r="N17" s="57">
        <f>SUM('FEVRIER 2021'!Z14)</f>
        <v>139700</v>
      </c>
      <c r="O17" s="59">
        <v>8</v>
      </c>
      <c r="P17" s="62"/>
      <c r="Q17" s="66"/>
      <c r="R17" s="61"/>
      <c r="S17" s="90"/>
      <c r="U17" s="58">
        <f t="shared" si="2"/>
        <v>8</v>
      </c>
      <c r="V17" s="51">
        <v>43838</v>
      </c>
      <c r="W17" s="58" t="s">
        <v>74</v>
      </c>
      <c r="X17" s="52">
        <f>SUM('MARS 2021'!Z14)</f>
        <v>0</v>
      </c>
      <c r="Y17" s="59">
        <v>8</v>
      </c>
      <c r="Z17" s="62"/>
      <c r="AA17" s="66"/>
      <c r="AB17" s="142"/>
      <c r="AC17" s="89"/>
      <c r="AE17" s="58">
        <f t="shared" si="3"/>
        <v>8</v>
      </c>
      <c r="AF17" s="51">
        <v>43929</v>
      </c>
      <c r="AG17" s="58" t="s">
        <v>74</v>
      </c>
      <c r="AH17" s="52">
        <f>SUM('AVRIL 2021'!Z14)</f>
        <v>0</v>
      </c>
      <c r="AI17" s="59"/>
      <c r="AJ17" s="64"/>
      <c r="AK17" s="55"/>
      <c r="AL17" s="65"/>
      <c r="AO17" s="58">
        <f t="shared" si="4"/>
        <v>8</v>
      </c>
      <c r="AP17" s="51">
        <v>43959</v>
      </c>
      <c r="AQ17" s="58" t="s">
        <v>74</v>
      </c>
      <c r="AR17" s="52">
        <f>SUM('MAI 2021'!Z14)</f>
        <v>0</v>
      </c>
      <c r="AS17" s="59">
        <v>8</v>
      </c>
      <c r="AT17" s="62"/>
      <c r="AU17" s="60"/>
      <c r="AV17" s="61"/>
      <c r="AY17" s="58">
        <f t="shared" si="5"/>
        <v>8</v>
      </c>
      <c r="AZ17" s="51">
        <v>43990</v>
      </c>
      <c r="BA17" s="58" t="s">
        <v>74</v>
      </c>
      <c r="BB17" s="52">
        <f>SUM('JUIN 2021'!Z14)</f>
        <v>0</v>
      </c>
      <c r="BC17" s="59">
        <v>8</v>
      </c>
      <c r="BD17" s="62"/>
      <c r="BE17" s="66"/>
      <c r="BF17" s="61"/>
      <c r="BI17" s="58">
        <f t="shared" si="6"/>
        <v>8</v>
      </c>
      <c r="BJ17" s="51">
        <v>43929</v>
      </c>
      <c r="BK17" s="58" t="s">
        <v>74</v>
      </c>
      <c r="BL17" s="52">
        <f>SUM('JUILLET 2021'!Z14)</f>
        <v>0</v>
      </c>
      <c r="BM17" s="59">
        <v>8</v>
      </c>
      <c r="BN17" s="62"/>
      <c r="BO17" s="66"/>
      <c r="BP17" s="61"/>
      <c r="BS17" s="58">
        <f t="shared" si="7"/>
        <v>8</v>
      </c>
      <c r="BT17" s="51">
        <v>43929</v>
      </c>
      <c r="BU17" s="58" t="s">
        <v>74</v>
      </c>
      <c r="BV17" s="52">
        <f>SUM('AOUT 2021'!Z14)</f>
        <v>0</v>
      </c>
      <c r="BW17" s="59">
        <v>8</v>
      </c>
      <c r="BX17" s="62"/>
      <c r="BY17" s="66"/>
      <c r="BZ17" s="61"/>
      <c r="CC17" s="58">
        <f t="shared" si="8"/>
        <v>8</v>
      </c>
      <c r="CD17" s="51">
        <v>43929</v>
      </c>
      <c r="CE17" s="58" t="s">
        <v>74</v>
      </c>
      <c r="CF17" s="52">
        <f>SUM('SEPTEMBRE 2020'!Z14)</f>
        <v>0</v>
      </c>
      <c r="CG17" s="59">
        <v>8</v>
      </c>
      <c r="CH17" s="62"/>
      <c r="CI17" s="66"/>
      <c r="CJ17" s="61"/>
      <c r="CM17" s="58">
        <f t="shared" si="9"/>
        <v>8</v>
      </c>
      <c r="CN17" s="51">
        <v>43929</v>
      </c>
      <c r="CO17" s="58" t="s">
        <v>74</v>
      </c>
      <c r="CP17" s="52">
        <f>SUM('OCTOBRE 2021'!Z14)</f>
        <v>0</v>
      </c>
      <c r="CQ17" s="59">
        <v>8</v>
      </c>
      <c r="CR17" s="62"/>
      <c r="CS17" s="66"/>
      <c r="CT17" s="61"/>
      <c r="CW17" s="58">
        <f t="shared" si="10"/>
        <v>8</v>
      </c>
      <c r="CX17" s="51">
        <v>43929</v>
      </c>
      <c r="CY17" s="58" t="s">
        <v>74</v>
      </c>
      <c r="CZ17" s="52">
        <f>SUM('NOVEMBRE 2021'!Z14)</f>
        <v>0</v>
      </c>
      <c r="DA17" s="59">
        <v>8</v>
      </c>
      <c r="DB17" s="62"/>
      <c r="DC17" s="66"/>
      <c r="DD17" s="61"/>
      <c r="DG17" s="58">
        <f t="shared" si="11"/>
        <v>8</v>
      </c>
      <c r="DH17" s="51">
        <v>43929</v>
      </c>
      <c r="DI17" s="58" t="s">
        <v>74</v>
      </c>
      <c r="DJ17" s="52">
        <f>SUM('DECEMBRE 2021'!Z14)</f>
        <v>0</v>
      </c>
      <c r="DK17" s="59">
        <v>8</v>
      </c>
      <c r="DL17" s="62">
        <v>44175</v>
      </c>
      <c r="DM17" s="66"/>
      <c r="DN17" s="61"/>
      <c r="DQ17" s="85" t="s">
        <v>99</v>
      </c>
    </row>
    <row r="18" spans="1:121">
      <c r="A18" s="63">
        <f t="shared" si="0"/>
        <v>9</v>
      </c>
      <c r="B18" s="51">
        <v>44205</v>
      </c>
      <c r="C18" s="50" t="s">
        <v>74</v>
      </c>
      <c r="D18" s="52" t="e">
        <f>SUM('JANVIER 2021'!#REF!)</f>
        <v>#REF!</v>
      </c>
      <c r="E18" s="53">
        <v>9</v>
      </c>
      <c r="F18" s="58"/>
      <c r="G18" s="60"/>
      <c r="H18" s="61"/>
      <c r="I18" s="90"/>
      <c r="K18" s="63">
        <f t="shared" si="1"/>
        <v>9</v>
      </c>
      <c r="L18" s="51">
        <v>43870</v>
      </c>
      <c r="M18" s="50" t="s">
        <v>74</v>
      </c>
      <c r="N18" s="57">
        <f>SUM('FEVRIER 2021'!Z15)</f>
        <v>73300</v>
      </c>
      <c r="O18" s="53">
        <v>9</v>
      </c>
      <c r="P18" s="64"/>
      <c r="Q18" s="55"/>
      <c r="R18" s="56"/>
      <c r="S18" s="90"/>
      <c r="U18" s="63">
        <f t="shared" si="2"/>
        <v>9</v>
      </c>
      <c r="V18" s="51">
        <v>43839</v>
      </c>
      <c r="W18" s="50" t="s">
        <v>74</v>
      </c>
      <c r="X18" s="52">
        <f>SUM('MARS 2021'!Z15)</f>
        <v>0</v>
      </c>
      <c r="Y18" s="53">
        <v>9</v>
      </c>
      <c r="Z18" s="64"/>
      <c r="AA18" s="55"/>
      <c r="AB18" s="141"/>
      <c r="AC18" s="89"/>
      <c r="AE18" s="63">
        <f t="shared" si="3"/>
        <v>9</v>
      </c>
      <c r="AF18" s="51">
        <v>43930</v>
      </c>
      <c r="AG18" s="50" t="s">
        <v>74</v>
      </c>
      <c r="AH18" s="52">
        <f>SUM('AVRIL 2021'!Z15)</f>
        <v>0</v>
      </c>
      <c r="AI18" s="53"/>
      <c r="AJ18" s="62"/>
      <c r="AK18" s="66"/>
      <c r="AL18" s="61"/>
      <c r="AO18" s="63">
        <f t="shared" si="4"/>
        <v>9</v>
      </c>
      <c r="AP18" s="51">
        <v>43960</v>
      </c>
      <c r="AQ18" s="50" t="s">
        <v>74</v>
      </c>
      <c r="AR18" s="52">
        <f>SUM('MAI 2021'!Z15)</f>
        <v>0</v>
      </c>
      <c r="AS18" s="53">
        <v>9</v>
      </c>
      <c r="AT18" s="64"/>
      <c r="AU18" s="55"/>
      <c r="AV18" s="56"/>
      <c r="AY18" s="63">
        <f t="shared" si="5"/>
        <v>9</v>
      </c>
      <c r="AZ18" s="51">
        <v>43991</v>
      </c>
      <c r="BA18" s="50" t="s">
        <v>74</v>
      </c>
      <c r="BB18" s="52">
        <f>SUM('JUIN 2021'!Z15)</f>
        <v>0</v>
      </c>
      <c r="BC18" s="53">
        <v>9</v>
      </c>
      <c r="BD18" s="64"/>
      <c r="BE18" s="55"/>
      <c r="BF18" s="56"/>
      <c r="BI18" s="63">
        <f t="shared" si="6"/>
        <v>9</v>
      </c>
      <c r="BJ18" s="51">
        <v>43930</v>
      </c>
      <c r="BK18" s="50" t="s">
        <v>74</v>
      </c>
      <c r="BL18" s="52">
        <f>SUM('JUILLET 2021'!Z15)</f>
        <v>0</v>
      </c>
      <c r="BM18" s="53">
        <v>9</v>
      </c>
      <c r="BN18" s="64">
        <v>44027</v>
      </c>
      <c r="BO18" s="55"/>
      <c r="BP18" s="56"/>
      <c r="BS18" s="63">
        <f t="shared" si="7"/>
        <v>9</v>
      </c>
      <c r="BT18" s="51">
        <v>43930</v>
      </c>
      <c r="BU18" s="50" t="s">
        <v>74</v>
      </c>
      <c r="BV18" s="52">
        <f>SUM('AOUT 2021'!Z15)</f>
        <v>0</v>
      </c>
      <c r="BW18" s="53">
        <v>9</v>
      </c>
      <c r="BX18" s="64"/>
      <c r="BY18" s="55"/>
      <c r="BZ18" s="56"/>
      <c r="CC18" s="63">
        <f t="shared" si="8"/>
        <v>9</v>
      </c>
      <c r="CD18" s="51">
        <v>43930</v>
      </c>
      <c r="CE18" s="50" t="s">
        <v>74</v>
      </c>
      <c r="CF18" s="52">
        <f>SUM('SEPTEMBRE 2020'!Z15)</f>
        <v>0</v>
      </c>
      <c r="CG18" s="53">
        <v>9</v>
      </c>
      <c r="CH18" s="64"/>
      <c r="CI18" s="55"/>
      <c r="CJ18" s="56"/>
      <c r="CM18" s="63">
        <f t="shared" si="9"/>
        <v>9</v>
      </c>
      <c r="CN18" s="51">
        <v>43930</v>
      </c>
      <c r="CO18" s="50" t="s">
        <v>74</v>
      </c>
      <c r="CP18" s="52">
        <f>SUM('OCTOBRE 2021'!Z15)</f>
        <v>0</v>
      </c>
      <c r="CQ18" s="53">
        <v>9</v>
      </c>
      <c r="CR18" s="64"/>
      <c r="CS18" s="55"/>
      <c r="CT18" s="56"/>
      <c r="CW18" s="63">
        <f t="shared" si="10"/>
        <v>9</v>
      </c>
      <c r="CX18" s="51">
        <v>43930</v>
      </c>
      <c r="CY18" s="50" t="s">
        <v>74</v>
      </c>
      <c r="CZ18" s="52">
        <f>SUM('NOVEMBRE 2021'!Z15)</f>
        <v>0</v>
      </c>
      <c r="DA18" s="53">
        <v>9</v>
      </c>
      <c r="DB18" s="64"/>
      <c r="DC18" s="55"/>
      <c r="DD18" s="56"/>
      <c r="DG18" s="63">
        <f t="shared" si="11"/>
        <v>9</v>
      </c>
      <c r="DH18" s="51">
        <v>43930</v>
      </c>
      <c r="DI18" s="50" t="s">
        <v>74</v>
      </c>
      <c r="DJ18" s="52">
        <f>SUM('DECEMBRE 2021'!Z15)</f>
        <v>0</v>
      </c>
      <c r="DK18" s="53">
        <v>9</v>
      </c>
      <c r="DL18" s="64"/>
      <c r="DM18" s="55"/>
      <c r="DN18" s="56"/>
      <c r="DQ18" s="85" t="s">
        <v>100</v>
      </c>
    </row>
    <row r="19" spans="1:121">
      <c r="A19" s="58">
        <f>SUM(A18+1)</f>
        <v>10</v>
      </c>
      <c r="B19" s="51">
        <v>44206</v>
      </c>
      <c r="C19" s="58" t="s">
        <v>74</v>
      </c>
      <c r="D19" s="52" t="e">
        <f>SUM('JANVIER 2021'!#REF!)</f>
        <v>#REF!</v>
      </c>
      <c r="E19" s="59">
        <v>10</v>
      </c>
      <c r="F19" s="58"/>
      <c r="G19" s="66"/>
      <c r="H19" s="154"/>
      <c r="I19" s="90"/>
      <c r="K19" s="58">
        <f>SUM(K18+1)</f>
        <v>10</v>
      </c>
      <c r="L19" s="51">
        <v>43871</v>
      </c>
      <c r="M19" s="58" t="s">
        <v>74</v>
      </c>
      <c r="N19" s="57">
        <f>SUM('FEVRIER 2021'!Z16)</f>
        <v>400</v>
      </c>
      <c r="O19" s="59">
        <v>10</v>
      </c>
      <c r="P19" s="58"/>
      <c r="Q19" s="66"/>
      <c r="R19" s="61"/>
      <c r="S19" s="90"/>
      <c r="U19" s="58">
        <f>SUM(U18+1)</f>
        <v>10</v>
      </c>
      <c r="V19" s="51">
        <v>43840</v>
      </c>
      <c r="W19" s="58" t="s">
        <v>74</v>
      </c>
      <c r="X19" s="52">
        <f>SUM('MARS 2021'!Z16)</f>
        <v>0</v>
      </c>
      <c r="Y19" s="59">
        <v>10</v>
      </c>
      <c r="Z19" s="62"/>
      <c r="AA19" s="66"/>
      <c r="AB19" s="142"/>
      <c r="AC19" s="89"/>
      <c r="AE19" s="58">
        <f>SUM(AE18+1)</f>
        <v>10</v>
      </c>
      <c r="AF19" s="51">
        <v>43931</v>
      </c>
      <c r="AG19" s="58" t="s">
        <v>74</v>
      </c>
      <c r="AH19" s="52">
        <f>SUM('AVRIL 2021'!Z16)</f>
        <v>0</v>
      </c>
      <c r="AI19" s="59"/>
      <c r="AJ19" s="64"/>
      <c r="AK19" s="55"/>
      <c r="AL19" s="56"/>
      <c r="AO19" s="58">
        <f>SUM(AO18+1)</f>
        <v>10</v>
      </c>
      <c r="AP19" s="51">
        <v>43961</v>
      </c>
      <c r="AQ19" s="58" t="s">
        <v>74</v>
      </c>
      <c r="AR19" s="52">
        <f>SUM('MAI 2021'!Z16)</f>
        <v>0</v>
      </c>
      <c r="AS19" s="59">
        <v>10</v>
      </c>
      <c r="AT19" s="64"/>
      <c r="AU19" s="55"/>
      <c r="AV19" s="56"/>
      <c r="AY19" s="58">
        <f>SUM(AY18+1)</f>
        <v>10</v>
      </c>
      <c r="AZ19" s="51">
        <v>43992</v>
      </c>
      <c r="BA19" s="58" t="s">
        <v>74</v>
      </c>
      <c r="BB19" s="52">
        <f>SUM('JUIN 2021'!Z16)</f>
        <v>0</v>
      </c>
      <c r="BC19" s="59">
        <v>10</v>
      </c>
      <c r="BD19" s="58"/>
      <c r="BE19" s="66"/>
      <c r="BF19" s="61"/>
      <c r="BI19" s="58">
        <f>SUM(BI18+1)</f>
        <v>10</v>
      </c>
      <c r="BJ19" s="51">
        <v>43931</v>
      </c>
      <c r="BK19" s="58" t="s">
        <v>74</v>
      </c>
      <c r="BL19" s="52">
        <f>SUM('JUILLET 2021'!Z16)</f>
        <v>0</v>
      </c>
      <c r="BM19" s="59">
        <v>10</v>
      </c>
      <c r="BN19" s="58"/>
      <c r="BO19" s="66"/>
      <c r="BP19" s="61"/>
      <c r="BS19" s="58">
        <f>SUM(BS18+1)</f>
        <v>10</v>
      </c>
      <c r="BT19" s="51">
        <v>43931</v>
      </c>
      <c r="BU19" s="58" t="s">
        <v>74</v>
      </c>
      <c r="BV19" s="52">
        <f>SUM('AOUT 2021'!Z16)</f>
        <v>0</v>
      </c>
      <c r="BW19" s="59">
        <v>10</v>
      </c>
      <c r="BX19" s="64"/>
      <c r="BY19" s="55"/>
      <c r="BZ19" s="65"/>
      <c r="CC19" s="58">
        <f>SUM(CC18+1)</f>
        <v>10</v>
      </c>
      <c r="CD19" s="51">
        <v>43931</v>
      </c>
      <c r="CE19" s="58" t="s">
        <v>74</v>
      </c>
      <c r="CF19" s="52">
        <f>SUM('SEPTEMBRE 2020'!Z16)</f>
        <v>0</v>
      </c>
      <c r="CG19" s="59">
        <v>10</v>
      </c>
      <c r="CH19" s="58"/>
      <c r="CI19" s="66"/>
      <c r="CJ19" s="61"/>
      <c r="CM19" s="58">
        <f>SUM(CM18+1)</f>
        <v>10</v>
      </c>
      <c r="CN19" s="51">
        <v>43931</v>
      </c>
      <c r="CO19" s="58" t="s">
        <v>74</v>
      </c>
      <c r="CP19" s="52">
        <f>SUM('OCTOBRE 2021'!Z16)</f>
        <v>0</v>
      </c>
      <c r="CQ19" s="59">
        <v>10</v>
      </c>
      <c r="CR19" s="58"/>
      <c r="CS19" s="158"/>
      <c r="CT19" s="159"/>
      <c r="CW19" s="58">
        <f>SUM(CW18+1)</f>
        <v>10</v>
      </c>
      <c r="CX19" s="51">
        <v>43931</v>
      </c>
      <c r="CY19" s="58" t="s">
        <v>74</v>
      </c>
      <c r="CZ19" s="52">
        <f>SUM('NOVEMBRE 2021'!Z16)</f>
        <v>0</v>
      </c>
      <c r="DA19" s="59">
        <v>10</v>
      </c>
      <c r="DB19" s="58"/>
      <c r="DC19" s="66"/>
      <c r="DD19" s="61"/>
      <c r="DG19" s="58">
        <f>SUM(DG18+1)</f>
        <v>10</v>
      </c>
      <c r="DH19" s="51">
        <v>43931</v>
      </c>
      <c r="DI19" s="58" t="s">
        <v>74</v>
      </c>
      <c r="DJ19" s="52">
        <f>SUM('DECEMBRE 2021'!Z16)</f>
        <v>0</v>
      </c>
      <c r="DK19" s="59">
        <v>10</v>
      </c>
      <c r="DL19" s="58"/>
      <c r="DM19" s="66"/>
      <c r="DN19" s="61"/>
      <c r="DQ19" s="85" t="s">
        <v>101</v>
      </c>
    </row>
    <row r="20" spans="1:121">
      <c r="A20" s="63">
        <f t="shared" si="0"/>
        <v>11</v>
      </c>
      <c r="B20" s="51">
        <v>44207</v>
      </c>
      <c r="C20" s="50" t="s">
        <v>74</v>
      </c>
      <c r="D20" s="52" t="e">
        <f>SUM('JANVIER 2021'!#REF!)</f>
        <v>#REF!</v>
      </c>
      <c r="E20" s="53">
        <v>11</v>
      </c>
      <c r="F20" s="50"/>
      <c r="G20" s="55"/>
      <c r="H20" s="56"/>
      <c r="I20" s="90"/>
      <c r="K20" s="63">
        <f t="shared" si="1"/>
        <v>11</v>
      </c>
      <c r="L20" s="51">
        <v>43872</v>
      </c>
      <c r="M20" s="50" t="s">
        <v>74</v>
      </c>
      <c r="N20" s="57">
        <f>SUM('FEVRIER 2021'!Z17)</f>
        <v>400</v>
      </c>
      <c r="O20" s="53">
        <v>11</v>
      </c>
      <c r="P20" s="64"/>
      <c r="Q20" s="55"/>
      <c r="R20" s="65"/>
      <c r="S20" s="90"/>
      <c r="U20" s="63">
        <f t="shared" si="2"/>
        <v>11</v>
      </c>
      <c r="V20" s="51">
        <v>43841</v>
      </c>
      <c r="W20" s="50" t="s">
        <v>74</v>
      </c>
      <c r="X20" s="52">
        <f>SUM('MARS 2021'!Z17)</f>
        <v>0</v>
      </c>
      <c r="Y20" s="53">
        <v>11</v>
      </c>
      <c r="Z20" s="64"/>
      <c r="AA20" s="55"/>
      <c r="AB20" s="141"/>
      <c r="AC20" s="89"/>
      <c r="AE20" s="63">
        <f t="shared" si="3"/>
        <v>11</v>
      </c>
      <c r="AF20" s="51">
        <v>43932</v>
      </c>
      <c r="AG20" s="50" t="s">
        <v>74</v>
      </c>
      <c r="AH20" s="52">
        <f>SUM('AVRIL 2021'!Z17)</f>
        <v>0</v>
      </c>
      <c r="AI20" s="53"/>
      <c r="AJ20" s="62"/>
      <c r="AK20" s="66"/>
      <c r="AL20" s="61"/>
      <c r="AO20" s="63">
        <f t="shared" si="4"/>
        <v>11</v>
      </c>
      <c r="AP20" s="51">
        <v>43962</v>
      </c>
      <c r="AQ20" s="50" t="s">
        <v>74</v>
      </c>
      <c r="AR20" s="52">
        <f>SUM('MAI 2021'!Z17)</f>
        <v>0</v>
      </c>
      <c r="AS20" s="53">
        <v>11</v>
      </c>
      <c r="AT20" s="58"/>
      <c r="AU20" s="66"/>
      <c r="AV20" s="154"/>
      <c r="AY20" s="63">
        <f t="shared" si="5"/>
        <v>11</v>
      </c>
      <c r="AZ20" s="51">
        <v>43993</v>
      </c>
      <c r="BA20" s="50" t="s">
        <v>74</v>
      </c>
      <c r="BB20" s="52">
        <f>SUM('JUIN 2021'!Z17)</f>
        <v>0</v>
      </c>
      <c r="BC20" s="53">
        <v>11</v>
      </c>
      <c r="BD20" s="64"/>
      <c r="BE20" s="55"/>
      <c r="BF20" s="56"/>
      <c r="BI20" s="63">
        <f t="shared" si="6"/>
        <v>11</v>
      </c>
      <c r="BJ20" s="51">
        <v>43932</v>
      </c>
      <c r="BK20" s="50" t="s">
        <v>74</v>
      </c>
      <c r="BL20" s="52">
        <f>SUM('JUILLET 2021'!Z17)</f>
        <v>0</v>
      </c>
      <c r="BM20" s="53">
        <v>11</v>
      </c>
      <c r="BN20" s="64">
        <v>44029</v>
      </c>
      <c r="BO20" s="55"/>
      <c r="BP20" s="56"/>
      <c r="BS20" s="63">
        <f t="shared" si="7"/>
        <v>11</v>
      </c>
      <c r="BT20" s="51">
        <v>43932</v>
      </c>
      <c r="BU20" s="50" t="s">
        <v>74</v>
      </c>
      <c r="BV20" s="52">
        <f>SUM('AOUT 2021'!Z17)</f>
        <v>0</v>
      </c>
      <c r="BW20" s="53">
        <v>11</v>
      </c>
      <c r="BX20" s="58"/>
      <c r="BY20" s="66"/>
      <c r="BZ20" s="154"/>
      <c r="CC20" s="63">
        <f t="shared" si="8"/>
        <v>11</v>
      </c>
      <c r="CD20" s="51">
        <v>43932</v>
      </c>
      <c r="CE20" s="50" t="s">
        <v>74</v>
      </c>
      <c r="CF20" s="52">
        <f>SUM('SEPTEMBRE 2020'!Z17)</f>
        <v>0</v>
      </c>
      <c r="CG20" s="53">
        <v>11</v>
      </c>
      <c r="CH20" s="64"/>
      <c r="CI20" s="55"/>
      <c r="CJ20" s="65"/>
      <c r="CM20" s="63">
        <f t="shared" si="9"/>
        <v>11</v>
      </c>
      <c r="CN20" s="51">
        <v>43932</v>
      </c>
      <c r="CO20" s="50" t="s">
        <v>74</v>
      </c>
      <c r="CP20" s="52">
        <f>SUM('OCTOBRE 2021'!Z17)</f>
        <v>0</v>
      </c>
      <c r="CQ20" s="53">
        <v>11</v>
      </c>
      <c r="CR20" s="64"/>
      <c r="CS20" s="55"/>
      <c r="CT20" s="56"/>
      <c r="CW20" s="63">
        <f t="shared" si="10"/>
        <v>11</v>
      </c>
      <c r="CX20" s="51">
        <v>43932</v>
      </c>
      <c r="CY20" s="50" t="s">
        <v>74</v>
      </c>
      <c r="CZ20" s="52">
        <f>SUM('NOVEMBRE 2021'!Z17)</f>
        <v>0</v>
      </c>
      <c r="DA20" s="53">
        <v>11</v>
      </c>
      <c r="DB20" s="64"/>
      <c r="DC20" s="55"/>
      <c r="DD20" s="56"/>
      <c r="DG20" s="63">
        <f t="shared" si="11"/>
        <v>11</v>
      </c>
      <c r="DH20" s="51">
        <v>43932</v>
      </c>
      <c r="DI20" s="50" t="s">
        <v>74</v>
      </c>
      <c r="DJ20" s="52">
        <f>SUM('DECEMBRE 2021'!Z17)</f>
        <v>0</v>
      </c>
      <c r="DK20" s="53">
        <v>11</v>
      </c>
      <c r="DL20" s="64"/>
      <c r="DM20" s="55"/>
      <c r="DN20" s="56"/>
      <c r="DQ20" s="85" t="s">
        <v>102</v>
      </c>
    </row>
    <row r="21" spans="1:121">
      <c r="A21" s="58">
        <f t="shared" si="0"/>
        <v>12</v>
      </c>
      <c r="B21" s="51">
        <v>44208</v>
      </c>
      <c r="C21" s="58" t="s">
        <v>74</v>
      </c>
      <c r="D21" s="52" t="e">
        <f>SUM('JANVIER 2021'!#REF!)</f>
        <v>#REF!</v>
      </c>
      <c r="E21" s="59">
        <v>12</v>
      </c>
      <c r="F21" s="62"/>
      <c r="G21" s="66"/>
      <c r="H21" s="61"/>
      <c r="I21" s="90"/>
      <c r="K21" s="58">
        <f t="shared" si="1"/>
        <v>12</v>
      </c>
      <c r="L21" s="51">
        <v>43873</v>
      </c>
      <c r="M21" s="58" t="s">
        <v>74</v>
      </c>
      <c r="N21" s="57">
        <f>SUM('FEVRIER 2021'!Z18)</f>
        <v>0</v>
      </c>
      <c r="O21" s="59">
        <v>12</v>
      </c>
      <c r="P21" s="58"/>
      <c r="Q21" s="66"/>
      <c r="R21" s="61"/>
      <c r="S21" s="90"/>
      <c r="U21" s="58">
        <f t="shared" si="2"/>
        <v>12</v>
      </c>
      <c r="V21" s="51">
        <v>43842</v>
      </c>
      <c r="W21" s="58" t="s">
        <v>74</v>
      </c>
      <c r="X21" s="52">
        <f>SUM('MARS 2021'!Z18)</f>
        <v>0</v>
      </c>
      <c r="Y21" s="59">
        <v>12</v>
      </c>
      <c r="Z21" s="62"/>
      <c r="AA21" s="66"/>
      <c r="AB21" s="142"/>
      <c r="AC21" s="89"/>
      <c r="AE21" s="58">
        <f t="shared" si="3"/>
        <v>12</v>
      </c>
      <c r="AF21" s="51">
        <v>43933</v>
      </c>
      <c r="AG21" s="58" t="s">
        <v>74</v>
      </c>
      <c r="AH21" s="52">
        <f>SUM('AVRIL 2021'!Z18)</f>
        <v>0</v>
      </c>
      <c r="AI21" s="59"/>
      <c r="AJ21" s="64"/>
      <c r="AK21" s="55"/>
      <c r="AL21" s="56"/>
      <c r="AO21" s="58">
        <f t="shared" si="4"/>
        <v>12</v>
      </c>
      <c r="AP21" s="51">
        <v>43963</v>
      </c>
      <c r="AQ21" s="58" t="s">
        <v>74</v>
      </c>
      <c r="AR21" s="52">
        <f>SUM('MAI 2021'!Z18)</f>
        <v>0</v>
      </c>
      <c r="AS21" s="59">
        <v>12</v>
      </c>
      <c r="AT21" s="64"/>
      <c r="AU21" s="55"/>
      <c r="AV21" s="56"/>
      <c r="AY21" s="58">
        <f t="shared" si="5"/>
        <v>12</v>
      </c>
      <c r="AZ21" s="51">
        <v>43994</v>
      </c>
      <c r="BA21" s="58" t="s">
        <v>74</v>
      </c>
      <c r="BB21" s="52">
        <f>SUM('JUIN 2021'!Z18)</f>
        <v>0</v>
      </c>
      <c r="BC21" s="59">
        <v>12</v>
      </c>
      <c r="BD21" s="62"/>
      <c r="BE21" s="66"/>
      <c r="BF21" s="61"/>
      <c r="BI21" s="58">
        <f t="shared" si="6"/>
        <v>12</v>
      </c>
      <c r="BJ21" s="51">
        <v>43933</v>
      </c>
      <c r="BK21" s="58" t="s">
        <v>74</v>
      </c>
      <c r="BL21" s="52">
        <f>SUM('JUILLET 2021'!Z18)</f>
        <v>0</v>
      </c>
      <c r="BM21" s="59">
        <v>12</v>
      </c>
      <c r="BN21" s="62"/>
      <c r="BO21" s="66"/>
      <c r="BP21" s="61"/>
      <c r="BS21" s="58">
        <f t="shared" si="7"/>
        <v>12</v>
      </c>
      <c r="BT21" s="51">
        <v>43933</v>
      </c>
      <c r="BU21" s="58" t="s">
        <v>74</v>
      </c>
      <c r="BV21" s="52">
        <f>SUM('AOUT 2021'!Z18)</f>
        <v>0</v>
      </c>
      <c r="BW21" s="59">
        <v>12</v>
      </c>
      <c r="BX21" s="62"/>
      <c r="BY21" s="66"/>
      <c r="BZ21" s="61"/>
      <c r="CC21" s="58">
        <f t="shared" si="8"/>
        <v>12</v>
      </c>
      <c r="CD21" s="51">
        <v>43933</v>
      </c>
      <c r="CE21" s="58" t="s">
        <v>74</v>
      </c>
      <c r="CF21" s="52">
        <f>SUM('SEPTEMBRE 2020'!Z18)</f>
        <v>0</v>
      </c>
      <c r="CG21" s="59">
        <v>12</v>
      </c>
      <c r="CH21" s="62"/>
      <c r="CI21" s="66"/>
      <c r="CJ21" s="61"/>
      <c r="CM21" s="58">
        <f t="shared" si="9"/>
        <v>12</v>
      </c>
      <c r="CN21" s="51">
        <v>43933</v>
      </c>
      <c r="CO21" s="58" t="s">
        <v>74</v>
      </c>
      <c r="CP21" s="52">
        <f>SUM('OCTOBRE 2021'!Z18)</f>
        <v>0</v>
      </c>
      <c r="CQ21" s="59">
        <v>12</v>
      </c>
      <c r="CR21" s="62"/>
      <c r="CS21" s="66"/>
      <c r="CT21" s="61"/>
      <c r="CW21" s="58">
        <f t="shared" si="10"/>
        <v>12</v>
      </c>
      <c r="CX21" s="51">
        <v>43933</v>
      </c>
      <c r="CY21" s="58" t="s">
        <v>74</v>
      </c>
      <c r="CZ21" s="52">
        <f>SUM('NOVEMBRE 2021'!Z18)</f>
        <v>0</v>
      </c>
      <c r="DA21" s="59">
        <v>12</v>
      </c>
      <c r="DB21" s="62"/>
      <c r="DC21" s="66"/>
      <c r="DD21" s="61"/>
      <c r="DG21" s="58">
        <f t="shared" si="11"/>
        <v>12</v>
      </c>
      <c r="DH21" s="51">
        <v>43933</v>
      </c>
      <c r="DI21" s="58" t="s">
        <v>74</v>
      </c>
      <c r="DJ21" s="52">
        <f>SUM('DECEMBRE 2021'!Z18)</f>
        <v>0</v>
      </c>
      <c r="DK21" s="59">
        <v>12</v>
      </c>
      <c r="DL21" s="62"/>
      <c r="DM21" s="66"/>
      <c r="DN21" s="61"/>
      <c r="DQ21" s="85" t="s">
        <v>103</v>
      </c>
    </row>
    <row r="22" spans="1:121">
      <c r="A22" s="63">
        <f t="shared" si="0"/>
        <v>13</v>
      </c>
      <c r="B22" s="51">
        <v>44209</v>
      </c>
      <c r="C22" s="50" t="s">
        <v>74</v>
      </c>
      <c r="D22" s="52" t="e">
        <f>SUM('JANVIER 2021'!#REF!)</f>
        <v>#REF!</v>
      </c>
      <c r="E22" s="53">
        <v>13</v>
      </c>
      <c r="F22" s="64"/>
      <c r="G22" s="55"/>
      <c r="H22" s="56"/>
      <c r="I22" s="90"/>
      <c r="K22" s="63">
        <f t="shared" si="1"/>
        <v>13</v>
      </c>
      <c r="L22" s="51">
        <v>43874</v>
      </c>
      <c r="M22" s="50" t="s">
        <v>74</v>
      </c>
      <c r="N22" s="57">
        <f>SUM('FEVRIER 2021'!Z19)</f>
        <v>0</v>
      </c>
      <c r="O22" s="53">
        <v>13</v>
      </c>
      <c r="P22" s="64"/>
      <c r="Q22" s="55"/>
      <c r="R22" s="65"/>
      <c r="S22" s="90"/>
      <c r="U22" s="63">
        <f t="shared" si="2"/>
        <v>13</v>
      </c>
      <c r="V22" s="51">
        <v>43843</v>
      </c>
      <c r="W22" s="50" t="s">
        <v>74</v>
      </c>
      <c r="X22" s="52">
        <f>SUM('MARS 2021'!Z19)</f>
        <v>0</v>
      </c>
      <c r="Y22" s="53">
        <v>13</v>
      </c>
      <c r="Z22" s="64"/>
      <c r="AA22" s="55"/>
      <c r="AB22" s="141"/>
      <c r="AC22" s="89"/>
      <c r="AE22" s="63">
        <f t="shared" si="3"/>
        <v>13</v>
      </c>
      <c r="AF22" s="51">
        <v>43934</v>
      </c>
      <c r="AG22" s="50" t="s">
        <v>74</v>
      </c>
      <c r="AH22" s="52">
        <f>SUM('AVRIL 2021'!Z19)</f>
        <v>0</v>
      </c>
      <c r="AI22" s="53"/>
      <c r="AJ22" s="64"/>
      <c r="AK22" s="55"/>
      <c r="AL22" s="56"/>
      <c r="AO22" s="63">
        <f t="shared" si="4"/>
        <v>13</v>
      </c>
      <c r="AP22" s="51">
        <v>43964</v>
      </c>
      <c r="AQ22" s="50" t="s">
        <v>74</v>
      </c>
      <c r="AR22" s="52">
        <f>SUM('MAI 2021'!Z19)</f>
        <v>0</v>
      </c>
      <c r="AS22" s="53">
        <v>13</v>
      </c>
      <c r="AT22" s="135"/>
      <c r="AU22" s="55"/>
      <c r="AV22" s="70"/>
      <c r="AY22" s="63">
        <f t="shared" si="5"/>
        <v>13</v>
      </c>
      <c r="AZ22" s="51">
        <v>43995</v>
      </c>
      <c r="BA22" s="50" t="s">
        <v>74</v>
      </c>
      <c r="BB22" s="52">
        <f>SUM('JUIN 2021'!Z19)</f>
        <v>0</v>
      </c>
      <c r="BC22" s="53">
        <v>13</v>
      </c>
      <c r="BD22" s="64"/>
      <c r="BE22" s="55"/>
      <c r="BF22" s="56"/>
      <c r="BI22" s="63">
        <f t="shared" si="6"/>
        <v>13</v>
      </c>
      <c r="BJ22" s="51">
        <v>43934</v>
      </c>
      <c r="BK22" s="50" t="s">
        <v>74</v>
      </c>
      <c r="BL22" s="52">
        <f>SUM('JUILLET 2021'!Z19)</f>
        <v>0</v>
      </c>
      <c r="BM22" s="53">
        <v>13</v>
      </c>
      <c r="BN22" s="64"/>
      <c r="BO22" s="55"/>
      <c r="BP22" s="56"/>
      <c r="BS22" s="63">
        <f t="shared" si="7"/>
        <v>13</v>
      </c>
      <c r="BT22" s="51">
        <v>43934</v>
      </c>
      <c r="BU22" s="50" t="s">
        <v>74</v>
      </c>
      <c r="BV22" s="52">
        <f>SUM('AOUT 2021'!Z19)</f>
        <v>0</v>
      </c>
      <c r="BW22" s="53">
        <v>13</v>
      </c>
      <c r="BX22" s="64"/>
      <c r="BY22" s="55"/>
      <c r="BZ22" s="56"/>
      <c r="CC22" s="63">
        <f t="shared" si="8"/>
        <v>13</v>
      </c>
      <c r="CD22" s="51">
        <v>43934</v>
      </c>
      <c r="CE22" s="50" t="s">
        <v>74</v>
      </c>
      <c r="CF22" s="52">
        <f>SUM('SEPTEMBRE 2020'!Z19)</f>
        <v>0</v>
      </c>
      <c r="CG22" s="53">
        <v>13</v>
      </c>
      <c r="CH22" s="64"/>
      <c r="CI22" s="55"/>
      <c r="CJ22" s="56"/>
      <c r="CM22" s="63">
        <f t="shared" si="9"/>
        <v>13</v>
      </c>
      <c r="CN22" s="51">
        <v>43934</v>
      </c>
      <c r="CO22" s="50" t="s">
        <v>74</v>
      </c>
      <c r="CP22" s="52">
        <f>SUM('OCTOBRE 2021'!Z19)</f>
        <v>0</v>
      </c>
      <c r="CQ22" s="53">
        <v>13</v>
      </c>
      <c r="CR22" s="64"/>
      <c r="CS22" s="55"/>
      <c r="CT22" s="56"/>
      <c r="CW22" s="63">
        <f t="shared" si="10"/>
        <v>13</v>
      </c>
      <c r="CX22" s="51">
        <v>43934</v>
      </c>
      <c r="CY22" s="50" t="s">
        <v>74</v>
      </c>
      <c r="CZ22" s="52">
        <f>SUM('NOVEMBRE 2021'!Z19)</f>
        <v>0</v>
      </c>
      <c r="DA22" s="53">
        <v>13</v>
      </c>
      <c r="DB22" s="64"/>
      <c r="DC22" s="55"/>
      <c r="DD22" s="56"/>
      <c r="DG22" s="63">
        <f t="shared" si="11"/>
        <v>13</v>
      </c>
      <c r="DH22" s="51">
        <v>43934</v>
      </c>
      <c r="DI22" s="50" t="s">
        <v>74</v>
      </c>
      <c r="DJ22" s="52">
        <f>SUM('DECEMBRE 2021'!Z19)</f>
        <v>0</v>
      </c>
      <c r="DK22" s="53">
        <v>13</v>
      </c>
      <c r="DL22" s="64"/>
      <c r="DM22" s="55"/>
      <c r="DN22" s="56"/>
      <c r="DQ22" s="85" t="s">
        <v>104</v>
      </c>
    </row>
    <row r="23" spans="1:121">
      <c r="A23" s="58">
        <f t="shared" si="0"/>
        <v>14</v>
      </c>
      <c r="B23" s="51">
        <v>44210</v>
      </c>
      <c r="C23" s="58" t="s">
        <v>74</v>
      </c>
      <c r="D23" s="52" t="e">
        <f>SUM('JANVIER 2021'!#REF!)</f>
        <v>#REF!</v>
      </c>
      <c r="E23" s="59">
        <v>14</v>
      </c>
      <c r="F23" s="58"/>
      <c r="G23" s="66"/>
      <c r="H23" s="61"/>
      <c r="I23" s="90"/>
      <c r="K23" s="58">
        <f t="shared" si="1"/>
        <v>14</v>
      </c>
      <c r="L23" s="51">
        <v>43875</v>
      </c>
      <c r="M23" s="58" t="s">
        <v>74</v>
      </c>
      <c r="N23" s="57">
        <f>SUM('FEVRIER 2021'!Z20)</f>
        <v>16150</v>
      </c>
      <c r="O23" s="59">
        <v>14</v>
      </c>
      <c r="P23" s="62"/>
      <c r="Q23" s="66"/>
      <c r="R23" s="61"/>
      <c r="S23" s="90"/>
      <c r="U23" s="58">
        <f t="shared" si="2"/>
        <v>14</v>
      </c>
      <c r="V23" s="51">
        <v>43844</v>
      </c>
      <c r="W23" s="58" t="s">
        <v>74</v>
      </c>
      <c r="X23" s="52">
        <f>SUM('MARS 2021'!Z20)</f>
        <v>0</v>
      </c>
      <c r="Y23" s="59">
        <v>14</v>
      </c>
      <c r="Z23" s="62"/>
      <c r="AA23" s="152"/>
      <c r="AB23" s="154"/>
      <c r="AC23" s="89"/>
      <c r="AE23" s="58">
        <f t="shared" si="3"/>
        <v>14</v>
      </c>
      <c r="AF23" s="51">
        <v>43935</v>
      </c>
      <c r="AG23" s="58" t="s">
        <v>74</v>
      </c>
      <c r="AH23" s="52">
        <f>SUM('AVRIL 2021'!Z20)</f>
        <v>0</v>
      </c>
      <c r="AI23" s="59"/>
      <c r="AJ23" s="62"/>
      <c r="AK23" s="66"/>
      <c r="AL23" s="61"/>
      <c r="AO23" s="58">
        <f t="shared" si="4"/>
        <v>14</v>
      </c>
      <c r="AP23" s="51">
        <v>43965</v>
      </c>
      <c r="AQ23" s="58" t="s">
        <v>74</v>
      </c>
      <c r="AR23" s="52">
        <f>SUM('MAI 2021'!Z20)</f>
        <v>0</v>
      </c>
      <c r="AS23" s="59">
        <v>14</v>
      </c>
      <c r="AU23" s="136"/>
      <c r="AV23" s="156"/>
      <c r="AY23" s="58">
        <f t="shared" si="5"/>
        <v>14</v>
      </c>
      <c r="AZ23" s="51">
        <v>43996</v>
      </c>
      <c r="BA23" s="58" t="s">
        <v>74</v>
      </c>
      <c r="BB23" s="52">
        <f>SUM('JUIN 2021'!Z20)</f>
        <v>0</v>
      </c>
      <c r="BC23" s="59">
        <v>14</v>
      </c>
      <c r="BD23" s="58"/>
      <c r="BE23" s="66"/>
      <c r="BF23" s="61"/>
      <c r="BI23" s="58">
        <f t="shared" si="6"/>
        <v>14</v>
      </c>
      <c r="BJ23" s="51">
        <v>43935</v>
      </c>
      <c r="BK23" s="58" t="s">
        <v>74</v>
      </c>
      <c r="BL23" s="52">
        <f>SUM('JUILLET 2021'!Z20)</f>
        <v>0</v>
      </c>
      <c r="BM23" s="59">
        <v>14</v>
      </c>
      <c r="BN23" s="62">
        <v>44022</v>
      </c>
      <c r="BO23" s="66"/>
      <c r="BP23" s="61"/>
      <c r="BS23" s="58">
        <f t="shared" si="7"/>
        <v>14</v>
      </c>
      <c r="BT23" s="51">
        <v>43935</v>
      </c>
      <c r="BU23" s="58" t="s">
        <v>74</v>
      </c>
      <c r="BV23" s="52">
        <f>SUM('AOUT 2021'!Z20)</f>
        <v>0</v>
      </c>
      <c r="BW23" s="59">
        <v>14</v>
      </c>
      <c r="BX23" s="58"/>
      <c r="BY23" s="66"/>
      <c r="BZ23" s="61"/>
      <c r="CC23" s="58">
        <f t="shared" si="8"/>
        <v>14</v>
      </c>
      <c r="CD23" s="51">
        <v>43935</v>
      </c>
      <c r="CE23" s="58" t="s">
        <v>74</v>
      </c>
      <c r="CF23" s="52">
        <f>SUM('SEPTEMBRE 2020'!Z20)</f>
        <v>0</v>
      </c>
      <c r="CG23" s="59">
        <v>14</v>
      </c>
      <c r="CH23" s="58"/>
      <c r="CI23" s="66"/>
      <c r="CJ23" s="61"/>
      <c r="CM23" s="58">
        <f t="shared" si="9"/>
        <v>14</v>
      </c>
      <c r="CN23" s="51">
        <v>43935</v>
      </c>
      <c r="CO23" s="58" t="s">
        <v>74</v>
      </c>
      <c r="CP23" s="52">
        <f>SUM('OCTOBRE 2021'!Z20)</f>
        <v>0</v>
      </c>
      <c r="CQ23" s="59">
        <v>14</v>
      </c>
      <c r="CR23" s="58"/>
      <c r="CS23" s="66"/>
      <c r="CT23" s="61"/>
      <c r="CW23" s="58">
        <f t="shared" si="10"/>
        <v>14</v>
      </c>
      <c r="CX23" s="51">
        <v>43935</v>
      </c>
      <c r="CY23" s="58" t="s">
        <v>74</v>
      </c>
      <c r="CZ23" s="52">
        <f>SUM('NOVEMBRE 2021'!Z20)</f>
        <v>0</v>
      </c>
      <c r="DA23" s="59">
        <v>14</v>
      </c>
      <c r="DB23" s="58"/>
      <c r="DC23" s="66"/>
      <c r="DD23" s="61"/>
      <c r="DG23" s="58">
        <f t="shared" si="11"/>
        <v>14</v>
      </c>
      <c r="DH23" s="51">
        <v>43935</v>
      </c>
      <c r="DI23" s="58" t="s">
        <v>74</v>
      </c>
      <c r="DJ23" s="52">
        <f>SUM('DECEMBRE 2021'!Z20)</f>
        <v>0</v>
      </c>
      <c r="DK23" s="59">
        <v>14</v>
      </c>
      <c r="DL23" s="58"/>
      <c r="DM23" s="66"/>
      <c r="DN23" s="61"/>
      <c r="DQ23" s="85" t="s">
        <v>105</v>
      </c>
    </row>
    <row r="24" spans="1:121">
      <c r="A24" s="63">
        <f t="shared" si="0"/>
        <v>15</v>
      </c>
      <c r="B24" s="51">
        <v>44211</v>
      </c>
      <c r="C24" s="50" t="s">
        <v>74</v>
      </c>
      <c r="D24" s="52" t="e">
        <f>SUM('JANVIER 2021'!#REF!)</f>
        <v>#REF!</v>
      </c>
      <c r="E24" s="53">
        <v>15</v>
      </c>
      <c r="F24" s="50"/>
      <c r="G24" s="55"/>
      <c r="H24" s="56"/>
      <c r="I24" s="90"/>
      <c r="K24" s="63">
        <f t="shared" si="1"/>
        <v>15</v>
      </c>
      <c r="L24" s="51">
        <v>43876</v>
      </c>
      <c r="M24" s="50" t="s">
        <v>74</v>
      </c>
      <c r="N24" s="57">
        <f>SUM('FEVRIER 2021'!Z21)</f>
        <v>105550</v>
      </c>
      <c r="O24" s="53">
        <v>15</v>
      </c>
      <c r="P24" s="64"/>
      <c r="Q24" s="55"/>
      <c r="R24" s="56"/>
      <c r="S24" s="90"/>
      <c r="U24" s="63">
        <f t="shared" si="2"/>
        <v>15</v>
      </c>
      <c r="V24" s="51">
        <v>43845</v>
      </c>
      <c r="W24" s="50" t="s">
        <v>74</v>
      </c>
      <c r="X24" s="52">
        <f>SUM('MARS 2021'!Z21)</f>
        <v>0</v>
      </c>
      <c r="Y24" s="53">
        <v>15</v>
      </c>
      <c r="Z24" s="64"/>
      <c r="AA24" s="145"/>
      <c r="AB24" s="65"/>
      <c r="AC24" s="89"/>
      <c r="AE24" s="63">
        <f t="shared" si="3"/>
        <v>15</v>
      </c>
      <c r="AF24" s="51">
        <v>43936</v>
      </c>
      <c r="AG24" s="50" t="s">
        <v>74</v>
      </c>
      <c r="AH24" s="52">
        <f>SUM('AVRIL 2021'!Z21)</f>
        <v>0</v>
      </c>
      <c r="AI24" s="53"/>
      <c r="AJ24" s="64"/>
      <c r="AK24" s="55"/>
      <c r="AL24" s="56"/>
      <c r="AO24" s="63">
        <f t="shared" si="4"/>
        <v>15</v>
      </c>
      <c r="AP24" s="51">
        <v>43966</v>
      </c>
      <c r="AQ24" s="50" t="s">
        <v>74</v>
      </c>
      <c r="AR24" s="52">
        <f>SUM('MAI 2021'!Z21)</f>
        <v>0</v>
      </c>
      <c r="AS24" s="53">
        <v>15</v>
      </c>
      <c r="AT24" s="50"/>
      <c r="AU24" s="55"/>
      <c r="AV24" s="65"/>
      <c r="AY24" s="63">
        <f t="shared" si="5"/>
        <v>15</v>
      </c>
      <c r="AZ24" s="51">
        <v>43997</v>
      </c>
      <c r="BA24" s="50" t="s">
        <v>74</v>
      </c>
      <c r="BB24" s="52">
        <f>SUM('JUIN 2021'!Z21)</f>
        <v>0</v>
      </c>
      <c r="BC24" s="53">
        <v>15</v>
      </c>
      <c r="BD24" s="50"/>
      <c r="BE24" s="55"/>
      <c r="BF24" s="56"/>
      <c r="BI24" s="63">
        <f t="shared" si="6"/>
        <v>15</v>
      </c>
      <c r="BJ24" s="51">
        <v>43936</v>
      </c>
      <c r="BK24" s="50" t="s">
        <v>74</v>
      </c>
      <c r="BL24" s="52">
        <f>SUM('JUILLET 2021'!Z21)</f>
        <v>0</v>
      </c>
      <c r="BM24" s="53">
        <v>15</v>
      </c>
      <c r="BN24" s="64">
        <v>44032</v>
      </c>
      <c r="BO24" s="55"/>
      <c r="BP24" s="56"/>
      <c r="BS24" s="63">
        <f t="shared" si="7"/>
        <v>15</v>
      </c>
      <c r="BT24" s="51">
        <v>43936</v>
      </c>
      <c r="BU24" s="50" t="s">
        <v>74</v>
      </c>
      <c r="BV24" s="52">
        <f>SUM('AOUT 2021'!Z21)</f>
        <v>0</v>
      </c>
      <c r="BW24" s="53">
        <v>15</v>
      </c>
      <c r="BX24" s="50"/>
      <c r="BY24" s="55"/>
      <c r="BZ24" s="56"/>
      <c r="CC24" s="63">
        <f t="shared" si="8"/>
        <v>15</v>
      </c>
      <c r="CD24" s="51">
        <v>43936</v>
      </c>
      <c r="CE24" s="50" t="s">
        <v>74</v>
      </c>
      <c r="CF24" s="52">
        <f>SUM('SEPTEMBRE 2020'!Z21)</f>
        <v>0</v>
      </c>
      <c r="CG24" s="53">
        <v>15</v>
      </c>
      <c r="CH24" s="50"/>
      <c r="CI24" s="55"/>
      <c r="CJ24" s="56"/>
      <c r="CM24" s="63">
        <f t="shared" si="9"/>
        <v>15</v>
      </c>
      <c r="CN24" s="51">
        <v>43936</v>
      </c>
      <c r="CO24" s="50" t="s">
        <v>74</v>
      </c>
      <c r="CP24" s="52">
        <f>SUM('OCTOBRE 2021'!Z21)</f>
        <v>0</v>
      </c>
      <c r="CQ24" s="53">
        <v>15</v>
      </c>
      <c r="CR24" s="50"/>
      <c r="CS24" s="55"/>
      <c r="CT24" s="56"/>
      <c r="CW24" s="63">
        <f t="shared" si="10"/>
        <v>15</v>
      </c>
      <c r="CX24" s="51">
        <v>43936</v>
      </c>
      <c r="CY24" s="50" t="s">
        <v>74</v>
      </c>
      <c r="CZ24" s="52">
        <f>SUM('NOVEMBRE 2021'!Z21)</f>
        <v>0</v>
      </c>
      <c r="DA24" s="53">
        <v>15</v>
      </c>
      <c r="DB24" s="50"/>
      <c r="DC24" s="55"/>
      <c r="DD24" s="56"/>
      <c r="DG24" s="63">
        <f t="shared" si="11"/>
        <v>15</v>
      </c>
      <c r="DH24" s="51">
        <v>43936</v>
      </c>
      <c r="DI24" s="50" t="s">
        <v>74</v>
      </c>
      <c r="DJ24" s="52">
        <f>SUM('DECEMBRE 2021'!Z21)</f>
        <v>0</v>
      </c>
      <c r="DK24" s="53">
        <v>15</v>
      </c>
      <c r="DL24" s="50"/>
      <c r="DM24" s="55"/>
      <c r="DN24" s="56"/>
      <c r="DQ24" s="85" t="s">
        <v>106</v>
      </c>
    </row>
    <row r="25" spans="1:121">
      <c r="A25" s="58">
        <f t="shared" si="0"/>
        <v>16</v>
      </c>
      <c r="B25" s="51">
        <v>44212</v>
      </c>
      <c r="C25" s="58" t="s">
        <v>74</v>
      </c>
      <c r="D25" s="52" t="e">
        <f>SUM('JANVIER 2021'!#REF!)</f>
        <v>#REF!</v>
      </c>
      <c r="E25" s="59">
        <v>16</v>
      </c>
      <c r="F25" s="62"/>
      <c r="G25" s="66"/>
      <c r="H25" s="61"/>
      <c r="I25" s="90"/>
      <c r="K25" s="58">
        <f t="shared" si="1"/>
        <v>16</v>
      </c>
      <c r="L25" s="51">
        <v>43877</v>
      </c>
      <c r="M25" s="58" t="s">
        <v>74</v>
      </c>
      <c r="N25" s="57">
        <f>SUM('FEVRIER 2021'!Z22)</f>
        <v>83200</v>
      </c>
      <c r="O25" s="59">
        <v>16</v>
      </c>
      <c r="P25" s="58"/>
      <c r="Q25" s="66"/>
      <c r="R25" s="61"/>
      <c r="S25" s="90"/>
      <c r="U25" s="58">
        <f t="shared" si="2"/>
        <v>16</v>
      </c>
      <c r="V25" s="51">
        <v>43846</v>
      </c>
      <c r="W25" s="58" t="s">
        <v>74</v>
      </c>
      <c r="X25" s="52">
        <f>SUM('MARS 2021'!Z22)</f>
        <v>0</v>
      </c>
      <c r="Y25" s="59">
        <v>16</v>
      </c>
      <c r="Z25" s="62"/>
      <c r="AA25" s="66"/>
      <c r="AB25" s="142"/>
      <c r="AC25" s="89"/>
      <c r="AE25" s="58">
        <f t="shared" si="3"/>
        <v>16</v>
      </c>
      <c r="AF25" s="51">
        <v>43937</v>
      </c>
      <c r="AG25" s="58" t="s">
        <v>74</v>
      </c>
      <c r="AH25" s="52">
        <f>SUM('AVRIL 2021'!Z22)</f>
        <v>0</v>
      </c>
      <c r="AI25" s="59"/>
      <c r="AJ25" s="62"/>
      <c r="AK25" s="66"/>
      <c r="AL25" s="61"/>
      <c r="AO25" s="58">
        <f t="shared" si="4"/>
        <v>16</v>
      </c>
      <c r="AP25" s="51">
        <v>43967</v>
      </c>
      <c r="AQ25" s="58" t="s">
        <v>74</v>
      </c>
      <c r="AR25" s="52">
        <f>SUM('MAI 2021'!Z22)</f>
        <v>0</v>
      </c>
      <c r="AS25" s="59">
        <v>16</v>
      </c>
      <c r="AT25" s="62"/>
      <c r="AU25" s="66"/>
      <c r="AV25" s="61"/>
      <c r="AY25" s="58">
        <f t="shared" si="5"/>
        <v>16</v>
      </c>
      <c r="AZ25" s="51">
        <v>43998</v>
      </c>
      <c r="BA25" s="58" t="s">
        <v>74</v>
      </c>
      <c r="BB25" s="52">
        <f>SUM('JUIN 2021'!Z22)</f>
        <v>0</v>
      </c>
      <c r="BC25" s="59">
        <v>16</v>
      </c>
      <c r="BD25" s="62"/>
      <c r="BE25" s="66"/>
      <c r="BF25" s="61"/>
      <c r="BI25" s="58">
        <f t="shared" si="6"/>
        <v>16</v>
      </c>
      <c r="BJ25" s="51">
        <v>43937</v>
      </c>
      <c r="BK25" s="58" t="s">
        <v>74</v>
      </c>
      <c r="BL25" s="52">
        <f>SUM('JUILLET 2021'!Z22)</f>
        <v>0</v>
      </c>
      <c r="BM25" s="59">
        <v>16</v>
      </c>
      <c r="BN25" s="62">
        <v>44033</v>
      </c>
      <c r="BO25" s="66"/>
      <c r="BP25" s="61"/>
      <c r="BS25" s="58">
        <f t="shared" si="7"/>
        <v>16</v>
      </c>
      <c r="BT25" s="51">
        <v>43937</v>
      </c>
      <c r="BU25" s="58" t="s">
        <v>74</v>
      </c>
      <c r="BV25" s="52">
        <f>SUM('AOUT 2021'!Z22)</f>
        <v>0</v>
      </c>
      <c r="BW25" s="59">
        <v>16</v>
      </c>
      <c r="BX25" s="62"/>
      <c r="BY25" s="66"/>
      <c r="BZ25" s="61"/>
      <c r="CC25" s="58">
        <f t="shared" si="8"/>
        <v>16</v>
      </c>
      <c r="CD25" s="51">
        <v>43937</v>
      </c>
      <c r="CE25" s="58" t="s">
        <v>74</v>
      </c>
      <c r="CF25" s="52">
        <f>SUM('SEPTEMBRE 2020'!Z22)</f>
        <v>0</v>
      </c>
      <c r="CG25" s="59">
        <v>16</v>
      </c>
      <c r="CH25" s="62"/>
      <c r="CI25" s="66"/>
      <c r="CJ25" s="61"/>
      <c r="CM25" s="58">
        <f t="shared" si="9"/>
        <v>16</v>
      </c>
      <c r="CN25" s="51">
        <v>43937</v>
      </c>
      <c r="CO25" s="58" t="s">
        <v>74</v>
      </c>
      <c r="CP25" s="52">
        <f>SUM('OCTOBRE 2021'!Z22)</f>
        <v>0</v>
      </c>
      <c r="CQ25" s="59">
        <v>16</v>
      </c>
      <c r="CR25" s="62"/>
      <c r="CS25" s="66"/>
      <c r="CT25" s="61"/>
      <c r="CW25" s="58">
        <f t="shared" si="10"/>
        <v>16</v>
      </c>
      <c r="CX25" s="51">
        <v>43937</v>
      </c>
      <c r="CY25" s="58" t="s">
        <v>74</v>
      </c>
      <c r="CZ25" s="52">
        <f>SUM('NOVEMBRE 2021'!Z22)</f>
        <v>0</v>
      </c>
      <c r="DA25" s="59">
        <v>16</v>
      </c>
      <c r="DB25" s="62"/>
      <c r="DC25" s="66"/>
      <c r="DD25" s="61"/>
      <c r="DG25" s="58">
        <f t="shared" si="11"/>
        <v>16</v>
      </c>
      <c r="DH25" s="51">
        <v>43937</v>
      </c>
      <c r="DI25" s="58" t="s">
        <v>74</v>
      </c>
      <c r="DJ25" s="52">
        <f>SUM('DECEMBRE 2021'!Z22)</f>
        <v>0</v>
      </c>
      <c r="DK25" s="59">
        <v>16</v>
      </c>
      <c r="DL25" s="62"/>
      <c r="DM25" s="66"/>
      <c r="DN25" s="61"/>
      <c r="DQ25" s="85" t="s">
        <v>75</v>
      </c>
    </row>
    <row r="26" spans="1:121">
      <c r="A26" s="63">
        <f t="shared" si="0"/>
        <v>17</v>
      </c>
      <c r="B26" s="51">
        <v>44213</v>
      </c>
      <c r="C26" s="50" t="s">
        <v>74</v>
      </c>
      <c r="D26" s="52" t="e">
        <f>SUM('JANVIER 2021'!#REF!)</f>
        <v>#REF!</v>
      </c>
      <c r="E26" s="53">
        <v>17</v>
      </c>
      <c r="F26" s="64"/>
      <c r="G26" s="55"/>
      <c r="H26" s="56"/>
      <c r="I26" s="90"/>
      <c r="K26" s="63">
        <f t="shared" si="1"/>
        <v>17</v>
      </c>
      <c r="L26" s="51">
        <v>43878</v>
      </c>
      <c r="M26" s="50" t="s">
        <v>74</v>
      </c>
      <c r="N26" s="57">
        <f>SUM('FEVRIER 2021'!Z23)</f>
        <v>11900</v>
      </c>
      <c r="O26" s="53">
        <v>17</v>
      </c>
      <c r="P26" s="64"/>
      <c r="Q26" s="55"/>
      <c r="R26" s="56"/>
      <c r="S26" s="90"/>
      <c r="U26" s="63">
        <f t="shared" si="2"/>
        <v>17</v>
      </c>
      <c r="V26" s="51">
        <v>43847</v>
      </c>
      <c r="W26" s="50" t="s">
        <v>74</v>
      </c>
      <c r="X26" s="52">
        <f>SUM('MARS 2021'!Z23)</f>
        <v>0</v>
      </c>
      <c r="Y26" s="53">
        <v>17</v>
      </c>
      <c r="Z26" s="64"/>
      <c r="AA26" s="55"/>
      <c r="AB26" s="141"/>
      <c r="AC26" s="89"/>
      <c r="AE26" s="63">
        <f t="shared" si="3"/>
        <v>17</v>
      </c>
      <c r="AF26" s="51">
        <v>43938</v>
      </c>
      <c r="AG26" s="50" t="s">
        <v>74</v>
      </c>
      <c r="AH26" s="52">
        <f>SUM('AVRIL 2021'!Z23)</f>
        <v>0</v>
      </c>
      <c r="AI26" s="53"/>
      <c r="AJ26" s="62"/>
      <c r="AK26" s="66"/>
      <c r="AL26" s="61"/>
      <c r="AO26" s="63">
        <f t="shared" si="4"/>
        <v>17</v>
      </c>
      <c r="AP26" s="51">
        <v>43968</v>
      </c>
      <c r="AQ26" s="50" t="s">
        <v>74</v>
      </c>
      <c r="AR26" s="52">
        <f>SUM('MAI 2021'!Z23)</f>
        <v>0</v>
      </c>
      <c r="AS26" s="53">
        <v>17</v>
      </c>
      <c r="AY26" s="63">
        <f t="shared" si="5"/>
        <v>17</v>
      </c>
      <c r="AZ26" s="51">
        <v>43999</v>
      </c>
      <c r="BA26" s="50" t="s">
        <v>74</v>
      </c>
      <c r="BB26" s="52">
        <f>SUM('JUIN 2021'!Z23)</f>
        <v>0</v>
      </c>
      <c r="BC26" s="53">
        <v>17</v>
      </c>
      <c r="BD26" s="64"/>
      <c r="BE26" s="55"/>
      <c r="BF26" s="56"/>
      <c r="BI26" s="63">
        <f t="shared" si="6"/>
        <v>17</v>
      </c>
      <c r="BJ26" s="51">
        <v>43938</v>
      </c>
      <c r="BK26" s="50" t="s">
        <v>74</v>
      </c>
      <c r="BL26" s="52">
        <f>SUM('JUILLET 2021'!Z23)</f>
        <v>0</v>
      </c>
      <c r="BM26" s="53">
        <v>17</v>
      </c>
      <c r="BN26" s="64"/>
      <c r="BO26" s="55"/>
      <c r="BP26" s="56"/>
      <c r="BS26" s="63">
        <f t="shared" si="7"/>
        <v>17</v>
      </c>
      <c r="BT26" s="51">
        <v>43938</v>
      </c>
      <c r="BU26" s="50" t="s">
        <v>74</v>
      </c>
      <c r="BV26" s="52">
        <f>SUM('AOUT 2021'!Z23)</f>
        <v>0</v>
      </c>
      <c r="BW26" s="53">
        <v>17</v>
      </c>
      <c r="BX26" s="64"/>
      <c r="BY26" s="145"/>
      <c r="BZ26" s="65"/>
      <c r="CC26" s="63">
        <f t="shared" si="8"/>
        <v>17</v>
      </c>
      <c r="CD26" s="51">
        <v>43938</v>
      </c>
      <c r="CE26" s="50" t="s">
        <v>74</v>
      </c>
      <c r="CF26" s="52">
        <f>SUM('SEPTEMBRE 2020'!Z23)</f>
        <v>0</v>
      </c>
      <c r="CG26" s="53">
        <v>17</v>
      </c>
      <c r="CH26" s="64"/>
      <c r="CI26" s="55"/>
      <c r="CJ26" s="56"/>
      <c r="CM26" s="63">
        <f t="shared" si="9"/>
        <v>17</v>
      </c>
      <c r="CN26" s="51">
        <v>43938</v>
      </c>
      <c r="CO26" s="50" t="s">
        <v>74</v>
      </c>
      <c r="CP26" s="52">
        <f>SUM('OCTOBRE 2021'!Z23)</f>
        <v>0</v>
      </c>
      <c r="CQ26" s="53">
        <v>17</v>
      </c>
      <c r="CR26" s="64"/>
      <c r="CS26" s="55"/>
      <c r="CT26" s="56"/>
      <c r="CW26" s="63">
        <f t="shared" si="10"/>
        <v>17</v>
      </c>
      <c r="CX26" s="51">
        <v>43938</v>
      </c>
      <c r="CY26" s="50" t="s">
        <v>74</v>
      </c>
      <c r="CZ26" s="52">
        <f>SUM('NOVEMBRE 2021'!Z23)</f>
        <v>0</v>
      </c>
      <c r="DA26" s="53">
        <v>17</v>
      </c>
      <c r="DB26" s="64"/>
      <c r="DC26" s="55"/>
      <c r="DD26" s="56"/>
      <c r="DG26" s="63">
        <f t="shared" si="11"/>
        <v>17</v>
      </c>
      <c r="DH26" s="51">
        <v>43938</v>
      </c>
      <c r="DI26" s="50" t="s">
        <v>74</v>
      </c>
      <c r="DJ26" s="52">
        <f>SUM('DECEMBRE 2021'!Z23)</f>
        <v>0</v>
      </c>
      <c r="DK26" s="53">
        <v>17</v>
      </c>
      <c r="DL26" s="64"/>
      <c r="DM26" s="55"/>
      <c r="DN26" s="56"/>
      <c r="DQ26" s="85" t="s">
        <v>79</v>
      </c>
    </row>
    <row r="27" spans="1:121">
      <c r="A27" s="58">
        <f t="shared" si="0"/>
        <v>18</v>
      </c>
      <c r="B27" s="51">
        <v>44214</v>
      </c>
      <c r="C27" s="58" t="s">
        <v>74</v>
      </c>
      <c r="D27" s="52" t="e">
        <f>SUM('JANVIER 2021'!#REF!)</f>
        <v>#REF!</v>
      </c>
      <c r="E27" s="59">
        <v>18</v>
      </c>
      <c r="F27" s="58"/>
      <c r="G27" s="66"/>
      <c r="H27" s="61"/>
      <c r="I27" s="90"/>
      <c r="K27" s="58">
        <f t="shared" si="1"/>
        <v>18</v>
      </c>
      <c r="L27" s="51">
        <v>43879</v>
      </c>
      <c r="M27" s="58" t="s">
        <v>74</v>
      </c>
      <c r="N27" s="57">
        <f>SUM('FEVRIER 2021'!Z24)</f>
        <v>145800</v>
      </c>
      <c r="O27" s="59">
        <v>18</v>
      </c>
      <c r="P27" s="58"/>
      <c r="Q27" s="66"/>
      <c r="R27" s="61"/>
      <c r="S27" s="90"/>
      <c r="U27" s="58">
        <f t="shared" si="2"/>
        <v>18</v>
      </c>
      <c r="V27" s="51">
        <v>43848</v>
      </c>
      <c r="W27" s="58" t="s">
        <v>74</v>
      </c>
      <c r="X27" s="52">
        <f>SUM('MARS 2021'!Z24)</f>
        <v>0</v>
      </c>
      <c r="Y27" s="59">
        <v>18</v>
      </c>
      <c r="Z27" s="64"/>
      <c r="AA27" s="55"/>
      <c r="AB27" s="141"/>
      <c r="AC27" s="89"/>
      <c r="AE27" s="58">
        <f t="shared" si="3"/>
        <v>18</v>
      </c>
      <c r="AF27" s="51">
        <v>43939</v>
      </c>
      <c r="AG27" s="58" t="s">
        <v>74</v>
      </c>
      <c r="AH27" s="52">
        <f>SUM('AVRIL 2021'!Z24)</f>
        <v>0</v>
      </c>
      <c r="AI27" s="59"/>
      <c r="AJ27" s="64"/>
      <c r="AK27" s="55"/>
      <c r="AL27" s="56"/>
      <c r="AO27" s="58">
        <f t="shared" si="4"/>
        <v>18</v>
      </c>
      <c r="AP27" s="51">
        <v>43969</v>
      </c>
      <c r="AQ27" s="58" t="s">
        <v>74</v>
      </c>
      <c r="AR27" s="52">
        <f>SUM('MAI 2021'!Z24)</f>
        <v>0</v>
      </c>
      <c r="AS27" s="59">
        <v>18</v>
      </c>
      <c r="AY27" s="58">
        <f t="shared" si="5"/>
        <v>18</v>
      </c>
      <c r="AZ27" s="51">
        <v>44000</v>
      </c>
      <c r="BA27" s="58" t="s">
        <v>74</v>
      </c>
      <c r="BB27" s="52">
        <f>SUM('JUIN 2021'!Z24)</f>
        <v>0</v>
      </c>
      <c r="BC27" s="59">
        <v>18</v>
      </c>
      <c r="BD27" s="58"/>
      <c r="BE27" s="66"/>
      <c r="BF27" s="61"/>
      <c r="BI27" s="58">
        <f t="shared" si="6"/>
        <v>18</v>
      </c>
      <c r="BJ27" s="51">
        <v>43939</v>
      </c>
      <c r="BK27" s="58" t="s">
        <v>74</v>
      </c>
      <c r="BL27" s="52">
        <f>SUM('JUILLET 2021'!Z24)</f>
        <v>0</v>
      </c>
      <c r="BM27" s="59">
        <v>18</v>
      </c>
      <c r="BN27" s="58"/>
      <c r="BO27" s="66"/>
      <c r="BP27" s="154"/>
      <c r="BS27" s="58">
        <f t="shared" si="7"/>
        <v>18</v>
      </c>
      <c r="BT27" s="51">
        <v>43939</v>
      </c>
      <c r="BU27" s="58" t="s">
        <v>74</v>
      </c>
      <c r="BV27" s="52">
        <f>SUM('AOUT 2021'!Z24)</f>
        <v>0</v>
      </c>
      <c r="BW27" s="59">
        <v>18</v>
      </c>
      <c r="BX27" s="58"/>
      <c r="BY27" s="66"/>
      <c r="BZ27" s="61"/>
      <c r="CC27" s="58">
        <f t="shared" si="8"/>
        <v>18</v>
      </c>
      <c r="CD27" s="51">
        <v>43939</v>
      </c>
      <c r="CE27" s="58" t="s">
        <v>74</v>
      </c>
      <c r="CF27" s="52">
        <f>SUM('SEPTEMBRE 2020'!Z24)</f>
        <v>0</v>
      </c>
      <c r="CG27" s="59">
        <v>18</v>
      </c>
      <c r="CH27" s="58"/>
      <c r="CI27" s="66"/>
      <c r="CJ27" s="61"/>
      <c r="CM27" s="58">
        <f t="shared" si="9"/>
        <v>18</v>
      </c>
      <c r="CN27" s="51">
        <v>43939</v>
      </c>
      <c r="CO27" s="58" t="s">
        <v>74</v>
      </c>
      <c r="CP27" s="52">
        <f>SUM('OCTOBRE 2021'!Z24)</f>
        <v>0</v>
      </c>
      <c r="CQ27" s="59">
        <v>18</v>
      </c>
      <c r="CR27" s="58"/>
      <c r="CS27" s="66"/>
      <c r="CT27" s="61"/>
      <c r="CW27" s="58">
        <f t="shared" si="10"/>
        <v>18</v>
      </c>
      <c r="CX27" s="51">
        <v>43939</v>
      </c>
      <c r="CY27" s="58" t="s">
        <v>74</v>
      </c>
      <c r="CZ27" s="52">
        <f>SUM('NOVEMBRE 2021'!Z24)</f>
        <v>0</v>
      </c>
      <c r="DA27" s="59">
        <v>18</v>
      </c>
      <c r="DB27" s="58"/>
      <c r="DC27" s="66"/>
      <c r="DD27" s="61"/>
      <c r="DG27" s="58">
        <f t="shared" si="11"/>
        <v>18</v>
      </c>
      <c r="DH27" s="51">
        <v>43939</v>
      </c>
      <c r="DI27" s="58" t="s">
        <v>74</v>
      </c>
      <c r="DJ27" s="52">
        <f>SUM('DECEMBRE 2021'!Z24)</f>
        <v>0</v>
      </c>
      <c r="DK27" s="59">
        <v>18</v>
      </c>
      <c r="DL27" s="58"/>
      <c r="DM27" s="66"/>
      <c r="DN27" s="61"/>
      <c r="DQ27" s="85" t="s">
        <v>107</v>
      </c>
    </row>
    <row r="28" spans="1:121">
      <c r="A28" s="63">
        <f t="shared" si="0"/>
        <v>19</v>
      </c>
      <c r="B28" s="51">
        <v>44215</v>
      </c>
      <c r="C28" s="50" t="s">
        <v>74</v>
      </c>
      <c r="D28" s="52" t="e">
        <f>SUM('JANVIER 2021'!#REF!)</f>
        <v>#REF!</v>
      </c>
      <c r="E28" s="53">
        <v>19</v>
      </c>
      <c r="F28" s="50"/>
      <c r="G28" s="55"/>
      <c r="H28" s="56"/>
      <c r="I28" s="90"/>
      <c r="K28" s="63">
        <f t="shared" si="1"/>
        <v>19</v>
      </c>
      <c r="L28" s="51">
        <v>43880</v>
      </c>
      <c r="M28" s="50" t="s">
        <v>74</v>
      </c>
      <c r="N28" s="57">
        <f>SUM('FEVRIER 2021'!Z25)</f>
        <v>117300</v>
      </c>
      <c r="O28" s="53">
        <v>19</v>
      </c>
      <c r="P28" s="50"/>
      <c r="Q28" s="55"/>
      <c r="R28" s="56"/>
      <c r="S28" s="90"/>
      <c r="U28" s="63">
        <f t="shared" si="2"/>
        <v>19</v>
      </c>
      <c r="V28" s="51">
        <v>43849</v>
      </c>
      <c r="W28" s="50" t="s">
        <v>74</v>
      </c>
      <c r="X28" s="52">
        <f>SUM('MARS 2021'!Z25)</f>
        <v>0</v>
      </c>
      <c r="Y28" s="53">
        <v>19</v>
      </c>
      <c r="Z28" s="62"/>
      <c r="AA28" s="66"/>
      <c r="AB28" s="142"/>
      <c r="AC28" s="89"/>
      <c r="AE28" s="63">
        <f t="shared" si="3"/>
        <v>19</v>
      </c>
      <c r="AF28" s="51">
        <v>43940</v>
      </c>
      <c r="AG28" s="50" t="s">
        <v>74</v>
      </c>
      <c r="AH28" s="52">
        <f>SUM('AVRIL 2021'!Z25)</f>
        <v>0</v>
      </c>
      <c r="AI28" s="53"/>
      <c r="AJ28" s="62"/>
      <c r="AK28" s="66"/>
      <c r="AL28" s="61"/>
      <c r="AM28" s="168"/>
      <c r="AO28" s="63">
        <f t="shared" si="4"/>
        <v>19</v>
      </c>
      <c r="AP28" s="51">
        <v>43970</v>
      </c>
      <c r="AQ28" s="50" t="s">
        <v>74</v>
      </c>
      <c r="AR28" s="52">
        <f>SUM('MAI 2021'!Z25)</f>
        <v>0</v>
      </c>
      <c r="AS28" s="53">
        <v>19</v>
      </c>
      <c r="AY28" s="63">
        <f t="shared" si="5"/>
        <v>19</v>
      </c>
      <c r="AZ28" s="51">
        <v>44001</v>
      </c>
      <c r="BA28" s="50" t="s">
        <v>74</v>
      </c>
      <c r="BB28" s="52">
        <f>SUM('JUIN 2021'!Z25)</f>
        <v>0</v>
      </c>
      <c r="BC28" s="53">
        <v>19</v>
      </c>
      <c r="BD28" s="50"/>
      <c r="BE28" s="55"/>
      <c r="BF28" s="56"/>
      <c r="BI28" s="63">
        <f t="shared" si="6"/>
        <v>19</v>
      </c>
      <c r="BJ28" s="51">
        <v>43940</v>
      </c>
      <c r="BK28" s="50" t="s">
        <v>74</v>
      </c>
      <c r="BL28" s="52">
        <f>SUM('JUILLET 2021'!Z25)</f>
        <v>0</v>
      </c>
      <c r="BM28" s="53">
        <v>19</v>
      </c>
      <c r="BN28" s="64">
        <v>44018</v>
      </c>
      <c r="BO28" s="55"/>
      <c r="BP28" s="56"/>
      <c r="BS28" s="63">
        <f t="shared" si="7"/>
        <v>19</v>
      </c>
      <c r="BT28" s="51">
        <v>43940</v>
      </c>
      <c r="BU28" s="50" t="s">
        <v>74</v>
      </c>
      <c r="BV28" s="52">
        <f>SUM('AOUT 2021'!Z25)</f>
        <v>0</v>
      </c>
      <c r="BW28" s="53">
        <v>19</v>
      </c>
      <c r="BX28" s="50"/>
      <c r="BY28" s="55"/>
      <c r="BZ28" s="56"/>
      <c r="CC28" s="63">
        <f t="shared" si="8"/>
        <v>19</v>
      </c>
      <c r="CD28" s="51">
        <v>43940</v>
      </c>
      <c r="CE28" s="50" t="s">
        <v>74</v>
      </c>
      <c r="CF28" s="52">
        <f>SUM('SEPTEMBRE 2020'!Z25)</f>
        <v>0</v>
      </c>
      <c r="CG28" s="53">
        <v>19</v>
      </c>
      <c r="CH28" s="50"/>
      <c r="CI28" s="55"/>
      <c r="CJ28" s="56"/>
      <c r="CM28" s="63">
        <f t="shared" si="9"/>
        <v>19</v>
      </c>
      <c r="CN28" s="51">
        <v>43940</v>
      </c>
      <c r="CO28" s="50" t="s">
        <v>74</v>
      </c>
      <c r="CP28" s="52">
        <f>SUM('OCTOBRE 2021'!Z25)</f>
        <v>0</v>
      </c>
      <c r="CQ28" s="53">
        <v>19</v>
      </c>
      <c r="CR28" s="50"/>
      <c r="CS28" s="55"/>
      <c r="CT28" s="56"/>
      <c r="CW28" s="63">
        <f t="shared" si="10"/>
        <v>19</v>
      </c>
      <c r="CX28" s="51">
        <v>43940</v>
      </c>
      <c r="CY28" s="50" t="s">
        <v>74</v>
      </c>
      <c r="CZ28" s="52">
        <f>SUM('NOVEMBRE 2021'!Z25)</f>
        <v>0</v>
      </c>
      <c r="DA28" s="53">
        <v>19</v>
      </c>
      <c r="DB28" s="50"/>
      <c r="DC28" s="55"/>
      <c r="DD28" s="56"/>
      <c r="DG28" s="63">
        <f t="shared" si="11"/>
        <v>19</v>
      </c>
      <c r="DH28" s="51">
        <v>43940</v>
      </c>
      <c r="DI28" s="50" t="s">
        <v>74</v>
      </c>
      <c r="DJ28" s="52">
        <f>SUM('DECEMBRE 2021'!Z25)</f>
        <v>0</v>
      </c>
      <c r="DK28" s="53">
        <v>19</v>
      </c>
      <c r="DL28" s="50"/>
      <c r="DM28" s="55"/>
      <c r="DN28" s="56"/>
      <c r="DQ28" s="85" t="s">
        <v>108</v>
      </c>
    </row>
    <row r="29" spans="1:121">
      <c r="A29" s="58">
        <f t="shared" si="0"/>
        <v>20</v>
      </c>
      <c r="B29" s="51">
        <v>44216</v>
      </c>
      <c r="C29" s="58" t="s">
        <v>74</v>
      </c>
      <c r="D29" s="52" t="e">
        <f>SUM('JANVIER 2021'!#REF!)</f>
        <v>#REF!</v>
      </c>
      <c r="E29" s="59">
        <v>20</v>
      </c>
      <c r="F29" s="62"/>
      <c r="G29" s="66"/>
      <c r="H29" s="61"/>
      <c r="I29" s="90"/>
      <c r="K29" s="58">
        <f t="shared" si="1"/>
        <v>20</v>
      </c>
      <c r="L29" s="51">
        <v>43881</v>
      </c>
      <c r="M29" s="58" t="s">
        <v>74</v>
      </c>
      <c r="N29" s="57">
        <f>SUM('FEVRIER 2021'!Z26)</f>
        <v>42600</v>
      </c>
      <c r="O29" s="59">
        <v>20</v>
      </c>
      <c r="P29" s="62"/>
      <c r="Q29" s="66"/>
      <c r="R29" s="61"/>
      <c r="S29" s="90"/>
      <c r="U29" s="58">
        <f t="shared" si="2"/>
        <v>20</v>
      </c>
      <c r="V29" s="51">
        <v>43850</v>
      </c>
      <c r="W29" s="58" t="s">
        <v>74</v>
      </c>
      <c r="X29" s="52">
        <f>SUM('MARS 2021'!Z26)</f>
        <v>0</v>
      </c>
      <c r="Y29" s="59">
        <v>20</v>
      </c>
      <c r="Z29" s="64"/>
      <c r="AA29" s="55"/>
      <c r="AB29" s="141"/>
      <c r="AC29" s="89"/>
      <c r="AE29" s="58">
        <f t="shared" si="3"/>
        <v>20</v>
      </c>
      <c r="AF29" s="51">
        <v>43941</v>
      </c>
      <c r="AG29" s="58" t="s">
        <v>74</v>
      </c>
      <c r="AH29" s="52">
        <f>SUM('AVRIL 2021'!Z26)</f>
        <v>0</v>
      </c>
      <c r="AI29" s="59"/>
      <c r="AJ29" s="64"/>
      <c r="AK29" s="55"/>
      <c r="AL29" s="56"/>
      <c r="AO29" s="58">
        <f t="shared" si="4"/>
        <v>20</v>
      </c>
      <c r="AP29" s="51">
        <v>43971</v>
      </c>
      <c r="AQ29" s="58" t="s">
        <v>74</v>
      </c>
      <c r="AR29" s="52">
        <f>SUM('MAI 2021'!Z26)</f>
        <v>0</v>
      </c>
      <c r="AS29" s="59">
        <v>20</v>
      </c>
      <c r="AY29" s="58">
        <f t="shared" si="5"/>
        <v>20</v>
      </c>
      <c r="AZ29" s="51">
        <v>44002</v>
      </c>
      <c r="BA29" s="58" t="s">
        <v>74</v>
      </c>
      <c r="BB29" s="52">
        <f>SUM('JUIN 2021'!Z26)</f>
        <v>0</v>
      </c>
      <c r="BC29" s="59">
        <v>20</v>
      </c>
      <c r="BD29" s="62"/>
      <c r="BE29" s="66"/>
      <c r="BF29" s="61"/>
      <c r="BI29" s="58">
        <f t="shared" si="6"/>
        <v>20</v>
      </c>
      <c r="BJ29" s="51">
        <v>43941</v>
      </c>
      <c r="BK29" s="58" t="s">
        <v>74</v>
      </c>
      <c r="BL29" s="52">
        <f>SUM('JUILLET 2021'!Z26)</f>
        <v>0</v>
      </c>
      <c r="BM29" s="59">
        <v>20</v>
      </c>
      <c r="BN29" s="62">
        <v>44034</v>
      </c>
      <c r="BO29" s="66"/>
      <c r="BP29" s="61"/>
      <c r="BS29" s="58">
        <f t="shared" si="7"/>
        <v>20</v>
      </c>
      <c r="BT29" s="51">
        <v>43941</v>
      </c>
      <c r="BU29" s="58" t="s">
        <v>74</v>
      </c>
      <c r="BV29" s="52">
        <f>SUM('AOUT 2021'!Z26)</f>
        <v>0</v>
      </c>
      <c r="BW29" s="59">
        <v>20</v>
      </c>
      <c r="BX29" s="62"/>
      <c r="BY29" s="66"/>
      <c r="BZ29" s="61"/>
      <c r="CC29" s="58">
        <f t="shared" si="8"/>
        <v>20</v>
      </c>
      <c r="CD29" s="51">
        <v>43941</v>
      </c>
      <c r="CE29" s="58" t="s">
        <v>74</v>
      </c>
      <c r="CF29" s="52">
        <f>SUM('SEPTEMBRE 2020'!Z26)</f>
        <v>0</v>
      </c>
      <c r="CG29" s="59">
        <v>20</v>
      </c>
      <c r="CH29" s="62"/>
      <c r="CI29" s="66"/>
      <c r="CJ29" s="61"/>
      <c r="CM29" s="58">
        <f t="shared" si="9"/>
        <v>20</v>
      </c>
      <c r="CN29" s="51">
        <v>43941</v>
      </c>
      <c r="CO29" s="58" t="s">
        <v>74</v>
      </c>
      <c r="CP29" s="52">
        <f>SUM('OCTOBRE 2021'!Z26)</f>
        <v>0</v>
      </c>
      <c r="CQ29" s="59">
        <v>20</v>
      </c>
      <c r="CR29" s="62"/>
      <c r="CS29" s="66"/>
      <c r="CT29" s="61"/>
      <c r="CW29" s="58">
        <f t="shared" si="10"/>
        <v>20</v>
      </c>
      <c r="CX29" s="51">
        <v>43941</v>
      </c>
      <c r="CY29" s="58" t="s">
        <v>74</v>
      </c>
      <c r="CZ29" s="52">
        <f>SUM('NOVEMBRE 2021'!Z26)</f>
        <v>0</v>
      </c>
      <c r="DA29" s="59">
        <v>20</v>
      </c>
      <c r="DB29" s="62"/>
      <c r="DC29" s="66"/>
      <c r="DD29" s="61"/>
      <c r="DG29" s="58">
        <f t="shared" si="11"/>
        <v>20</v>
      </c>
      <c r="DH29" s="51">
        <v>43941</v>
      </c>
      <c r="DI29" s="58" t="s">
        <v>74</v>
      </c>
      <c r="DJ29" s="52">
        <f>SUM('DECEMBRE 2021'!Z26)</f>
        <v>0</v>
      </c>
      <c r="DK29" s="59">
        <v>20</v>
      </c>
      <c r="DL29" s="62"/>
      <c r="DM29" s="66"/>
      <c r="DN29" s="61"/>
      <c r="DQ29" s="85" t="s">
        <v>109</v>
      </c>
    </row>
    <row r="30" spans="1:121">
      <c r="A30" s="63">
        <f t="shared" si="0"/>
        <v>21</v>
      </c>
      <c r="B30" s="51">
        <v>44217</v>
      </c>
      <c r="C30" s="50" t="s">
        <v>74</v>
      </c>
      <c r="D30" s="52" t="e">
        <f>SUM('JANVIER 2021'!#REF!)</f>
        <v>#REF!</v>
      </c>
      <c r="E30" s="53">
        <v>21</v>
      </c>
      <c r="F30" s="64"/>
      <c r="G30" s="55"/>
      <c r="H30" s="56"/>
      <c r="I30" s="90"/>
      <c r="K30" s="63">
        <f t="shared" si="1"/>
        <v>21</v>
      </c>
      <c r="L30" s="51">
        <v>43882</v>
      </c>
      <c r="M30" s="50" t="s">
        <v>74</v>
      </c>
      <c r="N30" s="57">
        <f>SUM('FEVRIER 2021'!Z27)</f>
        <v>23800</v>
      </c>
      <c r="O30" s="53">
        <v>21</v>
      </c>
      <c r="P30" s="64"/>
      <c r="Q30" s="55"/>
      <c r="R30" s="56"/>
      <c r="S30" s="90"/>
      <c r="U30" s="63">
        <f t="shared" si="2"/>
        <v>21</v>
      </c>
      <c r="V30" s="51">
        <v>43851</v>
      </c>
      <c r="W30" s="50" t="s">
        <v>74</v>
      </c>
      <c r="X30" s="52">
        <f>SUM('MARS 2021'!Z27)</f>
        <v>0</v>
      </c>
      <c r="Y30" s="53">
        <v>21</v>
      </c>
      <c r="Z30" s="62"/>
      <c r="AA30" s="66"/>
      <c r="AB30" s="142"/>
      <c r="AC30" s="89"/>
      <c r="AE30" s="63">
        <f t="shared" si="3"/>
        <v>21</v>
      </c>
      <c r="AF30" s="51">
        <v>43942</v>
      </c>
      <c r="AG30" s="50" t="s">
        <v>74</v>
      </c>
      <c r="AH30" s="52">
        <f>SUM('AVRIL 2021'!Z27)</f>
        <v>0</v>
      </c>
      <c r="AI30" s="53"/>
      <c r="AJ30" s="64"/>
      <c r="AK30" s="55"/>
      <c r="AL30" s="61"/>
      <c r="AO30" s="63">
        <f t="shared" si="4"/>
        <v>21</v>
      </c>
      <c r="AP30" s="51">
        <v>43972</v>
      </c>
      <c r="AQ30" s="50" t="s">
        <v>74</v>
      </c>
      <c r="AR30" s="52">
        <f>SUM('MAI 2021'!Z27)</f>
        <v>0</v>
      </c>
      <c r="AS30" s="53">
        <v>21</v>
      </c>
      <c r="AY30" s="63">
        <f t="shared" si="5"/>
        <v>21</v>
      </c>
      <c r="AZ30" s="51">
        <v>44003</v>
      </c>
      <c r="BA30" s="50" t="s">
        <v>74</v>
      </c>
      <c r="BB30" s="52">
        <f>SUM('JUIN 2021'!Z27)</f>
        <v>0</v>
      </c>
      <c r="BC30" s="53">
        <v>21</v>
      </c>
      <c r="BD30" s="64"/>
      <c r="BE30" s="55"/>
      <c r="BF30" s="56"/>
      <c r="BI30" s="63">
        <f t="shared" si="6"/>
        <v>21</v>
      </c>
      <c r="BJ30" s="51">
        <v>43942</v>
      </c>
      <c r="BK30" s="50" t="s">
        <v>74</v>
      </c>
      <c r="BL30" s="52">
        <f>SUM('JUILLET 2021'!Z27)</f>
        <v>0</v>
      </c>
      <c r="BM30" s="53">
        <v>21</v>
      </c>
      <c r="BN30" s="64"/>
      <c r="BO30" s="55"/>
      <c r="BP30" s="56"/>
      <c r="BS30" s="63">
        <f t="shared" si="7"/>
        <v>21</v>
      </c>
      <c r="BT30" s="51">
        <v>43942</v>
      </c>
      <c r="BU30" s="50" t="s">
        <v>74</v>
      </c>
      <c r="BV30" s="52">
        <f>SUM('AOUT 2021'!Z27)</f>
        <v>0</v>
      </c>
      <c r="BW30" s="53">
        <v>21</v>
      </c>
      <c r="BX30" s="64"/>
      <c r="BY30" s="55"/>
      <c r="BZ30" s="56"/>
      <c r="CC30" s="63">
        <f t="shared" si="8"/>
        <v>21</v>
      </c>
      <c r="CD30" s="51">
        <v>43942</v>
      </c>
      <c r="CE30" s="50" t="s">
        <v>74</v>
      </c>
      <c r="CF30" s="52">
        <f>SUM('SEPTEMBRE 2020'!Z27)</f>
        <v>0</v>
      </c>
      <c r="CG30" s="53">
        <v>21</v>
      </c>
      <c r="CH30" s="64"/>
      <c r="CI30" s="55"/>
      <c r="CJ30" s="56"/>
      <c r="CM30" s="63">
        <f t="shared" si="9"/>
        <v>21</v>
      </c>
      <c r="CN30" s="51">
        <v>43942</v>
      </c>
      <c r="CO30" s="50" t="s">
        <v>74</v>
      </c>
      <c r="CP30" s="52">
        <f>SUM('OCTOBRE 2021'!Z27)</f>
        <v>0</v>
      </c>
      <c r="CQ30" s="53">
        <v>21</v>
      </c>
      <c r="CR30" s="64"/>
      <c r="CS30" s="55"/>
      <c r="CT30" s="56"/>
      <c r="CW30" s="63">
        <f t="shared" si="10"/>
        <v>21</v>
      </c>
      <c r="CX30" s="51">
        <v>43942</v>
      </c>
      <c r="CY30" s="50" t="s">
        <v>74</v>
      </c>
      <c r="CZ30" s="52">
        <f>SUM('NOVEMBRE 2021'!Z27)</f>
        <v>0</v>
      </c>
      <c r="DA30" s="53">
        <v>21</v>
      </c>
      <c r="DB30" s="64"/>
      <c r="DC30" s="55"/>
      <c r="DD30" s="56"/>
      <c r="DG30" s="63">
        <f t="shared" si="11"/>
        <v>21</v>
      </c>
      <c r="DH30" s="51">
        <v>43942</v>
      </c>
      <c r="DI30" s="50" t="s">
        <v>74</v>
      </c>
      <c r="DJ30" s="52">
        <f>SUM('DECEMBRE 2021'!Z27)</f>
        <v>0</v>
      </c>
      <c r="DK30" s="53">
        <v>21</v>
      </c>
      <c r="DL30" s="64"/>
      <c r="DM30" s="55"/>
      <c r="DN30" s="56"/>
      <c r="DQ30" s="85" t="s">
        <v>110</v>
      </c>
    </row>
    <row r="31" spans="1:121">
      <c r="A31" s="58">
        <f t="shared" si="0"/>
        <v>22</v>
      </c>
      <c r="B31" s="51">
        <v>44218</v>
      </c>
      <c r="C31" s="58" t="s">
        <v>74</v>
      </c>
      <c r="D31" s="52" t="e">
        <f>SUM('JANVIER 2021'!#REF!)</f>
        <v>#REF!</v>
      </c>
      <c r="E31" s="59">
        <v>22</v>
      </c>
      <c r="F31" s="58"/>
      <c r="G31" s="66"/>
      <c r="H31" s="61"/>
      <c r="I31" s="90"/>
      <c r="K31" s="58">
        <f t="shared" si="1"/>
        <v>22</v>
      </c>
      <c r="L31" s="51">
        <v>43883</v>
      </c>
      <c r="M31" s="58" t="s">
        <v>74</v>
      </c>
      <c r="N31" s="57">
        <f>SUM('FEVRIER 2021'!Z28)</f>
        <v>126400</v>
      </c>
      <c r="O31" s="59">
        <v>22</v>
      </c>
      <c r="P31" s="58"/>
      <c r="Q31" s="66"/>
      <c r="R31" s="61"/>
      <c r="S31" s="90"/>
      <c r="U31" s="58">
        <f t="shared" si="2"/>
        <v>22</v>
      </c>
      <c r="V31" s="51">
        <v>43852</v>
      </c>
      <c r="W31" s="58" t="s">
        <v>74</v>
      </c>
      <c r="X31" s="52">
        <f>SUM('MARS 2021'!Z28)</f>
        <v>0</v>
      </c>
      <c r="Y31" s="59">
        <v>22</v>
      </c>
      <c r="Z31" s="62"/>
      <c r="AA31" s="66"/>
      <c r="AB31" s="142"/>
      <c r="AC31" s="89"/>
      <c r="AE31" s="58">
        <f t="shared" si="3"/>
        <v>22</v>
      </c>
      <c r="AF31" s="51">
        <v>43943</v>
      </c>
      <c r="AG31" s="58" t="s">
        <v>74</v>
      </c>
      <c r="AH31" s="52">
        <f>SUM('AVRIL 2021'!Z28)</f>
        <v>0</v>
      </c>
      <c r="AI31" s="59"/>
      <c r="AK31" s="55"/>
      <c r="AL31" s="70"/>
      <c r="AO31" s="58">
        <f t="shared" si="4"/>
        <v>22</v>
      </c>
      <c r="AP31" s="51">
        <v>43973</v>
      </c>
      <c r="AQ31" s="58" t="s">
        <v>74</v>
      </c>
      <c r="AR31" s="52">
        <f>SUM('MAI 2021'!Z28)</f>
        <v>0</v>
      </c>
      <c r="AS31" s="59">
        <v>22</v>
      </c>
      <c r="AY31" s="58">
        <f t="shared" si="5"/>
        <v>22</v>
      </c>
      <c r="AZ31" s="51">
        <v>44004</v>
      </c>
      <c r="BA31" s="58" t="s">
        <v>74</v>
      </c>
      <c r="BB31" s="52">
        <f>SUM('JUIN 2021'!Z28)</f>
        <v>0</v>
      </c>
      <c r="BC31" s="59">
        <v>22</v>
      </c>
      <c r="BD31" s="58"/>
      <c r="BE31" s="66"/>
      <c r="BF31" s="61"/>
      <c r="BI31" s="58">
        <f t="shared" si="6"/>
        <v>22</v>
      </c>
      <c r="BJ31" s="51">
        <v>43943</v>
      </c>
      <c r="BK31" s="58" t="s">
        <v>74</v>
      </c>
      <c r="BL31" s="52">
        <f>SUM('JUILLET 2021'!Z28)</f>
        <v>0</v>
      </c>
      <c r="BM31" s="59">
        <v>22</v>
      </c>
      <c r="BN31" s="58"/>
      <c r="BO31" s="66"/>
      <c r="BP31" s="61"/>
      <c r="BS31" s="58">
        <f t="shared" si="7"/>
        <v>22</v>
      </c>
      <c r="BT31" s="51">
        <v>43943</v>
      </c>
      <c r="BU31" s="58" t="s">
        <v>74</v>
      </c>
      <c r="BV31" s="52">
        <f>SUM('AOUT 2021'!Z28)</f>
        <v>0</v>
      </c>
      <c r="BW31" s="59">
        <v>22</v>
      </c>
      <c r="BX31" s="58"/>
      <c r="BY31" s="157"/>
      <c r="BZ31" s="154"/>
      <c r="CC31" s="58">
        <f t="shared" si="8"/>
        <v>22</v>
      </c>
      <c r="CD31" s="51">
        <v>43943</v>
      </c>
      <c r="CE31" s="58" t="s">
        <v>74</v>
      </c>
      <c r="CF31" s="52">
        <f>SUM('SEPTEMBRE 2020'!Z28)</f>
        <v>0</v>
      </c>
      <c r="CG31" s="59">
        <v>22</v>
      </c>
      <c r="CH31" s="58"/>
      <c r="CI31" s="66"/>
      <c r="CJ31" s="61"/>
      <c r="CM31" s="58">
        <f t="shared" si="9"/>
        <v>22</v>
      </c>
      <c r="CN31" s="51">
        <v>43943</v>
      </c>
      <c r="CO31" s="58" t="s">
        <v>74</v>
      </c>
      <c r="CP31" s="52">
        <f>SUM('OCTOBRE 2021'!Z28)</f>
        <v>0</v>
      </c>
      <c r="CQ31" s="59">
        <v>22</v>
      </c>
      <c r="CR31" s="58"/>
      <c r="CS31" s="66"/>
      <c r="CT31" s="61"/>
      <c r="CW31" s="58">
        <f t="shared" si="10"/>
        <v>22</v>
      </c>
      <c r="CX31" s="51">
        <v>43943</v>
      </c>
      <c r="CY31" s="58" t="s">
        <v>74</v>
      </c>
      <c r="CZ31" s="52">
        <f>SUM('NOVEMBRE 2021'!Z28)</f>
        <v>0</v>
      </c>
      <c r="DA31" s="59">
        <v>22</v>
      </c>
      <c r="DB31" s="58"/>
      <c r="DC31" s="66"/>
      <c r="DD31" s="61"/>
      <c r="DG31" s="58">
        <f t="shared" si="11"/>
        <v>22</v>
      </c>
      <c r="DH31" s="51">
        <v>43943</v>
      </c>
      <c r="DI31" s="58" t="s">
        <v>74</v>
      </c>
      <c r="DJ31" s="52">
        <f>SUM('DECEMBRE 2021'!Z28)</f>
        <v>0</v>
      </c>
      <c r="DK31" s="59">
        <v>22</v>
      </c>
      <c r="DL31" s="58"/>
      <c r="DM31" s="66"/>
      <c r="DN31" s="61"/>
      <c r="DQ31" s="85" t="s">
        <v>111</v>
      </c>
    </row>
    <row r="32" spans="1:121">
      <c r="A32" s="63">
        <f t="shared" si="0"/>
        <v>23</v>
      </c>
      <c r="B32" s="51">
        <v>44219</v>
      </c>
      <c r="C32" s="50" t="s">
        <v>74</v>
      </c>
      <c r="D32" s="52" t="e">
        <f>SUM('JANVIER 2021'!#REF!)</f>
        <v>#REF!</v>
      </c>
      <c r="E32" s="53">
        <v>23</v>
      </c>
      <c r="F32" s="50"/>
      <c r="G32" s="55"/>
      <c r="H32" s="56"/>
      <c r="I32" s="90"/>
      <c r="K32" s="63">
        <f t="shared" si="1"/>
        <v>23</v>
      </c>
      <c r="L32" s="51">
        <v>43884</v>
      </c>
      <c r="M32" s="50" t="s">
        <v>74</v>
      </c>
      <c r="N32" s="57">
        <f>SUM('FEVRIER 2021'!Z29)</f>
        <v>65500</v>
      </c>
      <c r="O32" s="53">
        <v>23</v>
      </c>
      <c r="P32" s="50"/>
      <c r="Q32" s="55"/>
      <c r="R32" s="56"/>
      <c r="S32" s="90"/>
      <c r="U32" s="63">
        <f t="shared" si="2"/>
        <v>23</v>
      </c>
      <c r="V32" s="51">
        <v>43853</v>
      </c>
      <c r="W32" s="50" t="s">
        <v>74</v>
      </c>
      <c r="X32" s="52">
        <f>SUM('MARS 2021'!Z29)</f>
        <v>0</v>
      </c>
      <c r="Y32" s="53">
        <v>23</v>
      </c>
      <c r="Z32" s="84"/>
      <c r="AA32" s="66"/>
      <c r="AB32" s="143"/>
      <c r="AC32" s="89"/>
      <c r="AE32" s="63">
        <f t="shared" si="3"/>
        <v>23</v>
      </c>
      <c r="AF32" s="51">
        <v>43944</v>
      </c>
      <c r="AG32" s="50" t="s">
        <v>74</v>
      </c>
      <c r="AH32" s="52">
        <f>SUM('AVRIL 2021'!Z29)</f>
        <v>0</v>
      </c>
      <c r="AI32" s="53"/>
      <c r="AJ32" s="64"/>
      <c r="AK32" s="145"/>
      <c r="AL32" s="65"/>
      <c r="AO32" s="63">
        <f t="shared" si="4"/>
        <v>23</v>
      </c>
      <c r="AP32" s="51">
        <v>43974</v>
      </c>
      <c r="AQ32" s="50" t="s">
        <v>74</v>
      </c>
      <c r="AR32" s="52">
        <f>SUM('MAI 2021'!Z29)</f>
        <v>0</v>
      </c>
      <c r="AS32" s="53">
        <v>23</v>
      </c>
      <c r="AY32" s="63">
        <f t="shared" si="5"/>
        <v>23</v>
      </c>
      <c r="AZ32" s="51">
        <v>44005</v>
      </c>
      <c r="BA32" s="50" t="s">
        <v>74</v>
      </c>
      <c r="BB32" s="52">
        <f>SUM('JUIN 2021'!Z29)</f>
        <v>0</v>
      </c>
      <c r="BC32" s="53">
        <v>23</v>
      </c>
      <c r="BD32" s="50"/>
      <c r="BE32" s="55"/>
      <c r="BF32" s="56"/>
      <c r="BI32" s="63">
        <f t="shared" si="6"/>
        <v>23</v>
      </c>
      <c r="BJ32" s="51">
        <v>43944</v>
      </c>
      <c r="BK32" s="50" t="s">
        <v>74</v>
      </c>
      <c r="BL32" s="52">
        <f>SUM('JUILLET 2021'!Z29)</f>
        <v>0</v>
      </c>
      <c r="BM32" s="53">
        <v>23</v>
      </c>
      <c r="BN32" s="50"/>
      <c r="BO32" s="55"/>
      <c r="BP32" s="56"/>
      <c r="BS32" s="63">
        <f t="shared" si="7"/>
        <v>23</v>
      </c>
      <c r="BT32" s="51">
        <v>43944</v>
      </c>
      <c r="BU32" s="50" t="s">
        <v>74</v>
      </c>
      <c r="BV32" s="52">
        <f>SUM('AOUT 2021'!Z29)</f>
        <v>0</v>
      </c>
      <c r="BW32" s="53">
        <v>23</v>
      </c>
      <c r="BX32" s="50"/>
      <c r="BY32" s="55"/>
      <c r="BZ32" s="56"/>
      <c r="CC32" s="63">
        <f t="shared" si="8"/>
        <v>23</v>
      </c>
      <c r="CD32" s="51">
        <v>43944</v>
      </c>
      <c r="CE32" s="50" t="s">
        <v>74</v>
      </c>
      <c r="CF32" s="52">
        <f>SUM('SEPTEMBRE 2020'!Z29)</f>
        <v>0</v>
      </c>
      <c r="CG32" s="53">
        <v>23</v>
      </c>
      <c r="CH32" s="50"/>
      <c r="CI32" s="55"/>
      <c r="CJ32" s="56"/>
      <c r="CM32" s="63">
        <f t="shared" si="9"/>
        <v>23</v>
      </c>
      <c r="CN32" s="51">
        <v>43944</v>
      </c>
      <c r="CO32" s="50" t="s">
        <v>74</v>
      </c>
      <c r="CP32" s="52">
        <f>SUM('OCTOBRE 2021'!Z29)</f>
        <v>0</v>
      </c>
      <c r="CQ32" s="53">
        <v>23</v>
      </c>
      <c r="CR32" s="50"/>
      <c r="CS32" s="55"/>
      <c r="CT32" s="56"/>
      <c r="CW32" s="63">
        <f t="shared" si="10"/>
        <v>23</v>
      </c>
      <c r="CX32" s="51">
        <v>43944</v>
      </c>
      <c r="CY32" s="50" t="s">
        <v>74</v>
      </c>
      <c r="CZ32" s="52">
        <f>SUM('NOVEMBRE 2021'!Z29)</f>
        <v>0</v>
      </c>
      <c r="DA32" s="53">
        <v>23</v>
      </c>
      <c r="DB32" s="50"/>
      <c r="DC32" s="55"/>
      <c r="DD32" s="56"/>
      <c r="DG32" s="63">
        <f t="shared" si="11"/>
        <v>23</v>
      </c>
      <c r="DH32" s="51">
        <v>43944</v>
      </c>
      <c r="DI32" s="50" t="s">
        <v>74</v>
      </c>
      <c r="DJ32" s="52">
        <f>SUM('DECEMBRE 2021'!Z29)</f>
        <v>0</v>
      </c>
      <c r="DK32" s="53">
        <v>23</v>
      </c>
      <c r="DL32" s="50"/>
      <c r="DM32" s="55"/>
      <c r="DN32" s="56"/>
      <c r="DQ32" s="85" t="s">
        <v>112</v>
      </c>
    </row>
    <row r="33" spans="1:121">
      <c r="A33" s="58">
        <f t="shared" si="0"/>
        <v>24</v>
      </c>
      <c r="B33" s="51">
        <v>44220</v>
      </c>
      <c r="C33" s="58" t="s">
        <v>74</v>
      </c>
      <c r="D33" s="52" t="e">
        <f>SUM('JANVIER 2021'!#REF!)</f>
        <v>#REF!</v>
      </c>
      <c r="E33" s="59">
        <v>24</v>
      </c>
      <c r="F33" s="58"/>
      <c r="G33" s="66"/>
      <c r="H33" s="61"/>
      <c r="I33" s="90"/>
      <c r="K33" s="58">
        <f t="shared" si="1"/>
        <v>24</v>
      </c>
      <c r="L33" s="51">
        <v>43885</v>
      </c>
      <c r="M33" s="58" t="s">
        <v>74</v>
      </c>
      <c r="N33" s="57">
        <f>SUM('FEVRIER 2021'!Z30)</f>
        <v>48900</v>
      </c>
      <c r="O33" s="59">
        <v>24</v>
      </c>
      <c r="P33" s="58"/>
      <c r="Q33" s="66"/>
      <c r="R33" s="61"/>
      <c r="S33" s="90"/>
      <c r="U33" s="58">
        <f t="shared" si="2"/>
        <v>24</v>
      </c>
      <c r="V33" s="51">
        <v>43854</v>
      </c>
      <c r="W33" s="58" t="s">
        <v>74</v>
      </c>
      <c r="X33" s="52">
        <f>SUM('MARS 2021'!Z30)</f>
        <v>0</v>
      </c>
      <c r="Y33" s="59">
        <v>24</v>
      </c>
      <c r="Z33" s="62"/>
      <c r="AA33" s="66"/>
      <c r="AB33" s="142"/>
      <c r="AC33" s="89"/>
      <c r="AE33" s="58">
        <f t="shared" si="3"/>
        <v>24</v>
      </c>
      <c r="AF33" s="51">
        <v>43945</v>
      </c>
      <c r="AG33" s="58" t="s">
        <v>74</v>
      </c>
      <c r="AH33" s="52">
        <f>SUM('AVRIL 2021'!Z30)</f>
        <v>0</v>
      </c>
      <c r="AI33" s="59"/>
      <c r="AK33" s="160"/>
      <c r="AL33" s="161"/>
      <c r="AO33" s="58">
        <f t="shared" si="4"/>
        <v>24</v>
      </c>
      <c r="AP33" s="51">
        <v>43975</v>
      </c>
      <c r="AQ33" s="58" t="s">
        <v>74</v>
      </c>
      <c r="AR33" s="52">
        <f>SUM('MAI 2021'!Z30)</f>
        <v>0</v>
      </c>
      <c r="AS33" s="59">
        <v>24</v>
      </c>
      <c r="AY33" s="58">
        <f t="shared" si="5"/>
        <v>24</v>
      </c>
      <c r="AZ33" s="51">
        <v>44006</v>
      </c>
      <c r="BA33" s="58" t="s">
        <v>74</v>
      </c>
      <c r="BB33" s="52">
        <f>SUM('JUIN 2021'!Z30)</f>
        <v>0</v>
      </c>
      <c r="BC33" s="59">
        <v>24</v>
      </c>
      <c r="BD33" s="58"/>
      <c r="BE33" s="66"/>
      <c r="BF33" s="61"/>
      <c r="BI33" s="58">
        <f t="shared" si="6"/>
        <v>24</v>
      </c>
      <c r="BJ33" s="51">
        <v>43945</v>
      </c>
      <c r="BK33" s="58" t="s">
        <v>74</v>
      </c>
      <c r="BL33" s="52">
        <f>SUM('JUILLET 2021'!Z30)</f>
        <v>0</v>
      </c>
      <c r="BM33" s="59">
        <v>24</v>
      </c>
      <c r="BN33" s="58"/>
      <c r="BO33" s="66"/>
      <c r="BP33" s="61"/>
      <c r="BS33" s="58">
        <f t="shared" si="7"/>
        <v>24</v>
      </c>
      <c r="BT33" s="51">
        <v>43945</v>
      </c>
      <c r="BU33" s="58" t="s">
        <v>74</v>
      </c>
      <c r="BV33" s="52">
        <f>SUM('AOUT 2021'!Z30)</f>
        <v>0</v>
      </c>
      <c r="BW33" s="59">
        <v>24</v>
      </c>
      <c r="BX33" s="58"/>
      <c r="BY33" s="66"/>
      <c r="BZ33" s="154"/>
      <c r="CC33" s="58">
        <f t="shared" si="8"/>
        <v>24</v>
      </c>
      <c r="CD33" s="51">
        <v>43945</v>
      </c>
      <c r="CE33" s="58" t="s">
        <v>74</v>
      </c>
      <c r="CF33" s="52">
        <f>SUM('SEPTEMBRE 2020'!Z30)</f>
        <v>0</v>
      </c>
      <c r="CG33" s="59">
        <v>24</v>
      </c>
      <c r="CH33" s="58"/>
      <c r="CI33" s="66"/>
      <c r="CJ33" s="61"/>
      <c r="CM33" s="58">
        <f t="shared" si="9"/>
        <v>24</v>
      </c>
      <c r="CN33" s="51">
        <v>43945</v>
      </c>
      <c r="CO33" s="58" t="s">
        <v>74</v>
      </c>
      <c r="CP33" s="52">
        <f>SUM('OCTOBRE 2021'!Z30)</f>
        <v>0</v>
      </c>
      <c r="CQ33" s="59">
        <v>24</v>
      </c>
      <c r="CR33" s="58"/>
      <c r="CS33" s="66"/>
      <c r="CT33" s="61"/>
      <c r="CW33" s="58">
        <f t="shared" si="10"/>
        <v>24</v>
      </c>
      <c r="CX33" s="51">
        <v>43945</v>
      </c>
      <c r="CY33" s="58" t="s">
        <v>74</v>
      </c>
      <c r="CZ33" s="52">
        <f>SUM('NOVEMBRE 2021'!Z30)</f>
        <v>0</v>
      </c>
      <c r="DA33" s="59">
        <v>24</v>
      </c>
      <c r="DB33" s="58"/>
      <c r="DC33" s="66"/>
      <c r="DD33" s="61"/>
      <c r="DG33" s="58">
        <f t="shared" si="11"/>
        <v>24</v>
      </c>
      <c r="DH33" s="51">
        <v>43945</v>
      </c>
      <c r="DI33" s="58" t="s">
        <v>74</v>
      </c>
      <c r="DJ33" s="52">
        <f>SUM('DECEMBRE 2021'!Z30)</f>
        <v>0</v>
      </c>
      <c r="DK33" s="59">
        <v>24</v>
      </c>
      <c r="DL33" s="58"/>
      <c r="DM33" s="66"/>
      <c r="DN33" s="61"/>
      <c r="DQ33" s="85" t="s">
        <v>113</v>
      </c>
    </row>
    <row r="34" spans="1:121">
      <c r="A34" s="63">
        <f t="shared" si="0"/>
        <v>25</v>
      </c>
      <c r="B34" s="51">
        <v>44221</v>
      </c>
      <c r="C34" s="50" t="s">
        <v>74</v>
      </c>
      <c r="D34" s="52" t="e">
        <f>SUM('JANVIER 2021'!#REF!)</f>
        <v>#REF!</v>
      </c>
      <c r="E34" s="53">
        <v>25</v>
      </c>
      <c r="F34" s="50"/>
      <c r="G34" s="55"/>
      <c r="H34" s="56"/>
      <c r="I34" s="90"/>
      <c r="K34" s="63">
        <f t="shared" si="1"/>
        <v>25</v>
      </c>
      <c r="L34" s="51">
        <v>43886</v>
      </c>
      <c r="M34" s="50" t="s">
        <v>74</v>
      </c>
      <c r="N34" s="57">
        <f>SUM('FEVRIER 2021'!Z31)</f>
        <v>90800</v>
      </c>
      <c r="O34" s="53">
        <v>25</v>
      </c>
      <c r="P34" s="50"/>
      <c r="Q34" s="55"/>
      <c r="R34" s="56"/>
      <c r="S34" s="90"/>
      <c r="U34" s="63">
        <f t="shared" si="2"/>
        <v>25</v>
      </c>
      <c r="V34" s="51">
        <v>43855</v>
      </c>
      <c r="W34" s="50" t="s">
        <v>74</v>
      </c>
      <c r="X34" s="52">
        <f>SUM('MARS 2021'!Z31)</f>
        <v>0</v>
      </c>
      <c r="Y34" s="53">
        <v>25</v>
      </c>
      <c r="Z34" s="64"/>
      <c r="AA34" s="55"/>
      <c r="AB34" s="141"/>
      <c r="AC34" s="89"/>
      <c r="AE34" s="63">
        <f t="shared" si="3"/>
        <v>25</v>
      </c>
      <c r="AF34" s="51">
        <v>43946</v>
      </c>
      <c r="AG34" s="50" t="s">
        <v>74</v>
      </c>
      <c r="AH34" s="52">
        <f>SUM('AVRIL 2021'!Z31)</f>
        <v>0</v>
      </c>
      <c r="AI34" s="53">
        <v>25</v>
      </c>
      <c r="AO34" s="63">
        <f t="shared" si="4"/>
        <v>25</v>
      </c>
      <c r="AP34" s="51">
        <v>43976</v>
      </c>
      <c r="AQ34" s="50" t="s">
        <v>74</v>
      </c>
      <c r="AR34" s="52">
        <f>SUM('MAI 2021'!Z31)</f>
        <v>0</v>
      </c>
      <c r="AS34" s="53">
        <v>25</v>
      </c>
      <c r="AY34" s="63">
        <f t="shared" si="5"/>
        <v>25</v>
      </c>
      <c r="AZ34" s="51">
        <v>44007</v>
      </c>
      <c r="BA34" s="50" t="s">
        <v>74</v>
      </c>
      <c r="BB34" s="52">
        <f>SUM('JUIN 2021'!Z31)</f>
        <v>0</v>
      </c>
      <c r="BC34" s="53">
        <v>25</v>
      </c>
      <c r="BD34" s="50"/>
      <c r="BE34" s="55"/>
      <c r="BF34" s="56"/>
      <c r="BI34" s="63">
        <f t="shared" si="6"/>
        <v>25</v>
      </c>
      <c r="BJ34" s="51">
        <v>43946</v>
      </c>
      <c r="BK34" s="50" t="s">
        <v>74</v>
      </c>
      <c r="BL34" s="52">
        <f>SUM('JUILLET 2021'!Z31)</f>
        <v>0</v>
      </c>
      <c r="BM34" s="53">
        <v>25</v>
      </c>
      <c r="BN34" s="50"/>
      <c r="BO34" s="55"/>
      <c r="BP34" s="56"/>
      <c r="BS34" s="63">
        <f t="shared" si="7"/>
        <v>25</v>
      </c>
      <c r="BT34" s="51">
        <v>43946</v>
      </c>
      <c r="BU34" s="50" t="s">
        <v>74</v>
      </c>
      <c r="BV34" s="52">
        <f>SUM('AOUT 2021'!Z31)</f>
        <v>0</v>
      </c>
      <c r="BW34" s="53">
        <v>25</v>
      </c>
      <c r="BX34" s="50"/>
      <c r="BY34" s="55"/>
      <c r="BZ34" s="56"/>
      <c r="CC34" s="63">
        <f t="shared" si="8"/>
        <v>25</v>
      </c>
      <c r="CD34" s="51">
        <v>43946</v>
      </c>
      <c r="CE34" s="50" t="s">
        <v>74</v>
      </c>
      <c r="CF34" s="52">
        <f>SUM('SEPTEMBRE 2020'!Z31)</f>
        <v>0</v>
      </c>
      <c r="CG34" s="53">
        <v>25</v>
      </c>
      <c r="CH34" s="50"/>
      <c r="CI34" s="55"/>
      <c r="CJ34" s="56"/>
      <c r="CM34" s="63">
        <f t="shared" si="9"/>
        <v>25</v>
      </c>
      <c r="CN34" s="51">
        <v>43946</v>
      </c>
      <c r="CO34" s="50" t="s">
        <v>74</v>
      </c>
      <c r="CP34" s="52">
        <f>SUM('OCTOBRE 2021'!Z31)</f>
        <v>0</v>
      </c>
      <c r="CQ34" s="53">
        <v>25</v>
      </c>
      <c r="CR34" s="50"/>
      <c r="CS34" s="55"/>
      <c r="CT34" s="56"/>
      <c r="CW34" s="63">
        <f t="shared" si="10"/>
        <v>25</v>
      </c>
      <c r="CX34" s="51">
        <v>43946</v>
      </c>
      <c r="CY34" s="50" t="s">
        <v>74</v>
      </c>
      <c r="CZ34" s="52">
        <f>SUM('NOVEMBRE 2021'!Z31)</f>
        <v>0</v>
      </c>
      <c r="DA34" s="53">
        <v>25</v>
      </c>
      <c r="DB34" s="50"/>
      <c r="DC34" s="55"/>
      <c r="DD34" s="56"/>
      <c r="DG34" s="63">
        <f t="shared" si="11"/>
        <v>25</v>
      </c>
      <c r="DH34" s="51">
        <v>43946</v>
      </c>
      <c r="DI34" s="50" t="s">
        <v>74</v>
      </c>
      <c r="DJ34" s="52">
        <f>SUM('DECEMBRE 2021'!Z31)</f>
        <v>0</v>
      </c>
      <c r="DK34" s="53">
        <v>25</v>
      </c>
      <c r="DL34" s="50"/>
      <c r="DM34" s="55"/>
      <c r="DN34" s="56"/>
      <c r="DQ34" s="85" t="s">
        <v>114</v>
      </c>
    </row>
    <row r="35" spans="1:121">
      <c r="A35" s="58">
        <f t="shared" si="0"/>
        <v>26</v>
      </c>
      <c r="B35" s="51">
        <v>44222</v>
      </c>
      <c r="C35" s="58" t="s">
        <v>74</v>
      </c>
      <c r="D35" s="52" t="e">
        <f>SUM('JANVIER 2021'!#REF!)</f>
        <v>#REF!</v>
      </c>
      <c r="E35" s="59">
        <v>26</v>
      </c>
      <c r="F35" s="58"/>
      <c r="G35" s="66"/>
      <c r="H35" s="61"/>
      <c r="I35" s="90"/>
      <c r="K35" s="58">
        <f t="shared" si="1"/>
        <v>26</v>
      </c>
      <c r="L35" s="51">
        <v>43887</v>
      </c>
      <c r="M35" s="58" t="s">
        <v>74</v>
      </c>
      <c r="N35" s="57">
        <f>SUM('FEVRIER 2021'!Z32)</f>
        <v>70000</v>
      </c>
      <c r="O35" s="59">
        <v>26</v>
      </c>
      <c r="P35" s="58"/>
      <c r="Q35" s="66"/>
      <c r="R35" s="61"/>
      <c r="S35" s="90"/>
      <c r="U35" s="58">
        <f t="shared" si="2"/>
        <v>26</v>
      </c>
      <c r="V35" s="51">
        <v>43856</v>
      </c>
      <c r="W35" s="58" t="s">
        <v>74</v>
      </c>
      <c r="X35" s="52">
        <f>SUM('MARS 2021'!Z32)</f>
        <v>0</v>
      </c>
      <c r="Y35" s="59">
        <v>26</v>
      </c>
      <c r="Z35" s="64"/>
      <c r="AA35" s="55"/>
      <c r="AB35" s="141"/>
      <c r="AC35" s="89"/>
      <c r="AE35" s="58">
        <f t="shared" si="3"/>
        <v>26</v>
      </c>
      <c r="AF35" s="51">
        <v>43947</v>
      </c>
      <c r="AG35" s="58" t="s">
        <v>74</v>
      </c>
      <c r="AH35" s="52">
        <f>SUM('AVRIL 2021'!Z32)</f>
        <v>0</v>
      </c>
      <c r="AI35" s="59">
        <v>26</v>
      </c>
      <c r="AO35" s="58">
        <f t="shared" si="4"/>
        <v>26</v>
      </c>
      <c r="AP35" s="51">
        <v>43977</v>
      </c>
      <c r="AQ35" s="58" t="s">
        <v>74</v>
      </c>
      <c r="AR35" s="52">
        <f>SUM('MAI 2021'!Z32)</f>
        <v>0</v>
      </c>
      <c r="AS35" s="59">
        <v>26</v>
      </c>
      <c r="AY35" s="58">
        <f t="shared" si="5"/>
        <v>26</v>
      </c>
      <c r="AZ35" s="51">
        <v>44008</v>
      </c>
      <c r="BA35" s="58" t="s">
        <v>74</v>
      </c>
      <c r="BB35" s="52">
        <f>SUM('JUIN 2021'!Z32)</f>
        <v>0</v>
      </c>
      <c r="BC35" s="59">
        <v>26</v>
      </c>
      <c r="BD35" s="58"/>
      <c r="BE35" s="66"/>
      <c r="BF35" s="61"/>
      <c r="BI35" s="58">
        <f t="shared" si="6"/>
        <v>26</v>
      </c>
      <c r="BJ35" s="51">
        <v>43947</v>
      </c>
      <c r="BK35" s="58" t="s">
        <v>74</v>
      </c>
      <c r="BL35" s="52">
        <f>SUM('JUILLET 2021'!Z32)</f>
        <v>0</v>
      </c>
      <c r="BM35" s="59">
        <v>26</v>
      </c>
      <c r="BN35" s="58"/>
      <c r="BO35" s="66"/>
      <c r="BP35" s="61"/>
      <c r="BS35" s="58">
        <f t="shared" si="7"/>
        <v>26</v>
      </c>
      <c r="BT35" s="51">
        <v>43947</v>
      </c>
      <c r="BU35" s="58" t="s">
        <v>74</v>
      </c>
      <c r="BV35" s="52">
        <f>SUM('AOUT 2021'!Z32)</f>
        <v>0</v>
      </c>
      <c r="BW35" s="59">
        <v>26</v>
      </c>
      <c r="BX35" s="58"/>
      <c r="BY35" s="66"/>
      <c r="BZ35" s="61"/>
      <c r="CC35" s="58">
        <f t="shared" si="8"/>
        <v>26</v>
      </c>
      <c r="CD35" s="51">
        <v>43947</v>
      </c>
      <c r="CE35" s="58" t="s">
        <v>74</v>
      </c>
      <c r="CF35" s="52">
        <f>SUM('SEPTEMBRE 2020'!Z32)</f>
        <v>0</v>
      </c>
      <c r="CG35" s="59">
        <v>26</v>
      </c>
      <c r="CH35" s="58"/>
      <c r="CI35" s="66"/>
      <c r="CJ35" s="61"/>
      <c r="CM35" s="58">
        <f t="shared" si="9"/>
        <v>26</v>
      </c>
      <c r="CN35" s="51">
        <v>43947</v>
      </c>
      <c r="CO35" s="58" t="s">
        <v>74</v>
      </c>
      <c r="CP35" s="52">
        <f>SUM('OCTOBRE 2021'!Z32)</f>
        <v>0</v>
      </c>
      <c r="CQ35" s="59">
        <v>26</v>
      </c>
      <c r="CR35" s="58"/>
      <c r="CS35" s="66"/>
      <c r="CT35" s="61"/>
      <c r="CW35" s="58">
        <f t="shared" si="10"/>
        <v>26</v>
      </c>
      <c r="CX35" s="51">
        <v>43947</v>
      </c>
      <c r="CY35" s="58" t="s">
        <v>74</v>
      </c>
      <c r="CZ35" s="52">
        <f>SUM('NOVEMBRE 2021'!Z32)</f>
        <v>0</v>
      </c>
      <c r="DA35" s="59">
        <v>26</v>
      </c>
      <c r="DB35" s="58"/>
      <c r="DC35" s="66"/>
      <c r="DD35" s="61"/>
      <c r="DG35" s="58">
        <f t="shared" si="11"/>
        <v>26</v>
      </c>
      <c r="DH35" s="51">
        <v>43947</v>
      </c>
      <c r="DI35" s="58" t="s">
        <v>74</v>
      </c>
      <c r="DJ35" s="52">
        <f>SUM('DECEMBRE 2021'!Z32)</f>
        <v>0</v>
      </c>
      <c r="DK35" s="59">
        <v>26</v>
      </c>
      <c r="DL35" s="58"/>
      <c r="DM35" s="66"/>
      <c r="DN35" s="61"/>
      <c r="DQ35" s="85" t="s">
        <v>115</v>
      </c>
    </row>
    <row r="36" spans="1:121">
      <c r="A36" s="63">
        <f t="shared" si="0"/>
        <v>27</v>
      </c>
      <c r="B36" s="51">
        <v>44223</v>
      </c>
      <c r="C36" s="67" t="s">
        <v>74</v>
      </c>
      <c r="D36" s="52" t="e">
        <f>SUM('JANVIER 2021'!#REF!)</f>
        <v>#REF!</v>
      </c>
      <c r="E36" s="68">
        <v>27</v>
      </c>
      <c r="F36" s="67"/>
      <c r="G36" s="69"/>
      <c r="H36" s="70"/>
      <c r="I36" s="90"/>
      <c r="K36" s="63">
        <f t="shared" si="1"/>
        <v>27</v>
      </c>
      <c r="L36" s="51">
        <v>43888</v>
      </c>
      <c r="M36" s="67" t="s">
        <v>74</v>
      </c>
      <c r="N36" s="57">
        <f>SUM('FEVRIER 2021'!Z33)</f>
        <v>52900</v>
      </c>
      <c r="O36" s="68">
        <v>27</v>
      </c>
      <c r="P36" s="67"/>
      <c r="Q36" s="69"/>
      <c r="R36" s="70"/>
      <c r="S36" s="90"/>
      <c r="U36" s="63">
        <f t="shared" si="2"/>
        <v>27</v>
      </c>
      <c r="V36" s="51">
        <v>43857</v>
      </c>
      <c r="W36" s="67" t="s">
        <v>74</v>
      </c>
      <c r="X36" s="52">
        <f>SUM('MARS 2021'!Z33)</f>
        <v>0</v>
      </c>
      <c r="Y36" s="68">
        <v>27</v>
      </c>
      <c r="Z36" s="62"/>
      <c r="AA36" s="66"/>
      <c r="AB36" s="142"/>
      <c r="AC36" s="89"/>
      <c r="AE36" s="63">
        <f t="shared" si="3"/>
        <v>27</v>
      </c>
      <c r="AF36" s="51">
        <v>43948</v>
      </c>
      <c r="AG36" s="67" t="s">
        <v>74</v>
      </c>
      <c r="AH36" s="52">
        <f>SUM('AVRIL 2021'!Z33)</f>
        <v>0</v>
      </c>
      <c r="AI36" s="68">
        <v>27</v>
      </c>
      <c r="AO36" s="63">
        <f t="shared" si="4"/>
        <v>27</v>
      </c>
      <c r="AP36" s="51">
        <v>43978</v>
      </c>
      <c r="AQ36" s="67" t="s">
        <v>74</v>
      </c>
      <c r="AR36" s="52">
        <f>SUM('MAI 2021'!Z33)</f>
        <v>0</v>
      </c>
      <c r="AS36" s="68">
        <v>27</v>
      </c>
      <c r="AY36" s="63">
        <f t="shared" si="5"/>
        <v>27</v>
      </c>
      <c r="AZ36" s="51">
        <v>44009</v>
      </c>
      <c r="BA36" s="67" t="s">
        <v>74</v>
      </c>
      <c r="BB36" s="52">
        <f>SUM('JUIN 2021'!Z33)</f>
        <v>0</v>
      </c>
      <c r="BC36" s="68">
        <v>27</v>
      </c>
      <c r="BD36" s="67"/>
      <c r="BE36" s="69"/>
      <c r="BF36" s="70"/>
      <c r="BI36" s="63">
        <f t="shared" si="6"/>
        <v>27</v>
      </c>
      <c r="BJ36" s="51">
        <v>43948</v>
      </c>
      <c r="BK36" s="67" t="s">
        <v>74</v>
      </c>
      <c r="BL36" s="52">
        <f>SUM('JUILLET 2021'!Z33)</f>
        <v>0</v>
      </c>
      <c r="BM36" s="68">
        <v>27</v>
      </c>
      <c r="BN36" s="67"/>
      <c r="BO36" s="69"/>
      <c r="BP36" s="70"/>
      <c r="BS36" s="63">
        <f t="shared" si="7"/>
        <v>27</v>
      </c>
      <c r="BT36" s="51">
        <v>43948</v>
      </c>
      <c r="BU36" s="67" t="s">
        <v>74</v>
      </c>
      <c r="BV36" s="52">
        <f>SUM('AOUT 2021'!Z33)</f>
        <v>0</v>
      </c>
      <c r="BW36" s="68">
        <v>27</v>
      </c>
      <c r="BX36" s="67"/>
      <c r="BY36" s="69"/>
      <c r="BZ36" s="70"/>
      <c r="CC36" s="63">
        <f t="shared" si="8"/>
        <v>27</v>
      </c>
      <c r="CD36" s="51">
        <v>43948</v>
      </c>
      <c r="CE36" s="67" t="s">
        <v>74</v>
      </c>
      <c r="CF36" s="52">
        <f>SUM('SEPTEMBRE 2020'!Z33)</f>
        <v>0</v>
      </c>
      <c r="CG36" s="68">
        <v>27</v>
      </c>
      <c r="CH36" s="67"/>
      <c r="CI36" s="69"/>
      <c r="CJ36" s="70"/>
      <c r="CM36" s="63">
        <f t="shared" si="9"/>
        <v>27</v>
      </c>
      <c r="CN36" s="51">
        <v>43948</v>
      </c>
      <c r="CO36" s="67" t="s">
        <v>74</v>
      </c>
      <c r="CP36" s="52">
        <f>SUM('OCTOBRE 2021'!Z33)</f>
        <v>0</v>
      </c>
      <c r="CQ36" s="68">
        <v>27</v>
      </c>
      <c r="CR36" s="67"/>
      <c r="CS36" s="69"/>
      <c r="CT36" s="70"/>
      <c r="CW36" s="63">
        <f t="shared" si="10"/>
        <v>27</v>
      </c>
      <c r="CX36" s="51">
        <v>43948</v>
      </c>
      <c r="CY36" s="67" t="s">
        <v>74</v>
      </c>
      <c r="CZ36" s="52">
        <f>SUM('NOVEMBRE 2021'!Z33)</f>
        <v>0</v>
      </c>
      <c r="DA36" s="68">
        <v>27</v>
      </c>
      <c r="DB36" s="67"/>
      <c r="DC36" s="69"/>
      <c r="DD36" s="70"/>
      <c r="DG36" s="63">
        <f t="shared" si="11"/>
        <v>27</v>
      </c>
      <c r="DH36" s="51">
        <v>43948</v>
      </c>
      <c r="DI36" s="67" t="s">
        <v>74</v>
      </c>
      <c r="DJ36" s="52">
        <f>SUM('DECEMBRE 2021'!Z33)</f>
        <v>0</v>
      </c>
      <c r="DK36" s="68">
        <v>27</v>
      </c>
      <c r="DL36" s="67"/>
      <c r="DM36" s="69"/>
      <c r="DN36" s="70"/>
      <c r="DQ36" s="85" t="s">
        <v>80</v>
      </c>
    </row>
    <row r="37" spans="1:121" ht="26.25">
      <c r="A37" s="58">
        <f t="shared" si="0"/>
        <v>28</v>
      </c>
      <c r="B37" s="51">
        <v>44224</v>
      </c>
      <c r="C37" s="58" t="s">
        <v>74</v>
      </c>
      <c r="D37" s="52" t="e">
        <f>SUM('JANVIER 2021'!#REF!)</f>
        <v>#REF!</v>
      </c>
      <c r="E37" s="59">
        <v>28</v>
      </c>
      <c r="F37" s="58"/>
      <c r="G37" s="66"/>
      <c r="H37" s="61"/>
      <c r="I37" s="90"/>
      <c r="K37" s="58">
        <f t="shared" si="1"/>
        <v>28</v>
      </c>
      <c r="L37" s="51">
        <v>43889</v>
      </c>
      <c r="M37" s="58" t="s">
        <v>74</v>
      </c>
      <c r="N37" s="57">
        <f>SUM('FEVRIER 2021'!Z34)</f>
        <v>2500</v>
      </c>
      <c r="O37" s="59">
        <v>28</v>
      </c>
      <c r="P37" s="58"/>
      <c r="Q37" s="66"/>
      <c r="R37" s="61"/>
      <c r="S37" s="90"/>
      <c r="U37" s="58">
        <f t="shared" si="2"/>
        <v>28</v>
      </c>
      <c r="V37" s="51">
        <v>43858</v>
      </c>
      <c r="W37" s="58" t="s">
        <v>74</v>
      </c>
      <c r="X37" s="52">
        <f>SUM('MARS 2021'!Z34)</f>
        <v>0</v>
      </c>
      <c r="Y37" s="59">
        <v>28</v>
      </c>
      <c r="Z37" s="62"/>
      <c r="AA37" s="66"/>
      <c r="AB37" s="142"/>
      <c r="AC37" s="89"/>
      <c r="AE37" s="58">
        <f t="shared" si="3"/>
        <v>28</v>
      </c>
      <c r="AF37" s="51">
        <v>43949</v>
      </c>
      <c r="AG37" s="58" t="s">
        <v>74</v>
      </c>
      <c r="AH37" s="52">
        <f>SUM('AVRIL 2021'!Z34)</f>
        <v>0</v>
      </c>
      <c r="AI37" s="59">
        <v>28</v>
      </c>
      <c r="AO37" s="58">
        <f t="shared" si="4"/>
        <v>28</v>
      </c>
      <c r="AP37" s="51">
        <v>43979</v>
      </c>
      <c r="AQ37" s="58" t="s">
        <v>74</v>
      </c>
      <c r="AR37" s="52">
        <f>SUM('MAI 2021'!Z34)</f>
        <v>0</v>
      </c>
      <c r="AS37" s="59">
        <v>28</v>
      </c>
      <c r="AT37" s="62"/>
      <c r="AU37" s="66"/>
      <c r="AV37" s="61"/>
      <c r="AY37" s="58">
        <f t="shared" si="5"/>
        <v>28</v>
      </c>
      <c r="AZ37" s="51">
        <v>44010</v>
      </c>
      <c r="BA37" s="58" t="s">
        <v>74</v>
      </c>
      <c r="BB37" s="52">
        <f>SUM('JUIN 2021'!Z34)</f>
        <v>0</v>
      </c>
      <c r="BC37" s="59">
        <v>28</v>
      </c>
      <c r="BD37" s="58"/>
      <c r="BE37" s="66"/>
      <c r="BF37" s="61"/>
      <c r="BI37" s="58">
        <f t="shared" si="6"/>
        <v>28</v>
      </c>
      <c r="BJ37" s="51">
        <v>43949</v>
      </c>
      <c r="BK37" s="58" t="s">
        <v>74</v>
      </c>
      <c r="BL37" s="52">
        <f>SUM('JUILLET 2021'!Z34)</f>
        <v>0</v>
      </c>
      <c r="BM37" s="59">
        <v>28</v>
      </c>
      <c r="BN37" s="58"/>
      <c r="BO37" s="66"/>
      <c r="BP37" s="61"/>
      <c r="BS37" s="58">
        <f t="shared" si="7"/>
        <v>28</v>
      </c>
      <c r="BT37" s="51">
        <v>43949</v>
      </c>
      <c r="BU37" s="58" t="s">
        <v>74</v>
      </c>
      <c r="BV37" s="52">
        <f>SUM('AOUT 2021'!Z34)</f>
        <v>0</v>
      </c>
      <c r="BW37" s="59">
        <v>28</v>
      </c>
      <c r="BX37" s="58"/>
      <c r="BY37" s="66"/>
      <c r="BZ37" s="61"/>
      <c r="CC37" s="58">
        <f t="shared" si="8"/>
        <v>28</v>
      </c>
      <c r="CD37" s="51">
        <v>43949</v>
      </c>
      <c r="CE37" s="58" t="s">
        <v>74</v>
      </c>
      <c r="CF37" s="52">
        <f>SUM('SEPTEMBRE 2020'!Z34)</f>
        <v>0</v>
      </c>
      <c r="CG37" s="59">
        <v>28</v>
      </c>
      <c r="CH37" s="58"/>
      <c r="CI37" s="66"/>
      <c r="CJ37" s="61"/>
      <c r="CM37" s="58">
        <f t="shared" si="9"/>
        <v>28</v>
      </c>
      <c r="CN37" s="51">
        <v>43949</v>
      </c>
      <c r="CO37" s="58" t="s">
        <v>74</v>
      </c>
      <c r="CP37" s="52">
        <f>SUM('OCTOBRE 2021'!Z34)</f>
        <v>0</v>
      </c>
      <c r="CQ37" s="59">
        <v>28</v>
      </c>
      <c r="CR37" s="58"/>
      <c r="CS37" s="66"/>
      <c r="CT37" s="61"/>
      <c r="CW37" s="58">
        <f t="shared" si="10"/>
        <v>28</v>
      </c>
      <c r="CX37" s="51">
        <v>43949</v>
      </c>
      <c r="CY37" s="58" t="s">
        <v>74</v>
      </c>
      <c r="CZ37" s="52">
        <f>SUM('NOVEMBRE 2021'!Z34)</f>
        <v>0</v>
      </c>
      <c r="DA37" s="59">
        <v>28</v>
      </c>
      <c r="DB37" s="58"/>
      <c r="DC37" s="66"/>
      <c r="DD37" s="61"/>
      <c r="DG37" s="58">
        <f t="shared" si="11"/>
        <v>28</v>
      </c>
      <c r="DH37" s="51">
        <v>43949</v>
      </c>
      <c r="DI37" s="58" t="s">
        <v>74</v>
      </c>
      <c r="DJ37" s="52">
        <f>SUM('DECEMBRE 2021'!Z34)</f>
        <v>0</v>
      </c>
      <c r="DK37" s="59">
        <v>28</v>
      </c>
      <c r="DL37" s="58"/>
      <c r="DM37" s="66"/>
      <c r="DN37" s="61"/>
      <c r="DQ37" s="87" t="s">
        <v>116</v>
      </c>
    </row>
    <row r="38" spans="1:121">
      <c r="A38" s="63">
        <f t="shared" si="0"/>
        <v>29</v>
      </c>
      <c r="B38" s="51">
        <v>44225</v>
      </c>
      <c r="C38" s="50" t="s">
        <v>74</v>
      </c>
      <c r="D38" s="52" t="e">
        <f>SUM('JANVIER 2021'!#REF!)</f>
        <v>#REF!</v>
      </c>
      <c r="E38" s="53">
        <v>29</v>
      </c>
      <c r="F38" s="50"/>
      <c r="G38" s="55"/>
      <c r="H38" s="56"/>
      <c r="I38" s="90"/>
      <c r="K38" s="63">
        <f t="shared" si="1"/>
        <v>29</v>
      </c>
      <c r="L38" s="51">
        <v>43890</v>
      </c>
      <c r="M38" s="50" t="s">
        <v>74</v>
      </c>
      <c r="N38" s="57">
        <f>SUM('FEVRIER 2021'!Z35)</f>
        <v>0</v>
      </c>
      <c r="O38" s="53">
        <v>29</v>
      </c>
      <c r="P38" s="50"/>
      <c r="Q38" s="55"/>
      <c r="R38" s="56"/>
      <c r="S38" s="90"/>
      <c r="U38" s="63">
        <f t="shared" si="2"/>
        <v>29</v>
      </c>
      <c r="V38" s="51">
        <v>43859</v>
      </c>
      <c r="W38" s="50" t="s">
        <v>74</v>
      </c>
      <c r="X38" s="52">
        <f>SUM('MARS 2021'!Z35)</f>
        <v>0</v>
      </c>
      <c r="Y38" s="53">
        <v>29</v>
      </c>
      <c r="Z38" s="146"/>
      <c r="AA38" s="145"/>
      <c r="AB38" s="65"/>
      <c r="AC38" s="89"/>
      <c r="AE38" s="63">
        <f t="shared" si="3"/>
        <v>29</v>
      </c>
      <c r="AF38" s="51">
        <v>43950</v>
      </c>
      <c r="AG38" s="50" t="s">
        <v>74</v>
      </c>
      <c r="AH38" s="52">
        <f>SUM('AVRIL 2021'!Z35)</f>
        <v>0</v>
      </c>
      <c r="AI38" s="53">
        <v>29</v>
      </c>
      <c r="AJ38" s="50"/>
      <c r="AK38" s="55"/>
      <c r="AL38" s="56"/>
      <c r="AO38" s="63">
        <f t="shared" si="4"/>
        <v>29</v>
      </c>
      <c r="AP38" s="51">
        <v>43980</v>
      </c>
      <c r="AQ38" s="50" t="s">
        <v>74</v>
      </c>
      <c r="AR38" s="52">
        <f>SUM('MAI 2021'!Z35)</f>
        <v>0</v>
      </c>
      <c r="AS38" s="53">
        <v>29</v>
      </c>
      <c r="AT38" s="64"/>
      <c r="AU38" s="55"/>
      <c r="AV38" s="56"/>
      <c r="AY38" s="63">
        <f t="shared" si="5"/>
        <v>29</v>
      </c>
      <c r="AZ38" s="51">
        <v>44011</v>
      </c>
      <c r="BA38" s="50" t="s">
        <v>74</v>
      </c>
      <c r="BB38" s="52">
        <f>SUM('JUIN 2021'!Z35)</f>
        <v>0</v>
      </c>
      <c r="BC38" s="53">
        <v>29</v>
      </c>
      <c r="BD38" s="50"/>
      <c r="BE38" s="55"/>
      <c r="BF38" s="56"/>
      <c r="BI38" s="63">
        <f t="shared" si="6"/>
        <v>29</v>
      </c>
      <c r="BJ38" s="51">
        <v>43950</v>
      </c>
      <c r="BK38" s="50" t="s">
        <v>74</v>
      </c>
      <c r="BL38" s="52">
        <f>SUM('JUILLET 2021'!Z35)</f>
        <v>0</v>
      </c>
      <c r="BM38" s="53">
        <v>29</v>
      </c>
      <c r="BN38" s="50"/>
      <c r="BO38" s="55"/>
      <c r="BP38" s="56"/>
      <c r="BS38" s="63">
        <f t="shared" si="7"/>
        <v>29</v>
      </c>
      <c r="BT38" s="51">
        <v>43950</v>
      </c>
      <c r="BU38" s="50" t="s">
        <v>74</v>
      </c>
      <c r="BV38" s="52">
        <f>SUM('AOUT 2021'!Z35)</f>
        <v>0</v>
      </c>
      <c r="BW38" s="53">
        <v>29</v>
      </c>
      <c r="BX38" s="50"/>
      <c r="BY38" s="55"/>
      <c r="BZ38" s="56"/>
      <c r="CC38" s="63">
        <f t="shared" si="8"/>
        <v>29</v>
      </c>
      <c r="CD38" s="51">
        <v>43950</v>
      </c>
      <c r="CE38" s="50" t="s">
        <v>74</v>
      </c>
      <c r="CF38" s="52">
        <f>SUM('SEPTEMBRE 2020'!Z35)</f>
        <v>0</v>
      </c>
      <c r="CG38" s="53">
        <v>29</v>
      </c>
      <c r="CH38" s="50"/>
      <c r="CI38" s="55"/>
      <c r="CJ38" s="56"/>
      <c r="CM38" s="63">
        <f t="shared" si="9"/>
        <v>29</v>
      </c>
      <c r="CN38" s="51">
        <v>43950</v>
      </c>
      <c r="CO38" s="50" t="s">
        <v>74</v>
      </c>
      <c r="CP38" s="52">
        <f>SUM('OCTOBRE 2021'!Z35)</f>
        <v>0</v>
      </c>
      <c r="CQ38" s="53">
        <v>29</v>
      </c>
      <c r="CR38" s="50"/>
      <c r="CS38" s="55"/>
      <c r="CT38" s="56"/>
      <c r="CW38" s="63">
        <f t="shared" si="10"/>
        <v>29</v>
      </c>
      <c r="CX38" s="51">
        <v>43950</v>
      </c>
      <c r="CY38" s="50" t="s">
        <v>74</v>
      </c>
      <c r="CZ38" s="52">
        <f>SUM('NOVEMBRE 2021'!Z35)</f>
        <v>0</v>
      </c>
      <c r="DA38" s="53">
        <v>29</v>
      </c>
      <c r="DB38" s="50"/>
      <c r="DC38" s="55"/>
      <c r="DD38" s="56"/>
      <c r="DG38" s="63">
        <f t="shared" si="11"/>
        <v>29</v>
      </c>
      <c r="DH38" s="51">
        <v>43950</v>
      </c>
      <c r="DI38" s="50" t="s">
        <v>74</v>
      </c>
      <c r="DJ38" s="52">
        <f>SUM('DECEMBRE 2021'!Z35)</f>
        <v>0</v>
      </c>
      <c r="DK38" s="53">
        <v>29</v>
      </c>
      <c r="DL38" s="50"/>
      <c r="DM38" s="55"/>
      <c r="DN38" s="56"/>
      <c r="DQ38" s="85" t="s">
        <v>117</v>
      </c>
    </row>
    <row r="39" spans="1:121">
      <c r="A39" s="58">
        <f t="shared" si="0"/>
        <v>30</v>
      </c>
      <c r="B39" s="51">
        <v>44226</v>
      </c>
      <c r="C39" s="58" t="s">
        <v>74</v>
      </c>
      <c r="D39" s="52" t="e">
        <f>SUM('JANVIER 2021'!#REF!)</f>
        <v>#REF!</v>
      </c>
      <c r="E39" s="59">
        <v>30</v>
      </c>
      <c r="F39" s="58"/>
      <c r="G39" s="66"/>
      <c r="H39" s="61"/>
      <c r="I39" s="90"/>
      <c r="K39" s="58">
        <f t="shared" si="1"/>
        <v>30</v>
      </c>
      <c r="L39" s="51">
        <v>43891</v>
      </c>
      <c r="M39" s="58" t="s">
        <v>74</v>
      </c>
      <c r="N39" s="57">
        <f>SUM('FEVRIER 2021'!Z36)</f>
        <v>290825</v>
      </c>
      <c r="O39" s="59">
        <v>30</v>
      </c>
      <c r="P39" s="58"/>
      <c r="Q39" s="66"/>
      <c r="R39" s="61"/>
      <c r="S39" s="90"/>
      <c r="U39" s="58">
        <f t="shared" si="2"/>
        <v>30</v>
      </c>
      <c r="V39" s="51">
        <v>43860</v>
      </c>
      <c r="W39" s="58" t="s">
        <v>74</v>
      </c>
      <c r="X39" s="52">
        <f>SUM('MARS 2021'!Z36)</f>
        <v>0</v>
      </c>
      <c r="Y39" s="59">
        <v>30</v>
      </c>
      <c r="AB39" s="153"/>
      <c r="AC39" s="89"/>
      <c r="AE39" s="58">
        <f t="shared" si="3"/>
        <v>30</v>
      </c>
      <c r="AF39" s="51">
        <v>43951</v>
      </c>
      <c r="AG39" s="58" t="s">
        <v>74</v>
      </c>
      <c r="AH39" s="52">
        <f>SUM('AVRIL 2021'!Z36)</f>
        <v>0</v>
      </c>
      <c r="AI39" s="59">
        <v>30</v>
      </c>
      <c r="AJ39" s="58"/>
      <c r="AK39" s="66"/>
      <c r="AL39" s="61"/>
      <c r="AO39" s="58">
        <f t="shared" si="4"/>
        <v>30</v>
      </c>
      <c r="AP39" s="51">
        <v>43981</v>
      </c>
      <c r="AQ39" s="58" t="s">
        <v>74</v>
      </c>
      <c r="AR39" s="52">
        <f>SUM('MAI 2021'!Z36)</f>
        <v>0</v>
      </c>
      <c r="AS39" s="59">
        <v>30</v>
      </c>
      <c r="AT39" s="58"/>
      <c r="AU39" s="66"/>
      <c r="AV39" s="61"/>
      <c r="AY39" s="58">
        <f t="shared" si="5"/>
        <v>30</v>
      </c>
      <c r="AZ39" s="51">
        <v>44012</v>
      </c>
      <c r="BA39" s="58" t="s">
        <v>74</v>
      </c>
      <c r="BB39" s="52">
        <f>SUM('JUIN 2021'!Z36)</f>
        <v>0</v>
      </c>
      <c r="BC39" s="59">
        <v>30</v>
      </c>
      <c r="BD39" s="58"/>
      <c r="BE39" s="66"/>
      <c r="BF39" s="61"/>
      <c r="BI39" s="58">
        <f t="shared" si="6"/>
        <v>30</v>
      </c>
      <c r="BJ39" s="51">
        <v>43951</v>
      </c>
      <c r="BK39" s="58" t="s">
        <v>74</v>
      </c>
      <c r="BL39" s="52">
        <f>SUM('JUILLET 2021'!Z36)</f>
        <v>0</v>
      </c>
      <c r="BM39" s="59">
        <v>30</v>
      </c>
      <c r="BN39" s="58"/>
      <c r="BO39" s="66"/>
      <c r="BP39" s="61"/>
      <c r="BS39" s="58">
        <f t="shared" si="7"/>
        <v>30</v>
      </c>
      <c r="BT39" s="51">
        <v>43951</v>
      </c>
      <c r="BU39" s="58" t="s">
        <v>74</v>
      </c>
      <c r="BV39" s="52">
        <f>SUM('AOUT 2021'!Z36)</f>
        <v>0</v>
      </c>
      <c r="BW39" s="59">
        <v>30</v>
      </c>
      <c r="BX39" s="58"/>
      <c r="BY39" s="66"/>
      <c r="BZ39" s="61"/>
      <c r="CC39" s="58">
        <f t="shared" si="8"/>
        <v>30</v>
      </c>
      <c r="CD39" s="51">
        <v>43951</v>
      </c>
      <c r="CE39" s="58" t="s">
        <v>74</v>
      </c>
      <c r="CF39" s="52">
        <f>SUM('SEPTEMBRE 2020'!Z36)</f>
        <v>0</v>
      </c>
      <c r="CG39" s="59">
        <v>30</v>
      </c>
      <c r="CH39" s="58"/>
      <c r="CI39" s="66"/>
      <c r="CJ39" s="61"/>
      <c r="CM39" s="58">
        <f t="shared" si="9"/>
        <v>30</v>
      </c>
      <c r="CN39" s="51">
        <v>43951</v>
      </c>
      <c r="CO39" s="58" t="s">
        <v>74</v>
      </c>
      <c r="CP39" s="52">
        <f>SUM('OCTOBRE 2021'!Z36)</f>
        <v>0</v>
      </c>
      <c r="CQ39" s="59">
        <v>30</v>
      </c>
      <c r="CR39" s="58"/>
      <c r="CS39" s="66"/>
      <c r="CT39" s="61"/>
      <c r="CW39" s="58">
        <f t="shared" si="10"/>
        <v>30</v>
      </c>
      <c r="CX39" s="51">
        <v>43951</v>
      </c>
      <c r="CY39" s="58" t="s">
        <v>74</v>
      </c>
      <c r="CZ39" s="52">
        <f>SUM('NOVEMBRE 2021'!Z36)</f>
        <v>0</v>
      </c>
      <c r="DA39" s="59">
        <v>30</v>
      </c>
      <c r="DB39" s="58"/>
      <c r="DC39" s="66"/>
      <c r="DD39" s="61"/>
      <c r="DG39" s="58">
        <f t="shared" si="11"/>
        <v>30</v>
      </c>
      <c r="DH39" s="51">
        <v>43951</v>
      </c>
      <c r="DI39" s="58" t="s">
        <v>74</v>
      </c>
      <c r="DJ39" s="52">
        <f>SUM('DECEMBRE 2021'!Z36)</f>
        <v>0</v>
      </c>
      <c r="DK39" s="59">
        <v>30</v>
      </c>
      <c r="DL39" s="58"/>
      <c r="DM39" s="66"/>
      <c r="DN39" s="61"/>
      <c r="DQ39" s="85" t="s">
        <v>118</v>
      </c>
    </row>
    <row r="40" spans="1:121">
      <c r="A40" s="63">
        <f t="shared" si="0"/>
        <v>31</v>
      </c>
      <c r="B40" s="51">
        <v>44227</v>
      </c>
      <c r="C40" s="50"/>
      <c r="D40" s="52" t="e">
        <f>SUM('JANVIER 2021'!#REF!)</f>
        <v>#REF!</v>
      </c>
      <c r="E40" s="53">
        <v>31</v>
      </c>
      <c r="F40" s="50"/>
      <c r="G40" s="55"/>
      <c r="H40" s="56"/>
      <c r="I40" s="90"/>
      <c r="K40" s="63">
        <f t="shared" si="1"/>
        <v>31</v>
      </c>
      <c r="L40" s="51">
        <v>43892</v>
      </c>
      <c r="M40" s="50"/>
      <c r="N40" s="57">
        <f>SUM('FEVRIER 2021'!Z37)</f>
        <v>302975</v>
      </c>
      <c r="O40" s="53">
        <v>31</v>
      </c>
      <c r="P40" s="50"/>
      <c r="Q40" s="55"/>
      <c r="R40" s="56"/>
      <c r="S40" s="90"/>
      <c r="U40" s="63">
        <f t="shared" si="2"/>
        <v>31</v>
      </c>
      <c r="V40" s="51">
        <v>43861</v>
      </c>
      <c r="W40" s="50"/>
      <c r="X40" s="52">
        <f>SUM('MARS 2021'!Z37)</f>
        <v>0</v>
      </c>
      <c r="Y40" s="53">
        <v>31</v>
      </c>
      <c r="AA40" s="155"/>
      <c r="AB40" s="155"/>
      <c r="AC40" s="89"/>
      <c r="AE40" s="63">
        <f t="shared" si="3"/>
        <v>31</v>
      </c>
      <c r="AF40" s="51">
        <v>43952</v>
      </c>
      <c r="AG40" s="50" t="s">
        <v>90</v>
      </c>
      <c r="AH40" s="52"/>
      <c r="AI40" s="53">
        <v>31</v>
      </c>
      <c r="AJ40" s="50"/>
      <c r="AK40" s="55"/>
      <c r="AL40" s="56"/>
      <c r="AO40" s="63">
        <f t="shared" si="4"/>
        <v>31</v>
      </c>
      <c r="AP40" s="51">
        <v>43982</v>
      </c>
      <c r="AQ40" s="50"/>
      <c r="AR40" s="52">
        <f>SUM('MAI 2021'!Z37)</f>
        <v>0</v>
      </c>
      <c r="AS40" s="53">
        <v>31</v>
      </c>
      <c r="AT40" s="50"/>
      <c r="AU40" s="55"/>
      <c r="AV40" s="56"/>
      <c r="AY40" s="63">
        <f t="shared" si="5"/>
        <v>31</v>
      </c>
      <c r="AZ40" s="51">
        <v>44013</v>
      </c>
      <c r="BA40" s="50"/>
      <c r="BB40" s="52">
        <f>SUM('JUIN 2021'!Z37)</f>
        <v>0</v>
      </c>
      <c r="BC40" s="53">
        <v>31</v>
      </c>
      <c r="BD40" s="50"/>
      <c r="BE40" s="55"/>
      <c r="BF40" s="56"/>
      <c r="BI40" s="63">
        <f t="shared" si="6"/>
        <v>31</v>
      </c>
      <c r="BJ40" s="51">
        <v>43952</v>
      </c>
      <c r="BK40" s="50"/>
      <c r="BL40" s="52">
        <f>SUM('JUILLET 2021'!Z37)</f>
        <v>0</v>
      </c>
      <c r="BM40" s="53">
        <v>31</v>
      </c>
      <c r="BN40" s="50"/>
      <c r="BO40" s="55"/>
      <c r="BP40" s="56"/>
      <c r="BS40" s="63">
        <f t="shared" si="7"/>
        <v>31</v>
      </c>
      <c r="BT40" s="51">
        <v>43952</v>
      </c>
      <c r="BU40" s="50"/>
      <c r="BV40" s="52">
        <f>SUM('AOUT 2021'!Z37)</f>
        <v>0</v>
      </c>
      <c r="BW40" s="53">
        <v>31</v>
      </c>
      <c r="BX40" s="50"/>
      <c r="BY40" s="55"/>
      <c r="BZ40" s="56"/>
      <c r="CC40" s="63">
        <f t="shared" si="8"/>
        <v>31</v>
      </c>
      <c r="CD40" s="51">
        <v>43952</v>
      </c>
      <c r="CE40" s="50"/>
      <c r="CF40" s="52">
        <f>SUM('SEPTEMBRE 2020'!Z37)</f>
        <v>0</v>
      </c>
      <c r="CG40" s="53">
        <v>31</v>
      </c>
      <c r="CH40" s="50"/>
      <c r="CI40" s="55"/>
      <c r="CJ40" s="56"/>
      <c r="CM40" s="63">
        <f t="shared" si="9"/>
        <v>31</v>
      </c>
      <c r="CN40" s="51">
        <v>43952</v>
      </c>
      <c r="CO40" s="50"/>
      <c r="CP40" s="52">
        <f>SUM('OCTOBRE 2021'!Z37)</f>
        <v>0</v>
      </c>
      <c r="CQ40" s="53">
        <v>31</v>
      </c>
      <c r="CR40" s="50"/>
      <c r="CS40" s="55"/>
      <c r="CT40" s="56"/>
      <c r="CW40" s="63">
        <f t="shared" si="10"/>
        <v>31</v>
      </c>
      <c r="CX40" s="51">
        <v>43952</v>
      </c>
      <c r="CY40" s="50"/>
      <c r="CZ40" s="52">
        <f>SUM('NOVEMBRE 2021'!Z37)</f>
        <v>0</v>
      </c>
      <c r="DA40" s="53">
        <v>31</v>
      </c>
      <c r="DB40" s="50"/>
      <c r="DC40" s="55"/>
      <c r="DD40" s="56"/>
      <c r="DG40" s="63">
        <f t="shared" si="11"/>
        <v>31</v>
      </c>
      <c r="DH40" s="51">
        <v>43952</v>
      </c>
      <c r="DI40" s="50"/>
      <c r="DJ40" s="52">
        <f>SUM('DECEMBRE 2021'!Z37)</f>
        <v>0</v>
      </c>
      <c r="DK40" s="53">
        <v>31</v>
      </c>
      <c r="DL40" s="50"/>
      <c r="DM40" s="55"/>
      <c r="DN40" s="56"/>
      <c r="DQ40" s="85" t="s">
        <v>119</v>
      </c>
    </row>
    <row r="41" spans="1:121">
      <c r="A41" s="58">
        <f t="shared" si="0"/>
        <v>32</v>
      </c>
      <c r="B41" s="72"/>
      <c r="C41" s="73"/>
      <c r="D41" s="74"/>
      <c r="E41" s="75">
        <v>32</v>
      </c>
      <c r="F41" s="73"/>
      <c r="G41" s="66"/>
      <c r="H41" s="76"/>
      <c r="I41" s="90"/>
      <c r="K41" s="58">
        <f t="shared" si="1"/>
        <v>32</v>
      </c>
      <c r="L41" s="72"/>
      <c r="M41" s="73"/>
      <c r="N41" s="74"/>
      <c r="O41" s="75">
        <v>32</v>
      </c>
      <c r="P41" s="73"/>
      <c r="Q41" s="66"/>
      <c r="R41" s="76"/>
      <c r="S41" s="90"/>
      <c r="U41" s="58">
        <f t="shared" si="2"/>
        <v>32</v>
      </c>
      <c r="V41" s="72"/>
      <c r="W41" s="73"/>
      <c r="X41" s="74"/>
      <c r="Y41" s="75">
        <v>32</v>
      </c>
      <c r="AB41" s="144"/>
      <c r="AC41" s="89"/>
      <c r="AE41" s="58">
        <f t="shared" si="3"/>
        <v>32</v>
      </c>
      <c r="AF41" s="72"/>
      <c r="AG41" s="73"/>
      <c r="AH41" s="74"/>
      <c r="AI41" s="75">
        <v>32</v>
      </c>
      <c r="AJ41" s="73"/>
      <c r="AK41" s="66"/>
      <c r="AL41" s="76"/>
      <c r="AO41" s="58">
        <f t="shared" si="4"/>
        <v>32</v>
      </c>
      <c r="AP41" s="72"/>
      <c r="AQ41" s="73"/>
      <c r="AR41" s="74"/>
      <c r="AS41" s="75">
        <v>32</v>
      </c>
      <c r="AT41" s="73"/>
      <c r="AU41" s="66"/>
      <c r="AV41" s="76"/>
      <c r="AY41" s="58">
        <f t="shared" si="5"/>
        <v>32</v>
      </c>
      <c r="AZ41" s="72"/>
      <c r="BA41" s="73"/>
      <c r="BB41" s="74"/>
      <c r="BC41" s="75">
        <v>32</v>
      </c>
      <c r="BD41" s="73"/>
      <c r="BE41" s="66"/>
      <c r="BF41" s="76"/>
      <c r="BI41" s="58">
        <f t="shared" si="6"/>
        <v>32</v>
      </c>
      <c r="BJ41" s="72"/>
      <c r="BK41" s="73"/>
      <c r="BL41" s="52"/>
      <c r="BM41" s="75">
        <v>32</v>
      </c>
      <c r="BN41" s="73"/>
      <c r="BO41" s="66"/>
      <c r="BP41" s="76"/>
      <c r="BS41" s="58">
        <f t="shared" si="7"/>
        <v>32</v>
      </c>
      <c r="BT41" s="72"/>
      <c r="BU41" s="73"/>
      <c r="BV41" s="74"/>
      <c r="BW41" s="75">
        <v>32</v>
      </c>
      <c r="BX41" s="73"/>
      <c r="BY41" s="66"/>
      <c r="BZ41" s="76"/>
      <c r="CC41" s="58">
        <f t="shared" si="8"/>
        <v>32</v>
      </c>
      <c r="CD41" s="72"/>
      <c r="CE41" s="73"/>
      <c r="CF41" s="52"/>
      <c r="CG41" s="75">
        <v>32</v>
      </c>
      <c r="CH41" s="73"/>
      <c r="CI41" s="66"/>
      <c r="CJ41" s="76"/>
      <c r="CM41" s="58">
        <f t="shared" si="9"/>
        <v>32</v>
      </c>
      <c r="CN41" s="72"/>
      <c r="CO41" s="73"/>
      <c r="CP41" s="74"/>
      <c r="CQ41" s="75">
        <v>32</v>
      </c>
      <c r="CR41" s="73"/>
      <c r="CS41" s="66"/>
      <c r="CT41" s="76"/>
      <c r="CW41" s="58">
        <f t="shared" si="10"/>
        <v>32</v>
      </c>
      <c r="CX41" s="72"/>
      <c r="CY41" s="73"/>
      <c r="CZ41" s="74"/>
      <c r="DA41" s="75">
        <v>32</v>
      </c>
      <c r="DB41" s="73"/>
      <c r="DC41" s="66"/>
      <c r="DD41" s="76"/>
      <c r="DG41" s="58">
        <f t="shared" si="11"/>
        <v>32</v>
      </c>
      <c r="DH41" s="72"/>
      <c r="DI41" s="73"/>
      <c r="DJ41" s="74"/>
      <c r="DK41" s="75">
        <v>32</v>
      </c>
      <c r="DL41" s="73"/>
      <c r="DM41" s="66"/>
      <c r="DN41" s="76"/>
      <c r="DQ41" s="85" t="s">
        <v>120</v>
      </c>
    </row>
    <row r="42" spans="1:121" ht="15.75" thickBot="1">
      <c r="A42" s="77" t="s">
        <v>81</v>
      </c>
      <c r="B42" s="78"/>
      <c r="C42" s="78"/>
      <c r="D42" s="79" t="e">
        <f>SUM(D10:D41)</f>
        <v>#REF!</v>
      </c>
      <c r="E42" s="80" t="s">
        <v>81</v>
      </c>
      <c r="F42" s="78"/>
      <c r="G42" s="78"/>
      <c r="H42" s="81">
        <f>SUM(H10:H41)</f>
        <v>0</v>
      </c>
      <c r="I42" s="99"/>
      <c r="K42" s="77" t="s">
        <v>81</v>
      </c>
      <c r="L42" s="78"/>
      <c r="M42" s="78"/>
      <c r="N42" s="82">
        <f>SUM(N10:N41)</f>
        <v>2894300</v>
      </c>
      <c r="O42" s="80" t="s">
        <v>81</v>
      </c>
      <c r="P42" s="78"/>
      <c r="Q42" s="78"/>
      <c r="R42" s="81">
        <f>SUM(R10:R41)</f>
        <v>0</v>
      </c>
      <c r="S42" s="99"/>
      <c r="U42" s="77" t="s">
        <v>81</v>
      </c>
      <c r="V42" s="78"/>
      <c r="W42" s="78"/>
      <c r="X42" s="82">
        <f>SUM(X10:X41)</f>
        <v>0</v>
      </c>
      <c r="Y42" s="80" t="s">
        <v>81</v>
      </c>
      <c r="Z42" s="78"/>
      <c r="AA42" s="78"/>
      <c r="AB42" s="81">
        <f>SUM(AB10:AB41)</f>
        <v>0</v>
      </c>
      <c r="AC42" s="100"/>
      <c r="AE42" s="77" t="s">
        <v>81</v>
      </c>
      <c r="AF42" s="78"/>
      <c r="AG42" s="78"/>
      <c r="AH42" s="82">
        <f>SUM(AH10:AH41)</f>
        <v>0</v>
      </c>
      <c r="AI42" s="80" t="s">
        <v>81</v>
      </c>
      <c r="AJ42" s="78"/>
      <c r="AK42" s="78"/>
      <c r="AL42" s="81">
        <f>SUM(AL10:AL41)</f>
        <v>0</v>
      </c>
      <c r="AO42" s="77" t="s">
        <v>81</v>
      </c>
      <c r="AP42" s="78"/>
      <c r="AQ42" s="78"/>
      <c r="AR42" s="82">
        <f>SUM(AR10:AR41)</f>
        <v>0</v>
      </c>
      <c r="AS42" s="80" t="s">
        <v>81</v>
      </c>
      <c r="AT42" s="78"/>
      <c r="AU42" s="78"/>
      <c r="AV42" s="81">
        <f>SUM(AV10:AV41)</f>
        <v>0</v>
      </c>
      <c r="AY42" s="77" t="s">
        <v>81</v>
      </c>
      <c r="AZ42" s="78"/>
      <c r="BA42" s="78"/>
      <c r="BB42" s="82">
        <f>SUM(BB10:BB41)</f>
        <v>0</v>
      </c>
      <c r="BC42" s="80" t="s">
        <v>81</v>
      </c>
      <c r="BD42" s="78"/>
      <c r="BE42" s="78"/>
      <c r="BF42" s="81">
        <f>SUM(BF10:BF41)</f>
        <v>0</v>
      </c>
      <c r="BI42" s="77" t="s">
        <v>81</v>
      </c>
      <c r="BJ42" s="78"/>
      <c r="BK42" s="78"/>
      <c r="BL42" s="82">
        <f>SUM(BL10:BL41)</f>
        <v>0</v>
      </c>
      <c r="BM42" s="80" t="s">
        <v>81</v>
      </c>
      <c r="BN42" s="78"/>
      <c r="BO42" s="78"/>
      <c r="BP42" s="81">
        <f>SUM(BP10:BP41)</f>
        <v>0</v>
      </c>
      <c r="BS42" s="77" t="s">
        <v>81</v>
      </c>
      <c r="BT42" s="78"/>
      <c r="BU42" s="78"/>
      <c r="BV42" s="82">
        <f>SUM(BV10:BV41)</f>
        <v>0</v>
      </c>
      <c r="BW42" s="80" t="s">
        <v>81</v>
      </c>
      <c r="BX42" s="78"/>
      <c r="BY42" s="78"/>
      <c r="BZ42" s="81">
        <f>SUM(BZ10:BZ41)</f>
        <v>0</v>
      </c>
      <c r="CC42" s="77" t="s">
        <v>81</v>
      </c>
      <c r="CD42" s="78"/>
      <c r="CE42" s="78"/>
      <c r="CF42" s="82">
        <f>SUM(CF10:CF41)</f>
        <v>0</v>
      </c>
      <c r="CG42" s="80" t="s">
        <v>81</v>
      </c>
      <c r="CH42" s="78"/>
      <c r="CI42" s="78"/>
      <c r="CJ42" s="81">
        <f>SUM(CJ10:CJ41)</f>
        <v>0</v>
      </c>
      <c r="CM42" s="77" t="s">
        <v>81</v>
      </c>
      <c r="CN42" s="78"/>
      <c r="CO42" s="78"/>
      <c r="CP42" s="82">
        <f>SUM(CP10:CP41)</f>
        <v>0</v>
      </c>
      <c r="CQ42" s="80" t="s">
        <v>81</v>
      </c>
      <c r="CR42" s="78"/>
      <c r="CS42" s="78"/>
      <c r="CT42" s="81">
        <f>SUM(CT10:CT41)</f>
        <v>0</v>
      </c>
      <c r="CW42" s="77" t="s">
        <v>81</v>
      </c>
      <c r="CX42" s="78"/>
      <c r="CY42" s="78"/>
      <c r="CZ42" s="82">
        <f>SUM(CZ10:CZ41)</f>
        <v>0</v>
      </c>
      <c r="DA42" s="80" t="s">
        <v>81</v>
      </c>
      <c r="DB42" s="78"/>
      <c r="DC42" s="78"/>
      <c r="DD42" s="81">
        <f>SUM(DD10:DD41)</f>
        <v>0</v>
      </c>
      <c r="DG42" s="77" t="s">
        <v>81</v>
      </c>
      <c r="DH42" s="78"/>
      <c r="DI42" s="78"/>
      <c r="DJ42" s="82">
        <f>SUM(DJ10:DJ41)</f>
        <v>0</v>
      </c>
      <c r="DK42" s="80" t="s">
        <v>81</v>
      </c>
      <c r="DL42" s="78"/>
      <c r="DM42" s="78"/>
      <c r="DN42" s="81">
        <f>SUM(DN10:DN41)</f>
        <v>0</v>
      </c>
      <c r="DQ42" s="85" t="s">
        <v>78</v>
      </c>
    </row>
    <row r="43" spans="1:121" ht="15.75" thickTop="1">
      <c r="DQ43" s="85" t="s">
        <v>121</v>
      </c>
    </row>
    <row r="44" spans="1:121">
      <c r="AF44" s="71"/>
      <c r="AG44" s="69"/>
      <c r="AH44" s="70"/>
      <c r="DQ44" s="85" t="s">
        <v>122</v>
      </c>
    </row>
    <row r="45" spans="1:121">
      <c r="DQ45" s="85" t="s">
        <v>123</v>
      </c>
    </row>
    <row r="46" spans="1:121">
      <c r="DQ46" s="85" t="s">
        <v>124</v>
      </c>
    </row>
    <row r="47" spans="1:121">
      <c r="DQ47" s="85" t="s">
        <v>77</v>
      </c>
    </row>
    <row r="48" spans="1:121">
      <c r="DQ48" s="85" t="s">
        <v>125</v>
      </c>
    </row>
    <row r="49" spans="121:121">
      <c r="DQ49" s="85" t="s">
        <v>126</v>
      </c>
    </row>
    <row r="50" spans="121:121">
      <c r="DQ50" s="85" t="s">
        <v>127</v>
      </c>
    </row>
    <row r="51" spans="121:121">
      <c r="DQ51" s="85" t="s">
        <v>76</v>
      </c>
    </row>
    <row r="52" spans="121:121">
      <c r="DQ52" s="85" t="s">
        <v>128</v>
      </c>
    </row>
    <row r="53" spans="121:121">
      <c r="DQ53" s="85" t="s">
        <v>129</v>
      </c>
    </row>
    <row r="54" spans="121:121">
      <c r="DQ54" s="85" t="s">
        <v>130</v>
      </c>
    </row>
    <row r="55" spans="121:121">
      <c r="DQ55" s="85" t="s">
        <v>131</v>
      </c>
    </row>
    <row r="56" spans="121:121">
      <c r="DQ56" s="88" t="s">
        <v>132</v>
      </c>
    </row>
    <row r="57" spans="121:121">
      <c r="DQ57" s="85" t="s">
        <v>133</v>
      </c>
    </row>
    <row r="58" spans="121:121">
      <c r="DQ58" s="85" t="s">
        <v>134</v>
      </c>
    </row>
    <row r="59" spans="121:121">
      <c r="DQ59" s="85" t="s">
        <v>135</v>
      </c>
    </row>
    <row r="60" spans="121:121">
      <c r="DQ60" s="85" t="s">
        <v>136</v>
      </c>
    </row>
    <row r="61" spans="121:121">
      <c r="DQ61" s="85" t="s">
        <v>137</v>
      </c>
    </row>
    <row r="62" spans="121:121">
      <c r="DQ62" s="85" t="s">
        <v>138</v>
      </c>
    </row>
    <row r="63" spans="121:121">
      <c r="DQ63" s="88" t="s">
        <v>139</v>
      </c>
    </row>
  </sheetData>
  <mergeCells count="120">
    <mergeCell ref="CM8:CP8"/>
    <mergeCell ref="CQ8:CT8"/>
    <mergeCell ref="CW1:DD1"/>
    <mergeCell ref="CX3:CY3"/>
    <mergeCell ref="DA3:DB3"/>
    <mergeCell ref="CX4:CY4"/>
    <mergeCell ref="CX5:CY5"/>
    <mergeCell ref="DA5:DB5"/>
    <mergeCell ref="DG1:DN1"/>
    <mergeCell ref="DH3:DI3"/>
    <mergeCell ref="DK3:DL3"/>
    <mergeCell ref="DH4:DI4"/>
    <mergeCell ref="DH5:DI5"/>
    <mergeCell ref="DK5:DL5"/>
    <mergeCell ref="DH6:DI6"/>
    <mergeCell ref="DK6:DL6"/>
    <mergeCell ref="DG8:DJ8"/>
    <mergeCell ref="DK8:DN8"/>
    <mergeCell ref="CX6:CY6"/>
    <mergeCell ref="DA6:DB6"/>
    <mergeCell ref="CW8:CZ8"/>
    <mergeCell ref="DA8:DD8"/>
    <mergeCell ref="CQ5:CR5"/>
    <mergeCell ref="CN6:CO6"/>
    <mergeCell ref="AS8:AV8"/>
    <mergeCell ref="AY8:BB8"/>
    <mergeCell ref="BC8:BF8"/>
    <mergeCell ref="BI8:BL8"/>
    <mergeCell ref="BM8:BP8"/>
    <mergeCell ref="BS8:BV8"/>
    <mergeCell ref="BW8:BZ8"/>
    <mergeCell ref="CC8:CF8"/>
    <mergeCell ref="CG8:CJ8"/>
    <mergeCell ref="A8:D8"/>
    <mergeCell ref="E8:H8"/>
    <mergeCell ref="K8:N8"/>
    <mergeCell ref="O8:R8"/>
    <mergeCell ref="U8:X8"/>
    <mergeCell ref="Y8:AB8"/>
    <mergeCell ref="AE8:AH8"/>
    <mergeCell ref="AI8:AL8"/>
    <mergeCell ref="AO8:AR8"/>
    <mergeCell ref="B6:C6"/>
    <mergeCell ref="E6:F6"/>
    <mergeCell ref="L6:M6"/>
    <mergeCell ref="O6:P6"/>
    <mergeCell ref="V6:W6"/>
    <mergeCell ref="Y6:Z6"/>
    <mergeCell ref="AF6:AG6"/>
    <mergeCell ref="AI6:AJ6"/>
    <mergeCell ref="AP6:AQ6"/>
    <mergeCell ref="AS6:AT6"/>
    <mergeCell ref="AZ6:BA6"/>
    <mergeCell ref="BC6:BD6"/>
    <mergeCell ref="BJ6:BK6"/>
    <mergeCell ref="BM6:BN6"/>
    <mergeCell ref="BT6:BU6"/>
    <mergeCell ref="BW6:BX6"/>
    <mergeCell ref="CD6:CE6"/>
    <mergeCell ref="CG6:CH6"/>
    <mergeCell ref="CQ6:CR6"/>
    <mergeCell ref="CN4:CO4"/>
    <mergeCell ref="B5:C5"/>
    <mergeCell ref="E5:F5"/>
    <mergeCell ref="L5:M5"/>
    <mergeCell ref="O5:P5"/>
    <mergeCell ref="V5:W5"/>
    <mergeCell ref="Y5:Z5"/>
    <mergeCell ref="AF5:AG5"/>
    <mergeCell ref="AI5:AJ5"/>
    <mergeCell ref="AP5:AQ5"/>
    <mergeCell ref="AS5:AT5"/>
    <mergeCell ref="AZ5:BA5"/>
    <mergeCell ref="BC5:BD5"/>
    <mergeCell ref="BJ5:BK5"/>
    <mergeCell ref="BM5:BN5"/>
    <mergeCell ref="BT5:BU5"/>
    <mergeCell ref="BW5:BX5"/>
    <mergeCell ref="CD5:CE5"/>
    <mergeCell ref="CG5:CH5"/>
    <mergeCell ref="CN5:CO5"/>
    <mergeCell ref="B4:C4"/>
    <mergeCell ref="L4:M4"/>
    <mergeCell ref="V4:W4"/>
    <mergeCell ref="AF4:AG4"/>
    <mergeCell ref="AP4:AQ4"/>
    <mergeCell ref="AZ4:BA4"/>
    <mergeCell ref="BJ4:BK4"/>
    <mergeCell ref="BT4:BU4"/>
    <mergeCell ref="CD4:CE4"/>
    <mergeCell ref="CM1:CT1"/>
    <mergeCell ref="B3:C3"/>
    <mergeCell ref="E3:F3"/>
    <mergeCell ref="L3:M3"/>
    <mergeCell ref="O3:P3"/>
    <mergeCell ref="V3:W3"/>
    <mergeCell ref="Y3:Z3"/>
    <mergeCell ref="AF3:AG3"/>
    <mergeCell ref="AI3:AJ3"/>
    <mergeCell ref="AP3:AQ3"/>
    <mergeCell ref="AS3:AT3"/>
    <mergeCell ref="AZ3:BA3"/>
    <mergeCell ref="BC3:BD3"/>
    <mergeCell ref="BJ3:BK3"/>
    <mergeCell ref="BM3:BN3"/>
    <mergeCell ref="BT3:BU3"/>
    <mergeCell ref="BW3:BX3"/>
    <mergeCell ref="CD3:CE3"/>
    <mergeCell ref="CG3:CH3"/>
    <mergeCell ref="CN3:CO3"/>
    <mergeCell ref="CQ3:CR3"/>
    <mergeCell ref="A1:H1"/>
    <mergeCell ref="K1:R1"/>
    <mergeCell ref="U1:AB1"/>
    <mergeCell ref="AE1:AL1"/>
    <mergeCell ref="AO1:AV1"/>
    <mergeCell ref="AY1:BF1"/>
    <mergeCell ref="BI1:BP1"/>
    <mergeCell ref="BS1:BZ1"/>
    <mergeCell ref="CC1:CJ1"/>
  </mergeCells>
  <conditionalFormatting sqref="G6">
    <cfRule type="cellIs" dxfId="13" priority="13" operator="lessThan">
      <formula>0</formula>
    </cfRule>
  </conditionalFormatting>
  <conditionalFormatting sqref="Q6">
    <cfRule type="cellIs" dxfId="12" priority="12" operator="lessThan">
      <formula>0</formula>
    </cfRule>
  </conditionalFormatting>
  <conditionalFormatting sqref="AK6">
    <cfRule type="cellIs" dxfId="11" priority="11" operator="lessThan">
      <formula>0</formula>
    </cfRule>
  </conditionalFormatting>
  <conditionalFormatting sqref="AU6">
    <cfRule type="cellIs" dxfId="10" priority="10" operator="lessThan">
      <formula>0</formula>
    </cfRule>
  </conditionalFormatting>
  <conditionalFormatting sqref="BE6">
    <cfRule type="cellIs" dxfId="9" priority="9" operator="lessThan">
      <formula>0</formula>
    </cfRule>
  </conditionalFormatting>
  <conditionalFormatting sqref="BO6">
    <cfRule type="cellIs" dxfId="8" priority="8" operator="lessThan">
      <formula>0</formula>
    </cfRule>
  </conditionalFormatting>
  <conditionalFormatting sqref="BY6">
    <cfRule type="cellIs" dxfId="7" priority="7" operator="lessThan">
      <formula>0</formula>
    </cfRule>
  </conditionalFormatting>
  <conditionalFormatting sqref="CI6">
    <cfRule type="cellIs" dxfId="6" priority="6" operator="lessThan">
      <formula>0</formula>
    </cfRule>
  </conditionalFormatting>
  <conditionalFormatting sqref="CS6">
    <cfRule type="cellIs" dxfId="5" priority="5" operator="lessThan">
      <formula>0</formula>
    </cfRule>
  </conditionalFormatting>
  <conditionalFormatting sqref="AA6">
    <cfRule type="cellIs" dxfId="4" priority="4" operator="lessThan">
      <formula>0</formula>
    </cfRule>
  </conditionalFormatting>
  <conditionalFormatting sqref="DC6">
    <cfRule type="cellIs" dxfId="3" priority="3" operator="lessThan">
      <formula>0</formula>
    </cfRule>
  </conditionalFormatting>
  <conditionalFormatting sqref="DM6">
    <cfRule type="cellIs" dxfId="2" priority="2" operator="lessThan">
      <formula>0</formula>
    </cfRule>
  </conditionalFormatting>
  <dataValidations count="2">
    <dataValidation type="list" allowBlank="1" showInputMessage="1" showErrorMessage="1" sqref="CA10:CA41 DO10:DO41 DE10:DE41 CK10:CK41 CU10:CU41 I10:I41 BQ10:BQ41 AC10:AC41 AM10:AM41 AW10:AW41 BG10:BG41 S10:S41">
      <formula1>$DQ$9:$DQ$63</formula1>
    </dataValidation>
    <dataValidation type="list" allowBlank="1" showInputMessage="1" showErrorMessage="1" sqref="BR10:BR41">
      <formula1>$R$12:$R$66</formula1>
    </dataValidation>
  </dataValidations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AD59"/>
  <sheetViews>
    <sheetView topLeftCell="A42" workbookViewId="0">
      <selection activeCell="E3" sqref="E3"/>
    </sheetView>
  </sheetViews>
  <sheetFormatPr baseColWidth="10" defaultRowHeight="15"/>
  <cols>
    <col min="1" max="1" width="6.140625" customWidth="1"/>
    <col min="2" max="2" width="37.42578125" customWidth="1"/>
    <col min="3" max="3" width="12" bestFit="1" customWidth="1"/>
    <col min="4" max="4" width="14.5703125" customWidth="1"/>
    <col min="5" max="5" width="12.85546875" customWidth="1"/>
    <col min="6" max="6" width="15.140625" customWidth="1"/>
    <col min="7" max="7" width="15.5703125" customWidth="1"/>
    <col min="8" max="8" width="14.5703125" customWidth="1"/>
    <col min="9" max="9" width="15.5703125" customWidth="1"/>
    <col min="10" max="10" width="14.28515625" customWidth="1"/>
    <col min="11" max="11" width="13.7109375" customWidth="1"/>
    <col min="12" max="12" width="13.85546875" customWidth="1"/>
    <col min="13" max="13" width="13.5703125" customWidth="1"/>
    <col min="14" max="14" width="13.28515625" customWidth="1"/>
    <col min="15" max="15" width="14.140625" customWidth="1"/>
    <col min="17" max="17" width="28.5703125" customWidth="1"/>
    <col min="18" max="18" width="14.28515625" customWidth="1"/>
    <col min="19" max="19" width="13.140625" customWidth="1"/>
    <col min="20" max="20" width="12" bestFit="1" customWidth="1"/>
    <col min="21" max="21" width="16.28515625" customWidth="1"/>
    <col min="22" max="22" width="14" customWidth="1"/>
    <col min="23" max="23" width="15.7109375" customWidth="1"/>
    <col min="24" max="24" width="16.140625" customWidth="1"/>
    <col min="25" max="25" width="15.140625" customWidth="1"/>
    <col min="26" max="26" width="14" customWidth="1"/>
    <col min="27" max="27" width="14.28515625" customWidth="1"/>
    <col min="28" max="28" width="12.85546875" customWidth="1"/>
    <col min="29" max="29" width="13.85546875" customWidth="1"/>
    <col min="30" max="30" width="14.5703125" customWidth="1"/>
  </cols>
  <sheetData>
    <row r="1" spans="1:30" ht="20.25">
      <c r="A1" s="102"/>
      <c r="B1" s="102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4"/>
      <c r="O1" s="103"/>
      <c r="P1" s="101"/>
      <c r="Q1" s="101"/>
      <c r="R1" s="105"/>
      <c r="S1" s="105"/>
      <c r="T1" s="105"/>
      <c r="U1" s="105"/>
      <c r="V1" s="105"/>
      <c r="W1" s="105"/>
      <c r="X1" s="105"/>
      <c r="Y1" s="105"/>
      <c r="Z1" s="105"/>
      <c r="AA1" s="105"/>
      <c r="AB1" s="105"/>
      <c r="AC1" s="105"/>
      <c r="AD1" s="105"/>
    </row>
    <row r="2" spans="1:30" ht="15.75">
      <c r="A2" s="106"/>
      <c r="B2" s="107" t="s">
        <v>69</v>
      </c>
      <c r="C2" s="108" t="s">
        <v>140</v>
      </c>
      <c r="D2" s="108" t="s">
        <v>141</v>
      </c>
      <c r="E2" s="108" t="s">
        <v>142</v>
      </c>
      <c r="F2" s="108" t="s">
        <v>143</v>
      </c>
      <c r="G2" s="108" t="s">
        <v>144</v>
      </c>
      <c r="H2" s="108" t="s">
        <v>145</v>
      </c>
      <c r="I2" s="108" t="s">
        <v>146</v>
      </c>
      <c r="J2" s="108" t="s">
        <v>147</v>
      </c>
      <c r="K2" s="108" t="s">
        <v>43</v>
      </c>
      <c r="L2" s="108" t="s">
        <v>44</v>
      </c>
      <c r="M2" s="108" t="s">
        <v>148</v>
      </c>
      <c r="N2" s="108" t="s">
        <v>149</v>
      </c>
      <c r="O2" s="108" t="s">
        <v>73</v>
      </c>
      <c r="P2" s="109"/>
      <c r="Q2" s="110" t="s">
        <v>68</v>
      </c>
      <c r="R2" s="111" t="s">
        <v>140</v>
      </c>
      <c r="S2" s="111" t="s">
        <v>141</v>
      </c>
      <c r="T2" s="111" t="s">
        <v>142</v>
      </c>
      <c r="U2" s="111" t="s">
        <v>143</v>
      </c>
      <c r="V2" s="111" t="s">
        <v>144</v>
      </c>
      <c r="W2" s="111" t="s">
        <v>145</v>
      </c>
      <c r="X2" s="111" t="s">
        <v>150</v>
      </c>
      <c r="Y2" s="111" t="s">
        <v>147</v>
      </c>
      <c r="Z2" s="111" t="s">
        <v>43</v>
      </c>
      <c r="AA2" s="111" t="s">
        <v>44</v>
      </c>
      <c r="AB2" s="111" t="s">
        <v>45</v>
      </c>
      <c r="AC2" s="111" t="s">
        <v>149</v>
      </c>
      <c r="AD2" s="111" t="s">
        <v>73</v>
      </c>
    </row>
    <row r="3" spans="1:30">
      <c r="A3" s="112"/>
      <c r="B3" s="85" t="s">
        <v>91</v>
      </c>
      <c r="C3" s="132">
        <f>SUMPRODUCT(('LIVRE CAISSE'!I10:I41="Medicaments")*('LIVRE CAISSE'!H10:H41))</f>
        <v>0</v>
      </c>
      <c r="D3" s="132">
        <f>SUMPRODUCT(('LIVRE CAISSE'!S10:S41="Medicaments")*('LIVRE CAISSE'!R10:R41))</f>
        <v>0</v>
      </c>
      <c r="E3" s="132">
        <f>SUMPRODUCT(('LIVRE CAISSE'!AC10:AC41="Medicaments")*('LIVRE CAISSE'!AB10:AB41))</f>
        <v>0</v>
      </c>
      <c r="F3" s="132">
        <f>SUMPRODUCT(('LIVRE CAISSE'!AM10:AM41="Medicaments")*('LIVRE CAISSE'!AL10:AL41))</f>
        <v>0</v>
      </c>
      <c r="G3" s="132">
        <f>SUMPRODUCT(('LIVRE CAISSE'!AW10:AW41="Medicaments")*('LIVRE CAISSE'!AV10:AV41))</f>
        <v>0</v>
      </c>
      <c r="H3" s="132">
        <f>SUMPRODUCT(('LIVRE CAISSE'!BG10:BG41="Medicaments")*('LIVRE CAISSE'!BF10:BF41))</f>
        <v>0</v>
      </c>
      <c r="I3" s="132">
        <f>SUMPRODUCT(('LIVRE CAISSE'!BQ10:BQ41="Medicaments")*('LIVRE CAISSE'!BP10:BP41))</f>
        <v>0</v>
      </c>
      <c r="J3" s="132">
        <f>SUMPRODUCT(('LIVRE CAISSE'!CA10:CA41="Medicaments")*('LIVRE CAISSE'!BZ10:BZ41))</f>
        <v>0</v>
      </c>
      <c r="K3" s="132">
        <f>SUMPRODUCT(('LIVRE CAISSE'!CK10:CK41="Medicaments")*('LIVRE CAISSE'!CJ10:CJ41))</f>
        <v>0</v>
      </c>
      <c r="L3" s="132">
        <f>SUMPRODUCT(('LIVRE CAISSE'!CU10:CU41="Medicaments")*('LIVRE CAISSE'!CT10:CT41))</f>
        <v>0</v>
      </c>
      <c r="M3" s="113">
        <f>SUMPRODUCT(('LIVRE CAISSE'!DE10:DE41="Medicaments")*('LIVRE CAISSE'!DD10:DD41))</f>
        <v>0</v>
      </c>
      <c r="N3" s="113">
        <f>SUMPRODUCT(('LIVRE CAISSE'!DO10:DO41="Medicaments")*('LIVRE CAISSE'!DN10:DN41))</f>
        <v>0</v>
      </c>
      <c r="O3" s="113">
        <f t="shared" ref="O3:O57" si="0">SUM(C3:N3)</f>
        <v>0</v>
      </c>
      <c r="P3" s="114" t="s">
        <v>151</v>
      </c>
      <c r="Q3" s="85" t="s">
        <v>152</v>
      </c>
      <c r="R3" s="113" t="e">
        <f>SUM('BILAN 2021'!U6)</f>
        <v>#REF!</v>
      </c>
      <c r="S3" s="113">
        <f>SUM('BILAN 2021'!U7)</f>
        <v>41450</v>
      </c>
      <c r="T3" s="113">
        <f>SUM('BILAN 2021'!U8)</f>
        <v>0</v>
      </c>
      <c r="U3" s="113">
        <f>SUM('BILAN 2021'!U9)</f>
        <v>0</v>
      </c>
      <c r="V3" s="113">
        <f>SUM('BILAN 2021'!U10)</f>
        <v>0</v>
      </c>
      <c r="W3" s="113">
        <f>SUM('BILAN 2021'!U11)</f>
        <v>0</v>
      </c>
      <c r="X3" s="113">
        <f>SUM('BILAN 2021'!U12)</f>
        <v>0</v>
      </c>
      <c r="Y3" s="113">
        <f>SUM('BILAN 2021'!U13)</f>
        <v>0</v>
      </c>
      <c r="Z3" s="113">
        <f>SUM('BILAN 2021'!U14)</f>
        <v>0</v>
      </c>
      <c r="AA3" s="113">
        <f>SUM('BILAN 2021'!U15)</f>
        <v>0</v>
      </c>
      <c r="AB3" s="113">
        <f>SUM('BILAN 2021'!U16)</f>
        <v>0</v>
      </c>
      <c r="AC3" s="113">
        <f>SUM('BILAN 2021'!U17)</f>
        <v>0</v>
      </c>
      <c r="AD3" s="113" t="e">
        <f>SUM(R3:AC3)</f>
        <v>#REF!</v>
      </c>
    </row>
    <row r="4" spans="1:30">
      <c r="A4" s="112"/>
      <c r="B4" s="85" t="s">
        <v>92</v>
      </c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13"/>
      <c r="N4" s="113"/>
      <c r="O4" s="113">
        <f t="shared" si="0"/>
        <v>0</v>
      </c>
      <c r="P4" s="114"/>
      <c r="Q4" s="85"/>
      <c r="R4" s="113" t="e">
        <f>SUM('BILAN 2021'!V6)</f>
        <v>#REF!</v>
      </c>
      <c r="S4" s="113">
        <f>SUM('BILAN 2021'!V7)</f>
        <v>1221575</v>
      </c>
      <c r="T4" s="113">
        <f>SUM('BILAN 2021'!V8)</f>
        <v>0</v>
      </c>
      <c r="U4" s="113">
        <f>SUM('BILAN 2021'!V9)</f>
        <v>0</v>
      </c>
      <c r="V4" s="113">
        <f>SUM('BILAN 2021'!V10)</f>
        <v>0</v>
      </c>
      <c r="W4" s="113">
        <f>SUM('BILAN 2021'!V11)</f>
        <v>0</v>
      </c>
      <c r="X4" s="113">
        <f>SUM('BILAN 2021'!V12)</f>
        <v>0</v>
      </c>
      <c r="Y4" s="113">
        <f>SUM('BILAN 2021'!V13)</f>
        <v>0</v>
      </c>
      <c r="Z4" s="113">
        <f>SUM('BILAN 2021'!V14)</f>
        <v>0</v>
      </c>
      <c r="AA4" s="113">
        <f>SUM('BILAN 2021'!V15)</f>
        <v>0</v>
      </c>
      <c r="AB4" s="113">
        <f>SUM('BILAN 2021'!V16)</f>
        <v>0</v>
      </c>
      <c r="AC4" s="113">
        <f>SUM('BILAN 2021'!V17)</f>
        <v>0</v>
      </c>
      <c r="AD4" s="113" t="e">
        <f t="shared" ref="AD4:AD8" si="1">SUM(R4:AC4)</f>
        <v>#REF!</v>
      </c>
    </row>
    <row r="5" spans="1:30">
      <c r="A5" s="116" t="s">
        <v>153</v>
      </c>
      <c r="B5" s="85" t="s">
        <v>93</v>
      </c>
      <c r="C5" s="132">
        <f>SUMPRODUCT(('LIVRE CAISSE'!I10:I41=" THERMOMETRE")*('LIVRE CAISSE'!H10:H41))</f>
        <v>0</v>
      </c>
      <c r="D5" s="132">
        <f>SUMPRODUCT(('LIVRE CAISSE'!S10:S41=" THERMOMETRE")*('LIVRE CAISSE'!R10:R41))</f>
        <v>0</v>
      </c>
      <c r="E5" s="132">
        <f>SUMPRODUCT(('LIVRE CAISSE'!AC10:AC41=" THERMOMETRE")*('LIVRE CAISSE'!AB10:AB41))</f>
        <v>0</v>
      </c>
      <c r="F5" s="132">
        <f>SUMPRODUCT(('LIVRE CAISSE'!AM10:AM41=" THERMOMETRE")*('LIVRE CAISSE'!AL10:AL41))</f>
        <v>0</v>
      </c>
      <c r="G5" s="132">
        <f>SUMPRODUCT(('LIVRE CAISSE'!AW10:AW41=" THERMOMETRE")*('LIVRE CAISSE'!AV10:AV41))</f>
        <v>0</v>
      </c>
      <c r="H5" s="132">
        <f>SUMPRODUCT(('LIVRE CAISSE'!BG10:BG41=" THERMOMETRE")*('LIVRE CAISSE'!BF10:BF41))</f>
        <v>0</v>
      </c>
      <c r="I5" s="132">
        <f>SUMPRODUCT(('LIVRE CAISSE'!BQ10:BQ41=" THERMOMETRE")*('LIVRE CAISSE'!BP10:BP41))</f>
        <v>0</v>
      </c>
      <c r="J5" s="132">
        <f>SUMPRODUCT(('LIVRE CAISSE'!CA10:CA41=" THERMOMETRE")*('LIVRE CAISSE'!BZ10:BZ41))</f>
        <v>0</v>
      </c>
      <c r="K5" s="132">
        <f>SUMPRODUCT(('LIVRE CAISSE'!CK10:CK41=" THERMOMETRE")*('LIVRE CAISSE'!CJ10:CJ41))</f>
        <v>0</v>
      </c>
      <c r="L5" s="132">
        <f>SUMPRODUCT(('LIVRE CAISSE'!CU10:CU41=" THERMOMETRE")*('LIVRE CAISSE'!CT10:CT41))</f>
        <v>0</v>
      </c>
      <c r="M5" s="132">
        <f>SUMPRODUCT(('LIVRE CAISSE'!DE10:DE41=" THERMOMETRE")*('LIVRE CAISSE'!DD10:DD41))</f>
        <v>0</v>
      </c>
      <c r="N5" s="132">
        <f>SUMPRODUCT(('LIVRE CAISSE'!DO10:DO41=" THERMOMETRE")*('LIVRE CAISSE'!DN10:DN41))</f>
        <v>0</v>
      </c>
      <c r="O5" s="113">
        <f t="shared" si="0"/>
        <v>0</v>
      </c>
      <c r="P5" s="114" t="s">
        <v>154</v>
      </c>
      <c r="Q5" s="85" t="s">
        <v>155</v>
      </c>
      <c r="R5" s="113" t="e">
        <f>SUM('BILAN 2021'!Q6)</f>
        <v>#REF!</v>
      </c>
      <c r="S5" s="113">
        <f>SUM('BILAN 2021'!Q7)</f>
        <v>214000</v>
      </c>
      <c r="T5" s="113">
        <f>SUM('BILAN 2021'!Q8)</f>
        <v>0</v>
      </c>
      <c r="U5" s="113">
        <f>SUM('BILAN 2021'!Q9)</f>
        <v>0</v>
      </c>
      <c r="V5" s="113">
        <f>SUM('BILAN 2021'!Q10)</f>
        <v>0</v>
      </c>
      <c r="W5" s="113">
        <f>SUM('BILAN 2021'!Q11)</f>
        <v>0</v>
      </c>
      <c r="X5" s="113">
        <f>SUM('BILAN 2021'!Q12)</f>
        <v>0</v>
      </c>
      <c r="Y5" s="113">
        <f>SUM('BILAN 2021'!Q13)</f>
        <v>0</v>
      </c>
      <c r="Z5" s="113">
        <f>SUM('BILAN 2021'!Q14)</f>
        <v>0</v>
      </c>
      <c r="AA5" s="113">
        <f>SUM('BILAN 2021'!Q15)</f>
        <v>0</v>
      </c>
      <c r="AB5" s="113">
        <f>SUM('BILAN 2021'!Q16)</f>
        <v>0</v>
      </c>
      <c r="AC5" s="113">
        <f>SUM('BILAN 2021'!Q17)</f>
        <v>0</v>
      </c>
      <c r="AD5" s="113" t="e">
        <f t="shared" si="1"/>
        <v>#REF!</v>
      </c>
    </row>
    <row r="6" spans="1:30">
      <c r="A6" s="116"/>
      <c r="B6" s="85" t="s">
        <v>94</v>
      </c>
      <c r="C6" s="132">
        <f>SUMPRODUCT(('LIVRE CAISSE'!I10:I41="Carnet individuel")*('LIVRE CAISSE'!H10:H41))</f>
        <v>0</v>
      </c>
      <c r="D6" s="132">
        <f>SUMPRODUCT(('LIVRE CAISSE'!S10:S41="Carnet individuel")*('LIVRE CAISSE'!R10:R41))</f>
        <v>0</v>
      </c>
      <c r="E6" s="132">
        <f>SUMPRODUCT(('LIVRE CAISSE'!AC10:AC41="Carnet individuel")*('LIVRE CAISSE'!AB10:AB41))</f>
        <v>0</v>
      </c>
      <c r="F6" s="132">
        <f>SUMPRODUCT(('LIVRE CAISSE'!AM10:AM41="Carnet individuel")*('LIVRE CAISSE'!AL10:AL41))</f>
        <v>0</v>
      </c>
      <c r="G6" s="132">
        <f>SUMPRODUCT(('LIVRE CAISSE'!AW10:AW41="Carnet individuel")*('LIVRE CAISSE'!AV10:AV41))</f>
        <v>0</v>
      </c>
      <c r="H6" s="132">
        <f>SUMPRODUCT(('LIVRE CAISSE'!BG10:BG41="Carnet individuel")*('LIVRE CAISSE'!BF10:BF41))</f>
        <v>0</v>
      </c>
      <c r="I6" s="132">
        <f>SUMPRODUCT(('LIVRE CAISSE'!BQ10:BQ41="Carnet individuel")*('LIVRE CAISSE'!BP10:BP41))</f>
        <v>0</v>
      </c>
      <c r="J6" s="132">
        <f>SUMPRODUCT(('LIVRE CAISSE'!CA10:CA41="Carnet individuel")*('LIVRE CAISSE'!BZ10:BZ41))</f>
        <v>0</v>
      </c>
      <c r="K6" s="132">
        <f>SUMPRODUCT(('LIVRE CAISSE'!CK10:CK41="Carnet individuel")*('LIVRE CAISSE'!CJ10:CJ41))</f>
        <v>0</v>
      </c>
      <c r="L6" s="132">
        <f>SUMPRODUCT(('LIVRE CAISSE'!CU10:CU41="Carnet individuel")*('LIVRE CAISSE'!CT10:CT41))</f>
        <v>0</v>
      </c>
      <c r="M6" s="132">
        <f>SUMPRODUCT(('LIVRE CAISSE'!DE10:DE41="Carnet individuel")*('LIVRE CAISSE'!DD10:DD41))</f>
        <v>0</v>
      </c>
      <c r="N6" s="132">
        <f>SUMPRODUCT(('LIVRE CAISSE'!DO10:DO41="Carnet individuel")*('LIVRE CAISSE'!DN10:DN41))</f>
        <v>0</v>
      </c>
      <c r="O6" s="113">
        <f t="shared" si="0"/>
        <v>0</v>
      </c>
      <c r="P6" s="114"/>
      <c r="Q6" s="85" t="s">
        <v>226</v>
      </c>
      <c r="R6" s="113" t="e">
        <f>SUM('BILAN 2021'!P6)</f>
        <v>#REF!</v>
      </c>
      <c r="S6" s="113">
        <f>SUM('BILAN 2021'!P7)</f>
        <v>96000</v>
      </c>
      <c r="T6" s="113">
        <f>SUM('BILAN 2021'!P8)</f>
        <v>0</v>
      </c>
      <c r="U6" s="113">
        <f>SUM('BILAN 2021'!P9)</f>
        <v>0</v>
      </c>
      <c r="V6" s="113">
        <f>SUM('BILAN 2021'!P10)</f>
        <v>0</v>
      </c>
      <c r="W6" s="113">
        <f>SUM('BILAN 2021'!P11)</f>
        <v>0</v>
      </c>
      <c r="X6" s="113">
        <f>SUM('BILAN 2021'!P12)</f>
        <v>0</v>
      </c>
      <c r="Y6" s="113">
        <f>SUM('BILAN 2021'!P13)</f>
        <v>0</v>
      </c>
      <c r="Z6" s="113">
        <f>SUM('BILAN 2021'!P14)</f>
        <v>0</v>
      </c>
      <c r="AA6" s="113">
        <f>SUM('BILAN 2021'!P15)</f>
        <v>0</v>
      </c>
      <c r="AB6" s="113">
        <f>SUM('BILAN 2021'!P16)</f>
        <v>0</v>
      </c>
      <c r="AC6" s="113">
        <f>SUM('BILAN 2021'!P17)</f>
        <v>0</v>
      </c>
      <c r="AD6" s="113" t="e">
        <f t="shared" si="1"/>
        <v>#REF!</v>
      </c>
    </row>
    <row r="7" spans="1:30">
      <c r="A7" s="116"/>
      <c r="B7" s="85" t="s">
        <v>95</v>
      </c>
      <c r="C7" s="132">
        <f>SUMPRODUCT(('LIVRE CAISSE'!I10:I41="Carnet M/E")*('LIVRE CAISSE'!H10:H41))</f>
        <v>0</v>
      </c>
      <c r="D7" s="132">
        <f>SUMPRODUCT(('LIVRE CAISSE'!S10:S41="Carnet M/E")*('LIVRE CAISSE'!R10:R41))</f>
        <v>0</v>
      </c>
      <c r="E7" s="132">
        <f>SUMPRODUCT(('LIVRE CAISSE'!AC10:AC41="Carnet M/E")*('LIVRE CAISSE'!AB10:AB41))</f>
        <v>0</v>
      </c>
      <c r="F7" s="132">
        <f>SUMPRODUCT(('LIVRE CAISSE'!AM10:AM41="Carnet M/E")*('LIVRE CAISSE'!AL10:AL41))</f>
        <v>0</v>
      </c>
      <c r="G7" s="132">
        <f>SUMPRODUCT(('LIVRE CAISSE'!AW10:AW41="Carnet M/E")*('LIVRE CAISSE'!AV10:AV41))</f>
        <v>0</v>
      </c>
      <c r="H7" s="132">
        <f>SUMPRODUCT(('LIVRE CAISSE'!BG10:BG41="Carnet M/E")*('LIVRE CAISSE'!BF10:BF41))</f>
        <v>0</v>
      </c>
      <c r="I7" s="132">
        <f>SUMPRODUCT(('LIVRE CAISSE'!BQ10:BQ41="Carnet M/E")*('LIVRE CAISSE'!BP10:BP41))</f>
        <v>0</v>
      </c>
      <c r="J7" s="132">
        <f>SUMPRODUCT(('LIVRE CAISSE'!CA10:CA41="Carnet M/E")*('LIVRE CAISSE'!BZ10:BZ41))</f>
        <v>0</v>
      </c>
      <c r="K7" s="132">
        <f>SUMPRODUCT(('LIVRE CAISSE'!CK10:CK41="Carnet M/E")*('LIVRE CAISSE'!CJ10:CJ41))</f>
        <v>0</v>
      </c>
      <c r="L7" s="132">
        <f>SUMPRODUCT(('LIVRE CAISSE'!CU10:CU41="Carnet M/E")*('LIVRE CAISSE'!CT10:CT41))</f>
        <v>0</v>
      </c>
      <c r="M7" s="132">
        <f>SUMPRODUCT(('LIVRE CAISSE'!DE10:DE41="Carnet M/E")*('LIVRE CAISSE'!DD10:DD41))</f>
        <v>0</v>
      </c>
      <c r="N7" s="132">
        <f>SUMPRODUCT(('LIVRE CAISSE'!DO10:DO41="Carnet M/E")*('LIVRE CAISSE'!DN10:DN41))</f>
        <v>0</v>
      </c>
      <c r="O7" s="113">
        <f t="shared" si="0"/>
        <v>0</v>
      </c>
      <c r="P7" s="114"/>
      <c r="Q7" s="85" t="s">
        <v>227</v>
      </c>
      <c r="R7" s="113" t="e">
        <f>SUM('BILAN 2021'!O6)</f>
        <v>#REF!</v>
      </c>
      <c r="S7" s="113">
        <f>SUM('BILAN 2021'!O7)</f>
        <v>69600</v>
      </c>
      <c r="T7" s="113">
        <f>SUM('BILAN 2021'!O8)</f>
        <v>0</v>
      </c>
      <c r="U7" s="113">
        <f>SUM('BILAN 2021'!O9)</f>
        <v>0</v>
      </c>
      <c r="V7" s="113">
        <f>SUM('BILAN 2021'!O10)</f>
        <v>0</v>
      </c>
      <c r="W7" s="113">
        <f>SUM('BILAN 2021'!O11)</f>
        <v>0</v>
      </c>
      <c r="X7" s="113">
        <f>SUM('BILAN 2021'!O12)</f>
        <v>0</v>
      </c>
      <c r="Y7" s="113">
        <f>SUM('BILAN 2021'!O13)</f>
        <v>0</v>
      </c>
      <c r="Z7" s="113">
        <f>SUM('BILAN 2021'!O14)</f>
        <v>0</v>
      </c>
      <c r="AA7" s="113">
        <f>SUM('BILAN 2021'!O15)</f>
        <v>0</v>
      </c>
      <c r="AB7" s="113">
        <f>SUM('BILAN 2021'!O16)</f>
        <v>0</v>
      </c>
      <c r="AC7" s="113">
        <f>SUM('BILAN 2021'!O17)</f>
        <v>0</v>
      </c>
      <c r="AD7" s="113" t="e">
        <f t="shared" si="1"/>
        <v>#REF!</v>
      </c>
    </row>
    <row r="8" spans="1:30">
      <c r="A8" s="116"/>
      <c r="B8" s="85" t="s">
        <v>96</v>
      </c>
      <c r="C8" s="132">
        <f>SUMPRODUCT(('LIVRE CAISSE'!I10:I41="GANT")*('LIVRE CAISSE'!H10:H41))</f>
        <v>0</v>
      </c>
      <c r="D8" s="132">
        <f>SUMPRODUCT(('LIVRE CAISSE'!S10:S41="GANT")*('LIVRE CAISSE'!R10:R41))</f>
        <v>0</v>
      </c>
      <c r="E8" s="132">
        <f>SUMPRODUCT(('LIVRE CAISSE'!AC10:AC41="GANT")*('LIVRE CAISSE'!AB10:AB41))</f>
        <v>0</v>
      </c>
      <c r="F8" s="132">
        <f>SUMPRODUCT(('LIVRE CAISSE'!AM10:AM41="GANT")*('LIVRE CAISSE'!AL10:AL41))</f>
        <v>0</v>
      </c>
      <c r="G8" s="132">
        <f>SUMPRODUCT(('LIVRE CAISSE'!AW10:AW41="GANT")*('LIVRE CAISSE'!AV10:AV41))</f>
        <v>0</v>
      </c>
      <c r="H8" s="132">
        <f>SUMPRODUCT(('LIVRE CAISSE'!BG10:BG41="GANT")*('LIVRE CAISSE'!BF10:BF41))</f>
        <v>0</v>
      </c>
      <c r="I8" s="132">
        <f>SUMPRODUCT(('LIVRE CAISSE'!BQ10:BQ41="GANT")*('LIVRE CAISSE'!BP10:BP41))</f>
        <v>0</v>
      </c>
      <c r="J8" s="132">
        <f>SUMPRODUCT(('LIVRE CAISSE'!CA10:CA41="GANT")*('LIVRE CAISSE'!BZ10:BZ41))</f>
        <v>0</v>
      </c>
      <c r="K8" s="132">
        <f>SUMPRODUCT(('LIVRE CAISSE'!CK10:CK41="GANT")*('LIVRE CAISSE'!CJ10:CJ41))</f>
        <v>0</v>
      </c>
      <c r="L8" s="132">
        <f>SUMPRODUCT(('LIVRE CAISSE'!CU10:CU41="GANT")*('LIVRE CAISSE'!CT10:CT41))</f>
        <v>0</v>
      </c>
      <c r="M8" s="132">
        <f>SUMPRODUCT(('LIVRE CAISSE'!DE10:DE41="GANT")*('LIVRE CAISSE'!DD10:DD41))</f>
        <v>0</v>
      </c>
      <c r="N8" s="132">
        <f>SUMPRODUCT(('LIVRE CAISSE'!DO10:DO41="GANT")*('LIVRE CAISSE'!DN10:DN41))</f>
        <v>0</v>
      </c>
      <c r="O8" s="113">
        <f t="shared" si="0"/>
        <v>0</v>
      </c>
      <c r="P8" s="114"/>
      <c r="Q8" s="85" t="s">
        <v>228</v>
      </c>
      <c r="R8" s="113" t="e">
        <f>SUM('BILAN 2021'!R6)</f>
        <v>#REF!</v>
      </c>
      <c r="S8" s="113">
        <f>SUM('BILAN 2021'!R7)</f>
        <v>470000</v>
      </c>
      <c r="T8" s="113">
        <f>SUM('BILAN 2021'!R8)</f>
        <v>0</v>
      </c>
      <c r="U8" s="113">
        <f>SUM('BILAN 2021'!R9)</f>
        <v>0</v>
      </c>
      <c r="V8" s="113">
        <f>SUM('BILAN 2021'!R10)</f>
        <v>0</v>
      </c>
      <c r="W8" s="113">
        <f>SUM('BILAN 2021'!R11)</f>
        <v>0</v>
      </c>
      <c r="X8" s="113">
        <f>SUM('BILAN 2021'!R12)</f>
        <v>0</v>
      </c>
      <c r="Y8" s="113">
        <f>SUM('BILAN 2021'!R13)</f>
        <v>0</v>
      </c>
      <c r="Z8" s="113">
        <f>SUM('BILAN 2021'!R14)</f>
        <v>0</v>
      </c>
      <c r="AA8" s="113">
        <f>SUM('BILAN 2021'!R15)</f>
        <v>0</v>
      </c>
      <c r="AB8" s="113">
        <f>SUM('BILAN 2021'!R16)</f>
        <v>0</v>
      </c>
      <c r="AC8" s="113">
        <f>SUM('BILAN 2021'!R17)</f>
        <v>0</v>
      </c>
      <c r="AD8" s="113" t="e">
        <f t="shared" si="1"/>
        <v>#REF!</v>
      </c>
    </row>
    <row r="9" spans="1:30">
      <c r="A9" s="116"/>
      <c r="B9" s="85" t="s">
        <v>97</v>
      </c>
      <c r="C9" s="132">
        <f>SUMPRODUCT(('LIVRE CAISSE'!I10:I41="Consommables médico-tech")*('LIVRE CAISSE'!H10:H41))</f>
        <v>0</v>
      </c>
      <c r="D9" s="132">
        <f>SUMPRODUCT(('LIVRE CAISSE'!S12:S41="Consommables médico-tech")*('LIVRE CAISSE'!R12:R41))</f>
        <v>0</v>
      </c>
      <c r="E9" s="132">
        <f>SUMPRODUCT(('LIVRE CAISSE'!AC10:AC41="Consommables médico-tech")*('LIVRE CAISSE'!AB10:AB41))</f>
        <v>0</v>
      </c>
      <c r="F9" s="132">
        <f>SUMPRODUCT(('LIVRE CAISSE'!AM10:AM41="Consommables médico-tech")*('LIVRE CAISSE'!AL10:AL41))</f>
        <v>0</v>
      </c>
      <c r="G9" s="132">
        <f>SUMPRODUCT(('LIVRE CAISSE'!AW10:AW41="Consommables médico-tech")*('LIVRE CAISSE'!AV10:AV41))</f>
        <v>0</v>
      </c>
      <c r="H9" s="132">
        <f>SUMPRODUCT(('LIVRE CAISSE'!BG10:BG41="Consommables médico-tech")*('LIVRE CAISSE'!BF10:BF41))</f>
        <v>0</v>
      </c>
      <c r="I9" s="132">
        <f>SUMPRODUCT(('LIVRE CAISSE'!BQ10:BQ41="Consommables médico-tech")*('LIVRE CAISSE'!BP10:BP41))</f>
        <v>0</v>
      </c>
      <c r="J9" s="132">
        <f>SUMPRODUCT(('LIVRE CAISSE'!CA10:CA41="Consommables médico-tech")*('LIVRE CAISSE'!BZ10:BZ41))</f>
        <v>0</v>
      </c>
      <c r="K9" s="132">
        <f>SUMPRODUCT(('LIVRE CAISSE'!CK10:CK41="Consommables médico-tech")*('LIVRE CAISSE'!CJ10:CJ41))</f>
        <v>0</v>
      </c>
      <c r="L9" s="132">
        <f>SUMPRODUCT(('LIVRE CAISSE'!CU10:CU41="Consommables médico-tech")*('LIVRE CAISSE'!CT10:CT41))</f>
        <v>0</v>
      </c>
      <c r="M9" s="132">
        <f>SUMPRODUCT(('LIVRE CAISSE'!DE10:DE41="Consommables médico-tech")*('LIVRE CAISSE'!DD10:DD41))</f>
        <v>0</v>
      </c>
      <c r="N9" s="132">
        <f>SUMPRODUCT(('LIVRE CAISSE'!DO10:DO41="Consommables médico-tech")*('LIVRE CAISSE'!DN10:DN41))</f>
        <v>0</v>
      </c>
      <c r="O9" s="113">
        <f t="shared" si="0"/>
        <v>0</v>
      </c>
      <c r="P9" s="114"/>
      <c r="Q9" s="85" t="s">
        <v>156</v>
      </c>
      <c r="R9" s="113"/>
      <c r="S9" s="113"/>
      <c r="T9" s="113"/>
      <c r="U9" s="113"/>
      <c r="V9" s="113"/>
      <c r="W9" s="113"/>
      <c r="X9" s="113"/>
      <c r="Y9" s="113"/>
      <c r="Z9" s="113"/>
      <c r="AA9" s="113"/>
      <c r="AB9" s="113"/>
      <c r="AC9" s="113"/>
      <c r="AD9" s="113">
        <f t="shared" ref="AD9:AD49" si="2">SUM(R9:AC9)</f>
        <v>0</v>
      </c>
    </row>
    <row r="10" spans="1:30">
      <c r="A10" s="118"/>
      <c r="B10" s="86" t="s">
        <v>98</v>
      </c>
      <c r="C10" s="133">
        <f>SUM(C3:C9)</f>
        <v>0</v>
      </c>
      <c r="D10" s="133">
        <f>SUM(D3:D9)</f>
        <v>0</v>
      </c>
      <c r="E10" s="133">
        <f t="shared" ref="E10:N10" si="3">SUM(E3:E9)</f>
        <v>0</v>
      </c>
      <c r="F10" s="133">
        <f t="shared" si="3"/>
        <v>0</v>
      </c>
      <c r="G10" s="133">
        <f t="shared" si="3"/>
        <v>0</v>
      </c>
      <c r="H10" s="133">
        <f t="shared" si="3"/>
        <v>0</v>
      </c>
      <c r="I10" s="133">
        <f t="shared" si="3"/>
        <v>0</v>
      </c>
      <c r="J10" s="133">
        <f t="shared" si="3"/>
        <v>0</v>
      </c>
      <c r="K10" s="133">
        <f t="shared" si="3"/>
        <v>0</v>
      </c>
      <c r="L10" s="133">
        <f t="shared" si="3"/>
        <v>0</v>
      </c>
      <c r="M10" s="133">
        <f t="shared" si="3"/>
        <v>0</v>
      </c>
      <c r="N10" s="133">
        <f t="shared" si="3"/>
        <v>0</v>
      </c>
      <c r="O10" s="117">
        <f t="shared" si="0"/>
        <v>0</v>
      </c>
      <c r="P10" s="119"/>
      <c r="Q10" s="120" t="s">
        <v>157</v>
      </c>
      <c r="R10" s="117" t="e">
        <f>SUM(R3:R9)</f>
        <v>#REF!</v>
      </c>
      <c r="S10" s="117">
        <f t="shared" ref="S10:AD10" si="4">SUM(S3:S9)</f>
        <v>2112625</v>
      </c>
      <c r="T10" s="117">
        <f t="shared" si="4"/>
        <v>0</v>
      </c>
      <c r="U10" s="117">
        <f t="shared" si="4"/>
        <v>0</v>
      </c>
      <c r="V10" s="117">
        <f t="shared" si="4"/>
        <v>0</v>
      </c>
      <c r="W10" s="117">
        <f t="shared" si="4"/>
        <v>0</v>
      </c>
      <c r="X10" s="117">
        <f t="shared" si="4"/>
        <v>0</v>
      </c>
      <c r="Y10" s="117">
        <f t="shared" si="4"/>
        <v>0</v>
      </c>
      <c r="Z10" s="117">
        <f t="shared" si="4"/>
        <v>0</v>
      </c>
      <c r="AA10" s="117">
        <f t="shared" si="4"/>
        <v>0</v>
      </c>
      <c r="AB10" s="117">
        <f t="shared" si="4"/>
        <v>0</v>
      </c>
      <c r="AC10" s="117">
        <f t="shared" si="4"/>
        <v>0</v>
      </c>
      <c r="AD10" s="117" t="e">
        <f t="shared" si="4"/>
        <v>#REF!</v>
      </c>
    </row>
    <row r="11" spans="1:30">
      <c r="A11" s="116">
        <v>5051</v>
      </c>
      <c r="B11" s="85" t="s">
        <v>99</v>
      </c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13"/>
      <c r="N11" s="113"/>
      <c r="O11" s="113">
        <f t="shared" si="0"/>
        <v>0</v>
      </c>
      <c r="P11" s="114"/>
      <c r="Q11" s="85"/>
      <c r="R11" s="113"/>
      <c r="S11" s="113"/>
      <c r="T11" s="113"/>
      <c r="U11" s="113"/>
      <c r="V11" s="113"/>
      <c r="W11" s="113"/>
      <c r="X11" s="113"/>
      <c r="Y11" s="113"/>
      <c r="Z11" s="113"/>
      <c r="AA11" s="113"/>
      <c r="AB11" s="113"/>
      <c r="AC11" s="113"/>
      <c r="AD11" s="113">
        <f t="shared" si="2"/>
        <v>0</v>
      </c>
    </row>
    <row r="12" spans="1:30">
      <c r="A12" s="116">
        <v>5052</v>
      </c>
      <c r="B12" s="85" t="s">
        <v>100</v>
      </c>
      <c r="C12" s="132"/>
      <c r="D12" s="132"/>
      <c r="E12" s="132"/>
      <c r="F12" s="132"/>
      <c r="G12" s="133"/>
      <c r="H12" s="132"/>
      <c r="I12" s="132"/>
      <c r="J12" s="132"/>
      <c r="K12" s="132"/>
      <c r="L12" s="132"/>
      <c r="M12" s="113"/>
      <c r="N12" s="113"/>
      <c r="O12" s="113">
        <f t="shared" si="0"/>
        <v>0</v>
      </c>
      <c r="P12" s="114" t="s">
        <v>158</v>
      </c>
      <c r="Q12" s="85" t="s">
        <v>159</v>
      </c>
      <c r="R12" s="113" t="e">
        <f>SUM('BILAN 2021'!B6)</f>
        <v>#REF!</v>
      </c>
      <c r="S12" s="113">
        <f>SUM('BILAN 2021'!B7)</f>
        <v>445000</v>
      </c>
      <c r="T12" s="113">
        <f>SUM('BILAN 2021'!B8)</f>
        <v>0</v>
      </c>
      <c r="U12" s="113">
        <f>SUM('BILAN 2021'!B9)</f>
        <v>0</v>
      </c>
      <c r="V12" s="113">
        <f>SUM('BILAN 2021'!B10)</f>
        <v>0</v>
      </c>
      <c r="W12" s="113">
        <f>SUM('BILAN 2021'!B11)</f>
        <v>0</v>
      </c>
      <c r="X12" s="113">
        <f>SUM('BILAN 2021'!B12)</f>
        <v>0</v>
      </c>
      <c r="Y12" s="113">
        <f>SUM('BILAN 2021'!B13)</f>
        <v>0</v>
      </c>
      <c r="Z12" s="113">
        <f>SUM('BILAN 2021'!B14)</f>
        <v>0</v>
      </c>
      <c r="AA12" s="113">
        <f>SUM('BILAN 2021'!B15)</f>
        <v>0</v>
      </c>
      <c r="AB12" s="113">
        <f>SUM('BILAN 2021'!B16)</f>
        <v>0</v>
      </c>
      <c r="AC12" s="113">
        <f>SUM('BILAN 2021'!B17)</f>
        <v>0</v>
      </c>
      <c r="AD12" s="113" t="e">
        <f t="shared" si="2"/>
        <v>#REF!</v>
      </c>
    </row>
    <row r="13" spans="1:30">
      <c r="A13" s="116">
        <v>5053</v>
      </c>
      <c r="B13" s="85" t="s">
        <v>101</v>
      </c>
      <c r="C13" s="132"/>
      <c r="D13" s="132"/>
      <c r="E13" s="132"/>
      <c r="F13" s="132"/>
      <c r="G13" s="133"/>
      <c r="H13" s="132"/>
      <c r="I13" s="132"/>
      <c r="J13" s="132"/>
      <c r="K13" s="132"/>
      <c r="L13" s="132"/>
      <c r="M13" s="113"/>
      <c r="N13" s="113"/>
      <c r="O13" s="113">
        <f t="shared" si="0"/>
        <v>0</v>
      </c>
      <c r="P13" s="114" t="s">
        <v>160</v>
      </c>
      <c r="Q13" s="85" t="s">
        <v>161</v>
      </c>
      <c r="R13" s="113"/>
      <c r="S13" s="113"/>
      <c r="T13" s="113"/>
      <c r="U13" s="113"/>
      <c r="V13" s="113"/>
      <c r="W13" s="113"/>
      <c r="X13" s="113"/>
      <c r="Y13" s="113"/>
      <c r="Z13" s="113"/>
      <c r="AA13" s="113"/>
      <c r="AB13" s="113"/>
      <c r="AC13" s="113"/>
      <c r="AD13" s="113">
        <f t="shared" si="2"/>
        <v>0</v>
      </c>
    </row>
    <row r="14" spans="1:30">
      <c r="A14" s="116">
        <v>5054</v>
      </c>
      <c r="B14" s="85" t="s">
        <v>102</v>
      </c>
      <c r="C14" s="132">
        <f>SUMPRODUCT(('LIVRE CAISSE'!I10:I41="Produits d'entretien")*('LIVRE CAISSE'!H10:H41))</f>
        <v>0</v>
      </c>
      <c r="D14" s="132">
        <f>SUMPRODUCT(('LIVRE CAISSE'!S10:S41="Produits d'entretien")*('LIVRE CAISSE'!R10:R41))</f>
        <v>0</v>
      </c>
      <c r="E14" s="132">
        <f>SUMPRODUCT(('LIVRE CAISSE'!AC10:AC41="Produits d'entretien")*('LIVRE CAISSE'!AB10:AB41))</f>
        <v>0</v>
      </c>
      <c r="F14" s="132">
        <f>SUMPRODUCT(('LIVRE CAISSE'!U10:U41="Produits d'entretien")*('LIVRE CAISSE'!T10:T41))</f>
        <v>0</v>
      </c>
      <c r="G14" s="132">
        <f>SUMPRODUCT(('LIVRE CAISSE'!AW10:AW41="Produits d'entretien")*('LIVRE CAISSE'!AV10:AV41))</f>
        <v>0</v>
      </c>
      <c r="H14" s="132">
        <f>SUMPRODUCT(('LIVRE CAISSE'!BG10:BG41="Produits d'entretien")*('LIVRE CAISSE'!BF10:BF41))</f>
        <v>0</v>
      </c>
      <c r="I14" s="132">
        <f>SUMPRODUCT(('LIVRE CAISSE'!BQ10:BQ41="Produits d'entretien")*('LIVRE CAISSE'!BP10:BP41))</f>
        <v>0</v>
      </c>
      <c r="J14" s="132">
        <f>SUMPRODUCT(('LIVRE CAISSE'!CA10:CA41="Produits d'entretien")*('LIVRE CAISSE'!BZ10:BZ41))</f>
        <v>0</v>
      </c>
      <c r="K14" s="132">
        <f>SUMPRODUCT(('LIVRE CAISSE'!CK10:CK41="Produits d'entretien")*('LIVRE CAISSE'!CJ10:CJ41))</f>
        <v>0</v>
      </c>
      <c r="L14" s="132">
        <f>SUMPRODUCT(('LIVRE CAISSE'!CU10:CU41="Produits d'entretien")*('LIVRE CAISSE'!CT10:CT41))</f>
        <v>0</v>
      </c>
      <c r="M14" s="132">
        <f>SUMPRODUCT(('LIVRE CAISSE'!DE10:DE41="Produits d'entretien")*('LIVRE CAISSE'!DD10:DD41))</f>
        <v>0</v>
      </c>
      <c r="N14" s="132">
        <f>SUMPRODUCT(('LIVRE CAISSE'!DO10:DO41="Produits d'entretien")*('LIVRE CAISSE'!DN10:DN41))</f>
        <v>0</v>
      </c>
      <c r="O14" s="113">
        <f t="shared" si="0"/>
        <v>0</v>
      </c>
      <c r="P14" s="114" t="s">
        <v>162</v>
      </c>
      <c r="Q14" s="85" t="s">
        <v>163</v>
      </c>
      <c r="R14" s="113"/>
      <c r="S14" s="113"/>
      <c r="T14" s="113"/>
      <c r="U14" s="113"/>
      <c r="V14" s="113"/>
      <c r="W14" s="113"/>
      <c r="X14" s="113"/>
      <c r="Y14" s="113"/>
      <c r="Z14" s="113"/>
      <c r="AA14" s="113"/>
      <c r="AB14" s="113"/>
      <c r="AC14" s="113"/>
      <c r="AD14" s="113">
        <f t="shared" si="2"/>
        <v>0</v>
      </c>
    </row>
    <row r="15" spans="1:30">
      <c r="A15" s="116">
        <v>5055</v>
      </c>
      <c r="B15" s="85" t="s">
        <v>103</v>
      </c>
      <c r="C15" s="132">
        <f>SUMPRODUCT(('LIVRE CAISSE'!I10:I41="Fournitures de bureau")*('LIVRE CAISSE'!H10:H41))</f>
        <v>0</v>
      </c>
      <c r="D15" s="132">
        <f>SUMPRODUCT(('LIVRE CAISSE'!S10:S41="Fournitures de bureau")*('LIVRE CAISSE'!R10:R41))</f>
        <v>0</v>
      </c>
      <c r="E15" s="132">
        <f>SUMPRODUCT(('LIVRE CAISSE'!AC10:AC41="Fournitures de bureau")*('LIVRE CAISSE'!AB10:AB41))</f>
        <v>0</v>
      </c>
      <c r="F15" s="132">
        <f>SUMPRODUCT(('LIVRE CAISSE'!AM10:AM41="Fournitures de bureau")*('LIVRE CAISSE'!AL10:AL41))</f>
        <v>0</v>
      </c>
      <c r="G15" s="132">
        <f>SUMPRODUCT(('LIVRE CAISSE'!AW10:AW41="Fournitures de bureau")*('LIVRE CAISSE'!AV10:AV41))</f>
        <v>0</v>
      </c>
      <c r="H15" s="132">
        <f>SUMPRODUCT(('LIVRE CAISSE'!BG10:BG41="Fournitures de bureau")*('LIVRE CAISSE'!BF10:BF41))</f>
        <v>0</v>
      </c>
      <c r="I15" s="132">
        <f>SUMPRODUCT(('LIVRE CAISSE'!BQ10:BQ41="Fournitures de bureau")*('LIVRE CAISSE'!BP10:BP41))</f>
        <v>0</v>
      </c>
      <c r="J15" s="132">
        <f>SUMPRODUCT(('LIVRE CAISSE'!CA10:CA41="Fournitures de bureau")*('LIVRE CAISSE'!BZ10:BZ41))</f>
        <v>0</v>
      </c>
      <c r="K15" s="132">
        <f>SUMPRODUCT(('LIVRE CAISSE'!CK10:CK41="Fournitures de bureau")*('LIVRE CAISSE'!CJ10:CJ41))</f>
        <v>0</v>
      </c>
      <c r="L15" s="132">
        <f>SUMPRODUCT(('LIVRE CAISSE'!CU10:CU41="Fournitures de bureau")*('LIVRE CAISSE'!CT10:CT41))</f>
        <v>0</v>
      </c>
      <c r="M15" s="132">
        <f>SUMPRODUCT(('LIVRE CAISSE'!DE10:DE41="Fournitures de bureau")*('LIVRE CAISSE'!DD10:DD41))</f>
        <v>0</v>
      </c>
      <c r="N15" s="132">
        <f>SUMPRODUCT(('LIVRE CAISSE'!DO10:DO41="Fournitures de bureau")*('LIVRE CAISSE'!DN10:DN41))</f>
        <v>0</v>
      </c>
      <c r="O15" s="113">
        <f t="shared" si="0"/>
        <v>0</v>
      </c>
      <c r="P15" s="114" t="s">
        <v>164</v>
      </c>
      <c r="Q15" s="85" t="s">
        <v>165</v>
      </c>
      <c r="R15" s="113"/>
      <c r="S15" s="113"/>
      <c r="T15" s="113"/>
      <c r="U15" s="113"/>
      <c r="V15" s="113"/>
      <c r="W15" s="113"/>
      <c r="X15" s="113"/>
      <c r="Y15" s="113"/>
      <c r="Z15" s="113"/>
      <c r="AA15" s="113"/>
      <c r="AB15" s="113"/>
      <c r="AC15" s="113"/>
      <c r="AD15" s="113">
        <f t="shared" si="2"/>
        <v>0</v>
      </c>
    </row>
    <row r="16" spans="1:30">
      <c r="A16" s="116" t="s">
        <v>166</v>
      </c>
      <c r="B16" s="85" t="s">
        <v>104</v>
      </c>
      <c r="C16" s="132">
        <f>SUMPRODUCT(('LIVRE CAISSE'!I10:I41="Petit materiel médical")*('LIVRE CAISSE'!H10:H41))</f>
        <v>0</v>
      </c>
      <c r="D16" s="132">
        <f>SUMPRODUCT(('LIVRE CAISSE'!S10:S41="Petit materiel médical")*('LIVRE CAISSE'!R10:R41))</f>
        <v>0</v>
      </c>
      <c r="E16" s="132">
        <f>SUMPRODUCT(('LIVRE CAISSE'!AC10:AC41="Petit materiel médical")*('LIVRE CAISSE'!AB10:AB41))</f>
        <v>0</v>
      </c>
      <c r="F16" s="132">
        <f>SUMPRODUCT(('LIVRE CAISSE'!AM10:AM41="Petit materiel médical")*('LIVRE CAISSE'!AL10:AL41))</f>
        <v>0</v>
      </c>
      <c r="G16" s="132">
        <f>SUMPRODUCT(('LIVRE CAISSE'!AW10:AW41="Petit materiel médical")*('LIVRE CAISSE'!AV10:AV41))</f>
        <v>0</v>
      </c>
      <c r="H16" s="132">
        <f>SUMPRODUCT(('LIVRE CAISSE'!BG10:BG41="Petit materiel médical")*('LIVRE CAISSE'!BF10:BF41))</f>
        <v>0</v>
      </c>
      <c r="I16" s="132">
        <f>SUMPRODUCT(('LIVRE CAISSE'!BQ10:BQ41="Petit materiel médical")*('LIVRE CAISSE'!BP10:BP41))</f>
        <v>0</v>
      </c>
      <c r="J16" s="132">
        <f>SUMPRODUCT(('LIVRE CAISSE'!CA10:CA41="Petit materiel médical")*('LIVRE CAISSE'!BZ10:BZ41))</f>
        <v>0</v>
      </c>
      <c r="K16" s="132">
        <f>SUMPRODUCT(('LIVRE CAISSE'!CK10:CK41="Petit materiel médical")*('LIVRE CAISSE'!CJ10:CJ41))</f>
        <v>0</v>
      </c>
      <c r="L16" s="132">
        <f>SUMPRODUCT(('LIVRE CAISSE'!CU10:CU41="Petit materiel médical")*('LIVRE CAISSE'!CT10:CT41))</f>
        <v>0</v>
      </c>
      <c r="M16" s="132">
        <f>SUMPRODUCT(('LIVRE CAISSE'!DE10:DE41="Petit materiel médical")*('LIVRE CAISSE'!DD10:DD41))</f>
        <v>0</v>
      </c>
      <c r="N16" s="132">
        <f>SUMPRODUCT(('LIVRE CAISSE'!DO10:DO41="Petit materiel médical")*('LIVRE CAISSE'!DN10:DN41))</f>
        <v>0</v>
      </c>
      <c r="O16" s="113">
        <f t="shared" si="0"/>
        <v>0</v>
      </c>
      <c r="P16" s="114" t="s">
        <v>167</v>
      </c>
      <c r="Q16" s="85" t="s">
        <v>168</v>
      </c>
      <c r="R16" s="113"/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>
        <f t="shared" si="2"/>
        <v>0</v>
      </c>
    </row>
    <row r="17" spans="1:30">
      <c r="A17" s="116" t="s">
        <v>169</v>
      </c>
      <c r="B17" s="85" t="s">
        <v>105</v>
      </c>
      <c r="C17" s="132">
        <f>SUMPRODUCT(('LIVRE CAISSE'!I10:I41="Petit materiel non médical")*('LIVRE CAISSE'!H10:H41))</f>
        <v>0</v>
      </c>
      <c r="D17" s="132">
        <f>SUMPRODUCT(('LIVRE CAISSE'!S10:S41="Petit materiel non médical")*('LIVRE CAISSE'!R10:R41))</f>
        <v>0</v>
      </c>
      <c r="E17" s="132">
        <f>SUMPRODUCT(('LIVRE CAISSE'!AC10:AC41="Petit materiel non médical")*('LIVRE CAISSE'!AB10:AB41))</f>
        <v>0</v>
      </c>
      <c r="F17" s="132">
        <f>SUMPRODUCT(('LIVRE CAISSE'!AM10:AM41="Petit materiel non médical")*('LIVRE CAISSE'!AL10:AL41))</f>
        <v>0</v>
      </c>
      <c r="G17" s="132">
        <f>SUMPRODUCT(('LIVRE CAISSE'!AW10:AW41="Petit materiel non médical")*('LIVRE CAISSE'!AV10:AV41))</f>
        <v>0</v>
      </c>
      <c r="H17" s="132">
        <f>SUMPRODUCT(('LIVRE CAISSE'!BG10:BG41="Petit materiel non médical")*('LIVRE CAISSE'!BF10:BF41))</f>
        <v>0</v>
      </c>
      <c r="I17" s="132">
        <f>SUMPRODUCT(('LIVRE CAISSE'!BQ10:BQ41="Petit materiel non médical")*('LIVRE CAISSE'!BP10:BP41))</f>
        <v>0</v>
      </c>
      <c r="J17" s="132">
        <f>SUMPRODUCT(('LIVRE CAISSE'!CA10:CA41="Petit materiel non médical")*('LIVRE CAISSE'!BZ10:BZ41))</f>
        <v>0</v>
      </c>
      <c r="K17" s="132">
        <f>SUMPRODUCT(('LIVRE CAISSE'!CK10:CK41="Petit materiel non médical")*('LIVRE CAISSE'!CJ10:CJ41))</f>
        <v>0</v>
      </c>
      <c r="L17" s="132">
        <f>SUMPRODUCT(('LIVRE CAISSE'!CU10:CU41="Petit materiel non médical")*('LIVRE CAISSE'!CT10:CT41))</f>
        <v>0</v>
      </c>
      <c r="M17" s="132">
        <f>SUMPRODUCT(('LIVRE CAISSE'!DE10:DE41="Petit materiel non médical")*('LIVRE CAISSE'!DD10:DD41))</f>
        <v>0</v>
      </c>
      <c r="N17" s="132">
        <f>SUMPRODUCT(('LIVRE CAISSE'!DO10:DO41="Petit materiel non médical")*('LIVRE CAISSE'!DN10:DN41))</f>
        <v>0</v>
      </c>
      <c r="O17" s="113">
        <f t="shared" si="0"/>
        <v>0</v>
      </c>
      <c r="P17" s="114" t="s">
        <v>170</v>
      </c>
      <c r="Q17" s="85" t="s">
        <v>171</v>
      </c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>
        <f t="shared" si="2"/>
        <v>0</v>
      </c>
    </row>
    <row r="18" spans="1:30">
      <c r="A18" s="116" t="s">
        <v>172</v>
      </c>
      <c r="B18" s="85" t="s">
        <v>106</v>
      </c>
      <c r="C18" s="132">
        <f>SUMPRODUCT(('LIVRE CAISSE'!I10:I41="Achats divers")*('LIVRE CAISSE'!H10:H41))</f>
        <v>0</v>
      </c>
      <c r="D18" s="132">
        <f>SUMPRODUCT(('LIVRE CAISSE'!S10:S41="Achats divers")*('LIVRE CAISSE'!R10:R41))</f>
        <v>0</v>
      </c>
      <c r="E18" s="132">
        <f>SUMPRODUCT(('LIVRE CAISSE'!AC10:AC41="Achats divers")*('LIVRE CAISSE'!AB10:AB41))</f>
        <v>0</v>
      </c>
      <c r="F18" s="132">
        <f>SUMPRODUCT(('LIVRE CAISSE'!AM10:AM41="Achats divers")*('LIVRE CAISSE'!AL10:AL41))</f>
        <v>0</v>
      </c>
      <c r="G18" s="132">
        <f>SUMPRODUCT(('LIVRE CAISSE'!AW10:AW41="Achats divers")*('LIVRE CAISSE'!AV10:AV41))</f>
        <v>0</v>
      </c>
      <c r="H18" s="132">
        <f>SUMPRODUCT(('LIVRE CAISSE'!BG10:BG41="Achats divers")*('LIVRE CAISSE'!BF10:BF41))</f>
        <v>0</v>
      </c>
      <c r="I18" s="132">
        <f>SUMPRODUCT(('LIVRE CAISSE'!BQ10:BQ41="Achats divers")*('LIVRE CAISSE'!BP10:BP41))</f>
        <v>0</v>
      </c>
      <c r="J18" s="132">
        <f>SUMPRODUCT(('LIVRE CAISSE'!CA10:CA41="Achats divers")*('LIVRE CAISSE'!BZ10:BZ41))</f>
        <v>0</v>
      </c>
      <c r="K18" s="132">
        <f>SUMPRODUCT(('LIVRE CAISSE'!CK10:CK41="Achats divers")*('LIVRE CAISSE'!CJ10:CJ41))</f>
        <v>0</v>
      </c>
      <c r="L18" s="132">
        <f>SUMPRODUCT(('LIVRE CAISSE'!CU10:CU41="Achats divers")*('LIVRE CAISSE'!CT10:CT41))</f>
        <v>0</v>
      </c>
      <c r="M18" s="132">
        <f>SUMPRODUCT(('LIVRE CAISSE'!DE10:DE41="Achats divers")*('LIVRE CAISSE'!DD10:DD41))</f>
        <v>0</v>
      </c>
      <c r="N18" s="132">
        <f>SUMPRODUCT(('LIVRE CAISSE'!DO10:DO41="Achats divers")*('LIVRE CAISSE'!ADN10:ADN41))</f>
        <v>0</v>
      </c>
      <c r="O18" s="113">
        <f t="shared" si="0"/>
        <v>0</v>
      </c>
      <c r="P18" s="114" t="s">
        <v>173</v>
      </c>
      <c r="Q18" s="85" t="s">
        <v>174</v>
      </c>
      <c r="R18" s="113" t="e">
        <f>SUM('BILAN 2021'!F6)</f>
        <v>#REF!</v>
      </c>
      <c r="S18" s="113">
        <f>SUM('BILAN 2021'!F7)</f>
        <v>10500</v>
      </c>
      <c r="T18" s="113">
        <f>SUM('BILAN 2021'!F8)</f>
        <v>0</v>
      </c>
      <c r="U18" s="113">
        <f>SUM('BILAN 2021'!F9)</f>
        <v>0</v>
      </c>
      <c r="V18" s="113">
        <f>SUM('BILAN 2021'!F10)</f>
        <v>0</v>
      </c>
      <c r="W18" s="113">
        <f>SUM('BILAN 2021'!F11)</f>
        <v>0</v>
      </c>
      <c r="X18" s="113">
        <f>SUM('BILAN 2021'!F12)</f>
        <v>0</v>
      </c>
      <c r="Y18" s="113">
        <f>SUM('BILAN 2021'!F13)</f>
        <v>0</v>
      </c>
      <c r="Z18" s="113">
        <f>SUM('BILAN 2021'!F14)</f>
        <v>0</v>
      </c>
      <c r="AA18" s="113">
        <f>SUM('BILAN 2021'!F15)</f>
        <v>0</v>
      </c>
      <c r="AB18" s="113">
        <f>SUM('BILAN 2021'!F16)</f>
        <v>0</v>
      </c>
      <c r="AC18" s="113">
        <f>SUM('BILAN 2021'!F17)</f>
        <v>0</v>
      </c>
      <c r="AD18" s="113" t="e">
        <f t="shared" si="2"/>
        <v>#REF!</v>
      </c>
    </row>
    <row r="19" spans="1:30">
      <c r="A19" s="116"/>
      <c r="B19" s="85" t="s">
        <v>75</v>
      </c>
      <c r="C19" s="132">
        <f>SUMPRODUCT(('LIVRE CAISSE'!I10:I41="Déplacement personnels")*('LIVRE CAISSE'!H10:H41))</f>
        <v>0</v>
      </c>
      <c r="D19" s="132">
        <f>SUMPRODUCT(('LIVRE CAISSE'!S12:S41="Déplacement personnels")*('LIVRE CAISSE'!R12:R41))</f>
        <v>0</v>
      </c>
      <c r="E19" s="132">
        <f>SUMPRODUCT(('LIVRE CAISSE'!AC10:AC41="Déplacement personnels")*('LIVRE CAISSE'!AB10:AB41))</f>
        <v>0</v>
      </c>
      <c r="F19" s="132">
        <f>SUMPRODUCT(('LIVRE CAISSE'!AM10:AM41="Déplacement personnels")*('LIVRE CAISSE'!AL10:AL41))</f>
        <v>0</v>
      </c>
      <c r="G19" s="132">
        <f>SUMPRODUCT(('LIVRE CAISSE'!AW10:AW41="Déplacement personnels")*('LIVRE CAISSE'!AV10:AV41))</f>
        <v>0</v>
      </c>
      <c r="H19" s="132">
        <f>SUMPRODUCT(('LIVRE CAISSE'!BG10:BG41="Déplacement personnels")*('LIVRE CAISSE'!BF10:BF41))</f>
        <v>0</v>
      </c>
      <c r="I19" s="132">
        <f>SUMPRODUCT(('LIVRE CAISSE'!BQ10:BQ41="Déplacement personnels")*('LIVRE CAISSE'!BP10:BP41))</f>
        <v>0</v>
      </c>
      <c r="J19" s="132">
        <f>SUMPRODUCT(('LIVRE CAISSE'!CA10:CA41="Déplacement personnels")*('LIVRE CAISSE'!BZ10:BZ41))</f>
        <v>0</v>
      </c>
      <c r="K19" s="132">
        <f>SUMPRODUCT(('LIVRE CAISSE'!CK10:CK41="Déplacement personnels")*('LIVRE CAISSE'!CJ10:CJ41))</f>
        <v>0</v>
      </c>
      <c r="L19" s="132">
        <f>SUMPRODUCT(('LIVRE CAISSE'!CU10:CU41="Déplacement personnels")*('LIVRE CAISSE'!CT10:CT41))</f>
        <v>0</v>
      </c>
      <c r="M19" s="132">
        <f>SUMPRODUCT(('LIVRE CAISSE'!DE10:DE41="Déplacement personnels")*('LIVRE CAISSE'!DD10:DD41))</f>
        <v>0</v>
      </c>
      <c r="N19" s="132">
        <f>SUMPRODUCT(('LIVRE CAISSE'!DO10:DO41="Déplacement personnels")*('LIVRE CAISSE'!DN10:DN41))</f>
        <v>0</v>
      </c>
      <c r="O19" s="113">
        <f t="shared" si="0"/>
        <v>0</v>
      </c>
      <c r="P19" s="114" t="s">
        <v>175</v>
      </c>
      <c r="Q19" s="85" t="s">
        <v>176</v>
      </c>
      <c r="R19" s="113"/>
      <c r="S19" s="113"/>
      <c r="T19" s="113"/>
      <c r="U19" s="113"/>
      <c r="V19" s="113"/>
      <c r="W19" s="113"/>
      <c r="X19" s="113"/>
      <c r="Y19" s="113"/>
      <c r="Z19" s="113"/>
      <c r="AA19" s="113"/>
      <c r="AB19" s="113"/>
      <c r="AC19" s="113"/>
      <c r="AD19" s="113">
        <f t="shared" si="2"/>
        <v>0</v>
      </c>
    </row>
    <row r="20" spans="1:30">
      <c r="A20" s="116"/>
      <c r="B20" s="85" t="s">
        <v>79</v>
      </c>
      <c r="C20" s="132">
        <f>SUMPRODUCT(('LIVRE CAISSE'!I10:I41="Déplacement association")*('LIVRE CAISSE'!H10:H41))</f>
        <v>0</v>
      </c>
      <c r="D20" s="132">
        <f>SUMPRODUCT(('LIVRE CAISSE'!S12:S41="Déplacement association")*('LIVRE CAISSE'!R12:R41))</f>
        <v>0</v>
      </c>
      <c r="E20" s="132">
        <f>SUMPRODUCT(('LIVRE CAISSE'!AC10:AC41="Déplacement association")*('LIVRE CAISSE'!AB10:AB41))</f>
        <v>0</v>
      </c>
      <c r="F20" s="132">
        <f>SUMPRODUCT(('LIVRE CAISSE'!AM10:AM41="Déplacement association")*('LIVRE CAISSE'!AL10:AL41))</f>
        <v>0</v>
      </c>
      <c r="G20" s="132">
        <f>SUMPRODUCT(('LIVRE CAISSE'!AW10:AW41="Déplacement association")*('LIVRE CAISSE'!AV10:AV41))</f>
        <v>0</v>
      </c>
      <c r="H20" s="132">
        <f>SUMPRODUCT(('LIVRE CAISSE'!BG10:BG41="Déplacement association")*('LIVRE CAISSE'!BF10:BF41))</f>
        <v>0</v>
      </c>
      <c r="I20" s="132">
        <f>SUMPRODUCT(('LIVRE CAISSE'!BQ10:BQ41="Déplacement association")*('LIVRE CAISSE'!BP10:BP41))</f>
        <v>0</v>
      </c>
      <c r="J20" s="132">
        <f>SUMPRODUCT(('LIVRE CAISSE'!CA10:CA41="Déplacement association")*('LIVRE CAISSE'!BZ10:BZ41))</f>
        <v>0</v>
      </c>
      <c r="K20" s="132">
        <f>SUMPRODUCT(('LIVRE CAISSE'!CK10:CK41="Déplacement association")*('LIVRE CAISSE'!CJ10:CJ41))</f>
        <v>0</v>
      </c>
      <c r="L20" s="132">
        <f>SUMPRODUCT(('LIVRE CAISSE'!CU10:CU41="Déplacement association")*('LIVRE CAISSE'!CT10:CT41))</f>
        <v>0</v>
      </c>
      <c r="M20" s="132">
        <f>SUMPRODUCT(('LIVRE CAISSE'!DE10:DE41="Déplacement association")*('LIVRE CAISSE'!DD10:DD41))</f>
        <v>0</v>
      </c>
      <c r="N20" s="132">
        <f>SUMPRODUCT(('LIVRE CAISSE'!DO10:DO41="Déplacement association")*('LIVRE CAISSE'!DN10:DN41))</f>
        <v>0</v>
      </c>
      <c r="O20" s="113">
        <f t="shared" si="0"/>
        <v>0</v>
      </c>
      <c r="P20" s="114" t="s">
        <v>177</v>
      </c>
      <c r="Q20" s="85" t="s">
        <v>178</v>
      </c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>
        <f t="shared" si="2"/>
        <v>0</v>
      </c>
    </row>
    <row r="21" spans="1:30">
      <c r="A21" s="116"/>
      <c r="B21" s="85" t="s">
        <v>107</v>
      </c>
      <c r="C21" s="132">
        <f>SUMPRODUCT(('LIVRE CAISSE'!I10:I41="Reversement échographie")*('LIVRE CAISSE'!H10:H41))</f>
        <v>0</v>
      </c>
      <c r="D21" s="132">
        <f>SUMPRODUCT(('LIVRE CAISSE'!S12:S41="Reversement échographie")*('LIVRE CAISSE'!R12:R41))</f>
        <v>0</v>
      </c>
      <c r="E21" s="132">
        <f>SUMPRODUCT(('LIVRE CAISSE'!AC10:AC41="Reversement échographie")*('LIVRE CAISSE'!AB10:AB41))</f>
        <v>0</v>
      </c>
      <c r="F21" s="132">
        <f>SUMPRODUCT(('LIVRE CAISSE'!AM10:AM41="Reversement échographie")*('LIVRE CAISSE'!AL10:AL41))</f>
        <v>0</v>
      </c>
      <c r="G21" s="132">
        <f>SUMPRODUCT(('LIVRE CAISSE'!AW10:AW41="Reversement échographie")*('LIVRE CAISSE'!AV10:AV41))</f>
        <v>0</v>
      </c>
      <c r="H21" s="132">
        <f>SUMPRODUCT(('LIVRE CAISSE'!BG10:BG41="Reversement échographie")*('LIVRE CAISSE'!BF10:BF41))</f>
        <v>0</v>
      </c>
      <c r="I21" s="132">
        <f>SUMPRODUCT(('LIVRE CAISSE'!BQ10:BQ41="Reversement échographie")*('LIVRE CAISSE'!BP10:BP41))</f>
        <v>0</v>
      </c>
      <c r="J21" s="132">
        <f>SUMPRODUCT(('LIVRE CAISSE'!CA10:CA41="Reversement échographie")*('LIVRE CAISSE'!BZ10:BZ41))</f>
        <v>0</v>
      </c>
      <c r="K21" s="132">
        <f>SUMPRODUCT(('LIVRE CAISSE'!CK10:CK41="Reversement échographie")*('LIVRE CAISSE'!CJ10:CJ41))</f>
        <v>0</v>
      </c>
      <c r="L21" s="132">
        <f>SUMPRODUCT(('LIVRE CAISSE'!CU10:CU41="Reversement échographie")*('LIVRE CAISSE'!CT10:CT41))</f>
        <v>0</v>
      </c>
      <c r="M21" s="132">
        <f>SUMPRODUCT(('LIVRE CAISSE'!DE10:DE41="Reversement échographie")*('LIVRE CAISSE'!DD10:DD41))</f>
        <v>0</v>
      </c>
      <c r="N21" s="132">
        <f>SUMPRODUCT(('LIVRE CAISSE'!DO10:DO41="Reversement échographie")*('LIVRE CAISSE'!DN10:DN41))</f>
        <v>0</v>
      </c>
      <c r="O21" s="113">
        <f t="shared" si="0"/>
        <v>0</v>
      </c>
      <c r="P21" s="114" t="s">
        <v>179</v>
      </c>
      <c r="Q21" s="85" t="s">
        <v>180</v>
      </c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>
        <f t="shared" si="2"/>
        <v>0</v>
      </c>
    </row>
    <row r="22" spans="1:30">
      <c r="A22" s="116"/>
      <c r="B22" s="85" t="s">
        <v>108</v>
      </c>
      <c r="C22" s="132">
        <f>SUMPRODUCT(('LIVRE CAISSE'!I10:I41="Reversement laboratoire")*('LIVRE CAISSE'!H10:H41))</f>
        <v>0</v>
      </c>
      <c r="D22" s="132">
        <f>SUMPRODUCT(('LIVRE CAISSE'!S12:S41="Reversement laboratoire")*('LIVRE CAISSE'!R12:R41))</f>
        <v>0</v>
      </c>
      <c r="E22" s="132">
        <f>SUMPRODUCT(('LIVRE CAISSE'!AC10:AC41="Reversement laboratoire")*('LIVRE CAISSE'!AB10:AB41))</f>
        <v>0</v>
      </c>
      <c r="F22" s="132">
        <f>SUMPRODUCT(('LIVRE CAISSE'!AM10:AM41="Reversement laboratoire")*('LIVRE CAISSE'!AL10:AL41))</f>
        <v>0</v>
      </c>
      <c r="G22" s="132">
        <f>SUMPRODUCT(('LIVRE CAISSE'!AW10:AW41="Reversement laboratoire")*('LIVRE CAISSE'!AV10:AV41))</f>
        <v>0</v>
      </c>
      <c r="H22" s="132">
        <f>SUMPRODUCT(('LIVRE CAISSE'!BG10:BG41="Reversement laboratoire")*('LIVRE CAISSE'!BF10:BF41))</f>
        <v>0</v>
      </c>
      <c r="I22" s="132">
        <f>SUMPRODUCT(('LIVRE CAISSE'!BQ10:BQ41="Reversement laboratoire")*('LIVRE CAISSE'!BP10:BP41))</f>
        <v>0</v>
      </c>
      <c r="J22" s="132">
        <f>SUMPRODUCT(('LIVRE CAISSE'!CA10:CA41="Reversement laboratoire")*('LIVRE CAISSE'!BZ10:BZ41))</f>
        <v>0</v>
      </c>
      <c r="K22" s="132">
        <f>SUMPRODUCT(('LIVRE CAISSE'!CK10:CK41="Reversement laboratoire")*('LIVRE CAISSE'!CJ10:CJ41))</f>
        <v>0</v>
      </c>
      <c r="L22" s="132">
        <f>SUMPRODUCT(('LIVRE CAISSE'!CU10:CU41="Reversement laboratoire")*('LIVRE CAISSE'!CT10:CT41))</f>
        <v>0</v>
      </c>
      <c r="M22" s="132">
        <f>SUMPRODUCT(('LIVRE CAISSE'!DE10:DE41="Reversement laboratoire")*('LIVRE CAISSE'!DD10:DD41))</f>
        <v>0</v>
      </c>
      <c r="N22" s="132">
        <f>SUMPRODUCT(('LIVRE CAISSE'!DO10:DO41="Reversement laboratoire")*('LIVRE CAISSE'!DN10:DN41))</f>
        <v>0</v>
      </c>
      <c r="O22" s="113">
        <f t="shared" si="0"/>
        <v>0</v>
      </c>
      <c r="P22" s="114" t="s">
        <v>181</v>
      </c>
      <c r="Q22" s="85" t="s">
        <v>182</v>
      </c>
      <c r="R22" s="113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>
        <f t="shared" si="2"/>
        <v>0</v>
      </c>
    </row>
    <row r="23" spans="1:30">
      <c r="A23" s="116"/>
      <c r="B23" s="85" t="s">
        <v>109</v>
      </c>
      <c r="C23" s="132">
        <f>SUMPRODUCT(('LIVRE CAISSE'!I10:I41="Reversement dentaire")*('LIVRE CAISSE'!H10:H41))</f>
        <v>0</v>
      </c>
      <c r="D23" s="132">
        <f>SUMPRODUCT(('LIVRE CAISSE'!S12:S41="Reversement dentaire")*('LIVRE CAISSE'!R12:R41))</f>
        <v>0</v>
      </c>
      <c r="E23" s="132">
        <f>SUMPRODUCT(('LIVRE CAISSE'!AC10:AC41="Reversement dentaire")*('LIVRE CAISSE'!AB10:AB41))</f>
        <v>0</v>
      </c>
      <c r="F23" s="132">
        <f>SUMPRODUCT(('LIVRE CAISSE'!AM10:AM41="Reversement dentaire")*('LIVRE CAISSE'!AL10:AL41))</f>
        <v>0</v>
      </c>
      <c r="G23" s="132">
        <f>SUMPRODUCT(('LIVRE CAISSE'!AW10:AW41="Reversement dentaire")*('LIVRE CAISSE'!AV10:AV41))</f>
        <v>0</v>
      </c>
      <c r="H23" s="132">
        <f>SUMPRODUCT(('LIVRE CAISSE'!BG10:BG41="Reversement dentaire")*('LIVRE CAISSE'!BF10:BF41))</f>
        <v>0</v>
      </c>
      <c r="I23" s="132">
        <f>SUMPRODUCT(('LIVRE CAISSE'!BQ10:BQ41="Reversement dentaire")*('LIVRE CAISSE'!BP10:BP41))</f>
        <v>0</v>
      </c>
      <c r="J23" s="132">
        <f>SUMPRODUCT(('LIVRE CAISSE'!CA10:CA41="Reversement dentaire")*('LIVRE CAISSE'!BZ10:BZ41))</f>
        <v>0</v>
      </c>
      <c r="K23" s="132">
        <f>SUMPRODUCT(('LIVRE CAISSE'!CK10:CK41="Reversement dentaire")*('LIVRE CAISSE'!CJ10:CJ41))</f>
        <v>0</v>
      </c>
      <c r="L23" s="132">
        <f>SUMPRODUCT(('LIVRE CAISSE'!CU10:CU41="Reversement dentaire")*('LIVRE CAISSE'!CT10:CT41))</f>
        <v>0</v>
      </c>
      <c r="M23" s="132">
        <f>SUMPRODUCT(('LIVRE CAISSE'!DE10:DE41="Reversement dentaire")*('LIVRE CAISSE'!DD10:DD41))</f>
        <v>0</v>
      </c>
      <c r="N23" s="132">
        <f>SUMPRODUCT(('LIVRE CAISSE'!DO10:DO41="Reversement dentaire")*('LIVRE CAISSE'!DN10:DN41))</f>
        <v>0</v>
      </c>
      <c r="O23" s="113">
        <f t="shared" si="0"/>
        <v>0</v>
      </c>
      <c r="P23" s="114" t="s">
        <v>183</v>
      </c>
      <c r="Q23" s="85" t="s">
        <v>184</v>
      </c>
      <c r="R23" s="113" t="e">
        <f>SUM('BILAN 2021'!D6+'BILAN 2021'!E6+'BILAN 2021'!I6)</f>
        <v>#REF!</v>
      </c>
      <c r="S23" s="113">
        <f>SUM('BILAN 2021'!D7+'BILAN 2021'!E7+'BILAN 2021'!I7)</f>
        <v>11200</v>
      </c>
      <c r="T23" s="113">
        <f>SUM('BILAN 2021'!D8+'BILAN 2021'!E8+'BILAN 2021'!I8)</f>
        <v>0</v>
      </c>
      <c r="U23" s="113">
        <f>SUM('BILAN 2021'!D9+'BILAN 2021'!E9+'BILAN 2021'!I9)</f>
        <v>0</v>
      </c>
      <c r="V23" s="113">
        <f>SUM('BILAN 2021'!D10+'BILAN 2021'!E10+'BILAN 2021'!I10)</f>
        <v>0</v>
      </c>
      <c r="W23" s="113">
        <f>SUM('BILAN 2021'!D11+'BILAN 2021'!E11+'BILAN 2021'!I11)</f>
        <v>0</v>
      </c>
      <c r="X23" s="113">
        <f>SUM('BILAN 2021'!D12+'BILAN 2021'!E12+'BILAN 2021'!I12)</f>
        <v>0</v>
      </c>
      <c r="Y23" s="113">
        <f>SUM('BILAN 2021'!D13+'BILAN 2021'!E13)</f>
        <v>0</v>
      </c>
      <c r="Z23" s="113">
        <f>SUM('BILAN 2021'!D14+'BILAN 2021'!E14+'BILAN 2021'!I14)</f>
        <v>0</v>
      </c>
      <c r="AA23" s="113">
        <f>SUM('BILAN 2021'!D15+'BILAN 2021'!E15+'BILAN 2021'!I15)</f>
        <v>0</v>
      </c>
      <c r="AB23" s="113">
        <f>SUM('BILAN 2021'!D16+'BILAN 2021'!E16)</f>
        <v>0</v>
      </c>
      <c r="AC23" s="113">
        <f>SUM('BILAN 2021'!D17+'BILAN 2021'!E17+'BILAN 2021'!I17)</f>
        <v>0</v>
      </c>
      <c r="AD23" s="113" t="e">
        <f t="shared" si="2"/>
        <v>#REF!</v>
      </c>
    </row>
    <row r="24" spans="1:30">
      <c r="A24" s="106"/>
      <c r="B24" s="85" t="s">
        <v>110</v>
      </c>
      <c r="C24" s="132">
        <f>SUMPRODUCT(('LIVRE CAISSE'!I10:I41="Location")*('LIVRE CAISSE'!H10:H41))</f>
        <v>0</v>
      </c>
      <c r="D24" s="132">
        <f>SUMPRODUCT(('LIVRE CAISSE'!S12:S41="Location")*('LIVRE CAISSE'!R12:R41))</f>
        <v>0</v>
      </c>
      <c r="E24" s="132">
        <f>SUMPRODUCT(('LIVRE CAISSE'!AC10:AC41="Location")*('LIVRE CAISSE'!AB10:AB41))</f>
        <v>0</v>
      </c>
      <c r="F24" s="132">
        <f>SUMPRODUCT(('LIVRE CAISSE'!AM10:AM41="Location")*('LIVRE CAISSE'!AL10:AL41))</f>
        <v>0</v>
      </c>
      <c r="G24" s="132">
        <f>SUMPRODUCT(('LIVRE CAISSE'!AW10:AW41="Location")*('LIVRE CAISSE'!AV10:AV41))</f>
        <v>0</v>
      </c>
      <c r="H24" s="132">
        <f>SUMPRODUCT(('LIVRE CAISSE'!BG10:BG41="Location")*('LIVRE CAISSE'!BF10:BF41))</f>
        <v>0</v>
      </c>
      <c r="I24" s="132">
        <f>SUMPRODUCT(('LIVRE CAISSE'!BQ10:BQ41="Location")*('LIVRE CAISSE'!BP10:BP41))</f>
        <v>0</v>
      </c>
      <c r="J24" s="132">
        <f>SUMPRODUCT(('LIVRE CAISSE'!CA10:CA41="Location")*('LIVRE CAISSE'!BZ10:BZ41))</f>
        <v>0</v>
      </c>
      <c r="K24" s="132">
        <f>SUMPRODUCT(('LIVRE CAISSE'!CK10:CK41="Location")*('LIVRE CAISSE'!CJ10:CJ41))</f>
        <v>0</v>
      </c>
      <c r="L24" s="132">
        <f>SUMPRODUCT(('LIVRE CAISSE'!CU10:CU41="Location")*('LIVRE CAISSE'!CT10:CT41))</f>
        <v>0</v>
      </c>
      <c r="M24" s="132">
        <f>SUMPRODUCT(('LIVRE CAISSE'!DE10:DE41="Location")*('LIVRE CAISSE'!DD10:DD41))</f>
        <v>0</v>
      </c>
      <c r="N24" s="132">
        <f>SUMPRODUCT(('LIVRE CAISSE'!DO10:DO41="Location")*('LIVRE CAISSE'!DN10:DN41))</f>
        <v>0</v>
      </c>
      <c r="O24" s="113">
        <f t="shared" si="0"/>
        <v>0</v>
      </c>
      <c r="P24" s="114" t="s">
        <v>185</v>
      </c>
      <c r="Q24" s="85" t="s">
        <v>186</v>
      </c>
      <c r="R24" s="113" t="e">
        <f>SUM('BILAN 2021'!T6)</f>
        <v>#REF!</v>
      </c>
      <c r="S24" s="113">
        <f>SUM('BILAN 2021'!T7)</f>
        <v>1428500</v>
      </c>
      <c r="T24" s="113">
        <f>SUM('BILAN 2021'!T8)</f>
        <v>0</v>
      </c>
      <c r="U24" s="113">
        <f>SUM('BILAN 2021'!T9)</f>
        <v>0</v>
      </c>
      <c r="V24" s="113">
        <f>SUM('BILAN 2021'!T10)</f>
        <v>0</v>
      </c>
      <c r="W24" s="113">
        <f>SUM('BILAN 2021'!T11)</f>
        <v>0</v>
      </c>
      <c r="X24" s="113">
        <f>SUM('BILAN 2021'!T12)</f>
        <v>0</v>
      </c>
      <c r="Y24" s="113">
        <f>SUM('BILAN 2021'!T13)</f>
        <v>0</v>
      </c>
      <c r="Z24" s="113">
        <f>SUM('BILAN 2021'!T14)</f>
        <v>0</v>
      </c>
      <c r="AA24" s="113">
        <f>SUM('BILAN 2021'!T15)</f>
        <v>0</v>
      </c>
      <c r="AB24" s="113">
        <f>SUM('BILAN 2021'!T16)</f>
        <v>0</v>
      </c>
      <c r="AC24" s="113">
        <f>SUM('BILAN 2021'!T17)</f>
        <v>0</v>
      </c>
      <c r="AD24" s="113" t="e">
        <f t="shared" si="2"/>
        <v>#REF!</v>
      </c>
    </row>
    <row r="25" spans="1:30">
      <c r="A25" s="116" t="s">
        <v>187</v>
      </c>
      <c r="B25" s="85" t="s">
        <v>111</v>
      </c>
      <c r="C25" s="132">
        <f>SUMPRODUCT(('LIVRE CAISSE'!I10:I41="Entretien des batiments")*('LIVRE CAISSE'!H10:H41))</f>
        <v>0</v>
      </c>
      <c r="D25" s="132">
        <f>SUMPRODUCT(('LIVRE CAISSE'!S12:S41="Entretien des batiments")*('LIVRE CAISSE'!R12:R41))</f>
        <v>0</v>
      </c>
      <c r="E25" s="132">
        <f>SUMPRODUCT(('LIVRE CAISSE'!AC10:AC41="Entretien des batiments")*('LIVRE CAISSE'!AB10:AB41))</f>
        <v>0</v>
      </c>
      <c r="F25" s="132">
        <f>SUMPRODUCT(('LIVRE CAISSE'!AL10:AM41="Entretien des batiments")*('LIVRE CAISSE'!AL10:AL41))</f>
        <v>0</v>
      </c>
      <c r="G25" s="132">
        <f>SUMPRODUCT(('LIVRE CAISSE'!AW10:AW41="Entretien des batiments")*('LIVRE CAISSE'!AV10:AV41))</f>
        <v>0</v>
      </c>
      <c r="H25" s="132">
        <f>SUMPRODUCT(('LIVRE CAISSE'!BG10:BG41="Entretien des batiments")*('LIVRE CAISSE'!BF10:BF41))</f>
        <v>0</v>
      </c>
      <c r="I25" s="132">
        <f>SUMPRODUCT(('LIVRE CAISSE'!BQ10:BQ41="Entretien des batiments")*('LIVRE CAISSE'!BP10:BP41))</f>
        <v>0</v>
      </c>
      <c r="J25" s="132">
        <f>SUMPRODUCT(('LIVRE CAISSE'!CA10:CA41="Entretien des batiments")*('LIVRE CAISSE'!BZ10:BZ41))</f>
        <v>0</v>
      </c>
      <c r="K25" s="132">
        <f>SUMPRODUCT(('LIVRE CAISSE'!CK10:CK41="Entretien des batiments")*('LIVRE CAISSE'!CJ10:CJ41))</f>
        <v>0</v>
      </c>
      <c r="L25" s="132">
        <f>SUMPRODUCT(('LIVRE CAISSE'!CU10:CU41="Entretien des batiments")*('LIVRE CAISSE'!CT10:CT41))</f>
        <v>0</v>
      </c>
      <c r="M25" s="132">
        <f>SUMPRODUCT(('LIVRE CAISSE'!DE10:DE41="Entretien des batiments")*('LIVRE CAISSE'!DD10:DD41))</f>
        <v>0</v>
      </c>
      <c r="N25" s="132">
        <f>SUMPRODUCT(('LIVRE CAISSE'!DO10:DO41="Entretien des batiments")*('LIVRE CAISSE'!DN10:DN41))</f>
        <v>0</v>
      </c>
      <c r="O25" s="113">
        <f t="shared" si="0"/>
        <v>0</v>
      </c>
      <c r="P25" s="114" t="s">
        <v>188</v>
      </c>
      <c r="Q25" s="85" t="s">
        <v>189</v>
      </c>
      <c r="R25" s="113" t="e">
        <f>SUM('BILAN 2021'!X6)</f>
        <v>#REF!</v>
      </c>
      <c r="S25" s="113">
        <f>SUM('BILAN 2021'!X7)</f>
        <v>23000</v>
      </c>
      <c r="T25" s="113">
        <f>SUM('BILAN 2021'!X8)</f>
        <v>0</v>
      </c>
      <c r="U25" s="113">
        <f>SUM('BILAN 2021'!X9)</f>
        <v>0</v>
      </c>
      <c r="V25" s="113">
        <f>SUM('BILAN 2021'!X10)</f>
        <v>0</v>
      </c>
      <c r="W25" s="113">
        <f>SUM('BILAN 2021'!X11)</f>
        <v>0</v>
      </c>
      <c r="X25" s="113">
        <f>SUM('BILAN 2021'!X12)</f>
        <v>0</v>
      </c>
      <c r="Y25" s="113">
        <f>SUM('BILAN 2021'!X13)</f>
        <v>0</v>
      </c>
      <c r="Z25" s="113">
        <f>SUM('BILAN 2021'!X14)</f>
        <v>0</v>
      </c>
      <c r="AA25" s="113">
        <f>SUM('BILAN 2021'!X15)</f>
        <v>0</v>
      </c>
      <c r="AB25" s="113">
        <f>SUM('BILAN 2021'!X16)</f>
        <v>0</v>
      </c>
      <c r="AC25" s="113">
        <f>SUM('BILAN 2021'!X17)</f>
        <v>0</v>
      </c>
      <c r="AD25" s="113" t="e">
        <f t="shared" si="2"/>
        <v>#REF!</v>
      </c>
    </row>
    <row r="26" spans="1:30">
      <c r="A26" s="116" t="s">
        <v>190</v>
      </c>
      <c r="B26" s="85" t="s">
        <v>112</v>
      </c>
      <c r="C26" s="132">
        <f>SUMPRODUCT(('LIVRE CAISSE'!I10:I41="Entretien équip. médicaux")*('LIVRE CAISSE'!H10:H41))</f>
        <v>0</v>
      </c>
      <c r="D26" s="132">
        <f>SUMPRODUCT(('LIVRE CAISSE'!S12:S41="Entretien équip. médicaux")*('LIVRE CAISSE'!R12:R41))</f>
        <v>0</v>
      </c>
      <c r="E26" s="132">
        <f>SUMPRODUCT(('LIVRE CAISSE'!AC10:AC41="Entretien équip. médicaux")*('LIVRE CAISSE'!AB10:AB41))</f>
        <v>0</v>
      </c>
      <c r="F26" s="132">
        <f>SUMPRODUCT(('LIVRE CAISSE'!AM10:AM41="Entretien équip. médicaux")*('LIVRE CAISSE'!AL10:AL41))</f>
        <v>0</v>
      </c>
      <c r="G26" s="132">
        <f>SUMPRODUCT(('LIVRE CAISSE'!AW10:AW41="Entretien équip. médicaux")*('LIVRE CAISSE'!AV10:AV41))</f>
        <v>0</v>
      </c>
      <c r="H26" s="132">
        <f>SUMPRODUCT(('LIVRE CAISSE'!BG10:BG41="Entretien équip. médicaux")*('LIVRE CAISSE'!BF10:BF41))</f>
        <v>0</v>
      </c>
      <c r="I26" s="132">
        <f>SUMPRODUCT(('LIVRE CAISSE'!BQ10:BQ41="Entretien équip. médicaux")*('LIVRE CAISSE'!BP10:BP41))</f>
        <v>0</v>
      </c>
      <c r="J26" s="132">
        <f>SUMPRODUCT(('LIVRE CAISSE'!CA10:CA41="Entretien équip. médicaux")*('LIVRE CAISSE'!BZ10:BZ41))</f>
        <v>0</v>
      </c>
      <c r="K26" s="132">
        <f>SUMPRODUCT(('LIVRE CAISSE'!CK10:CK41="Entretien équip. médicaux")*('LIVRE CAISSE'!CJ10:CJ41))</f>
        <v>0</v>
      </c>
      <c r="L26" s="132">
        <f>SUMPRODUCT(('LIVRE CAISSE'!CU10:CU41="Entretien équip. médicaux")*('LIVRE CAISSE'!CT10:CT41))</f>
        <v>0</v>
      </c>
      <c r="M26" s="132">
        <f>SUMPRODUCT(('LIVRE CAISSE'!DE10:DE41="Entretien équip. médicaux")*('LIVRE CAISSE'!DD10:DD41))</f>
        <v>0</v>
      </c>
      <c r="N26" s="132">
        <f>SUMPRODUCT(('LIVRE CAISSE'!DO10:DO41="Entretien équip. médicaux")*('LIVRE CAISSE'!DN10:DN41))</f>
        <v>0</v>
      </c>
      <c r="O26" s="113">
        <f t="shared" si="0"/>
        <v>0</v>
      </c>
      <c r="P26" s="114" t="s">
        <v>191</v>
      </c>
      <c r="Q26" s="85" t="s">
        <v>192</v>
      </c>
      <c r="R26" s="113"/>
      <c r="S26" s="113"/>
      <c r="T26" s="113"/>
      <c r="U26" s="113"/>
      <c r="V26" s="113"/>
      <c r="W26" s="113"/>
      <c r="X26" s="113"/>
      <c r="Y26" s="113"/>
      <c r="Z26" s="113"/>
      <c r="AA26" s="113"/>
      <c r="AB26" s="113"/>
      <c r="AC26" s="113"/>
      <c r="AD26" s="113">
        <f t="shared" si="2"/>
        <v>0</v>
      </c>
    </row>
    <row r="27" spans="1:30">
      <c r="A27" s="116" t="s">
        <v>193</v>
      </c>
      <c r="B27" s="85" t="s">
        <v>113</v>
      </c>
      <c r="C27" s="132">
        <f>SUMPRODUCT(('LIVRE CAISSE'!I10:I41="Entretien équip. Non médicaux")*('LIVRE CAISSE'!H10:H41))</f>
        <v>0</v>
      </c>
      <c r="D27" s="132">
        <f>SUMPRODUCT(('LIVRE CAISSE'!S12:S41="Entretien équip. Non médicaux")*('LIVRE CAISSE'!R12:R41))</f>
        <v>0</v>
      </c>
      <c r="E27" s="132">
        <f>SUMPRODUCT(('LIVRE CAISSE'!AC10:AC41="Entretien équip. Non médicaux")*('LIVRE CAISSE'!AB10:AB41))</f>
        <v>0</v>
      </c>
      <c r="F27" s="132">
        <f>SUMPRODUCT(('LIVRE CAISSE'!AM10:AM41="Entretien équip. Non médicaux")*('LIVRE CAISSE'!AL10:AL41))</f>
        <v>0</v>
      </c>
      <c r="G27" s="132">
        <f>SUMPRODUCT(('LIVRE CAISSE'!AW10:AW41="Entretien équip. Non médicaux")*('LIVRE CAISSE'!AV10:AV41))</f>
        <v>0</v>
      </c>
      <c r="H27" s="132">
        <f>SUMPRODUCT(('LIVRE CAISSE'!BG10:BG41="Entretien équip. Non médicaux")*('LIVRE CAISSE'!BF10:BF41))</f>
        <v>0</v>
      </c>
      <c r="I27" s="132">
        <f>SUMPRODUCT(('LIVRE CAISSE'!BQ10:BQ41="Entretien équip. Non médicaux")*('LIVRE CAISSE'!BP10:BP41))</f>
        <v>0</v>
      </c>
      <c r="J27" s="132">
        <f>SUMPRODUCT(('LIVRE CAISSE'!CA10:CA41="Entretien équip. Non médicaux")*('LIVRE CAISSE'!BZ10:BZ41))</f>
        <v>0</v>
      </c>
      <c r="K27" s="132">
        <f>SUMPRODUCT(('LIVRE CAISSE'!CK10:CK41="Entretien équip. Non médicaux")*('LIVRE CAISSE'!CJ10:CJ41))</f>
        <v>0</v>
      </c>
      <c r="L27" s="132">
        <f>SUMPRODUCT(('LIVRE CAISSE'!CU10:CU41="Entretien équip. Non médicaux")*('LIVRE CAISSE'!CT10:CT41))</f>
        <v>0</v>
      </c>
      <c r="M27" s="132">
        <f>SUMPRODUCT(('LIVRE CAISSE'!DE10:DE41="Entretien équip. Non médicaux")*('LIVRE CAISSE'!DD10:DD41))</f>
        <v>0</v>
      </c>
      <c r="N27" s="132">
        <f>SUMPRODUCT(('LIVRE CAISSE'!DO10:DO41="Entretien équip. Non médicaux")*('LIVRE CAISSE'!DN10:DN41))</f>
        <v>0</v>
      </c>
      <c r="O27" s="113">
        <f t="shared" si="0"/>
        <v>0</v>
      </c>
      <c r="P27" s="114" t="s">
        <v>194</v>
      </c>
      <c r="Q27" s="85" t="s">
        <v>195</v>
      </c>
      <c r="R27" s="113"/>
      <c r="S27" s="113"/>
      <c r="T27" s="113"/>
      <c r="U27" s="113"/>
      <c r="V27" s="113"/>
      <c r="W27" s="113"/>
      <c r="X27" s="113"/>
      <c r="Y27" s="113"/>
      <c r="Z27" s="113"/>
      <c r="AA27" s="113"/>
      <c r="AB27" s="113"/>
      <c r="AC27" s="113"/>
      <c r="AD27" s="113">
        <f t="shared" si="2"/>
        <v>0</v>
      </c>
    </row>
    <row r="28" spans="1:30">
      <c r="A28" s="116">
        <v>625</v>
      </c>
      <c r="B28" s="85" t="s">
        <v>114</v>
      </c>
      <c r="C28" s="132">
        <f>SUMPRODUCT(('LIVRE CAISSE'!I10:I41="Primes d'assurances")*('LIVRE CAISSE'!H10:H41))</f>
        <v>0</v>
      </c>
      <c r="D28" s="132">
        <f>SUMPRODUCT(('LIVRE CAISSE'!S12:S41="Primes d'assurances")*('LIVRE CAISSE'!R12:R41))</f>
        <v>0</v>
      </c>
      <c r="E28" s="132">
        <f>SUMPRODUCT(('LIVRE CAISSE'!AC10:AC41="Primes d'assurances")*('LIVRE CAISSE'!AB10:AB41))</f>
        <v>0</v>
      </c>
      <c r="F28" s="132">
        <f>SUMPRODUCT(('LIVRE CAISSE'!AM10:AM41="Primes d'assurances")*('LIVRE CAISSE'!AL10:AL41))</f>
        <v>0</v>
      </c>
      <c r="G28" s="132">
        <f>SUMPRODUCT(('LIVRE CAISSE'!AW10:AW41="Primes d'assurances")*('LIVRE CAISSE'!AV10:AV41))</f>
        <v>0</v>
      </c>
      <c r="H28" s="132">
        <f>SUMPRODUCT(('LIVRE CAISSE'!BG10:BG41="Primes d'assurances")*('LIVRE CAISSE'!BF10:BF41))</f>
        <v>0</v>
      </c>
      <c r="I28" s="132">
        <f>SUMPRODUCT(('LIVRE CAISSE'!BQ10:BQ41="Primes d'assurances")*('LIVRE CAISSE'!BP10:BP41))</f>
        <v>0</v>
      </c>
      <c r="J28" s="132">
        <f>SUMPRODUCT(('LIVRE CAISSE'!CA10:CA41="Primes d'assurances")*('LIVRE CAISSE'!BZ10:BZ41))</f>
        <v>0</v>
      </c>
      <c r="K28" s="132">
        <f>SUMPRODUCT(('LIVRE CAISSE'!CK10:CK41="Primes d'assurances")*('LIVRE CAISSE'!CJ10:CJ41))</f>
        <v>0</v>
      </c>
      <c r="L28" s="132">
        <f>SUMPRODUCT(('LIVRE CAISSE'!CU10:CU41="Primes d'assurances")*('LIVRE CAISSE'!CT10:CT41))</f>
        <v>0</v>
      </c>
      <c r="M28" s="132">
        <f>SUMPRODUCT(('LIVRE CAISSE'!DE10:DE41="Primes d'assurances")*('LIVRE CAISSE'!DD10:DD41))</f>
        <v>0</v>
      </c>
      <c r="N28" s="132">
        <f>SUMPRODUCT(('LIVRE CAISSE'!DO10:DO41="Primes d'assurances")*('LIVRE CAISSE'!DN10:DN41))</f>
        <v>0</v>
      </c>
      <c r="O28" s="113">
        <f t="shared" si="0"/>
        <v>0</v>
      </c>
      <c r="P28" s="114" t="s">
        <v>196</v>
      </c>
      <c r="Q28" s="85" t="s">
        <v>197</v>
      </c>
      <c r="R28" s="113" t="e">
        <f>SUM('BILAN 2021'!G6)</f>
        <v>#REF!</v>
      </c>
      <c r="S28" s="113">
        <f>SUM('BILAN 2021'!G7)</f>
        <v>0</v>
      </c>
      <c r="T28" s="113">
        <f>SUM('BILAN 2021'!G8)</f>
        <v>0</v>
      </c>
      <c r="U28" s="113">
        <f>SUM('BILAN 2021'!G9)</f>
        <v>0</v>
      </c>
      <c r="V28" s="113">
        <f>SUM('BILAN 2021'!G10)</f>
        <v>0</v>
      </c>
      <c r="W28" s="113">
        <f>SUM('BILAN 2021'!G11)</f>
        <v>0</v>
      </c>
      <c r="X28" s="113">
        <f>SUM('BILAN 2021'!G12)</f>
        <v>0</v>
      </c>
      <c r="Y28" s="113">
        <f>SUM('BILAN 2021'!G13)</f>
        <v>0</v>
      </c>
      <c r="Z28" s="113">
        <f>SUM('BILAN 2021'!G14)</f>
        <v>0</v>
      </c>
      <c r="AA28" s="113">
        <f>SUM('BILAN 2021'!G15)</f>
        <v>0</v>
      </c>
      <c r="AB28" s="113">
        <f>SUM('BILAN 2021'!G16)</f>
        <v>0</v>
      </c>
      <c r="AC28" s="113">
        <f>SUM('BILAN 2021'!G17)</f>
        <v>0</v>
      </c>
      <c r="AD28" s="113" t="e">
        <f t="shared" si="2"/>
        <v>#REF!</v>
      </c>
    </row>
    <row r="29" spans="1:30">
      <c r="A29" s="116">
        <v>627</v>
      </c>
      <c r="B29" s="85" t="s">
        <v>115</v>
      </c>
      <c r="C29" s="132">
        <f>SUMPRODUCT(('LIVRE CAISSE'!I10:I41="Promotion IEC")*('LIVRE CAISSE'!H10:H41))</f>
        <v>0</v>
      </c>
      <c r="D29" s="132">
        <f>SUMPRODUCT(('LIVRE CAISSE'!S12:S41="Promotion IEC")*('LIVRE CAISSE'!R12:R41))</f>
        <v>0</v>
      </c>
      <c r="E29" s="132">
        <f>SUMPRODUCT(('LIVRE CAISSE'!AC10:AC41="Promotion IEC")*('LIVRE CAISSE'!AB10:AB41))</f>
        <v>0</v>
      </c>
      <c r="F29" s="132">
        <f>SUMPRODUCT(('LIVRE CAISSE'!AM10:AM41="Promotion IEC")*('LIVRE CAISSE'!AL10:AL41))</f>
        <v>0</v>
      </c>
      <c r="G29" s="132">
        <f>SUMPRODUCT(('LIVRE CAISSE'!AW10:AW41="Promotion IEC")*('LIVRE CAISSE'!AV10:AV41))</f>
        <v>0</v>
      </c>
      <c r="H29" s="132">
        <f>SUMPRODUCT(('LIVRE CAISSE'!BG10:BG41="Promotion IEC")*('LIVRE CAISSE'!BF10:BF41))</f>
        <v>0</v>
      </c>
      <c r="I29" s="132">
        <f>SUMPRODUCT(('LIVRE CAISSE'!BQ10:BQ41="Promotion IEC")*('LIVRE CAISSE'!BP10:BP41))</f>
        <v>0</v>
      </c>
      <c r="J29" s="132">
        <f>SUMPRODUCT(('LIVRE CAISSE'!CA10:CA41="Promotion IEC")*('LIVRE CAISSE'!BZ10:BZ41))</f>
        <v>0</v>
      </c>
      <c r="K29" s="132">
        <f>SUMPRODUCT(('LIVRE CAISSE'!CK10:CK41="Promotion IEC")*('LIVRE CAISSE'!CJ10:CJ41))</f>
        <v>0</v>
      </c>
      <c r="L29" s="132">
        <f>SUMPRODUCT(('LIVRE CAISSE'!CU10:CU41="Promotion IEC")*('LIVRE CAISSE'!CT10:CT41))</f>
        <v>0</v>
      </c>
      <c r="M29" s="132">
        <f>SUMPRODUCT(('LIVRE CAISSE'!DE10:DE41="Promotion IEC")*('LIVRE CAISSE'!DD10:DD41))</f>
        <v>0</v>
      </c>
      <c r="N29" s="132">
        <f>SUMPRODUCT(('LIVRE CAISSE'!DO10:DO41="Promotion IEC")*('LIVRE CAISSE'!DN10:DN41))</f>
        <v>0</v>
      </c>
      <c r="O29" s="113">
        <f t="shared" si="0"/>
        <v>0</v>
      </c>
      <c r="P29" s="114"/>
      <c r="Q29" s="85" t="s">
        <v>49</v>
      </c>
      <c r="R29" s="113" t="e">
        <f>SUM('BILAN 2021'!C6)</f>
        <v>#REF!</v>
      </c>
      <c r="S29" s="113">
        <f>SUM('BILAN 2021'!C7)</f>
        <v>600</v>
      </c>
      <c r="T29" s="113">
        <f>SUM('BILAN 2021'!C8)</f>
        <v>0</v>
      </c>
      <c r="U29" s="113">
        <f>SUM('BILAN 2021'!C9)</f>
        <v>0</v>
      </c>
      <c r="V29" s="113">
        <f>SUM('BILAN 2021'!C10)</f>
        <v>0</v>
      </c>
      <c r="W29" s="113">
        <f>SUM('BILAN 2021'!C11)</f>
        <v>0</v>
      </c>
      <c r="X29" s="113">
        <f>SUM('BILAN 2021'!C12)</f>
        <v>0</v>
      </c>
      <c r="Y29" s="113">
        <f>SUM('BILAN 2021'!C13)</f>
        <v>0</v>
      </c>
      <c r="Z29" s="113">
        <f>SUM('BILAN 2021'!C14)</f>
        <v>0</v>
      </c>
      <c r="AA29" s="113">
        <f>SUM('BILAN 2021'!C15)</f>
        <v>0</v>
      </c>
      <c r="AB29" s="113">
        <f>SUM('BILAN 2021'!C16)</f>
        <v>0</v>
      </c>
      <c r="AC29" s="113">
        <f>SUM('BILAN 2021'!C17)</f>
        <v>0</v>
      </c>
      <c r="AD29" s="113" t="e">
        <f t="shared" si="2"/>
        <v>#REF!</v>
      </c>
    </row>
    <row r="30" spans="1:30">
      <c r="A30" s="116">
        <v>6281</v>
      </c>
      <c r="B30" s="85" t="s">
        <v>80</v>
      </c>
      <c r="C30" s="132">
        <f>SUMPRODUCT(('LIVRE CAISSE'!I10:I41="téléphone")*('LIVRE CAISSE'!H10:H41))</f>
        <v>0</v>
      </c>
      <c r="D30" s="132">
        <f>SUMPRODUCT(('LIVRE CAISSE'!S12:S41="téléphone")*('LIVRE CAISSE'!R12:R41))</f>
        <v>0</v>
      </c>
      <c r="E30" s="132">
        <f>SUMPRODUCT(('LIVRE CAISSE'!AC10:AC41="téléphone")*('LIVRE CAISSE'!AB10:AB41))</f>
        <v>0</v>
      </c>
      <c r="F30" s="132">
        <f>SUMPRODUCT(('LIVRE CAISSE'!AM10:AM41="téléphone")*('LIVRE CAISSE'!AL10:AL41))</f>
        <v>0</v>
      </c>
      <c r="G30" s="132">
        <f>SUMPRODUCT(('LIVRE CAISSE'!AW10:AW41="téléphone")*('LIVRE CAISSE'!AV10:AV41))</f>
        <v>0</v>
      </c>
      <c r="H30" s="132">
        <f>SUMPRODUCT(('LIVRE CAISSE'!BG10:BG41="téléphone")*('LIVRE CAISSE'!BF10:BF41))</f>
        <v>0</v>
      </c>
      <c r="I30" s="132">
        <f>SUMPRODUCT(('LIVRE CAISSE'!BQ10:BQ41="téléphone")*('LIVRE CAISSE'!BP10:BP41))</f>
        <v>0</v>
      </c>
      <c r="J30" s="132">
        <f>SUMPRODUCT(('LIVRE CAISSE'!CA10:CA41="téléphone")*('LIVRE CAISSE'!BZ10:BZ41))</f>
        <v>0</v>
      </c>
      <c r="K30" s="132">
        <f>SUMPRODUCT(('LIVRE CAISSE'!CK10:CK41="téléphone")*('LIVRE CAISSE'!CJ10:CJ41))</f>
        <v>0</v>
      </c>
      <c r="L30" s="132">
        <f>SUMPRODUCT(('LIVRE CAISSE'!CU10:CU41="téléphone")*('LIVRE CAISSE'!CT10:CT41))</f>
        <v>0</v>
      </c>
      <c r="M30" s="132">
        <f>SUMPRODUCT(('LIVRE CAISSE'!DE10:DE41="téléphone")*('LIVRE CAISSE'!DD10:DD41))</f>
        <v>0</v>
      </c>
      <c r="N30" s="132">
        <f>SUMPRODUCT(('LIVRE CAISSE'!DO10:DO41="téléphone")*('LIVRE CAISSE'!DN10:DN41))</f>
        <v>0</v>
      </c>
      <c r="O30" s="113">
        <f t="shared" si="0"/>
        <v>0</v>
      </c>
      <c r="P30" s="114">
        <v>707</v>
      </c>
      <c r="Q30" s="85" t="s">
        <v>198</v>
      </c>
      <c r="R30" s="113" t="e">
        <f>SUM('BILAN 2021'!K6)</f>
        <v>#REF!</v>
      </c>
      <c r="S30" s="113">
        <f>SUM('BILAN 2021'!K7)</f>
        <v>19500</v>
      </c>
      <c r="T30" s="113">
        <f>SUM('BILAN 2021'!K8)</f>
        <v>0</v>
      </c>
      <c r="U30" s="113">
        <f>SUM('BILAN 2021'!K9)</f>
        <v>0</v>
      </c>
      <c r="V30" s="113">
        <f>SUM('BILAN 2021'!K10)</f>
        <v>0</v>
      </c>
      <c r="W30" s="113">
        <f>SUM('BILAN 2021'!K11)</f>
        <v>0</v>
      </c>
      <c r="X30" s="113">
        <f>SUM('BILAN 2021'!K12)</f>
        <v>0</v>
      </c>
      <c r="Y30" s="113">
        <f>SUM('BILAN 2021'!K13)</f>
        <v>0</v>
      </c>
      <c r="Z30" s="113">
        <f>SUM('BILAN 2021'!K14)</f>
        <v>0</v>
      </c>
      <c r="AA30" s="113">
        <f>SUM('BILAN 2021'!K15)</f>
        <v>0</v>
      </c>
      <c r="AB30" s="113">
        <f>SUM('BILAN 2021'!K16)</f>
        <v>0</v>
      </c>
      <c r="AC30" s="113">
        <f>SUM('BILAN 2021'!K17)</f>
        <v>0</v>
      </c>
      <c r="AD30" s="113" t="e">
        <f t="shared" si="2"/>
        <v>#REF!</v>
      </c>
    </row>
    <row r="31" spans="1:30" ht="26.25">
      <c r="A31" s="116">
        <v>6288</v>
      </c>
      <c r="B31" s="87" t="s">
        <v>116</v>
      </c>
      <c r="C31" s="132">
        <f>SUMPRODUCT(('LIVRE CAISSE'!I10:I41="Autres frais de télécomunication/INTERNET + Canal")*('LIVRE CAISSE'!H10:H41))</f>
        <v>0</v>
      </c>
      <c r="D31" s="132">
        <f>SUMPRODUCT(('LIVRE CAISSE'!S12:S41="Autres frais de télécomunication /INTERNET + Canal")*('LIVRE CAISSE'!R12:R41))</f>
        <v>0</v>
      </c>
      <c r="E31" s="132">
        <f>SUMPRODUCT(('LIVRE CAISSE'!AC10:AC41="Autres frais de télécomunication /INTERNET + Canal")*('LIVRE CAISSE'!AB10:AB41))</f>
        <v>0</v>
      </c>
      <c r="F31" s="132">
        <f>SUMPRODUCT(('LIVRE CAISSE'!AM10:AM41="Autres frais de télécomunication /INTERNET + Canal")*('LIVRE CAISSE'!AL10:AL41))</f>
        <v>0</v>
      </c>
      <c r="G31" s="132">
        <f>SUMPRODUCT(('LIVRE CAISSE'!AW10:AW41="Autres frais de télécomunication /INTERNET + Canal")*('LIVRE CAISSE'!AV10:AV41))</f>
        <v>0</v>
      </c>
      <c r="H31" s="132">
        <f>SUMPRODUCT(('LIVRE CAISSE'!BG10:BG41="Autres frais de télécomunication /INTERNET + Canal")*('LIVRE CAISSE'!BF10:BF41))</f>
        <v>0</v>
      </c>
      <c r="I31" s="132">
        <f>SUMPRODUCT(('LIVRE CAISSE'!BQ10:BQ41="Autres frais de télécomunication /INTERNET + Canal")*('LIVRE CAISSE'!BP10:BP41))</f>
        <v>0</v>
      </c>
      <c r="J31" s="132">
        <f>SUMPRODUCT(('LIVRE CAISSE'!CA10:CA41="Autres frais de télécomunication /INTERNET + Canal")*('LIVRE CAISSE'!BZ10:BZ41))</f>
        <v>0</v>
      </c>
      <c r="K31" s="132">
        <f>SUMPRODUCT(('LIVRE CAISSE'!CK10:CK41="Autres frais de télécomunication /INTERNET + Canal")*('LIVRE CAISSE'!CJ10:CJ41))</f>
        <v>0</v>
      </c>
      <c r="L31" s="132">
        <f>SUMPRODUCT(('LIVRE CAISSE'!CU10:CU41="Autres frais de télécomunication /INTERNET + Canal")*('LIVRE CAISSE'!CT10:CT41))</f>
        <v>0</v>
      </c>
      <c r="M31" s="132">
        <f>SUMPRODUCT(('LIVRE CAISSE'!DE10:DE41="Autres frais de télécomunication /INTERNET + Canal")*('LIVRE CAISSE'!DD10:DD41))</f>
        <v>0</v>
      </c>
      <c r="N31" s="132">
        <f>SUMPRODUCT(('LIVRE CAISSE'!DO10:DO41="Autres frais de télécomunication /INTERNET + Canal")*('LIVRE CAISSE'!DN10:DN41))</f>
        <v>0</v>
      </c>
      <c r="O31" s="113">
        <f t="shared" si="0"/>
        <v>0</v>
      </c>
      <c r="P31" s="114"/>
      <c r="Q31" s="85" t="s">
        <v>229</v>
      </c>
      <c r="R31" s="113" t="e">
        <f>SUM('BILAN 2021'!H6)</f>
        <v>#REF!</v>
      </c>
      <c r="S31" s="113">
        <f>SUM('BILAN 2021'!H7)</f>
        <v>1500</v>
      </c>
      <c r="T31" s="113">
        <f>SUM('BILAN 2021'!H8)</f>
        <v>0</v>
      </c>
      <c r="U31" s="113">
        <f>SUM('BILAN 2021'!H9)</f>
        <v>0</v>
      </c>
      <c r="V31" s="113">
        <f>SUM('BILAN 2021'!H10)</f>
        <v>0</v>
      </c>
      <c r="W31" s="113">
        <f>SUM('BILAN 2021'!H11)</f>
        <v>0</v>
      </c>
      <c r="X31" s="113">
        <f>SUM('BILAN 2021'!H12)</f>
        <v>0</v>
      </c>
      <c r="Y31" s="113">
        <f>SUM('BILAN 2021'!H13)</f>
        <v>0</v>
      </c>
      <c r="Z31" s="113">
        <f>SUM('BILAN 2021'!H14)</f>
        <v>0</v>
      </c>
      <c r="AA31" s="113">
        <f>SUM('BILAN 2021'!H15)</f>
        <v>0</v>
      </c>
      <c r="AB31" s="113">
        <f>SUM('BILAN 2021'!H16)</f>
        <v>0</v>
      </c>
      <c r="AC31" s="113">
        <f>SUM('BILAN 2021'!H17)</f>
        <v>0</v>
      </c>
      <c r="AD31" s="113" t="e">
        <f t="shared" si="2"/>
        <v>#REF!</v>
      </c>
    </row>
    <row r="32" spans="1:30">
      <c r="A32" s="116">
        <v>629</v>
      </c>
      <c r="B32" s="85" t="s">
        <v>117</v>
      </c>
      <c r="C32" s="132">
        <f>SUMPRODUCT(('LIVRE CAISSE'!I10:I41="Autres services extérieurs")*('LIVRE CAISSE'!H10:H41))</f>
        <v>0</v>
      </c>
      <c r="D32" s="132">
        <f>SUMPRODUCT(('LIVRE CAISSE'!S12:S41="Autres services extérieurs")*('LIVRE CAISSE'!R12:R41))</f>
        <v>0</v>
      </c>
      <c r="E32" s="132">
        <f>SUMPRODUCT(('LIVRE CAISSE'!AC10:AC41="Autres services extérieurs")*('LIVRE CAISSE'!AB10:AB41))</f>
        <v>0</v>
      </c>
      <c r="F32" s="132">
        <f>SUMPRODUCT(('LIVRE CAISSE'!AM10:AM41="Autres services extérieurs")*('LIVRE CAISSE'!AL10:AL41))</f>
        <v>0</v>
      </c>
      <c r="G32" s="132">
        <f>SUMPRODUCT(('LIVRE CAISSE'!AW10:AW41="Autres services extérieurs")*('LIVRE CAISSE'!AV10:AV41))</f>
        <v>0</v>
      </c>
      <c r="H32" s="132">
        <f>SUMPRODUCT(('LIVRE CAISSE'!BG10:BG41="Autres services extérieurs")*('LIVRE CAISSE'!BF10:BF41))</f>
        <v>0</v>
      </c>
      <c r="I32" s="132">
        <f>SUMPRODUCT(('LIVRE CAISSE'!BQ10:BQ41="Autres services extérieurs")*('LIVRE CAISSE'!BP10:BP41))</f>
        <v>0</v>
      </c>
      <c r="J32" s="132">
        <f>SUMPRODUCT(('LIVRE CAISSE'!CA10:CA41="Autres services extérieurs")*('LIVRE CAISSE'!BZ10:BZ41))</f>
        <v>0</v>
      </c>
      <c r="K32" s="132">
        <f>SUMPRODUCT(('LIVRE CAISSE'!CK10:CK41="Autres services extérieurs")*('LIVRE CAISSE'!CJ10:CJ41))</f>
        <v>0</v>
      </c>
      <c r="L32" s="132">
        <f>SUMPRODUCT(('LIVRE CAISSE'!CU10:CU41="Autres services extérieurs")*('LIVRE CAISSE'!CT10:CT41))</f>
        <v>0</v>
      </c>
      <c r="M32" s="132">
        <f>SUMPRODUCT(('LIVRE CAISSE'!DE10:DE41="Autres services extérieurs")*('LIVRE CAISSE'!DD10:DD41))</f>
        <v>0</v>
      </c>
      <c r="N32" s="132" t="e">
        <f>SUMPRODUCT(('LIVRE CAISSE'!D10:DO41="Autres services extérieurs")*('LIVRE CAISSE'!DN10:DN41))</f>
        <v>#REF!</v>
      </c>
      <c r="O32" s="113" t="e">
        <f t="shared" si="0"/>
        <v>#REF!</v>
      </c>
      <c r="P32" s="114"/>
      <c r="Q32" s="120" t="s">
        <v>199</v>
      </c>
      <c r="R32" s="117" t="e">
        <f t="shared" ref="R32:S32" si="5">SUM(R12:R31)</f>
        <v>#REF!</v>
      </c>
      <c r="S32" s="117">
        <f t="shared" si="5"/>
        <v>1939800</v>
      </c>
      <c r="T32" s="117">
        <f>SUM(T12:T31)</f>
        <v>0</v>
      </c>
      <c r="U32" s="117">
        <f t="shared" ref="U32:V32" si="6">SUM(U12:U31)</f>
        <v>0</v>
      </c>
      <c r="V32" s="117">
        <f t="shared" si="6"/>
        <v>0</v>
      </c>
      <c r="W32" s="117">
        <f t="shared" ref="W32" si="7">SUM(W12:W31)</f>
        <v>0</v>
      </c>
      <c r="X32" s="117">
        <f t="shared" ref="X32" si="8">SUM(X12:X31)</f>
        <v>0</v>
      </c>
      <c r="Y32" s="117">
        <f t="shared" ref="Y32" si="9">SUM(Y12:Y31)</f>
        <v>0</v>
      </c>
      <c r="Z32" s="117">
        <f t="shared" ref="Z32" si="10">SUM(Z12:Z31)</f>
        <v>0</v>
      </c>
      <c r="AA32" s="117">
        <f>SUM(AA12:AA31)</f>
        <v>0</v>
      </c>
      <c r="AB32" s="117">
        <f t="shared" ref="AB32" si="11">SUM(AB12:AB31)</f>
        <v>0</v>
      </c>
      <c r="AC32" s="117">
        <f t="shared" ref="AC32" si="12">SUM(AC12:AC31)</f>
        <v>0</v>
      </c>
      <c r="AD32" s="117" t="e">
        <f>SUM(AD12:AD31)</f>
        <v>#REF!</v>
      </c>
    </row>
    <row r="33" spans="1:30">
      <c r="A33" s="116">
        <v>632</v>
      </c>
      <c r="B33" s="85" t="s">
        <v>118</v>
      </c>
      <c r="C33" s="132">
        <f>SUMPRODUCT(('LIVRE CAISSE'!I10:I41="Rémun. d'intermediaires")*('LIVRE CAISSE'!H10:H41))</f>
        <v>0</v>
      </c>
      <c r="D33" s="132">
        <f>SUMPRODUCT(('LIVRE CAISSE'!S12:S41="Rémun. d'intermediaires")*('LIVRE CAISSE'!R12:R41))</f>
        <v>0</v>
      </c>
      <c r="E33" s="132">
        <f>SUMPRODUCT(('LIVRE CAISSE'!AC10:AC41="Rémun. d'intermediaires")*('LIVRE CAISSE'!AB10:AB41))</f>
        <v>0</v>
      </c>
      <c r="F33" s="132">
        <f>SUMPRODUCT(('LIVRE CAISSE'!AM10:AM41="Rémun. d'intermediaires")*('LIVRE CAISSE'!AL10:AL41))</f>
        <v>0</v>
      </c>
      <c r="G33" s="132">
        <f>SUMPRODUCT(('LIVRE CAISSE'!AW10:AW41="Rémun. d'intermediaires")*('LIVRE CAISSE'!AV10:AV41))</f>
        <v>0</v>
      </c>
      <c r="H33" s="132">
        <f>SUMPRODUCT(('LIVRE CAISSE'!BG10:BG41="Rémun. d'intermediaires")*('LIVRE CAISSE'!BF10:BF41))</f>
        <v>0</v>
      </c>
      <c r="I33" s="132">
        <f>SUMPRODUCT(('LIVRE CAISSE'!BQ10:BQ41="Rémun. d'intermediaires")*('LIVRE CAISSE'!BP10:BP41))</f>
        <v>0</v>
      </c>
      <c r="J33" s="132">
        <f>SUMPRODUCT(('LIVRE CAISSE'!CA10:CA41="Rémun. d'intermediaires")*('LIVRE CAISSE'!BZ10:BZ41))</f>
        <v>0</v>
      </c>
      <c r="K33" s="132">
        <f>SUMPRODUCT(('LIVRE CAISSE'!CK10:CK41="Rémun. d'intermediaires")*('LIVRE CAISSE'!CJ10:CJ41))</f>
        <v>0</v>
      </c>
      <c r="L33" s="132">
        <f>SUMPRODUCT(('LIVRE CAISSE'!CU10:CU41="Rémun. d'intermediaires")*('LIVRE CAISSE'!CT10:CT41))</f>
        <v>0</v>
      </c>
      <c r="M33" s="132">
        <f>SUMPRODUCT(('LIVRE CAISSE'!DE10:DE41="Rémun. d'intermediaires")*('LIVRE CAISSE'!DD10:DD41))</f>
        <v>0</v>
      </c>
      <c r="N33" s="132">
        <f>SUMPRODUCT(('LIVRE CAISSE'!DO10:DO41="Rémun. d'intermediaires")*('LIVRE CAISSE'!DN10:DN41))</f>
        <v>0</v>
      </c>
      <c r="O33" s="113">
        <f t="shared" si="0"/>
        <v>0</v>
      </c>
      <c r="P33" s="114"/>
      <c r="Q33" s="85" t="s">
        <v>200</v>
      </c>
      <c r="R33" s="113"/>
      <c r="S33" s="113"/>
      <c r="T33" s="113"/>
      <c r="U33" s="113"/>
      <c r="V33" s="113"/>
      <c r="W33" s="113"/>
      <c r="X33" s="113"/>
      <c r="Y33" s="113"/>
      <c r="Z33" s="113"/>
      <c r="AA33" s="113"/>
      <c r="AB33" s="113"/>
      <c r="AC33" s="113"/>
      <c r="AD33" s="113">
        <f t="shared" si="2"/>
        <v>0</v>
      </c>
    </row>
    <row r="34" spans="1:30">
      <c r="A34" s="116">
        <v>633</v>
      </c>
      <c r="B34" s="85" t="s">
        <v>119</v>
      </c>
      <c r="C34" s="132">
        <f>SUMPRODUCT(('LIVRE CAISSE'!I10:I41="Formation du personnel")*('LIVRE CAISSE'!H10:H41))</f>
        <v>0</v>
      </c>
      <c r="D34" s="132">
        <f>SUMPRODUCT(('LIVRE CAISSE'!S12:S41="Formation du personnel")*('LIVRE CAISSE'!R12:R41))</f>
        <v>0</v>
      </c>
      <c r="E34" s="132">
        <f>SUMPRODUCT(('LIVRE CAISSE'!AC10:AC41="Formation du personnel")*('LIVRE CAISSE'!AB10:AB41))</f>
        <v>0</v>
      </c>
      <c r="F34" s="132">
        <f>SUMPRODUCT(('LIVRE CAISSE'!AM10:AM41="Formation du personnel")*('LIVRE CAISSE'!AL10:AL41))</f>
        <v>0</v>
      </c>
      <c r="G34" s="132">
        <f>SUMPRODUCT(('LIVRE CAISSE'!AW10:AW41="Formation du personnel")*('LIVRE CAISSE'!AV10:AV41))</f>
        <v>0</v>
      </c>
      <c r="H34" s="132">
        <f>SUMPRODUCT(('LIVRE CAISSE'!BG10:BG41="Formation du personnel")*('LIVRE CAISSE'!BF10:BF41))</f>
        <v>0</v>
      </c>
      <c r="I34" s="132">
        <f>SUMPRODUCT(('LIVRE CAISSE'!BQ10:BQ41="Formation du personnel")*('LIVRE CAISSE'!BP10:BP41))</f>
        <v>0</v>
      </c>
      <c r="J34" s="132">
        <f>SUMPRODUCT(('LIVRE CAISSE'!CA10:CA41="Formation du personnel")*('LIVRE CAISSE'!BZ10:BZ41))</f>
        <v>0</v>
      </c>
      <c r="K34" s="132">
        <f>SUMPRODUCT(('LIVRE CAISSE'!CJ10:CK41="Formation du personnel")*('LIVRE CAISSE'!CJ10:CJ41))</f>
        <v>0</v>
      </c>
      <c r="L34" s="132">
        <f>SUMPRODUCT(('LIVRE CAISSE'!CU10:CU41="Formation du personnel")*('LIVRE CAISSE'!CT10:CT41))</f>
        <v>0</v>
      </c>
      <c r="M34" s="132">
        <f>SUMPRODUCT(('LIVRE CAISSE'!DE10:DE41="Formation du personnel")*('LIVRE CAISSE'!DD10:DD41))</f>
        <v>0</v>
      </c>
      <c r="N34" s="132">
        <f>SUMPRODUCT(('LIVRE CAISSE'!DO10:DO41="Formation du personnel")*('LIVRE CAISSE'!DN10:DN41))</f>
        <v>0</v>
      </c>
      <c r="O34" s="113">
        <f t="shared" si="0"/>
        <v>0</v>
      </c>
      <c r="P34" s="114" t="s">
        <v>201</v>
      </c>
      <c r="Q34" s="85" t="s">
        <v>202</v>
      </c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>
        <f t="shared" si="2"/>
        <v>0</v>
      </c>
    </row>
    <row r="35" spans="1:30">
      <c r="A35" s="116">
        <v>635</v>
      </c>
      <c r="B35" s="85" t="s">
        <v>120</v>
      </c>
      <c r="C35" s="132">
        <f>SUMPRODUCT(('LIVRE CAISSE'!I10:I41="Cotisations")*('LIVRE CAISSE'!H10:H41))</f>
        <v>0</v>
      </c>
      <c r="D35" s="132">
        <f>SUMPRODUCT(('LIVRE CAISSE'!S12:S41="Cotisations")*('LIVRE CAISSE'!R12:R41))</f>
        <v>0</v>
      </c>
      <c r="E35" s="132">
        <f>SUMPRODUCT(('LIVRE CAISSE'!AC10:AC41="Cotisations")*('LIVRE CAISSE'!AB10:AB41))</f>
        <v>0</v>
      </c>
      <c r="F35" s="132">
        <f>SUMPRODUCT(('LIVRE CAISSE'!AM10:AM41="Cotisations")*('LIVRE CAISSE'!AL10:AL41))</f>
        <v>0</v>
      </c>
      <c r="G35" s="132">
        <f>SUMPRODUCT(('LIVRE CAISSE'!AW10:AW41="Cotisations")*('LIVRE CAISSE'!AV10:AV41))</f>
        <v>0</v>
      </c>
      <c r="H35" s="132">
        <f>SUMPRODUCT(('LIVRE CAISSE'!BG10:BG41="Cotisations")*('LIVRE CAISSE'!BF10:BF41))</f>
        <v>0</v>
      </c>
      <c r="I35" s="132">
        <f>SUMPRODUCT(('LIVRE CAISSE'!BQ10:BQ41="Cotisations")*('LIVRE CAISSE'!BP10:BP41))</f>
        <v>0</v>
      </c>
      <c r="J35" s="132">
        <f>SUMPRODUCT(('LIVRE CAISSE'!CA10:CA41="Cotisations")*('LIVRE CAISSE'!BZ10:BZ41))</f>
        <v>0</v>
      </c>
      <c r="K35" s="132">
        <f>SUMPRODUCT(('LIVRE CAISSE'!CK10:CK41="Cotisations")*('LIVRE CAISSE'!CJ10:CJ41))</f>
        <v>0</v>
      </c>
      <c r="L35" s="132">
        <f>SUMPRODUCT(('LIVRE CAISSE'!CU10:CU41="Cotisations")*('LIVRE CAISSE'!CT10:CT41))</f>
        <v>0</v>
      </c>
      <c r="M35" s="132">
        <f>SUMPRODUCT(('LIVRE CAISSE'!DE10:DE41="Cotisations")*('LIVRE CAISSE'!DD10:DD41))</f>
        <v>0</v>
      </c>
      <c r="N35" s="132">
        <f>SUMPRODUCT(('LIVRE CAISSE'!DO10:ADO41="Cotisations")*('LIVRE CAISSE'!DN10:DN41))</f>
        <v>0</v>
      </c>
      <c r="O35" s="113">
        <f t="shared" si="0"/>
        <v>0</v>
      </c>
      <c r="P35" s="114" t="s">
        <v>203</v>
      </c>
      <c r="Q35" s="85" t="s">
        <v>204</v>
      </c>
      <c r="R35" s="113"/>
      <c r="S35" s="113"/>
      <c r="T35" s="113"/>
      <c r="U35" s="113"/>
      <c r="V35" s="113"/>
      <c r="W35" s="113"/>
      <c r="X35" s="113"/>
      <c r="Y35" s="113"/>
      <c r="Z35" s="113"/>
      <c r="AA35" s="113"/>
      <c r="AB35" s="113"/>
      <c r="AC35" s="113"/>
      <c r="AD35" s="113">
        <f t="shared" si="2"/>
        <v>0</v>
      </c>
    </row>
    <row r="36" spans="1:30">
      <c r="A36" s="116" t="s">
        <v>205</v>
      </c>
      <c r="B36" s="85" t="s">
        <v>78</v>
      </c>
      <c r="C36" s="132">
        <f>SUMPRODUCT(('LIVRE CAISSE'!I10:I41="Réceptions")*('LIVRE CAISSE'!H10:H41))</f>
        <v>0</v>
      </c>
      <c r="D36" s="132">
        <f>SUMPRODUCT(('LIVRE CAISSE'!S12:S41="Réceptions")*('LIVRE CAISSE'!R12:R41))</f>
        <v>0</v>
      </c>
      <c r="E36" s="132">
        <f>SUMPRODUCT(('LIVRE CAISSE'!AC10:AC41="Réceptions")*('LIVRE CAISSE'!AB10:AB41))</f>
        <v>0</v>
      </c>
      <c r="F36" s="132">
        <f>SUMPRODUCT(('LIVRE CAISSE'!AM10:AM41="Réceptions")*('LIVRE CAISSE'!AL10:AL41))</f>
        <v>0</v>
      </c>
      <c r="G36" s="132">
        <f>SUMPRODUCT(('LIVRE CAISSE'!AW10:AW41="Réceptions")*('LIVRE CAISSE'!AV10:AV41))</f>
        <v>0</v>
      </c>
      <c r="H36" s="132">
        <f>SUMPRODUCT(('LIVRE CAISSE'!BG10:BG41="Réceptions")*('LIVRE CAISSE'!BF10:BF41))</f>
        <v>0</v>
      </c>
      <c r="I36" s="132">
        <f>SUMPRODUCT(('LIVRE CAISSE'!BQ10:BQ41="Réceptions")*('LIVRE CAISSE'!BP10:BP41))</f>
        <v>0</v>
      </c>
      <c r="J36" s="132">
        <f>SUMPRODUCT(('LIVRE CAISSE'!CA10:CA41="Réceptions")*('LIVRE CAISSE'!BZ10:BZ41))</f>
        <v>0</v>
      </c>
      <c r="K36" s="132">
        <f>SUMPRODUCT(('LIVRE CAISSE'!CK10:CK41="Réceptions")*('LIVRE CAISSE'!CJ10:CJ41))</f>
        <v>0</v>
      </c>
      <c r="L36" s="132">
        <f>SUMPRODUCT(('LIVRE CAISSE'!CU10:CU41="Réceptions")*('LIVRE CAISSE'!CT10:CT41))</f>
        <v>0</v>
      </c>
      <c r="M36" s="132">
        <f>SUMPRODUCT(('LIVRE CAISSE'!DE10:DE41="Réceptions")*('LIVRE CAISSE'!DD10:DD41))</f>
        <v>0</v>
      </c>
      <c r="N36" s="132">
        <f>SUMPRODUCT(('LIVRE CAISSE'!DO10:DO41="Réceptions")*('LIVRE CAISSE'!DN10:DN41))</f>
        <v>0</v>
      </c>
      <c r="O36" s="113">
        <f t="shared" si="0"/>
        <v>0</v>
      </c>
      <c r="P36" s="114"/>
      <c r="Q36" s="85" t="s">
        <v>206</v>
      </c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>
        <f t="shared" si="2"/>
        <v>0</v>
      </c>
    </row>
    <row r="37" spans="1:30">
      <c r="A37" s="116" t="s">
        <v>207</v>
      </c>
      <c r="B37" s="85" t="s">
        <v>121</v>
      </c>
      <c r="C37" s="132">
        <f>SUMPRODUCT(('LIVRE CAISSE'!I10:I41="Missions des personnels")*('LIVRE CAISSE'!H10:H41))</f>
        <v>0</v>
      </c>
      <c r="D37" s="132">
        <f>SUMPRODUCT(('LIVRE CAISSE'!S12:S41="Missions des personnels")*('LIVRE CAISSE'!R12:R41))</f>
        <v>0</v>
      </c>
      <c r="E37" s="132">
        <f>SUMPRODUCT(('LIVRE CAISSE'!AC10:AC41="Missions des personnels")*('LIVRE CAISSE'!AB10:AB41))</f>
        <v>0</v>
      </c>
      <c r="F37" s="132">
        <f>SUMPRODUCT(('LIVRE CAISSE'!AM10:AM41="Missions des personnels")*('LIVRE CAISSE'!AL10:AL41))</f>
        <v>0</v>
      </c>
      <c r="G37" s="132">
        <f>SUMPRODUCT(('LIVRE CAISSE'!AW10:AW41="Missions des personnels")*('LIVRE CAISSE'!AV10:AV41))</f>
        <v>0</v>
      </c>
      <c r="H37" s="132">
        <f>SUMPRODUCT(('LIVRE CAISSE'!BG10:BG41="Missions des personnels")*('LIVRE CAISSE'!BF10:BF41))</f>
        <v>0</v>
      </c>
      <c r="I37" s="132">
        <f>SUMPRODUCT(('LIVRE CAISSE'!BQ10:BQ41="Missions des personnels")*('LIVRE CAISSE'!BP10:BP41))</f>
        <v>0</v>
      </c>
      <c r="J37" s="132">
        <f>SUMPRODUCT(('LIVRE CAISSE'!CA10:CA41="Missions des personnels")*('LIVRE CAISSE'!BZ10:BZ41))</f>
        <v>0</v>
      </c>
      <c r="K37" s="132">
        <f>SUMPRODUCT(('LIVRE CAISSE'!CK10:CK41="Missions des personnels")*('LIVRE CAISSE'!CJ10:CJ41))</f>
        <v>0</v>
      </c>
      <c r="L37" s="132">
        <f>SUMPRODUCT(('LIVRE CAISSE'!CU10:CU41="Missions des personnels")*('LIVRE CAISSE'!CT10:CT41))</f>
        <v>0</v>
      </c>
      <c r="M37" s="132">
        <f>SUMPRODUCT(('LIVRE CAISSE'!DE10:DE41="Missions des personnels")*('LIVRE CAISSE'!DD10:DD41))</f>
        <v>0</v>
      </c>
      <c r="N37" s="132">
        <f>SUMPRODUCT(('LIVRE CAISSE'!DO10:DO41="Missions des personnels")*('LIVRE CAISSE'!DN10:DN41))</f>
        <v>0</v>
      </c>
      <c r="O37" s="113">
        <f t="shared" si="0"/>
        <v>0</v>
      </c>
      <c r="P37" s="114"/>
      <c r="Q37" s="120" t="s">
        <v>208</v>
      </c>
      <c r="R37" s="117">
        <f>SUM(R33:R36)</f>
        <v>0</v>
      </c>
      <c r="S37" s="117">
        <f t="shared" ref="S37:AD37" si="13">SUM(S33:S36)</f>
        <v>0</v>
      </c>
      <c r="T37" s="117">
        <f t="shared" si="13"/>
        <v>0</v>
      </c>
      <c r="U37" s="117">
        <f t="shared" si="13"/>
        <v>0</v>
      </c>
      <c r="V37" s="117">
        <f t="shared" si="13"/>
        <v>0</v>
      </c>
      <c r="W37" s="117">
        <f t="shared" si="13"/>
        <v>0</v>
      </c>
      <c r="X37" s="117">
        <f t="shared" si="13"/>
        <v>0</v>
      </c>
      <c r="Y37" s="117">
        <f t="shared" si="13"/>
        <v>0</v>
      </c>
      <c r="Z37" s="117">
        <f t="shared" si="13"/>
        <v>0</v>
      </c>
      <c r="AA37" s="117">
        <f t="shared" si="13"/>
        <v>0</v>
      </c>
      <c r="AB37" s="117">
        <f t="shared" si="13"/>
        <v>0</v>
      </c>
      <c r="AC37" s="117">
        <f t="shared" si="13"/>
        <v>0</v>
      </c>
      <c r="AD37" s="117">
        <f t="shared" si="13"/>
        <v>0</v>
      </c>
    </row>
    <row r="38" spans="1:30">
      <c r="A38" s="116" t="s">
        <v>209</v>
      </c>
      <c r="B38" s="85" t="s">
        <v>122</v>
      </c>
      <c r="C38" s="132">
        <f>SUMPRODUCT(('LIVRE CAISSE'!I10:I41="Missions des administrateurs")*('LIVRE CAISSE'!H10:H41))</f>
        <v>0</v>
      </c>
      <c r="D38" s="132">
        <f>SUMPRODUCT(('LIVRE CAISSE'!S12:S41="Missions des administrateurs")*('LIVRE CAISSE'!R12:R41))</f>
        <v>0</v>
      </c>
      <c r="E38" s="132">
        <f>SUMPRODUCT(('LIVRE CAISSE'!AC10:AC41="Missions des administrateurs")*('LIVRE CAISSE'!AB10:AB41))</f>
        <v>0</v>
      </c>
      <c r="F38" s="132">
        <f>SUMPRODUCT(('LIVRE CAISSE'!AM10:AM41="Missions des administrateurs")*('LIVRE CAISSE'!AL10:AL41))</f>
        <v>0</v>
      </c>
      <c r="G38" s="132">
        <f>SUMPRODUCT(('LIVRE CAISSE'!AW10:AW41="Missions des administrateurs")*('LIVRE CAISSE'!AV10:AV41))</f>
        <v>0</v>
      </c>
      <c r="H38" s="132">
        <f>SUMPRODUCT(('LIVRE CAISSE'!BG10:BG41="Missions des administrateurs")*('LIVRE CAISSE'!BF10:BF41))</f>
        <v>0</v>
      </c>
      <c r="I38" s="132">
        <f>SUMPRODUCT(('LIVRE CAISSE'!BQ10:BQ41="Missions des administrateurs")*('LIVRE CAISSE'!BP10:BP41))</f>
        <v>0</v>
      </c>
      <c r="J38" s="132">
        <f>SUMPRODUCT(('LIVRE CAISSE'!CA10:CA41="Missions des administrateurs")*('LIVRE CAISSE'!BZ10:BZ41))</f>
        <v>0</v>
      </c>
      <c r="K38" s="132">
        <f>SUMPRODUCT(('LIVRE CAISSE'!CK10:CK41="Missions des administrateurs")*('LIVRE CAISSE'!CJ10:CJ41))</f>
        <v>0</v>
      </c>
      <c r="L38" s="132">
        <f>SUMPRODUCT(('LIVRE CAISSE'!CU10:CU41="Missions des administrateurs")*('LIVRE CAISSE'!CT10:CT41))</f>
        <v>0</v>
      </c>
      <c r="M38" s="132">
        <f>SUMPRODUCT(('LIVRE CAISSE'!DE10:DE41="Missions des administrateurs")*('LIVRE CAISSE'!DD10:DD41))</f>
        <v>0</v>
      </c>
      <c r="N38" s="132">
        <f>SUMPRODUCT(('LIVRE CAISSE'!DO10:DO41="Missions des administrateurs")*('LIVRE CAISSE'!DN10:DN41))</f>
        <v>0</v>
      </c>
      <c r="O38" s="113">
        <f t="shared" si="0"/>
        <v>0</v>
      </c>
      <c r="P38" s="114"/>
      <c r="Q38" s="85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>
        <f t="shared" si="2"/>
        <v>0</v>
      </c>
    </row>
    <row r="39" spans="1:30">
      <c r="A39" s="116">
        <v>6413</v>
      </c>
      <c r="B39" s="85" t="s">
        <v>123</v>
      </c>
      <c r="C39" s="132">
        <f>SUMPRODUCT(('LIVRE CAISSE'!I10:I41="Taxes sur les salaires")*('LIVRE CAISSE'!H10:H41))</f>
        <v>0</v>
      </c>
      <c r="D39" s="132">
        <f>SUMPRODUCT(('LIVRE CAISSE'!S12:S41="Taxes sur les salaires")*('LIVRE CAISSE'!R12:R41))</f>
        <v>0</v>
      </c>
      <c r="E39" s="132">
        <f>SUMPRODUCT(('LIVRE CAISSE'!AC10:AC41="Taxes sur les salaires")*('LIVRE CAISSE'!AB10:AB41))</f>
        <v>0</v>
      </c>
      <c r="F39" s="132">
        <f>SUMPRODUCT(('LIVRE CAISSE'!AM10:AM41="Taxes sur les salaires")*('LIVRE CAISSE'!AL10:AL41))</f>
        <v>0</v>
      </c>
      <c r="G39" s="132">
        <f>SUMPRODUCT(('LIVRE CAISSE'!AW10:AW41="Taxes sur les salaires")*('LIVRE CAISSE'!AV10:AV41))</f>
        <v>0</v>
      </c>
      <c r="H39" s="132">
        <f>SUMPRODUCT(('LIVRE CAISSE'!BG10:BG41="Taxes sur les salaires")*('LIVRE CAISSE'!BF10:BF41))</f>
        <v>0</v>
      </c>
      <c r="I39" s="132">
        <f>SUMPRODUCT(('LIVRE CAISSE'!BQ10:BQ41="Taxes sur les salaires")*('LIVRE CAISSE'!BP10:BP41))</f>
        <v>0</v>
      </c>
      <c r="J39" s="132">
        <f>SUMPRODUCT(('LIVRE CAISSE'!CA10:CA41="Taxes sur les salaires")*('LIVRE CAISSE'!BZ10:BZ41))</f>
        <v>0</v>
      </c>
      <c r="K39" s="132">
        <f>SUMPRODUCT(('LIVRE CAISSE'!CK10:CK41="Taxes sur les salaires")*('LIVRE CAISSE'!CJ10:CJ41))</f>
        <v>0</v>
      </c>
      <c r="L39" s="132">
        <f>SUMPRODUCT(('LIVRE CAISSE'!CU10:CU41="Taxes sur les salaires")*('LIVRE CAISSE'!CT10:CT41))</f>
        <v>0</v>
      </c>
      <c r="M39" s="132">
        <f>SUMPRODUCT(('LIVRE CAISSE'!DE10:DE41="Taxes sur les salaires")*('LIVRE CAISSE'!DD10:DD41))</f>
        <v>0</v>
      </c>
      <c r="N39" s="132">
        <f>SUMPRODUCT(('LIVRE CAISSE'!DO10:DO41="Taxes sur les salaires")*('LIVRE CAISSE'!DN10:DN41))</f>
        <v>0</v>
      </c>
      <c r="O39" s="113">
        <f t="shared" si="0"/>
        <v>0</v>
      </c>
      <c r="P39" s="114"/>
      <c r="Q39" s="85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>
        <f t="shared" si="2"/>
        <v>0</v>
      </c>
    </row>
    <row r="40" spans="1:30">
      <c r="A40" s="116">
        <v>648</v>
      </c>
      <c r="B40" s="85" t="s">
        <v>124</v>
      </c>
      <c r="C40" s="132">
        <f>SUMPRODUCT(('LIVRE CAISSE'!I10:I41="Autres impots")*('LIVRE CAISSE'!H10:H41))</f>
        <v>0</v>
      </c>
      <c r="D40" s="132">
        <f>SUMPRODUCT(('LIVRE CAISSE'!S12:S41="Autres impots")*('LIVRE CAISSE'!R12:R41))</f>
        <v>0</v>
      </c>
      <c r="E40" s="132">
        <f>SUMPRODUCT(('LIVRE CAISSE'!AC10:AC41="Autres impots")*('LIVRE CAISSE'!AB10:AB41))</f>
        <v>0</v>
      </c>
      <c r="F40" s="132">
        <f>SUMPRODUCT(('LIVRE CAISSE'!AM10:AM41="Autres impots")*('LIVRE CAISSE'!AL10:AL41))</f>
        <v>0</v>
      </c>
      <c r="G40" s="132">
        <f>SUMPRODUCT(('LIVRE CAISSE'!AW10:AW41="Autres impots")*('LIVRE CAISSE'!AV10:AV41))</f>
        <v>0</v>
      </c>
      <c r="H40" s="132">
        <f>SUMPRODUCT(('LIVRE CAISSE'!BG10:BG41="Autres impots")*('LIVRE CAISSE'!BF10:BF41))</f>
        <v>0</v>
      </c>
      <c r="I40" s="132">
        <f>SUMPRODUCT(('LIVRE CAISSE'!BQ10:BQ41="Autres impots")*('LIVRE CAISSE'!BP10:BP41))</f>
        <v>0</v>
      </c>
      <c r="J40" s="132">
        <f>SUMPRODUCT(('LIVRE CAISSE'!CA10:CA41="Autres impots")*('LIVRE CAISSE'!BZ10:BZ41))</f>
        <v>0</v>
      </c>
      <c r="K40" s="132">
        <f>SUMPRODUCT(('LIVRE CAISSE'!CK10:CK41="Autres impots")*('LIVRE CAISSE'!CJ10:CJ41))</f>
        <v>0</v>
      </c>
      <c r="L40" s="132">
        <f>SUMPRODUCT(('LIVRE CAISSE'!CU10:CU41="Autres impots")*('LIVRE CAISSE'!CT10:CT41))</f>
        <v>0</v>
      </c>
      <c r="M40" s="132">
        <f>SUMPRODUCT(('LIVRE CAISSE'!DE10:DE41="Autres impots")*('LIVRE CAISSE'!DD10:DD41))</f>
        <v>0</v>
      </c>
      <c r="N40" s="132">
        <f>SUMPRODUCT(('LIVRE CAISSE'!AC10:AC41="Autres impots")*('LIVRE CAISSE'!AB10:AB41))</f>
        <v>0</v>
      </c>
      <c r="O40" s="113">
        <f t="shared" si="0"/>
        <v>0</v>
      </c>
      <c r="P40" s="114"/>
      <c r="Q40" s="85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>
        <f t="shared" si="2"/>
        <v>0</v>
      </c>
    </row>
    <row r="41" spans="1:30">
      <c r="A41" s="116">
        <v>6581</v>
      </c>
      <c r="B41" s="85" t="s">
        <v>77</v>
      </c>
      <c r="C41" s="132">
        <f>SUMPRODUCT(('LIVRE CAISSE'!I10:I41="Jetons des administrateurs")*('LIVRE CAISSE'!H10:H41))</f>
        <v>0</v>
      </c>
      <c r="D41" s="132">
        <f>SUMPRODUCT(('LIVRE CAISSE'!S12:S41="Jetons des administrateurs")*('LIVRE CAISSE'!R12:R41))</f>
        <v>0</v>
      </c>
      <c r="E41" s="132">
        <f>SUMPRODUCT(('LIVRE CAISSE'!AC10:AC41="Jetons des administrateurs")*('LIVRE CAISSE'!AB10:AB41))</f>
        <v>0</v>
      </c>
      <c r="F41" s="132">
        <f>SUMPRODUCT(('LIVRE CAISSE'!AM10:AM41="Jetons des administrateurs")*('LIVRE CAISSE'!AL10:AL41))</f>
        <v>0</v>
      </c>
      <c r="G41" s="132">
        <f>SUMPRODUCT(('LIVRE CAISSE'!AW10:AW41="Jetons des administrateurs")*('LIVRE CAISSE'!AV10:AV41))</f>
        <v>0</v>
      </c>
      <c r="H41" s="132">
        <f>SUMPRODUCT(('LIVRE CAISSE'!BG10:BG41="Jetons des administrateurs")*('LIVRE CAISSE'!BF10:BF41))</f>
        <v>0</v>
      </c>
      <c r="I41" s="132">
        <f>SUMPRODUCT(('LIVRE CAISSE'!BQ10:BQ41="Jetons des administrateurs")*('LIVRE CAISSE'!BP10:BP41))</f>
        <v>0</v>
      </c>
      <c r="J41" s="132">
        <f>SUMPRODUCT(('LIVRE CAISSE'!CA10:CA41="Jetons des administrateurs")*('LIVRE CAISSE'!BZ10:BZ41))</f>
        <v>0</v>
      </c>
      <c r="K41" s="132">
        <f>SUMPRODUCT(('LIVRE CAISSE'!CK10:CK41="Jetons des administrateurs")*('LIVRE CAISSE'!CJ10:CJ41))</f>
        <v>0</v>
      </c>
      <c r="L41" s="132">
        <f>SUMPRODUCT(('LIVRE CAISSE'!CU10:CU41="Jetons des administrateurs")*('LIVRE CAISSE'!CT10:CT41))</f>
        <v>0</v>
      </c>
      <c r="M41" s="132">
        <f>SUMPRODUCT(('LIVRE CAISSE'!DE10:DE41="Jetons des administrateurs")*('LIVRE CAISSE'!DD10:DD41))</f>
        <v>0</v>
      </c>
      <c r="N41" s="132">
        <f>SUMPRODUCT(('LIVRE CAISSE'!DO10:DO41="Jetons des administrateurs")*('LIVRE CAISSE'!DN10:DN41))</f>
        <v>0</v>
      </c>
      <c r="O41" s="113">
        <f t="shared" si="0"/>
        <v>0</v>
      </c>
      <c r="P41" s="114"/>
      <c r="Q41" s="85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>
        <f t="shared" si="2"/>
        <v>0</v>
      </c>
    </row>
    <row r="42" spans="1:30">
      <c r="A42" s="116">
        <v>6583</v>
      </c>
      <c r="B42" s="85" t="s">
        <v>125</v>
      </c>
      <c r="C42" s="132">
        <f>SUMPRODUCT(('LIVRE CAISSE'!I10:I41="Dons hors personnel")*('LIVRE CAISSE'!H10:H41))</f>
        <v>0</v>
      </c>
      <c r="D42" s="132">
        <f>SUMPRODUCT(('LIVRE CAISSE'!S12:S41="Dons hors personnel")*('LIVRE CAISSE'!R12:R41))</f>
        <v>0</v>
      </c>
      <c r="E42" s="132">
        <f>SUMPRODUCT(('LIVRE CAISSE'!AC10:AC41="Dons hors personnel")*('LIVRE CAISSE'!AB10:AB41))</f>
        <v>0</v>
      </c>
      <c r="F42" s="132">
        <f>SUMPRODUCT(('LIVRE CAISSE'!AM10:AM41="Dons hors personnel")*('LIVRE CAISSE'!AL10:AL41))</f>
        <v>0</v>
      </c>
      <c r="G42" s="132">
        <f>SUMPRODUCT(('LIVRE CAISSE'!AW10:AW41="Dons hors personnel")*('LIVRE CAISSE'!AV10:AV41))</f>
        <v>0</v>
      </c>
      <c r="H42" s="132">
        <f>SUMPRODUCT(('LIVRE CAISSE'!BG10:BG41="Dons hors personnel")*('LIVRE CAISSE'!BF10:BF41))</f>
        <v>0</v>
      </c>
      <c r="I42" s="132">
        <f>SUMPRODUCT(('LIVRE CAISSE'!BQ10:BQ41="Dons hors personnel")*('LIVRE CAISSE'!BP10:BP41))</f>
        <v>0</v>
      </c>
      <c r="J42" s="132">
        <f>SUMPRODUCT(('LIVRE CAISSE'!CA10:CA41="Dons hors personnel")*('LIVRE CAISSE'!BZ10:BZ41))</f>
        <v>0</v>
      </c>
      <c r="K42" s="132">
        <f>SUMPRODUCT(('LIVRE CAISSE'!CK10:CK41="Dons hors personnel")*('LIVRE CAISSE'!CJ10:CJ41))</f>
        <v>0</v>
      </c>
      <c r="L42" s="132">
        <f>SUMPRODUCT(('LIVRE CAISSE'!CU10:CU41="Dons hors personnel")*('LIVRE CAISSE'!CT10:CT41))</f>
        <v>0</v>
      </c>
      <c r="M42" s="132">
        <f>SUMPRODUCT(('LIVRE CAISSE'!DE10:DE41="Dons hors personnel")*('LIVRE CAISSE'!DD10:DD41))</f>
        <v>0</v>
      </c>
      <c r="N42" s="132">
        <f>SUMPRODUCT(('LIVRE CAISSE'!DO10:DO41="Dons hors personnel")*('LIVRE CAISSE'!DN10:DN41))</f>
        <v>0</v>
      </c>
      <c r="O42" s="113">
        <f t="shared" si="0"/>
        <v>0</v>
      </c>
      <c r="P42" s="114"/>
      <c r="Q42" s="85"/>
      <c r="R42" s="113"/>
      <c r="S42" s="113"/>
      <c r="T42" s="113"/>
      <c r="U42" s="113"/>
      <c r="V42" s="113"/>
      <c r="W42" s="113"/>
      <c r="X42" s="113"/>
      <c r="Y42" s="113"/>
      <c r="Z42" s="113"/>
      <c r="AA42" s="113"/>
      <c r="AB42" s="113"/>
      <c r="AC42" s="113"/>
      <c r="AD42" s="113">
        <f t="shared" si="2"/>
        <v>0</v>
      </c>
    </row>
    <row r="43" spans="1:30">
      <c r="A43" s="116">
        <v>6611</v>
      </c>
      <c r="B43" s="85" t="s">
        <v>126</v>
      </c>
      <c r="C43" s="132">
        <f>SUMPRODUCT(('LIVRE CAISSE'!I10:I41="Appointements et salaires")*('LIVRE CAISSE'!H10:H41))</f>
        <v>0</v>
      </c>
      <c r="D43" s="132">
        <f>SUMPRODUCT(('LIVRE CAISSE'!S12:S41="Appointements et salaires")*('LIVRE CAISSE'!R12:R41))</f>
        <v>0</v>
      </c>
      <c r="E43" s="132">
        <f>SUMPRODUCT(('LIVRE CAISSE'!AC10:AC41="Appointements et salaires")*('LIVRE CAISSE'!AB10:AB41))</f>
        <v>0</v>
      </c>
      <c r="F43" s="132">
        <f>SUMPRODUCT(('LIVRE CAISSE'!AM10:AM41="Appointements et salaires")*('LIVRE CAISSE'!AL10:AL41))</f>
        <v>0</v>
      </c>
      <c r="G43" s="132">
        <f>SUMPRODUCT(('LIVRE CAISSE'!AW10:AW41="Appointements et salaires")*('LIVRE CAISSE'!AV10:AV41))</f>
        <v>0</v>
      </c>
      <c r="H43" s="132">
        <f>SUMPRODUCT(('LIVRE CAISSE'!BG10:BG41="Appointements et salaires")*('LIVRE CAISSE'!BF10:BF41))</f>
        <v>0</v>
      </c>
      <c r="I43" s="132">
        <f>SUMPRODUCT(('LIVRE CAISSE'!BQ10:BQ41="Appointements et salaires")*('LIVRE CAISSE'!BP10:BP41))</f>
        <v>0</v>
      </c>
      <c r="J43" s="132">
        <f>SUMPRODUCT(('LIVRE CAISSE'!CA10:CA41="Appointements et salaires")*('LIVRE CAISSE'!BZ10:BZ41))</f>
        <v>0</v>
      </c>
      <c r="K43" s="132">
        <f>SUMPRODUCT(('LIVRE CAISSE'!CK10:CK41="Appointements et salaires")*('LIVRE CAISSE'!CJ10:CJ41))</f>
        <v>0</v>
      </c>
      <c r="L43" s="132">
        <f>SUMPRODUCT(('LIVRE CAISSE'!CU10:CU41="Appointements et salaires")*('LIVRE CAISSE'!CT10:CT41))</f>
        <v>0</v>
      </c>
      <c r="M43" s="132">
        <f>SUMPRODUCT(('LIVRE CAISSE'!DE10:DE41="Appointements et salaires")*('LIVRE CAISSE'!DD10:DD41))</f>
        <v>0</v>
      </c>
      <c r="N43" s="132">
        <f>SUMPRODUCT(('LIVRE CAISSE'!DO10:DO41="Appointements et salaires")*('LIVRE CAISSE'!DN10:DN41))</f>
        <v>0</v>
      </c>
      <c r="O43" s="113">
        <f t="shared" si="0"/>
        <v>0</v>
      </c>
      <c r="P43" s="114"/>
      <c r="Q43" s="85"/>
      <c r="R43" s="113"/>
      <c r="S43" s="113"/>
      <c r="T43" s="113"/>
      <c r="U43" s="113"/>
      <c r="V43" s="113"/>
      <c r="W43" s="113"/>
      <c r="X43" s="113"/>
      <c r="Y43" s="113"/>
      <c r="Z43" s="113"/>
      <c r="AA43" s="113"/>
      <c r="AB43" s="113"/>
      <c r="AC43" s="113"/>
      <c r="AD43" s="113">
        <f t="shared" si="2"/>
        <v>0</v>
      </c>
    </row>
    <row r="44" spans="1:30">
      <c r="A44" s="116">
        <v>6612</v>
      </c>
      <c r="B44" s="85" t="s">
        <v>127</v>
      </c>
      <c r="C44" s="132">
        <f>SUMPRODUCT(('LIVRE CAISSE'!I10:I41="Autres rémunerations")*('LIVRE CAISSE'!H10:H41))</f>
        <v>0</v>
      </c>
      <c r="D44" s="132">
        <f>SUMPRODUCT(('LIVRE CAISSE'!S12:S41="Autres rémunerations")*('LIVRE CAISSE'!R12:R41))</f>
        <v>0</v>
      </c>
      <c r="E44" s="132">
        <f>SUMPRODUCT(('LIVRE CAISSE'!AC10:AC41="Autres rémunerations")*('LIVRE CAISSE'!AB10:AB41))</f>
        <v>0</v>
      </c>
      <c r="F44" s="132">
        <f>SUMPRODUCT(('LIVRE CAISSE'!AM10:AM41="Autres rémunerations")*('LIVRE CAISSE'!AL10:AL41))</f>
        <v>0</v>
      </c>
      <c r="G44" s="132">
        <f>SUMPRODUCT(('LIVRE CAISSE'!AW10:AW41="Autres rémunerations")*('LIVRE CAISSE'!AV10:AV41))</f>
        <v>0</v>
      </c>
      <c r="H44" s="132">
        <f>SUMPRODUCT(('LIVRE CAISSE'!BG10:BG41="Autres rémunerations")*('LIVRE CAISSE'!BF10:BF41))</f>
        <v>0</v>
      </c>
      <c r="I44" s="132">
        <f>SUMPRODUCT(('LIVRE CAISSE'!BQ10:BQ41="Autres rémunerations")*('LIVRE CAISSE'!BP10:BP41))</f>
        <v>0</v>
      </c>
      <c r="J44" s="132">
        <f>SUMPRODUCT(('LIVRE CAISSE'!CA10:CA41="Autres rémunerations")*('LIVRE CAISSE'!BZ10:BZ41))</f>
        <v>0</v>
      </c>
      <c r="K44" s="132">
        <f>SUMPRODUCT(('LIVRE CAISSE'!CK10:CK41="Autres rémunerations")*('LIVRE CAISSE'!CJ10:CJ41))</f>
        <v>0</v>
      </c>
      <c r="L44" s="132">
        <f>SUMPRODUCT(('LIVRE CAISSE'!CU10:CU41="Autres rémunerations")*('LIVRE CAISSE'!CT10:CT41))</f>
        <v>0</v>
      </c>
      <c r="M44" s="132">
        <f>SUMPRODUCT(('LIVRE CAISSE'!DE10:DE41="Autres rémunerations")*('LIVRE CAISSE'!DD10:DD41))</f>
        <v>0</v>
      </c>
      <c r="N44" s="132">
        <f>SUMPRODUCT(('LIVRE CAISSE'!DO10:DO41="Autres rémunerations")*('LIVRE CAISSE'!DN10:DN41))</f>
        <v>0</v>
      </c>
      <c r="O44" s="113">
        <f t="shared" si="0"/>
        <v>0</v>
      </c>
      <c r="P44" s="114"/>
      <c r="Q44" s="85"/>
      <c r="R44" s="113"/>
      <c r="S44" s="113"/>
      <c r="T44" s="113"/>
      <c r="U44" s="113"/>
      <c r="V44" s="113"/>
      <c r="W44" s="113"/>
      <c r="X44" s="113"/>
      <c r="Y44" s="113"/>
      <c r="Z44" s="113"/>
      <c r="AA44" s="113"/>
      <c r="AB44" s="113"/>
      <c r="AC44" s="113"/>
      <c r="AD44" s="113">
        <f t="shared" si="2"/>
        <v>0</v>
      </c>
    </row>
    <row r="45" spans="1:30">
      <c r="A45" s="116">
        <v>6613</v>
      </c>
      <c r="B45" s="85" t="s">
        <v>76</v>
      </c>
      <c r="C45" s="132">
        <f>SUMPRODUCT(('LIVRE CAISSE'!I10:I41="Primes et gratifications")*('LIVRE CAISSE'!H10:H41))</f>
        <v>0</v>
      </c>
      <c r="D45" s="132">
        <f>SUMPRODUCT(('LIVRE CAISSE'!S12:S41="Primes et gratifications")*('LIVRE CAISSE'!R12:R41))</f>
        <v>0</v>
      </c>
      <c r="E45" s="132">
        <f>SUMPRODUCT(('LIVRE CAISSE'!AC10:AC41="Primes et gratifications")*('LIVRE CAISSE'!AB10:AB41))</f>
        <v>0</v>
      </c>
      <c r="F45" s="132">
        <f>SUMPRODUCT(('LIVRE CAISSE'!AM10:AM41="Primes et gratifications")*('LIVRE CAISSE'!AL10:AL41))</f>
        <v>0</v>
      </c>
      <c r="G45" s="132">
        <f>SUMPRODUCT(('LIVRE CAISSE'!AW10:AW41="Primes et gratifications")*('LIVRE CAISSE'!AV10:AV41))</f>
        <v>0</v>
      </c>
      <c r="H45" s="132">
        <f>SUMPRODUCT(('LIVRE CAISSE'!BG10:BG41="Primes et gratifications")*('LIVRE CAISSE'!BF10:BF41))</f>
        <v>0</v>
      </c>
      <c r="I45" s="132">
        <f>SUMPRODUCT(('LIVRE CAISSE'!BQ10:BQ41="Primes et gratifications")*('LIVRE CAISSE'!BP10:BP41))</f>
        <v>0</v>
      </c>
      <c r="J45" s="132">
        <f>SUMPRODUCT(('LIVRE CAISSE'!CA10:CA41="Primes et gratifications")*('LIVRE CAISSE'!BZ10:BZ41))</f>
        <v>0</v>
      </c>
      <c r="K45" s="132">
        <f>SUMPRODUCT(('LIVRE CAISSE'!CK10:CK41="Primes et gratifications")*('LIVRE CAISSE'!CJ10:CJ41))</f>
        <v>0</v>
      </c>
      <c r="L45" s="132">
        <f>SUMPRODUCT(('LIVRE CAISSE'!CU10:CU41="Primes et gratifications")*('LIVRE CAISSE'!CT10:CT41))</f>
        <v>0</v>
      </c>
      <c r="M45" s="132">
        <f>SUMPRODUCT(('LIVRE CAISSE'!DE10:DE41="Primes et gratifications")*('LIVRE CAISSE'!DD10:DD41))</f>
        <v>0</v>
      </c>
      <c r="N45" s="132">
        <f>SUMPRODUCT(('LIVRE CAISSE'!DO10:DO41="Primes et gratifications")*('LIVRE CAISSE'!DN10:DN41))</f>
        <v>0</v>
      </c>
      <c r="O45" s="113">
        <f t="shared" si="0"/>
        <v>0</v>
      </c>
      <c r="P45" s="114"/>
      <c r="Q45" s="85"/>
      <c r="R45" s="113"/>
      <c r="S45" s="113"/>
      <c r="T45" s="113"/>
      <c r="U45" s="113"/>
      <c r="V45" s="113"/>
      <c r="W45" s="113"/>
      <c r="X45" s="113"/>
      <c r="Y45" s="113"/>
      <c r="Z45" s="113"/>
      <c r="AA45" s="113"/>
      <c r="AB45" s="113"/>
      <c r="AC45" s="113"/>
      <c r="AD45" s="113">
        <f t="shared" si="2"/>
        <v>0</v>
      </c>
    </row>
    <row r="46" spans="1:30">
      <c r="A46" s="114">
        <v>664</v>
      </c>
      <c r="B46" s="85" t="s">
        <v>128</v>
      </c>
      <c r="C46" s="132">
        <f>SUMPRODUCT(('LIVRE CAISSE'!I10:I41="Charges sociales")*('LIVRE CAISSE'!H10:H41))</f>
        <v>0</v>
      </c>
      <c r="D46" s="132">
        <f>SUMPRODUCT(('LIVRE CAISSE'!S12:S41="Charges sociales")*('LIVRE CAISSE'!R12:R41))</f>
        <v>0</v>
      </c>
      <c r="E46" s="132">
        <f>SUMPRODUCT(('LIVRE CAISSE'!AC10:AC41="Charges sociales")*('LIVRE CAISSE'!AB10:AB41))</f>
        <v>0</v>
      </c>
      <c r="F46" s="132">
        <f>SUMPRODUCT(('LIVRE CAISSE'!AM10:AM41="Charges sociales")*('LIVRE CAISSE'!AL10:AL41))</f>
        <v>0</v>
      </c>
      <c r="G46" s="132">
        <f>SUMPRODUCT(('LIVRE CAISSE'!AW10:AW41="Charges sociales")*('LIVRE CAISSE'!AV10:AV41))</f>
        <v>0</v>
      </c>
      <c r="H46" s="132">
        <f>SUMPRODUCT(('LIVRE CAISSE'!BG10:BG41="Charges sociales")*('LIVRE CAISSE'!BF10:BF41))</f>
        <v>0</v>
      </c>
      <c r="I46" s="132">
        <f>SUMPRODUCT(('LIVRE CAISSE'!BQ10:BQ41="Charges sociales")*('LIVRE CAISSE'!BP10:BP41))</f>
        <v>0</v>
      </c>
      <c r="J46" s="132">
        <f>SUMPRODUCT(('LIVRE CAISSE'!CA10:CA41="Charges sociales")*('LIVRE CAISSE'!BZ10:BZ41))</f>
        <v>0</v>
      </c>
      <c r="K46" s="132">
        <f>SUMPRODUCT(('LIVRE CAISSE'!CK10:CK41="Charges sociales")*('LIVRE CAISSE'!CJ10:CJ41))</f>
        <v>0</v>
      </c>
      <c r="L46" s="132">
        <f>SUMPRODUCT(('LIVRE CAISSE'!CU10:CU41="Charges sociales")*('LIVRE CAISSE'!CT10:CT41))</f>
        <v>0</v>
      </c>
      <c r="M46" s="132">
        <f>SUMPRODUCT(('LIVRE CAISSE'!DE10:DE41="Charges sociales")*('LIVRE CAISSE'!DD10:DD41))</f>
        <v>0</v>
      </c>
      <c r="N46" s="132">
        <f>SUMPRODUCT(('LIVRE CAISSE'!DO10:DO41="Charges sociales")*('LIVRE CAISSE'!DN10:DN41))</f>
        <v>0</v>
      </c>
      <c r="O46" s="113">
        <f t="shared" si="0"/>
        <v>0</v>
      </c>
      <c r="P46" s="114"/>
      <c r="Q46" s="85"/>
      <c r="R46" s="113"/>
      <c r="S46" s="113"/>
      <c r="T46" s="113"/>
      <c r="U46" s="113"/>
      <c r="V46" s="113"/>
      <c r="W46" s="113"/>
      <c r="X46" s="113"/>
      <c r="Y46" s="113"/>
      <c r="Z46" s="113"/>
      <c r="AA46" s="113"/>
      <c r="AB46" s="113"/>
      <c r="AC46" s="113"/>
      <c r="AD46" s="113">
        <f t="shared" si="2"/>
        <v>0</v>
      </c>
    </row>
    <row r="47" spans="1:30">
      <c r="A47" s="116">
        <v>667</v>
      </c>
      <c r="B47" s="85" t="s">
        <v>129</v>
      </c>
      <c r="C47" s="132">
        <f>SUMPRODUCT(('LIVRE CAISSE'!I10:I41="Personnel extérieur")*('LIVRE CAISSE'!H10:H41))</f>
        <v>0</v>
      </c>
      <c r="D47" s="132">
        <f>SUMPRODUCT(('LIVRE CAISSE'!S12:S41="Personnel extérieur")*('LIVRE CAISSE'!R12:R41))</f>
        <v>0</v>
      </c>
      <c r="E47" s="132">
        <f>SUMPRODUCT(('LIVRE CAISSE'!AC10:AC41="Personnel extérieur")*('LIVRE CAISSE'!AB10:AB41))</f>
        <v>0</v>
      </c>
      <c r="F47" s="132">
        <f>SUMPRODUCT(('LIVRE CAISSE'!AM10:AM41="Personnel extérieur")*('LIVRE CAISSE'!AL10:AL41))</f>
        <v>0</v>
      </c>
      <c r="G47" s="132">
        <f>SUMPRODUCT(('LIVRE CAISSE'!AW10:AW41="Personnel extérieur")*('LIVRE CAISSE'!AV10:AV41))</f>
        <v>0</v>
      </c>
      <c r="H47" s="132">
        <f>SUMPRODUCT(('LIVRE CAISSE'!BG10:BG41="Personnel extérieur")*('LIVRE CAISSE'!BF10:BF41))</f>
        <v>0</v>
      </c>
      <c r="I47" s="132">
        <f>SUMPRODUCT(('LIVRE CAISSE'!BQ10:BQ41="Personnel extérieur")*('LIVRE CAISSE'!BP10:BP41))</f>
        <v>0</v>
      </c>
      <c r="J47" s="132">
        <f>SUMPRODUCT(('LIVRE CAISSE'!CA10:CA41="Personnel extérieur")*('LIVRE CAISSE'!BZ10:BZ41))</f>
        <v>0</v>
      </c>
      <c r="K47" s="132">
        <f>SUMPRODUCT(('LIVRE CAISSE'!CK10:CK41="Personnel extérieur")*('LIVRE CAISSE'!CJ10:CJ41))</f>
        <v>0</v>
      </c>
      <c r="L47" s="132">
        <f>SUMPRODUCT(('LIVRE CAISSE'!CU10:CU41="Personnel extérieur")*('LIVRE CAISSE'!CT10:CT41))</f>
        <v>0</v>
      </c>
      <c r="M47" s="132">
        <f>SUMPRODUCT(('LIVRE CAISSE'!DE10:DE41="Personnel extérieur")*('LIVRE CAISSE'!DD10:DD41))</f>
        <v>0</v>
      </c>
      <c r="N47" s="132">
        <f>SUMPRODUCT(('LIVRE CAISSE'!DO10:DO41="Personnel extérieur")*('LIVRE CAISSE'!DN10:DN41))</f>
        <v>0</v>
      </c>
      <c r="O47" s="113">
        <f t="shared" si="0"/>
        <v>0</v>
      </c>
      <c r="P47" s="114"/>
      <c r="Q47" s="85"/>
      <c r="R47" s="113"/>
      <c r="S47" s="113"/>
      <c r="T47" s="113"/>
      <c r="U47" s="113"/>
      <c r="V47" s="113"/>
      <c r="W47" s="113"/>
      <c r="X47" s="113"/>
      <c r="Y47" s="113"/>
      <c r="Z47" s="113"/>
      <c r="AA47" s="113"/>
      <c r="AB47" s="113"/>
      <c r="AC47" s="113"/>
      <c r="AD47" s="113">
        <f t="shared" si="2"/>
        <v>0</v>
      </c>
    </row>
    <row r="48" spans="1:30">
      <c r="A48" s="116">
        <v>668</v>
      </c>
      <c r="B48" s="85" t="s">
        <v>130</v>
      </c>
      <c r="C48" s="132">
        <f>SUMPRODUCT(('LIVRE CAISSE'!I10:I41="Œuvres sociales")*('LIVRE CAISSE'!H10:H41))</f>
        <v>0</v>
      </c>
      <c r="D48" s="132">
        <f>SUMPRODUCT(('LIVRE CAISSE'!S12:S41="Œuvres sociales")*('LIVRE CAISSE'!R12:R41))</f>
        <v>0</v>
      </c>
      <c r="E48" s="132">
        <f>SUMPRODUCT(('LIVRE CAISSE'!AC10:AC41="Œuvres sociales")*('LIVRE CAISSE'!AB10:AB41))</f>
        <v>0</v>
      </c>
      <c r="F48" s="132">
        <f>SUMPRODUCT(('LIVRE CAISSE'!AM10:AM41="Œuvres sociales")*('LIVRE CAISSE'!AL10:AL41))</f>
        <v>0</v>
      </c>
      <c r="G48" s="132">
        <f>SUMPRODUCT(('LIVRE CAISSE'!AW10:AW41="Œuvres sociales")*('LIVRE CAISSE'!AV10:AV41))</f>
        <v>0</v>
      </c>
      <c r="H48" s="132">
        <f>SUMPRODUCT(('LIVRE CAISSE'!BG10:BG41="Œuvres sociales")*('LIVRE CAISSE'!BF10:BF41))</f>
        <v>0</v>
      </c>
      <c r="I48" s="132">
        <f>SUMPRODUCT(('LIVRE CAISSE'!BQ10:BQ41="Œuvres sociales")*('LIVRE CAISSE'!BP10:BP41))</f>
        <v>0</v>
      </c>
      <c r="J48" s="132">
        <f>SUMPRODUCT(('LIVRE CAISSE'!CA10:CA41="Œuvres sociales")*('LIVRE CAISSE'!BZ10:BZ41))</f>
        <v>0</v>
      </c>
      <c r="K48" s="132">
        <f>SUMPRODUCT(('LIVRE CAISSE'!CK10:CK41="Œuvres sociales")*('LIVRE CAISSE'!CJ10:CJ41))</f>
        <v>0</v>
      </c>
      <c r="L48" s="132">
        <f>SUMPRODUCT(('LIVRE CAISSE'!CU10:CU41="Œuvres sociales")*('LIVRE CAISSE'!CT10:CT41))</f>
        <v>0</v>
      </c>
      <c r="M48" s="132">
        <f>SUMPRODUCT(('LIVRE CAISSE'!DE10:DE41="Œuvres sociales")*('LIVRE CAISSE'!DD10:DD41))</f>
        <v>0</v>
      </c>
      <c r="N48" s="132">
        <f>SUMPRODUCT(('LIVRE CAISSE'!DO10:DO41="Œuvres sociales")*('LIVRE CAISSE'!DN10:DN41))</f>
        <v>0</v>
      </c>
      <c r="O48" s="113">
        <f t="shared" si="0"/>
        <v>0</v>
      </c>
      <c r="P48" s="114"/>
      <c r="Q48" s="85"/>
      <c r="R48" s="113"/>
      <c r="S48" s="113"/>
      <c r="T48" s="113"/>
      <c r="U48" s="113"/>
      <c r="V48" s="113"/>
      <c r="W48" s="113"/>
      <c r="X48" s="113"/>
      <c r="Y48" s="113"/>
      <c r="Z48" s="113"/>
      <c r="AA48" s="113"/>
      <c r="AB48" s="113"/>
      <c r="AC48" s="113"/>
      <c r="AD48" s="113">
        <f t="shared" si="2"/>
        <v>0</v>
      </c>
    </row>
    <row r="49" spans="1:30">
      <c r="A49" s="116">
        <v>67</v>
      </c>
      <c r="B49" s="85" t="s">
        <v>131</v>
      </c>
      <c r="C49" s="132">
        <f>SUMPRODUCT(('LIVRE CAISSE'!I10:I41="Frais financiers")*('LIVRE CAISSE'!H10:H41))</f>
        <v>0</v>
      </c>
      <c r="D49" s="132">
        <f>SUMPRODUCT(('LIVRE CAISSE'!S12:S41="Frais financiers")*('LIVRE CAISSE'!R12:R41))</f>
        <v>0</v>
      </c>
      <c r="E49" s="132">
        <f>SUMPRODUCT(('LIVRE CAISSE'!AC10:AC41="Frais financiers")*('LIVRE CAISSE'!AB10:AB41))</f>
        <v>0</v>
      </c>
      <c r="F49" s="132">
        <f>SUMPRODUCT(('LIVRE CAISSE'!AM10:AM41="Frais financiers")*('LIVRE CAISSE'!AL10:AL41))</f>
        <v>0</v>
      </c>
      <c r="G49" s="132">
        <f>SUMPRODUCT(('LIVRE CAISSE'!AW10:AW41="Frais financiers")*('LIVRE CAISSE'!AV10:AV41))</f>
        <v>0</v>
      </c>
      <c r="H49" s="132">
        <f>SUMPRODUCT(('LIVRE CAISSE'!BG10:BG41="Frais financiers")*('LIVRE CAISSE'!BF10:BF41))</f>
        <v>0</v>
      </c>
      <c r="I49" s="132">
        <f>SUMPRODUCT(('LIVRE CAISSE'!BQ10:BQ41="Frais financiers")*('LIVRE CAISSE'!BP10:BP41))</f>
        <v>0</v>
      </c>
      <c r="J49" s="132">
        <f>SUMPRODUCT(('LIVRE CAISSE'!CA10:CA41="Frais financiers")*('LIVRE CAISSE'!BZ10:BZ41))</f>
        <v>0</v>
      </c>
      <c r="K49" s="132">
        <f>SUMPRODUCT(('LIVRE CAISSE'!CK10:CK41="Frais financiers")*('LIVRE CAISSE'!CJ10:CJ41))</f>
        <v>0</v>
      </c>
      <c r="L49" s="132">
        <f>SUMPRODUCT(('LIVRE CAISSE'!CU10:CU41="Frais financiers")*('LIVRE CAISSE'!CT10:CT41))</f>
        <v>0</v>
      </c>
      <c r="M49" s="132">
        <f>SUMPRODUCT(('LIVRE CAISSE'!DE10:DE41="Frais financiers")*('LIVRE CAISSE'!DD10:DD41))</f>
        <v>0</v>
      </c>
      <c r="N49" s="132">
        <f>SUMPRODUCT(('LIVRE CAISSE'!DO10:DO41="Frais financiers")*('LIVRE CAISSE'!DN10:DN41))</f>
        <v>0</v>
      </c>
      <c r="O49" s="113">
        <f t="shared" si="0"/>
        <v>0</v>
      </c>
      <c r="P49" s="114"/>
      <c r="Q49" s="88"/>
      <c r="R49" s="113"/>
      <c r="S49" s="113"/>
      <c r="T49" s="113"/>
      <c r="U49" s="113"/>
      <c r="V49" s="113"/>
      <c r="W49" s="113"/>
      <c r="X49" s="113"/>
      <c r="Y49" s="113"/>
      <c r="Z49" s="113"/>
      <c r="AA49" s="113"/>
      <c r="AB49" s="113"/>
      <c r="AC49" s="113"/>
      <c r="AD49" s="113">
        <f t="shared" si="2"/>
        <v>0</v>
      </c>
    </row>
    <row r="50" spans="1:30">
      <c r="A50" s="116"/>
      <c r="B50" s="88" t="s">
        <v>132</v>
      </c>
      <c r="C50" s="122">
        <f>SUM(C11:C49)</f>
        <v>0</v>
      </c>
      <c r="D50" s="122">
        <f t="shared" ref="D50:N50" si="14">SUM(D11:D49)</f>
        <v>0</v>
      </c>
      <c r="E50" s="122">
        <f t="shared" si="14"/>
        <v>0</v>
      </c>
      <c r="F50" s="122">
        <f t="shared" si="14"/>
        <v>0</v>
      </c>
      <c r="G50" s="122">
        <f t="shared" si="14"/>
        <v>0</v>
      </c>
      <c r="H50" s="122">
        <f t="shared" si="14"/>
        <v>0</v>
      </c>
      <c r="I50" s="122">
        <f t="shared" si="14"/>
        <v>0</v>
      </c>
      <c r="J50" s="122">
        <f t="shared" si="14"/>
        <v>0</v>
      </c>
      <c r="K50" s="122">
        <f t="shared" si="14"/>
        <v>0</v>
      </c>
      <c r="L50" s="122">
        <f t="shared" si="14"/>
        <v>0</v>
      </c>
      <c r="M50" s="122">
        <f t="shared" si="14"/>
        <v>0</v>
      </c>
      <c r="N50" s="122" t="e">
        <f t="shared" si="14"/>
        <v>#REF!</v>
      </c>
      <c r="O50" s="117" t="e">
        <f t="shared" si="0"/>
        <v>#REF!</v>
      </c>
      <c r="P50" s="114"/>
      <c r="Q50" s="88" t="s">
        <v>210</v>
      </c>
      <c r="R50" s="122" t="e">
        <f>SUM(R10+R32+R37)</f>
        <v>#REF!</v>
      </c>
      <c r="S50" s="122">
        <f t="shared" ref="S50:AD50" si="15">SUM(S10+S32+S37)</f>
        <v>4052425</v>
      </c>
      <c r="T50" s="122">
        <f t="shared" si="15"/>
        <v>0</v>
      </c>
      <c r="U50" s="122">
        <f t="shared" si="15"/>
        <v>0</v>
      </c>
      <c r="V50" s="122">
        <f t="shared" si="15"/>
        <v>0</v>
      </c>
      <c r="W50" s="122">
        <f t="shared" si="15"/>
        <v>0</v>
      </c>
      <c r="X50" s="122">
        <f t="shared" si="15"/>
        <v>0</v>
      </c>
      <c r="Y50" s="122">
        <f t="shared" si="15"/>
        <v>0</v>
      </c>
      <c r="Z50" s="122">
        <f t="shared" si="15"/>
        <v>0</v>
      </c>
      <c r="AA50" s="122">
        <f t="shared" si="15"/>
        <v>0</v>
      </c>
      <c r="AB50" s="122">
        <f t="shared" si="15"/>
        <v>0</v>
      </c>
      <c r="AC50" s="122">
        <f t="shared" si="15"/>
        <v>0</v>
      </c>
      <c r="AD50" s="122" t="e">
        <f t="shared" si="15"/>
        <v>#REF!</v>
      </c>
    </row>
    <row r="51" spans="1:30">
      <c r="A51" s="116" t="s">
        <v>211</v>
      </c>
      <c r="B51" s="85" t="s">
        <v>133</v>
      </c>
      <c r="C51" s="113"/>
      <c r="D51" s="113"/>
      <c r="E51" s="113"/>
      <c r="F51" s="113"/>
      <c r="G51" s="113"/>
      <c r="H51" s="113"/>
      <c r="I51" s="113"/>
      <c r="J51" s="113"/>
      <c r="K51" s="113"/>
      <c r="L51" s="113"/>
      <c r="M51" s="113"/>
      <c r="N51" s="113"/>
      <c r="O51" s="122">
        <f t="shared" si="0"/>
        <v>0</v>
      </c>
      <c r="P51" s="123"/>
      <c r="Q51" s="121"/>
      <c r="R51" s="124"/>
      <c r="S51" s="124"/>
      <c r="T51" s="124"/>
      <c r="U51" s="124"/>
      <c r="V51" s="124"/>
      <c r="W51" s="124"/>
      <c r="X51" s="124"/>
      <c r="Y51" s="124"/>
      <c r="Z51" s="124"/>
      <c r="AA51" s="124"/>
      <c r="AB51" s="124"/>
      <c r="AC51" s="124"/>
      <c r="AD51" s="113"/>
    </row>
    <row r="52" spans="1:30">
      <c r="A52" s="115"/>
      <c r="B52" s="85" t="s">
        <v>134</v>
      </c>
      <c r="C52" s="113"/>
      <c r="D52" s="113"/>
      <c r="E52" s="113"/>
      <c r="F52" s="113"/>
      <c r="G52" s="113"/>
      <c r="H52" s="113"/>
      <c r="I52" s="113"/>
      <c r="J52" s="113"/>
      <c r="K52" s="113"/>
      <c r="L52" s="113"/>
      <c r="M52" s="113"/>
      <c r="N52" s="113"/>
      <c r="O52" s="122">
        <f t="shared" si="0"/>
        <v>0</v>
      </c>
      <c r="P52" s="114">
        <v>14</v>
      </c>
      <c r="Q52" s="85" t="s">
        <v>212</v>
      </c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</row>
    <row r="53" spans="1:30">
      <c r="A53" s="116" t="s">
        <v>213</v>
      </c>
      <c r="B53" s="85" t="s">
        <v>135</v>
      </c>
      <c r="C53" s="113"/>
      <c r="D53" s="113"/>
      <c r="E53" s="113"/>
      <c r="F53" s="113"/>
      <c r="G53" s="113"/>
      <c r="H53" s="113"/>
      <c r="I53" s="113"/>
      <c r="J53" s="113"/>
      <c r="K53" s="113"/>
      <c r="L53" s="113"/>
      <c r="M53" s="113"/>
      <c r="N53" s="113"/>
      <c r="O53" s="122">
        <f t="shared" si="0"/>
        <v>0</v>
      </c>
      <c r="P53" s="114" t="s">
        <v>214</v>
      </c>
      <c r="Q53" s="85" t="s">
        <v>215</v>
      </c>
      <c r="R53" s="113"/>
      <c r="S53" s="113"/>
      <c r="T53" s="113"/>
      <c r="U53" s="113"/>
      <c r="V53" s="113"/>
      <c r="W53" s="113"/>
      <c r="X53" s="113"/>
      <c r="Y53" s="113"/>
      <c r="Z53" s="113"/>
      <c r="AA53" s="113"/>
      <c r="AB53" s="113"/>
      <c r="AC53" s="113"/>
      <c r="AD53" s="113"/>
    </row>
    <row r="54" spans="1:30">
      <c r="A54" s="116" t="s">
        <v>216</v>
      </c>
      <c r="B54" s="85" t="s">
        <v>136</v>
      </c>
      <c r="C54" s="113"/>
      <c r="D54" s="113"/>
      <c r="E54" s="113"/>
      <c r="F54" s="113"/>
      <c r="G54" s="113"/>
      <c r="H54" s="113"/>
      <c r="I54" s="113"/>
      <c r="J54" s="113"/>
      <c r="K54" s="113"/>
      <c r="L54" s="113"/>
      <c r="M54" s="113"/>
      <c r="N54" s="113"/>
      <c r="O54" s="122">
        <f t="shared" si="0"/>
        <v>0</v>
      </c>
      <c r="P54" s="114" t="s">
        <v>217</v>
      </c>
      <c r="Q54" s="85" t="s">
        <v>137</v>
      </c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</row>
    <row r="55" spans="1:30">
      <c r="A55" s="116" t="s">
        <v>218</v>
      </c>
      <c r="B55" s="85" t="s">
        <v>137</v>
      </c>
      <c r="C55" s="113"/>
      <c r="D55" s="113"/>
      <c r="E55" s="113"/>
      <c r="F55" s="113"/>
      <c r="G55" s="113"/>
      <c r="H55" s="113"/>
      <c r="I55" s="113"/>
      <c r="J55" s="113"/>
      <c r="K55" s="113"/>
      <c r="L55" s="113"/>
      <c r="M55" s="113"/>
      <c r="N55" s="113"/>
      <c r="O55" s="122">
        <f t="shared" si="0"/>
        <v>0</v>
      </c>
      <c r="P55" s="114" t="s">
        <v>219</v>
      </c>
      <c r="Q55" s="85" t="s">
        <v>138</v>
      </c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</row>
    <row r="56" spans="1:30">
      <c r="A56" s="116" t="s">
        <v>220</v>
      </c>
      <c r="B56" s="85" t="s">
        <v>138</v>
      </c>
      <c r="C56" s="113"/>
      <c r="D56" s="113"/>
      <c r="E56" s="113"/>
      <c r="F56" s="113"/>
      <c r="G56" s="113"/>
      <c r="H56" s="113"/>
      <c r="I56" s="113"/>
      <c r="J56" s="113"/>
      <c r="K56" s="113"/>
      <c r="L56" s="113"/>
      <c r="M56" s="113"/>
      <c r="N56" s="113"/>
      <c r="O56" s="122">
        <f t="shared" si="0"/>
        <v>0</v>
      </c>
      <c r="P56" s="114">
        <v>82</v>
      </c>
      <c r="Q56" s="85" t="s">
        <v>221</v>
      </c>
      <c r="R56" s="113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</row>
    <row r="57" spans="1:30">
      <c r="A57" s="115"/>
      <c r="B57" s="88" t="s">
        <v>139</v>
      </c>
      <c r="C57" s="122">
        <f>SUM(C51:C56)</f>
        <v>0</v>
      </c>
      <c r="D57" s="122">
        <f t="shared" ref="D57:N57" si="16">SUM(D51:D56)</f>
        <v>0</v>
      </c>
      <c r="E57" s="122">
        <f t="shared" si="16"/>
        <v>0</v>
      </c>
      <c r="F57" s="122">
        <f t="shared" si="16"/>
        <v>0</v>
      </c>
      <c r="G57" s="122">
        <f t="shared" si="16"/>
        <v>0</v>
      </c>
      <c r="H57" s="122">
        <f t="shared" si="16"/>
        <v>0</v>
      </c>
      <c r="I57" s="122">
        <f t="shared" si="16"/>
        <v>0</v>
      </c>
      <c r="J57" s="122">
        <f t="shared" si="16"/>
        <v>0</v>
      </c>
      <c r="K57" s="122">
        <f t="shared" si="16"/>
        <v>0</v>
      </c>
      <c r="L57" s="122">
        <f t="shared" si="16"/>
        <v>0</v>
      </c>
      <c r="M57" s="122">
        <f t="shared" si="16"/>
        <v>0</v>
      </c>
      <c r="N57" s="122">
        <f t="shared" si="16"/>
        <v>0</v>
      </c>
      <c r="O57" s="122">
        <f t="shared" si="0"/>
        <v>0</v>
      </c>
      <c r="P57" s="85"/>
      <c r="Q57" s="120" t="s">
        <v>222</v>
      </c>
      <c r="R57" s="117">
        <f>SUM(R51:R56)</f>
        <v>0</v>
      </c>
      <c r="S57" s="117">
        <f t="shared" ref="S57:AD57" si="17">SUM(S51:S56)</f>
        <v>0</v>
      </c>
      <c r="T57" s="117">
        <f t="shared" si="17"/>
        <v>0</v>
      </c>
      <c r="U57" s="117">
        <f t="shared" si="17"/>
        <v>0</v>
      </c>
      <c r="V57" s="117">
        <f t="shared" si="17"/>
        <v>0</v>
      </c>
      <c r="W57" s="117">
        <f t="shared" si="17"/>
        <v>0</v>
      </c>
      <c r="X57" s="117">
        <f t="shared" si="17"/>
        <v>0</v>
      </c>
      <c r="Y57" s="117">
        <f t="shared" si="17"/>
        <v>0</v>
      </c>
      <c r="Z57" s="117">
        <f t="shared" si="17"/>
        <v>0</v>
      </c>
      <c r="AA57" s="117">
        <f t="shared" si="17"/>
        <v>0</v>
      </c>
      <c r="AB57" s="117">
        <f t="shared" si="17"/>
        <v>0</v>
      </c>
      <c r="AC57" s="117">
        <f t="shared" si="17"/>
        <v>0</v>
      </c>
      <c r="AD57" s="117">
        <f t="shared" si="17"/>
        <v>0</v>
      </c>
    </row>
    <row r="58" spans="1:30">
      <c r="A58" s="115"/>
      <c r="B58" s="125" t="s">
        <v>223</v>
      </c>
      <c r="C58" s="126">
        <f>SUM(C10+C50+C57)</f>
        <v>0</v>
      </c>
      <c r="D58" s="126">
        <f t="shared" ref="D58:N58" si="18">SUM(D10+D50+D57)</f>
        <v>0</v>
      </c>
      <c r="E58" s="126">
        <f t="shared" si="18"/>
        <v>0</v>
      </c>
      <c r="F58" s="126">
        <f t="shared" si="18"/>
        <v>0</v>
      </c>
      <c r="G58" s="126">
        <f t="shared" si="18"/>
        <v>0</v>
      </c>
      <c r="H58" s="126">
        <f t="shared" si="18"/>
        <v>0</v>
      </c>
      <c r="I58" s="126">
        <f t="shared" si="18"/>
        <v>0</v>
      </c>
      <c r="J58" s="126">
        <f t="shared" si="18"/>
        <v>0</v>
      </c>
      <c r="K58" s="126">
        <f t="shared" si="18"/>
        <v>0</v>
      </c>
      <c r="L58" s="126">
        <f t="shared" si="18"/>
        <v>0</v>
      </c>
      <c r="M58" s="126">
        <f t="shared" si="18"/>
        <v>0</v>
      </c>
      <c r="N58" s="126" t="e">
        <f t="shared" si="18"/>
        <v>#REF!</v>
      </c>
      <c r="O58" s="126" t="e">
        <f>SUM(C58:N58)</f>
        <v>#REF!</v>
      </c>
      <c r="P58" s="85"/>
      <c r="Q58" s="86" t="s">
        <v>224</v>
      </c>
      <c r="R58" s="126" t="e">
        <f>SUM(R50+R57)</f>
        <v>#REF!</v>
      </c>
      <c r="S58" s="126">
        <f t="shared" ref="S58:AD58" si="19">SUM(S50+S57)</f>
        <v>4052425</v>
      </c>
      <c r="T58" s="126">
        <f t="shared" si="19"/>
        <v>0</v>
      </c>
      <c r="U58" s="126">
        <f t="shared" si="19"/>
        <v>0</v>
      </c>
      <c r="V58" s="126">
        <f t="shared" si="19"/>
        <v>0</v>
      </c>
      <c r="W58" s="126">
        <f t="shared" si="19"/>
        <v>0</v>
      </c>
      <c r="X58" s="126">
        <f t="shared" si="19"/>
        <v>0</v>
      </c>
      <c r="Y58" s="126">
        <f t="shared" si="19"/>
        <v>0</v>
      </c>
      <c r="Z58" s="126">
        <f t="shared" si="19"/>
        <v>0</v>
      </c>
      <c r="AA58" s="126">
        <f t="shared" si="19"/>
        <v>0</v>
      </c>
      <c r="AB58" s="126">
        <f t="shared" si="19"/>
        <v>0</v>
      </c>
      <c r="AC58" s="126">
        <f t="shared" si="19"/>
        <v>0</v>
      </c>
      <c r="AD58" s="126" t="e">
        <f t="shared" si="19"/>
        <v>#REF!</v>
      </c>
    </row>
    <row r="59" spans="1:30">
      <c r="A59" s="115"/>
      <c r="B59" s="127" t="s">
        <v>225</v>
      </c>
      <c r="C59" s="128"/>
      <c r="D59" s="128"/>
      <c r="E59" s="128"/>
      <c r="F59" s="128"/>
      <c r="G59" s="128"/>
      <c r="H59" s="128"/>
      <c r="I59" s="128"/>
      <c r="J59" s="128"/>
      <c r="K59" s="128"/>
      <c r="L59" s="128"/>
      <c r="M59" s="128"/>
      <c r="N59" s="128"/>
      <c r="O59" s="129" t="e">
        <f>SUM(AD58-O58)</f>
        <v>#REF!</v>
      </c>
      <c r="P59" s="127"/>
      <c r="Q59" s="127" t="s">
        <v>225</v>
      </c>
      <c r="R59" s="130"/>
      <c r="S59" s="131"/>
      <c r="T59" s="131"/>
      <c r="U59" s="131"/>
      <c r="V59" s="131"/>
      <c r="W59" s="131"/>
      <c r="X59" s="131"/>
      <c r="Y59" s="131"/>
      <c r="Z59" s="131"/>
      <c r="AA59" s="131"/>
      <c r="AB59" s="131"/>
      <c r="AC59" s="131"/>
      <c r="AD59" s="130"/>
    </row>
  </sheetData>
  <sheetProtection selectLockedCells="1" selectUnlockedCells="1"/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F57"/>
  <sheetViews>
    <sheetView topLeftCell="B2" workbookViewId="0">
      <selection activeCell="B2" sqref="B2"/>
    </sheetView>
  </sheetViews>
  <sheetFormatPr baseColWidth="10" defaultRowHeight="15.75"/>
  <cols>
    <col min="1" max="1" width="0" hidden="1" customWidth="1"/>
    <col min="2" max="2" width="21.5703125" style="163" customWidth="1"/>
  </cols>
  <sheetData>
    <row r="2" spans="1:6" ht="15" customHeight="1">
      <c r="A2" t="s">
        <v>231</v>
      </c>
      <c r="B2" s="235" t="s">
        <v>253</v>
      </c>
      <c r="C2" s="166"/>
    </row>
    <row r="3" spans="1:6" ht="15" customHeight="1">
      <c r="B3" s="236" t="s">
        <v>254</v>
      </c>
      <c r="C3" s="166"/>
    </row>
    <row r="4" spans="1:6" ht="15" customHeight="1">
      <c r="B4" s="236" t="s">
        <v>255</v>
      </c>
      <c r="C4" s="166"/>
    </row>
    <row r="5" spans="1:6" ht="15" customHeight="1">
      <c r="B5" s="236" t="s">
        <v>256</v>
      </c>
    </row>
    <row r="6" spans="1:6" ht="51" customHeight="1">
      <c r="A6" s="162" t="s">
        <v>20</v>
      </c>
      <c r="B6" s="236" t="s">
        <v>257</v>
      </c>
      <c r="C6" s="163"/>
      <c r="D6" s="163"/>
      <c r="E6" s="163"/>
      <c r="F6" s="163"/>
    </row>
    <row r="7" spans="1:6" ht="51" customHeight="1">
      <c r="A7" s="162"/>
      <c r="B7" s="236" t="s">
        <v>258</v>
      </c>
      <c r="C7" s="163"/>
      <c r="D7" s="163"/>
      <c r="E7" s="163"/>
      <c r="F7" s="163"/>
    </row>
    <row r="8" spans="1:6">
      <c r="A8" s="164"/>
      <c r="B8" s="236" t="s">
        <v>259</v>
      </c>
      <c r="C8" s="163"/>
      <c r="D8" s="163"/>
      <c r="E8" s="163"/>
      <c r="F8" s="163"/>
    </row>
    <row r="9" spans="1:6">
      <c r="A9" s="164"/>
      <c r="B9" s="236" t="s">
        <v>260</v>
      </c>
      <c r="C9" s="163"/>
      <c r="D9" s="163"/>
      <c r="E9" s="163"/>
      <c r="F9" s="163"/>
    </row>
    <row r="10" spans="1:6">
      <c r="A10" s="164"/>
      <c r="B10" s="236" t="s">
        <v>261</v>
      </c>
      <c r="C10" s="163"/>
      <c r="D10" s="163"/>
      <c r="E10" s="163"/>
      <c r="F10" s="163"/>
    </row>
    <row r="11" spans="1:6">
      <c r="A11" s="164"/>
      <c r="B11" s="236" t="s">
        <v>262</v>
      </c>
      <c r="C11" s="163"/>
      <c r="D11" s="163"/>
      <c r="E11" s="163"/>
      <c r="F11" s="163"/>
    </row>
    <row r="12" spans="1:6">
      <c r="A12" s="164"/>
      <c r="B12" s="236" t="s">
        <v>263</v>
      </c>
      <c r="C12" s="163"/>
      <c r="D12" s="163"/>
      <c r="E12" s="163"/>
      <c r="F12" s="163"/>
    </row>
    <row r="13" spans="1:6">
      <c r="A13" s="164"/>
      <c r="B13" s="236" t="s">
        <v>264</v>
      </c>
      <c r="C13" s="163"/>
      <c r="D13" s="163"/>
      <c r="E13" s="163"/>
      <c r="F13" s="163"/>
    </row>
    <row r="14" spans="1:6">
      <c r="A14" s="164"/>
      <c r="B14" s="236" t="s">
        <v>265</v>
      </c>
      <c r="C14" s="163"/>
      <c r="D14" s="163"/>
      <c r="E14" s="163"/>
      <c r="F14" s="163"/>
    </row>
    <row r="15" spans="1:6">
      <c r="A15" s="165"/>
      <c r="C15" s="163"/>
      <c r="D15" s="163"/>
      <c r="E15" s="163"/>
      <c r="F15" s="163"/>
    </row>
    <row r="16" spans="1:6">
      <c r="A16" s="163"/>
      <c r="C16" s="163"/>
      <c r="D16" s="163"/>
      <c r="E16" s="163"/>
      <c r="F16" s="163"/>
    </row>
    <row r="17" spans="1:6">
      <c r="A17" s="163"/>
      <c r="C17" s="163"/>
      <c r="D17" s="163"/>
      <c r="E17" s="163"/>
      <c r="F17" s="163"/>
    </row>
    <row r="18" spans="1:6">
      <c r="A18" s="163"/>
      <c r="C18" s="163"/>
      <c r="D18" s="163"/>
      <c r="E18" s="163"/>
      <c r="F18" s="163"/>
    </row>
    <row r="19" spans="1:6">
      <c r="A19" s="163"/>
      <c r="C19" s="163"/>
      <c r="D19" s="163"/>
      <c r="E19" s="163"/>
      <c r="F19" s="163"/>
    </row>
    <row r="20" spans="1:6">
      <c r="A20" s="163"/>
      <c r="C20" s="163"/>
      <c r="D20" s="163"/>
      <c r="E20" s="163"/>
      <c r="F20" s="163"/>
    </row>
    <row r="21" spans="1:6">
      <c r="A21" s="163"/>
      <c r="C21" s="163"/>
      <c r="D21" s="163"/>
      <c r="E21" s="163"/>
      <c r="F21" s="163"/>
    </row>
    <row r="22" spans="1:6">
      <c r="A22" s="163"/>
      <c r="C22" s="163"/>
      <c r="D22" s="163"/>
      <c r="E22" s="163"/>
      <c r="F22" s="163"/>
    </row>
    <row r="23" spans="1:6">
      <c r="A23" s="163"/>
      <c r="C23" s="163"/>
      <c r="D23" s="163"/>
      <c r="E23" s="163"/>
      <c r="F23" s="163"/>
    </row>
    <row r="24" spans="1:6">
      <c r="A24" s="163"/>
      <c r="C24" s="163"/>
      <c r="D24" s="163"/>
      <c r="E24" s="163"/>
      <c r="F24" s="163"/>
    </row>
    <row r="25" spans="1:6">
      <c r="A25" s="163"/>
      <c r="C25" s="163"/>
      <c r="D25" s="163"/>
      <c r="E25" s="163"/>
      <c r="F25" s="163"/>
    </row>
    <row r="26" spans="1:6">
      <c r="A26" s="163"/>
      <c r="C26" s="163"/>
      <c r="D26" s="163"/>
      <c r="E26" s="163"/>
      <c r="F26" s="163"/>
    </row>
    <row r="27" spans="1:6">
      <c r="A27" s="163"/>
      <c r="C27" s="163"/>
      <c r="D27" s="163"/>
      <c r="E27" s="163"/>
      <c r="F27" s="163"/>
    </row>
    <row r="28" spans="1:6">
      <c r="A28" s="163"/>
      <c r="C28" s="163"/>
      <c r="D28" s="163"/>
      <c r="E28" s="163"/>
      <c r="F28" s="163"/>
    </row>
    <row r="29" spans="1:6">
      <c r="A29" s="163"/>
      <c r="C29" s="163"/>
      <c r="D29" s="163"/>
      <c r="E29" s="163"/>
      <c r="F29" s="163"/>
    </row>
    <row r="30" spans="1:6">
      <c r="A30" s="163"/>
      <c r="C30" s="163"/>
      <c r="D30" s="163"/>
      <c r="E30" s="163"/>
      <c r="F30" s="163"/>
    </row>
    <row r="31" spans="1:6">
      <c r="A31" s="163"/>
      <c r="C31" s="163"/>
      <c r="D31" s="163"/>
      <c r="E31" s="163"/>
      <c r="F31" s="163"/>
    </row>
    <row r="32" spans="1:6">
      <c r="A32" s="163"/>
      <c r="C32" s="163"/>
      <c r="D32" s="163"/>
      <c r="E32" s="163"/>
      <c r="F32" s="163"/>
    </row>
    <row r="33" spans="1:6">
      <c r="A33" s="163"/>
      <c r="C33" s="163"/>
      <c r="D33" s="163"/>
      <c r="E33" s="163"/>
      <c r="F33" s="163"/>
    </row>
    <row r="34" spans="1:6">
      <c r="A34" s="163"/>
      <c r="C34" s="163"/>
      <c r="D34" s="163"/>
      <c r="E34" s="163"/>
      <c r="F34" s="163"/>
    </row>
    <row r="35" spans="1:6">
      <c r="A35" s="163"/>
      <c r="C35" s="163"/>
      <c r="D35" s="163"/>
      <c r="E35" s="163"/>
      <c r="F35" s="163"/>
    </row>
    <row r="36" spans="1:6">
      <c r="A36" s="163"/>
      <c r="C36" s="163"/>
      <c r="D36" s="163"/>
      <c r="E36" s="163"/>
      <c r="F36" s="163"/>
    </row>
    <row r="37" spans="1:6">
      <c r="A37" s="163"/>
      <c r="C37" s="163"/>
      <c r="D37" s="163"/>
      <c r="E37" s="163"/>
      <c r="F37" s="163"/>
    </row>
    <row r="38" spans="1:6">
      <c r="A38" s="163"/>
      <c r="C38" s="163"/>
      <c r="D38" s="163"/>
      <c r="E38" s="163"/>
      <c r="F38" s="163"/>
    </row>
    <row r="39" spans="1:6">
      <c r="A39" s="163"/>
      <c r="C39" s="163"/>
      <c r="D39" s="163"/>
      <c r="E39" s="163"/>
      <c r="F39" s="163"/>
    </row>
    <row r="40" spans="1:6">
      <c r="A40" s="163"/>
      <c r="C40" s="163"/>
      <c r="D40" s="163"/>
      <c r="E40" s="163"/>
      <c r="F40" s="163"/>
    </row>
    <row r="41" spans="1:6">
      <c r="A41" s="163"/>
      <c r="C41" s="163"/>
      <c r="D41" s="163"/>
      <c r="E41" s="163"/>
      <c r="F41" s="163"/>
    </row>
    <row r="42" spans="1:6">
      <c r="A42" s="163"/>
      <c r="C42" s="163"/>
      <c r="D42" s="163"/>
      <c r="E42" s="163"/>
      <c r="F42" s="163"/>
    </row>
    <row r="43" spans="1:6">
      <c r="A43" s="163"/>
      <c r="C43" s="163"/>
      <c r="D43" s="163"/>
      <c r="E43" s="163"/>
      <c r="F43" s="163"/>
    </row>
    <row r="44" spans="1:6">
      <c r="A44" s="163"/>
      <c r="C44" s="163"/>
      <c r="D44" s="163"/>
      <c r="E44" s="163"/>
      <c r="F44" s="163"/>
    </row>
    <row r="45" spans="1:6">
      <c r="A45" s="163"/>
      <c r="C45" s="163"/>
      <c r="D45" s="163"/>
      <c r="E45" s="163"/>
      <c r="F45" s="163"/>
    </row>
    <row r="46" spans="1:6">
      <c r="A46" s="163"/>
      <c r="C46" s="163"/>
      <c r="D46" s="163"/>
      <c r="E46" s="163"/>
      <c r="F46" s="163"/>
    </row>
    <row r="47" spans="1:6">
      <c r="A47" s="163"/>
      <c r="C47" s="163"/>
      <c r="D47" s="163"/>
      <c r="E47" s="163"/>
      <c r="F47" s="163"/>
    </row>
    <row r="48" spans="1:6">
      <c r="A48" s="163"/>
      <c r="C48" s="163"/>
      <c r="D48" s="163"/>
      <c r="E48" s="163"/>
      <c r="F48" s="163"/>
    </row>
    <row r="49" spans="1:6">
      <c r="A49" s="163"/>
      <c r="C49" s="163"/>
      <c r="D49" s="163"/>
      <c r="E49" s="163"/>
      <c r="F49" s="163"/>
    </row>
    <row r="50" spans="1:6">
      <c r="A50" s="163"/>
      <c r="C50" s="163"/>
      <c r="D50" s="163"/>
      <c r="E50" s="163"/>
      <c r="F50" s="163"/>
    </row>
    <row r="51" spans="1:6">
      <c r="A51" s="163"/>
      <c r="C51" s="163"/>
      <c r="D51" s="163"/>
      <c r="E51" s="163"/>
      <c r="F51" s="163"/>
    </row>
    <row r="52" spans="1:6">
      <c r="A52" s="163"/>
      <c r="C52" s="163"/>
      <c r="D52" s="163"/>
      <c r="E52" s="163"/>
      <c r="F52" s="163"/>
    </row>
    <row r="53" spans="1:6">
      <c r="C53" s="163"/>
      <c r="D53" s="163"/>
      <c r="E53" s="163"/>
      <c r="F53" s="163"/>
    </row>
    <row r="54" spans="1:6">
      <c r="C54" s="163"/>
      <c r="D54" s="163"/>
      <c r="E54" s="163"/>
      <c r="F54" s="163"/>
    </row>
    <row r="55" spans="1:6">
      <c r="C55" s="163"/>
      <c r="D55" s="163"/>
      <c r="E55" s="163"/>
      <c r="F55" s="163"/>
    </row>
    <row r="56" spans="1:6">
      <c r="C56" s="163"/>
      <c r="D56" s="163"/>
      <c r="E56" s="163"/>
      <c r="F56" s="163"/>
    </row>
    <row r="57" spans="1:6">
      <c r="C57" s="163"/>
      <c r="D57" s="163"/>
      <c r="E57" s="163"/>
      <c r="F57" s="163"/>
    </row>
  </sheetData>
  <pageMargins left="0.70866141732283472" right="0.70866141732283472" top="1.3385826771653544" bottom="1.3385826771653544" header="0.31496062992125984" footer="0.31496062992125984"/>
  <pageSetup paperSize="9" orientation="landscape" r:id="rId1"/>
  <headerFooter>
    <oddHeader xml:space="preserve">&amp;LFORMATION SANITAIRE COMMUNAUTAIRE D'ADIOPODOUME&amp;RFSUCOM ADIOPODOUME 2020
</oddHeader>
    <oddFooter>&amp;L&amp;B Confidentiel&amp;B&amp;C&amp;D&amp;RPage &amp;P</oddFooter>
  </headerFooter>
  <tableParts count="1">
    <tablePart r:id="rId2"/>
  </tablePart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"/>
  <sheetViews>
    <sheetView workbookViewId="0">
      <selection activeCell="A2" sqref="A2:X23"/>
    </sheetView>
  </sheetViews>
  <sheetFormatPr baseColWidth="10" defaultRowHeight="15"/>
  <cols>
    <col min="11" max="11" width="16.85546875" customWidth="1"/>
    <col min="16" max="16" width="14.28515625" customWidth="1"/>
    <col min="17" max="17" width="13.5703125" customWidth="1"/>
    <col min="19" max="20" width="14" customWidth="1"/>
    <col min="21" max="21" width="15.7109375" customWidth="1"/>
    <col min="23" max="23" width="14.5703125" customWidth="1"/>
  </cols>
  <sheetData/>
  <pageMargins left="0.7" right="0.7" top="0.75" bottom="0.75" header="0.3" footer="0.3"/>
  <pageSetup paperSize="9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"/>
  <sheetViews>
    <sheetView workbookViewId="0">
      <selection sqref="A1:XFD12"/>
    </sheetView>
  </sheetViews>
  <sheetFormatPr baseColWidth="10" defaultRowHeight="15"/>
  <cols>
    <col min="1" max="1" width="16.140625" customWidth="1"/>
  </cols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"/>
  <sheetViews>
    <sheetView workbookViewId="0">
      <pane xSplit="2" ySplit="1" topLeftCell="L2" activePane="bottomRight" state="frozen"/>
      <selection pane="topRight" activeCell="C1" sqref="C1"/>
      <selection pane="bottomLeft" activeCell="A4" sqref="A4"/>
      <selection pane="bottomRight" sqref="A1:XFD21"/>
    </sheetView>
  </sheetViews>
  <sheetFormatPr baseColWidth="10" defaultRowHeight="15"/>
  <cols>
    <col min="3" max="3" width="12.85546875" bestFit="1" customWidth="1"/>
    <col min="4" max="4" width="11.85546875" bestFit="1" customWidth="1"/>
    <col min="5" max="5" width="12.8554687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customWidth="1"/>
    <col min="10" max="10" width="14.28515625" bestFit="1" customWidth="1"/>
    <col min="11" max="11" width="26.5703125" customWidth="1"/>
    <col min="12" max="12" width="24" customWidth="1"/>
    <col min="14" max="14" width="20.7109375" customWidth="1"/>
    <col min="15" max="15" width="14.28515625" customWidth="1"/>
    <col min="19" max="19" width="12.85546875" bestFit="1" customWidth="1"/>
    <col min="21" max="21" width="12.5703125" customWidth="1"/>
    <col min="22" max="22" width="11.85546875" customWidth="1"/>
  </cols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"/>
  <sheetViews>
    <sheetView topLeftCell="A2"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21</vt:i4>
      </vt:variant>
      <vt:variant>
        <vt:lpstr>Plages nommées</vt:lpstr>
      </vt:variant>
      <vt:variant>
        <vt:i4>4</vt:i4>
      </vt:variant>
    </vt:vector>
  </HeadingPairs>
  <TitlesOfParts>
    <vt:vector size="25" baseType="lpstr">
      <vt:lpstr>JANVIER 2021</vt:lpstr>
      <vt:lpstr>TABLEAU DE BORD</vt:lpstr>
      <vt:lpstr>FEVRIER 2021</vt:lpstr>
      <vt:lpstr>MARS 2021</vt:lpstr>
      <vt:lpstr>AVRIL 2021</vt:lpstr>
      <vt:lpstr>MAI 2021</vt:lpstr>
      <vt:lpstr>JUIN 2021</vt:lpstr>
      <vt:lpstr>JUILLET 2021</vt:lpstr>
      <vt:lpstr>AOUT 2021</vt:lpstr>
      <vt:lpstr>SEPTEMBRE 2020</vt:lpstr>
      <vt:lpstr>OCTOBRE 2021</vt:lpstr>
      <vt:lpstr>NOVEMBRE 2021</vt:lpstr>
      <vt:lpstr>DECEMBRE 2021</vt:lpstr>
      <vt:lpstr>BILAN 2021</vt:lpstr>
      <vt:lpstr>LIVRE CAISSE</vt:lpstr>
      <vt:lpstr>POINT </vt:lpstr>
      <vt:lpstr>LISTES</vt:lpstr>
      <vt:lpstr>Feuil6</vt:lpstr>
      <vt:lpstr>Feuil7</vt:lpstr>
      <vt:lpstr>Feuil9</vt:lpstr>
      <vt:lpstr>Feuil1</vt:lpstr>
      <vt:lpstr>Liste_MOIS</vt:lpstr>
      <vt:lpstr>ListeMois</vt:lpstr>
      <vt:lpstr>TMois</vt:lpstr>
      <vt:lpstr>LISTES!Zone_d_impression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Hilaire DJORO</dc:creator>
  <cp:lastModifiedBy>MSESAME</cp:lastModifiedBy>
  <cp:lastPrinted>2020-10-22T18:59:49Z</cp:lastPrinted>
  <dcterms:created xsi:type="dcterms:W3CDTF">2014-01-06T16:08:52Z</dcterms:created>
  <dcterms:modified xsi:type="dcterms:W3CDTF">2021-06-02T21:03:54Z</dcterms:modified>
</cp:coreProperties>
</file>