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P:\RH\CDS_Ressources Humaines\2-Gestion des temps (kelio)\2-Modulation\Modulation 2021-2022\Fiches individuelles classes externalisées\"/>
    </mc:Choice>
  </mc:AlternateContent>
  <bookViews>
    <workbookView xWindow="0" yWindow="0" windowWidth="15480" windowHeight="8190"/>
  </bookViews>
  <sheets>
    <sheet name="Feuil1" sheetId="51" r:id="rId1"/>
    <sheet name="Obj_2021_22" sheetId="52" r:id="rId2"/>
  </sheets>
  <definedNames>
    <definedName name="_xlnm.Print_Area" localSheetId="1">Obj_2021_22!$A$1:$B$28</definedName>
  </definedNames>
  <calcPr calcId="162913"/>
</workbook>
</file>

<file path=xl/calcChain.xml><?xml version="1.0" encoding="utf-8"?>
<calcChain xmlns="http://schemas.openxmlformats.org/spreadsheetml/2006/main">
  <c r="B27" i="52" l="1"/>
  <c r="E22" i="52"/>
  <c r="B21" i="52"/>
  <c r="E19" i="52"/>
  <c r="E18" i="52"/>
  <c r="E17" i="52"/>
  <c r="E16" i="52"/>
  <c r="E15" i="52"/>
  <c r="E14" i="52"/>
  <c r="E13" i="52"/>
  <c r="E12" i="52"/>
  <c r="B12" i="52"/>
  <c r="B9" i="52"/>
  <c r="B17" i="52" s="1"/>
  <c r="B7" i="52"/>
  <c r="B13" i="52"/>
  <c r="E20" i="52" l="1"/>
  <c r="B14" i="52" s="1"/>
  <c r="B18" i="52" s="1"/>
  <c r="B19" i="52" s="1"/>
  <c r="B20" i="52" s="1"/>
  <c r="B22" i="52" s="1"/>
  <c r="B24" i="52" s="1"/>
  <c r="B25" i="52" s="1"/>
  <c r="B31" i="52" s="1"/>
  <c r="B33" i="52" s="1"/>
  <c r="E21" i="52"/>
</calcChain>
</file>

<file path=xl/sharedStrings.xml><?xml version="1.0" encoding="utf-8"?>
<sst xmlns="http://schemas.openxmlformats.org/spreadsheetml/2006/main" count="81" uniqueCount="69">
  <si>
    <t>NOM Prénom</t>
  </si>
  <si>
    <t>Nom prénom personne</t>
  </si>
  <si>
    <t>Objectif modulation avant modification horaire</t>
  </si>
  <si>
    <t>Nom prénom du salarié</t>
  </si>
  <si>
    <t>A renseigner</t>
  </si>
  <si>
    <t>Profil :</t>
  </si>
  <si>
    <t>Administration-Gestion</t>
  </si>
  <si>
    <t>Profil</t>
  </si>
  <si>
    <t>Service généraux</t>
  </si>
  <si>
    <t>Date Début modulation</t>
  </si>
  <si>
    <t>Socio-Educatif</t>
  </si>
  <si>
    <t>Date fin de modulation</t>
  </si>
  <si>
    <t>Paramédical</t>
  </si>
  <si>
    <t>Horaire hebdomadaire contractuel</t>
  </si>
  <si>
    <t>Soins</t>
  </si>
  <si>
    <t>ETP</t>
  </si>
  <si>
    <t>Date de calcul d'ancienneté</t>
  </si>
  <si>
    <t>Nombre d'année d'ancienneté</t>
  </si>
  <si>
    <t>Durée annuelle de travail</t>
  </si>
  <si>
    <t>jour férié</t>
  </si>
  <si>
    <t>Date</t>
  </si>
  <si>
    <t>Nombre de jours travaillé sur la période de référence</t>
  </si>
  <si>
    <t>Assomption</t>
  </si>
  <si>
    <t>Les samedis et dimanches sur la période de référence</t>
  </si>
  <si>
    <t>Toussaint</t>
  </si>
  <si>
    <t>Nombre de jours fériés sur la période de référence</t>
  </si>
  <si>
    <t>Armistice 14/18</t>
  </si>
  <si>
    <t>Congés payés</t>
  </si>
  <si>
    <t>Noel</t>
  </si>
  <si>
    <t>Congés trimestriels</t>
  </si>
  <si>
    <t>jour de l'an</t>
  </si>
  <si>
    <t>Congés d'ancienneté</t>
  </si>
  <si>
    <t>Lundi de Paques</t>
  </si>
  <si>
    <t>Total nombre de jour à travailler</t>
  </si>
  <si>
    <t>Fête du travail</t>
  </si>
  <si>
    <t>Nombre de semaine de travail 
(nbre de jour /5)</t>
  </si>
  <si>
    <t>Armistice 39/45</t>
  </si>
  <si>
    <t>Nombre d'heures à réaliser par le salarié à l'année
(nombre de semaine x horaire hebdomadaire contractuel)</t>
  </si>
  <si>
    <t>Jeudi de l'ascenssion</t>
  </si>
  <si>
    <t>Journée de solidarité 
(proratisée en fonction du temps contractuel)</t>
  </si>
  <si>
    <t>Lundi de Pentecôte</t>
  </si>
  <si>
    <t>Objectif de modulation</t>
  </si>
  <si>
    <t>Fête nationale</t>
  </si>
  <si>
    <t xml:space="preserve">Reliquat 2020-2021 majoré à 25% : </t>
  </si>
  <si>
    <t>Objectif après reliquat</t>
  </si>
  <si>
    <t>Objectif de modulation en heures et minutes</t>
  </si>
  <si>
    <t>Signature du salarié</t>
  </si>
  <si>
    <t>CALCUL SPECIFIQUE IME - SOCIO-EDUCATIF</t>
  </si>
  <si>
    <t>NOMBRE JOURS D'OUVERTURE</t>
  </si>
  <si>
    <t>Heures hebdomadaire à réaliser</t>
  </si>
  <si>
    <t>CSP</t>
  </si>
  <si>
    <t>Total CP</t>
  </si>
  <si>
    <t>Total CT</t>
  </si>
  <si>
    <t>Date ancienneté</t>
  </si>
  <si>
    <t>date ancienneté</t>
  </si>
  <si>
    <t>30/08/2013</t>
  </si>
  <si>
    <t>Cat.04 Socio-Educatif</t>
  </si>
  <si>
    <t>Horaire hebdomadaire</t>
  </si>
  <si>
    <t>HORAIRE HEBDOMADAIRE</t>
  </si>
  <si>
    <t>01/03/2011</t>
  </si>
  <si>
    <t>29/08/2016</t>
  </si>
  <si>
    <t>Cat.02 Service généraux</t>
  </si>
  <si>
    <t>albert</t>
  </si>
  <si>
    <t>alfred</t>
  </si>
  <si>
    <t>georges</t>
  </si>
  <si>
    <t>copain</t>
  </si>
  <si>
    <t>cochon</t>
  </si>
  <si>
    <t>florent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</si>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</sst>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[hh]:mm"/>
  </numFmts>
  <fonts count="1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92D050"/>
        <bgColor indexed="64"/>
      </patternFill>
    </fill>
    <fill>
      <patternFill patternType="solid">
        <fgColor rgb="FF299AD2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52"/>
      </left>
      <right style="medium">
        <color indexed="52"/>
      </right>
      <top style="medium">
        <color indexed="52"/>
      </top>
      <bottom style="medium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3" fillId="0" borderId="0"/>
    <xf numFmtId="0" fontId="2" fillId="0" borderId="0"/>
  </cellStyleXfs>
  <cellXfs count="45">
    <xf numFmtId="0" fontId="0" fillId="0" borderId="0" xfId="0"/>
    <xf numFmtId="0" fontId="7" fillId="2" borderId="1" xfId="1" applyFont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vertical="center"/>
    </xf>
    <xf numFmtId="0" fontId="8" fillId="0" borderId="0" xfId="3" applyFont="1"/>
    <xf numFmtId="0" fontId="10" fillId="0" borderId="4" xfId="3" applyFont="1" applyBorder="1" applyAlignment="1">
      <alignment horizontal="left" vertical="center"/>
    </xf>
    <xf numFmtId="0" fontId="2" fillId="0" borderId="4" xfId="3" applyFont="1" applyBorder="1" applyAlignment="1">
      <alignment horizontal="center" vertical="center"/>
    </xf>
    <xf numFmtId="0" fontId="8" fillId="0" borderId="0" xfId="3" applyFont="1" applyAlignment="1">
      <alignment horizontal="left" vertical="center"/>
    </xf>
    <xf numFmtId="0" fontId="10" fillId="0" borderId="5" xfId="3" applyFont="1" applyBorder="1" applyAlignment="1">
      <alignment horizontal="left" vertical="center"/>
    </xf>
    <xf numFmtId="0" fontId="8" fillId="0" borderId="5" xfId="3" applyFont="1" applyBorder="1" applyAlignment="1">
      <alignment horizontal="center" vertical="center"/>
    </xf>
    <xf numFmtId="14" fontId="2" fillId="0" borderId="5" xfId="3" applyNumberFormat="1" applyFont="1" applyBorder="1" applyAlignment="1">
      <alignment horizontal="center" vertical="center"/>
    </xf>
    <xf numFmtId="0" fontId="2" fillId="0" borderId="5" xfId="3" applyFont="1" applyBorder="1" applyAlignment="1">
      <alignment horizontal="center" vertical="center"/>
    </xf>
    <xf numFmtId="0" fontId="10" fillId="0" borderId="6" xfId="3" applyFont="1" applyBorder="1" applyAlignment="1">
      <alignment horizontal="left" vertical="center"/>
    </xf>
    <xf numFmtId="1" fontId="2" fillId="0" borderId="6" xfId="3" applyNumberFormat="1" applyFont="1" applyBorder="1" applyAlignment="1">
      <alignment horizontal="center" vertical="center"/>
    </xf>
    <xf numFmtId="0" fontId="2" fillId="0" borderId="0" xfId="3" applyFont="1"/>
    <xf numFmtId="0" fontId="2" fillId="0" borderId="7" xfId="3" applyFont="1" applyFill="1" applyBorder="1" applyAlignment="1">
      <alignment vertical="center" wrapText="1"/>
    </xf>
    <xf numFmtId="0" fontId="12" fillId="4" borderId="8" xfId="3" applyFont="1" applyFill="1" applyBorder="1" applyAlignment="1">
      <alignment horizontal="center" vertical="center" wrapText="1"/>
    </xf>
    <xf numFmtId="0" fontId="8" fillId="0" borderId="1" xfId="3" applyFont="1" applyBorder="1" applyAlignment="1">
      <alignment horizontal="center" vertical="center"/>
    </xf>
    <xf numFmtId="0" fontId="2" fillId="5" borderId="9" xfId="3" applyFont="1" applyFill="1" applyBorder="1" applyAlignment="1">
      <alignment vertical="center" wrapText="1"/>
    </xf>
    <xf numFmtId="0" fontId="2" fillId="5" borderId="10" xfId="3" applyFont="1" applyFill="1" applyBorder="1" applyAlignment="1">
      <alignment horizontal="center" vertical="center" wrapText="1"/>
    </xf>
    <xf numFmtId="14" fontId="2" fillId="0" borderId="1" xfId="3" applyNumberFormat="1" applyFont="1" applyBorder="1" applyAlignment="1">
      <alignment horizontal="center" vertical="center"/>
    </xf>
    <xf numFmtId="0" fontId="2" fillId="6" borderId="9" xfId="3" applyFont="1" applyFill="1" applyBorder="1" applyAlignment="1">
      <alignment vertical="center" wrapText="1"/>
    </xf>
    <xf numFmtId="0" fontId="2" fillId="6" borderId="10" xfId="3" applyFont="1" applyFill="1" applyBorder="1" applyAlignment="1">
      <alignment horizontal="center" vertical="center" wrapText="1"/>
    </xf>
    <xf numFmtId="0" fontId="8" fillId="0" borderId="0" xfId="3" applyFont="1" applyAlignment="1">
      <alignment vertical="center"/>
    </xf>
    <xf numFmtId="0" fontId="10" fillId="6" borderId="10" xfId="3" applyFont="1" applyFill="1" applyBorder="1" applyAlignment="1">
      <alignment horizontal="center" vertical="center" wrapText="1"/>
    </xf>
    <xf numFmtId="164" fontId="2" fillId="6" borderId="10" xfId="3" applyNumberFormat="1" applyFont="1" applyFill="1" applyBorder="1" applyAlignment="1">
      <alignment horizontal="center" vertical="center" wrapText="1"/>
    </xf>
    <xf numFmtId="2" fontId="2" fillId="6" borderId="10" xfId="3" applyNumberFormat="1" applyFont="1" applyFill="1" applyBorder="1" applyAlignment="1">
      <alignment horizontal="center" vertical="center" wrapText="1"/>
    </xf>
    <xf numFmtId="2" fontId="10" fillId="6" borderId="10" xfId="3" applyNumberFormat="1" applyFont="1" applyFill="1" applyBorder="1" applyAlignment="1">
      <alignment horizontal="center" vertical="center" wrapText="1"/>
    </xf>
    <xf numFmtId="0" fontId="10" fillId="6" borderId="9" xfId="3" applyFont="1" applyFill="1" applyBorder="1" applyAlignment="1">
      <alignment vertical="center" wrapText="1"/>
    </xf>
    <xf numFmtId="165" fontId="10" fillId="0" borderId="11" xfId="3" applyNumberFormat="1" applyFont="1" applyFill="1" applyBorder="1" applyAlignment="1">
      <alignment horizontal="center" vertical="center"/>
    </xf>
    <xf numFmtId="0" fontId="2" fillId="0" borderId="0" xfId="3" applyFont="1" applyBorder="1"/>
    <xf numFmtId="14" fontId="2" fillId="6" borderId="10" xfId="3" applyNumberFormat="1" applyFont="1" applyFill="1" applyBorder="1" applyAlignment="1">
      <alignment horizontal="center" vertical="center" wrapText="1"/>
    </xf>
    <xf numFmtId="0" fontId="5" fillId="6" borderId="10" xfId="3" applyFont="1" applyFill="1" applyBorder="1" applyAlignment="1">
      <alignment horizontal="center" vertical="center" wrapText="1"/>
    </xf>
    <xf numFmtId="0" fontId="10" fillId="7" borderId="1" xfId="3" applyFont="1" applyFill="1" applyBorder="1" applyAlignment="1">
      <alignment vertical="center" wrapText="1"/>
    </xf>
    <xf numFmtId="165" fontId="10" fillId="7" borderId="1" xfId="3" applyNumberFormat="1" applyFont="1" applyFill="1" applyBorder="1" applyAlignment="1">
      <alignment horizontal="center" vertical="center" wrapText="1"/>
    </xf>
    <xf numFmtId="0" fontId="10" fillId="7" borderId="1" xfId="3" applyFont="1" applyFill="1" applyBorder="1" applyAlignment="1">
      <alignment horizontal="center" vertical="center" wrapText="1"/>
    </xf>
    <xf numFmtId="165" fontId="5" fillId="7" borderId="1" xfId="3" applyNumberFormat="1" applyFont="1" applyFill="1" applyBorder="1" applyAlignment="1">
      <alignment horizontal="center" vertical="center" wrapText="1"/>
    </xf>
    <xf numFmtId="0" fontId="13" fillId="0" borderId="0" xfId="3" applyFont="1"/>
    <xf numFmtId="0" fontId="7" fillId="2" borderId="0" xfId="1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1" fillId="0" borderId="5" xfId="3" applyFont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11" fillId="0" borderId="0" xfId="3" applyFont="1" applyAlignment="1">
      <alignment horizontal="center" vertical="center"/>
    </xf>
    <xf numFmtId="0" fontId="8" fillId="0" borderId="2" xfId="3" applyFont="1" applyBorder="1" applyAlignment="1">
      <alignment horizontal="right" vertical="center"/>
    </xf>
    <xf numFmtId="0" fontId="10" fillId="7" borderId="1" xfId="3" applyFont="1" applyFill="1" applyBorder="1" applyAlignment="1">
      <alignment horizontal="center" vertical="center"/>
    </xf>
  </cellXfs>
  <cellStyles count="4">
    <cellStyle name="Accent1" xfId="1" builtinId="29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352425</xdr:colOff>
          <xdr:row>4</xdr:row>
          <xdr:rowOff>57150</xdr:rowOff>
        </xdr:from>
        <xdr:to>
          <xdr:col>8</xdr:col>
          <xdr:colOff>381000</xdr:colOff>
          <xdr:row>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38100</xdr:rowOff>
    </xdr:from>
    <xdr:to>
      <xdr:col>2</xdr:col>
      <xdr:colOff>323850</xdr:colOff>
      <xdr:row>7</xdr:row>
      <xdr:rowOff>209550</xdr:rowOff>
    </xdr:to>
    <xdr:sp macro="" textlink="">
      <xdr:nvSpPr>
        <xdr:cNvPr id="2" name="Accolade fermante 1"/>
        <xdr:cNvSpPr/>
      </xdr:nvSpPr>
      <xdr:spPr>
        <a:xfrm>
          <a:off x="5286375" y="238125"/>
          <a:ext cx="323850" cy="1295400"/>
        </a:xfrm>
        <a:prstGeom prst="rightBrac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8"/>
  <sheetViews>
    <sheetView tabSelected="1" workbookViewId="0">
      <selection activeCell="C8" sqref="C8"/>
    </sheetView>
  </sheetViews>
  <sheetFormatPr baseColWidth="10" defaultRowHeight="12.75" x14ac:dyDescent="0.2"/>
  <cols>
    <col min="1" max="1" width="21.42578125" bestFit="1" customWidth="1"/>
    <col min="3" max="3" width="12.28515625" customWidth="1"/>
    <col min="4" max="4" width="33.140625" bestFit="1" customWidth="1"/>
  </cols>
  <sheetData>
    <row r="1" spans="1:6" ht="39" thickBot="1" x14ac:dyDescent="0.25">
      <c r="A1" s="1" t="s">
        <v>1</v>
      </c>
      <c r="B1" s="38" t="s">
        <v>54</v>
      </c>
      <c r="C1" s="38" t="s">
        <v>57</v>
      </c>
      <c r="D1" s="38" t="s">
        <v>50</v>
      </c>
      <c r="E1" s="2" t="s">
        <v>51</v>
      </c>
      <c r="F1" s="2" t="s">
        <v>52</v>
      </c>
    </row>
    <row r="2" spans="1:6" x14ac:dyDescent="0.2">
      <c r="A2" s="3" t="s">
        <v>62</v>
      </c>
      <c r="B2" s="41" t="s">
        <v>59</v>
      </c>
      <c r="C2" s="39">
        <v>35</v>
      </c>
      <c r="D2" s="3" t="s">
        <v>56</v>
      </c>
      <c r="E2" s="3">
        <v>36</v>
      </c>
      <c r="F2" s="3">
        <v>18</v>
      </c>
    </row>
    <row r="3" spans="1:6" x14ac:dyDescent="0.2">
      <c r="A3" s="3" t="s">
        <v>63</v>
      </c>
      <c r="B3" s="41" t="s">
        <v>55</v>
      </c>
      <c r="C3" s="39">
        <v>35</v>
      </c>
      <c r="D3" s="3" t="s">
        <v>56</v>
      </c>
      <c r="E3" s="3">
        <v>27</v>
      </c>
      <c r="F3" s="3">
        <v>18</v>
      </c>
    </row>
    <row r="4" spans="1:6" x14ac:dyDescent="0.2">
      <c r="A4" s="3" t="s">
        <v>64</v>
      </c>
      <c r="B4" s="41" t="s">
        <v>60</v>
      </c>
      <c r="C4" s="39">
        <v>28</v>
      </c>
      <c r="D4" s="3" t="s">
        <v>61</v>
      </c>
      <c r="E4" s="3">
        <v>25</v>
      </c>
      <c r="F4" s="3">
        <v>9</v>
      </c>
    </row>
    <row r="5" spans="1:6" x14ac:dyDescent="0.2">
      <c r="A5" s="3" t="s">
        <v>65</v>
      </c>
      <c r="B5" s="41">
        <v>40294</v>
      </c>
      <c r="C5" s="39">
        <v>35</v>
      </c>
      <c r="D5" s="3" t="s">
        <v>56</v>
      </c>
      <c r="E5" s="3">
        <v>29</v>
      </c>
      <c r="F5" s="3">
        <v>18</v>
      </c>
    </row>
    <row r="6" spans="1:6" x14ac:dyDescent="0.2">
      <c r="A6" s="3" t="s">
        <v>66</v>
      </c>
      <c r="B6" s="41">
        <v>42979</v>
      </c>
      <c r="C6" s="39">
        <v>17.5</v>
      </c>
      <c r="D6" s="3" t="s">
        <v>56</v>
      </c>
      <c r="E6" s="3">
        <v>25</v>
      </c>
      <c r="F6" s="3">
        <v>18</v>
      </c>
    </row>
    <row r="7" spans="1:6" x14ac:dyDescent="0.2">
      <c r="A7" s="3" t="s">
        <v>67</v>
      </c>
      <c r="B7" s="41">
        <v>42979</v>
      </c>
      <c r="C7" s="39">
        <v>17.5</v>
      </c>
      <c r="D7" s="3" t="s">
        <v>56</v>
      </c>
      <c r="E7" s="3">
        <v>25</v>
      </c>
      <c r="F7" s="3">
        <v>18</v>
      </c>
    </row>
    <row r="8" spans="1:6" x14ac:dyDescent="0.2">
      <c r="A8" s="3" t="s">
        <v>68</v>
      </c>
      <c r="B8" s="41">
        <v>38961</v>
      </c>
      <c r="C8" s="39">
        <v>28</v>
      </c>
      <c r="D8" s="3" t="s">
        <v>61</v>
      </c>
      <c r="E8" s="3">
        <v>29</v>
      </c>
      <c r="F8" s="3">
        <v>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che_individuelle_de_travail">
                <anchor moveWithCells="1" sizeWithCells="1">
                  <from>
                    <xdr:col>7</xdr:col>
                    <xdr:colOff>352425</xdr:colOff>
                    <xdr:row>4</xdr:row>
                    <xdr:rowOff>57150</xdr:rowOff>
                  </from>
                  <to>
                    <xdr:col>8</xdr:col>
                    <xdr:colOff>381000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G35"/>
  <sheetViews>
    <sheetView zoomScaleNormal="100" zoomScaleSheetLayoutView="100" workbookViewId="0">
      <selection activeCell="B6" sqref="B6"/>
    </sheetView>
  </sheetViews>
  <sheetFormatPr baseColWidth="10" defaultRowHeight="12.75" x14ac:dyDescent="0.2"/>
  <cols>
    <col min="1" max="1" width="43.5703125" style="4" customWidth="1"/>
    <col min="2" max="2" width="35.7109375" style="4" customWidth="1"/>
    <col min="3" max="3" width="19.28515625" style="4" customWidth="1"/>
    <col min="4" max="4" width="17.7109375" style="4" hidden="1" customWidth="1"/>
    <col min="5" max="5" width="10.7109375" style="4" hidden="1" customWidth="1"/>
    <col min="6" max="6" width="19.5703125" style="4" customWidth="1"/>
    <col min="7" max="16384" width="11.42578125" style="4"/>
  </cols>
  <sheetData>
    <row r="1" spans="1:7" ht="15.75" x14ac:dyDescent="0.2">
      <c r="A1" s="42" t="s">
        <v>2</v>
      </c>
      <c r="B1" s="42"/>
    </row>
    <row r="2" spans="1:7" s="7" customFormat="1" ht="15" x14ac:dyDescent="0.2">
      <c r="A2" s="5" t="s">
        <v>3</v>
      </c>
      <c r="B2" s="6" t="s">
        <v>0</v>
      </c>
      <c r="C2" s="43" t="s">
        <v>4</v>
      </c>
      <c r="F2" s="7" t="s">
        <v>5</v>
      </c>
      <c r="G2" s="7" t="s">
        <v>6</v>
      </c>
    </row>
    <row r="3" spans="1:7" s="7" customFormat="1" ht="15" x14ac:dyDescent="0.2">
      <c r="A3" s="8" t="s">
        <v>7</v>
      </c>
      <c r="B3" s="9" t="s">
        <v>50</v>
      </c>
      <c r="C3" s="43"/>
      <c r="G3" s="7" t="s">
        <v>8</v>
      </c>
    </row>
    <row r="4" spans="1:7" s="7" customFormat="1" ht="15" x14ac:dyDescent="0.2">
      <c r="A4" s="8" t="s">
        <v>9</v>
      </c>
      <c r="B4" s="10">
        <v>44409</v>
      </c>
      <c r="C4" s="43"/>
      <c r="G4" s="7" t="s">
        <v>10</v>
      </c>
    </row>
    <row r="5" spans="1:7" s="7" customFormat="1" ht="15" x14ac:dyDescent="0.2">
      <c r="A5" s="8" t="s">
        <v>11</v>
      </c>
      <c r="B5" s="10">
        <v>44773</v>
      </c>
      <c r="C5" s="43"/>
      <c r="G5" s="7" t="s">
        <v>12</v>
      </c>
    </row>
    <row r="6" spans="1:7" s="7" customFormat="1" ht="15" x14ac:dyDescent="0.2">
      <c r="A6" s="8" t="s">
        <v>13</v>
      </c>
      <c r="B6" s="40" t="s">
        <v>58</v>
      </c>
      <c r="C6" s="43"/>
      <c r="G6" s="7" t="s">
        <v>14</v>
      </c>
    </row>
    <row r="7" spans="1:7" s="7" customFormat="1" ht="15" x14ac:dyDescent="0.2">
      <c r="A7" s="8" t="s">
        <v>15</v>
      </c>
      <c r="B7" s="11" t="e">
        <f>+B6/35</f>
        <v>#VALUE!</v>
      </c>
      <c r="C7" s="43"/>
    </row>
    <row r="8" spans="1:7" s="7" customFormat="1" ht="15" x14ac:dyDescent="0.2">
      <c r="A8" s="8" t="s">
        <v>16</v>
      </c>
      <c r="B8" s="10" t="s">
        <v>53</v>
      </c>
      <c r="C8" s="43"/>
    </row>
    <row r="9" spans="1:7" ht="15" x14ac:dyDescent="0.2">
      <c r="A9" s="12" t="s">
        <v>17</v>
      </c>
      <c r="B9" s="13" t="e">
        <f>(B4-B8)/365</f>
        <v>#VALUE!</v>
      </c>
    </row>
    <row r="10" spans="1:7" ht="15.75" thickBot="1" x14ac:dyDescent="0.3">
      <c r="A10" s="14"/>
      <c r="B10" s="14"/>
    </row>
    <row r="11" spans="1:7" ht="15.75" thickBot="1" x14ac:dyDescent="0.25">
      <c r="A11" s="15"/>
      <c r="B11" s="16" t="s">
        <v>18</v>
      </c>
      <c r="D11" s="17" t="s">
        <v>19</v>
      </c>
      <c r="E11" s="17" t="s">
        <v>20</v>
      </c>
    </row>
    <row r="12" spans="1:7" ht="30.75" thickBot="1" x14ac:dyDescent="0.25">
      <c r="A12" s="18" t="s">
        <v>21</v>
      </c>
      <c r="B12" s="19">
        <f>MIN(365,B5-B4+1)</f>
        <v>365</v>
      </c>
      <c r="D12" s="17" t="s">
        <v>22</v>
      </c>
      <c r="E12" s="20">
        <f xml:space="preserve"> DATE(YEAR($B$4),8,15)</f>
        <v>44423</v>
      </c>
    </row>
    <row r="13" spans="1:7" ht="30.75" thickBot="1" x14ac:dyDescent="0.25">
      <c r="A13" s="21" t="s">
        <v>23</v>
      </c>
      <c r="B13" s="22">
        <f ca="1">MIN(104,SUMPRODUCT(--(WEEKDAY(ROW(INDIRECT(B4&amp;":"&amp;B5)),2)&gt;=6)))</f>
        <v>104</v>
      </c>
      <c r="D13" s="17" t="s">
        <v>24</v>
      </c>
      <c r="E13" s="20">
        <f xml:space="preserve"> DATE(YEAR($B$4),11,1)</f>
        <v>44501</v>
      </c>
    </row>
    <row r="14" spans="1:7" ht="30.75" thickBot="1" x14ac:dyDescent="0.25">
      <c r="A14" s="21" t="s">
        <v>25</v>
      </c>
      <c r="B14" s="22">
        <f>SUMPRODUCT((E12:E22&gt;=B4)*(E12:E22&lt;=B5))</f>
        <v>11</v>
      </c>
      <c r="C14" s="23"/>
      <c r="D14" s="17" t="s">
        <v>26</v>
      </c>
      <c r="E14" s="20">
        <f xml:space="preserve"> DATE(YEAR($B$4),11,11)</f>
        <v>44511</v>
      </c>
    </row>
    <row r="15" spans="1:7" ht="22.5" customHeight="1" thickBot="1" x14ac:dyDescent="0.25">
      <c r="A15" s="21" t="s">
        <v>27</v>
      </c>
      <c r="B15" s="22" t="s">
        <v>51</v>
      </c>
      <c r="C15" s="23" t="s">
        <v>4</v>
      </c>
      <c r="D15" s="17" t="s">
        <v>28</v>
      </c>
      <c r="E15" s="20">
        <f xml:space="preserve"> DATE(YEAR($B$4),12,25)</f>
        <v>44555</v>
      </c>
    </row>
    <row r="16" spans="1:7" ht="29.25" customHeight="1" thickBot="1" x14ac:dyDescent="0.25">
      <c r="A16" s="21" t="s">
        <v>29</v>
      </c>
      <c r="B16" s="22" t="s">
        <v>52</v>
      </c>
      <c r="C16" s="23" t="s">
        <v>4</v>
      </c>
      <c r="D16" s="17" t="s">
        <v>30</v>
      </c>
      <c r="E16" s="20">
        <f>DATE(YEAR($B$5),1,1)</f>
        <v>44562</v>
      </c>
    </row>
    <row r="17" spans="1:5" ht="23.25" customHeight="1" thickBot="1" x14ac:dyDescent="0.25">
      <c r="A17" s="21" t="s">
        <v>31</v>
      </c>
      <c r="B17" s="22" t="e">
        <f>IF(B9&gt;=15,5,IF(B9&gt;=10,4,IF(B9&gt;=5,2,0)))</f>
        <v>#VALUE!</v>
      </c>
      <c r="D17" s="17" t="s">
        <v>32</v>
      </c>
      <c r="E17" s="20">
        <f xml:space="preserve"> FLOOR(DAY(MINUTE(YEAR($B$5)/38)/2+56)&amp;"/5/"&amp;YEAR($B$5),7)-33</f>
        <v>44669</v>
      </c>
    </row>
    <row r="18" spans="1:5" ht="28.5" customHeight="1" thickBot="1" x14ac:dyDescent="0.25">
      <c r="A18" s="21" t="s">
        <v>33</v>
      </c>
      <c r="B18" s="24" t="e">
        <f ca="1">B12-SUM(B13:B17)</f>
        <v>#VALUE!</v>
      </c>
      <c r="D18" s="17" t="s">
        <v>34</v>
      </c>
      <c r="E18" s="20">
        <f xml:space="preserve"> DATE(YEAR($B$5),5,1)</f>
        <v>44682</v>
      </c>
    </row>
    <row r="19" spans="1:5" ht="30.75" thickBot="1" x14ac:dyDescent="0.25">
      <c r="A19" s="21" t="s">
        <v>35</v>
      </c>
      <c r="B19" s="25" t="e">
        <f ca="1">+B18/5</f>
        <v>#VALUE!</v>
      </c>
      <c r="D19" s="17" t="s">
        <v>36</v>
      </c>
      <c r="E19" s="20">
        <f xml:space="preserve"> DATE(YEAR($B$5),5,8)</f>
        <v>44689</v>
      </c>
    </row>
    <row r="20" spans="1:5" ht="60.75" thickBot="1" x14ac:dyDescent="0.25">
      <c r="A20" s="21" t="s">
        <v>37</v>
      </c>
      <c r="B20" s="24" t="e">
        <f ca="1">+B19*B6</f>
        <v>#VALUE!</v>
      </c>
      <c r="D20" s="17" t="s">
        <v>38</v>
      </c>
      <c r="E20" s="20">
        <f>E17+38</f>
        <v>44707</v>
      </c>
    </row>
    <row r="21" spans="1:5" ht="30.75" thickBot="1" x14ac:dyDescent="0.25">
      <c r="A21" s="21" t="s">
        <v>39</v>
      </c>
      <c r="B21" s="26" t="e">
        <f>B6/5</f>
        <v>#VALUE!</v>
      </c>
      <c r="D21" s="17" t="s">
        <v>40</v>
      </c>
      <c r="E21" s="20">
        <f>E17+49</f>
        <v>44718</v>
      </c>
    </row>
    <row r="22" spans="1:5" ht="21.75" customHeight="1" thickBot="1" x14ac:dyDescent="0.25">
      <c r="A22" s="21" t="s">
        <v>41</v>
      </c>
      <c r="B22" s="27" t="e">
        <f ca="1">+B20+B21</f>
        <v>#VALUE!</v>
      </c>
      <c r="D22" s="17" t="s">
        <v>42</v>
      </c>
      <c r="E22" s="20">
        <f xml:space="preserve"> DATE(YEAR($B$5),7,14)</f>
        <v>44756</v>
      </c>
    </row>
    <row r="23" spans="1:5" ht="15.75" thickBot="1" x14ac:dyDescent="0.25">
      <c r="A23" s="21" t="s">
        <v>43</v>
      </c>
      <c r="B23" s="26"/>
    </row>
    <row r="24" spans="1:5" ht="21.75" customHeight="1" thickBot="1" x14ac:dyDescent="0.25">
      <c r="A24" s="21" t="s">
        <v>44</v>
      </c>
      <c r="B24" s="26" t="e">
        <f ca="1">B22-B23</f>
        <v>#VALUE!</v>
      </c>
    </row>
    <row r="25" spans="1:5" ht="15.75" thickBot="1" x14ac:dyDescent="0.25">
      <c r="A25" s="28" t="s">
        <v>45</v>
      </c>
      <c r="B25" s="29" t="e">
        <f ca="1">B24*0.0416666666666667</f>
        <v>#VALUE!</v>
      </c>
    </row>
    <row r="26" spans="1:5" ht="15" x14ac:dyDescent="0.25">
      <c r="C26" s="30"/>
    </row>
    <row r="27" spans="1:5" ht="38.25" customHeight="1" thickBot="1" x14ac:dyDescent="0.25">
      <c r="A27" s="28" t="s">
        <v>20</v>
      </c>
      <c r="B27" s="31">
        <f ca="1">TODAY()</f>
        <v>44379</v>
      </c>
    </row>
    <row r="28" spans="1:5" ht="38.25" customHeight="1" thickBot="1" x14ac:dyDescent="0.25">
      <c r="A28" s="28" t="s">
        <v>46</v>
      </c>
      <c r="B28" s="32"/>
    </row>
    <row r="29" spans="1:5" ht="15" x14ac:dyDescent="0.25">
      <c r="C29" s="30"/>
    </row>
    <row r="30" spans="1:5" ht="15" x14ac:dyDescent="0.25">
      <c r="A30" s="44" t="s">
        <v>47</v>
      </c>
      <c r="B30" s="44"/>
      <c r="C30" s="30"/>
    </row>
    <row r="31" spans="1:5" ht="15" x14ac:dyDescent="0.25">
      <c r="A31" s="33" t="s">
        <v>45</v>
      </c>
      <c r="B31" s="34" t="e">
        <f ca="1">B25</f>
        <v>#VALUE!</v>
      </c>
      <c r="C31" s="30"/>
    </row>
    <row r="32" spans="1:5" ht="15" x14ac:dyDescent="0.2">
      <c r="A32" s="33" t="s">
        <v>48</v>
      </c>
      <c r="B32" s="35">
        <v>206</v>
      </c>
    </row>
    <row r="33" spans="1:2" ht="15" x14ac:dyDescent="0.2">
      <c r="A33" s="33" t="s">
        <v>49</v>
      </c>
      <c r="B33" s="36" t="e">
        <f ca="1">(B31/B32)*5</f>
        <v>#VALUE!</v>
      </c>
    </row>
    <row r="35" spans="1:2" x14ac:dyDescent="0.2">
      <c r="A35" s="37"/>
    </row>
  </sheetData>
  <mergeCells count="3">
    <mergeCell ref="A1:B1"/>
    <mergeCell ref="C2:C8"/>
    <mergeCell ref="A30:B3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Obj_2021_22</vt:lpstr>
      <vt:lpstr>Obj_2021_22!Zone_d_impression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</dc:creator>
  <cp:lastModifiedBy>Frederic WILHELM</cp:lastModifiedBy>
  <cp:lastPrinted>2020-06-10T12:01:48Z</cp:lastPrinted>
  <dcterms:created xsi:type="dcterms:W3CDTF">2014-05-13T12:33:28Z</dcterms:created>
  <dcterms:modified xsi:type="dcterms:W3CDTF">2021-07-02T12:13:17Z</dcterms:modified>
</cp:coreProperties>
</file>