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09 Partage\Hugo VIGROUX\sujet 1\Nouveau dossier\"/>
    </mc:Choice>
  </mc:AlternateContent>
  <xr:revisionPtr revIDLastSave="0" documentId="13_ncr:1_{9D0676CF-CD0E-4134-BD24-130CBAE514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trice" sheetId="1" r:id="rId1"/>
    <sheet name="corresp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  <c r="H3" i="1" l="1"/>
  <c r="I3" i="1"/>
  <c r="J3" i="1"/>
  <c r="K3" i="1"/>
  <c r="L3" i="1"/>
  <c r="M3" i="1"/>
  <c r="N3" i="1"/>
  <c r="O3" i="1"/>
  <c r="P3" i="1"/>
  <c r="Q3" i="1"/>
  <c r="R3" i="1"/>
  <c r="S3" i="1"/>
  <c r="H4" i="1"/>
  <c r="I4" i="1"/>
  <c r="J4" i="1"/>
  <c r="K4" i="1"/>
  <c r="L4" i="1"/>
  <c r="M4" i="1"/>
  <c r="N4" i="1"/>
  <c r="O4" i="1"/>
  <c r="P4" i="1"/>
  <c r="Q4" i="1"/>
  <c r="R4" i="1"/>
  <c r="S4" i="1"/>
  <c r="I2" i="1"/>
  <c r="J2" i="1"/>
  <c r="K2" i="1"/>
  <c r="L2" i="1"/>
  <c r="M2" i="1"/>
  <c r="N2" i="1"/>
  <c r="O2" i="1"/>
  <c r="P2" i="1"/>
  <c r="Q2" i="1"/>
  <c r="R2" i="1"/>
  <c r="S2" i="1"/>
  <c r="H2" i="1"/>
  <c r="A3" i="1"/>
  <c r="B3" i="1"/>
  <c r="C3" i="1"/>
  <c r="D3" i="1"/>
  <c r="E3" i="1"/>
  <c r="F3" i="1"/>
  <c r="G3" i="1"/>
  <c r="A4" i="1"/>
  <c r="B4" i="1"/>
  <c r="C4" i="1"/>
  <c r="D4" i="1"/>
  <c r="E4" i="1"/>
  <c r="F4" i="1"/>
  <c r="G2" i="1"/>
  <c r="F2" i="1"/>
  <c r="E2" i="1"/>
  <c r="D2" i="1"/>
  <c r="B2" i="1"/>
  <c r="C2" i="1"/>
  <c r="A2" i="1"/>
  <c r="T2" i="1" l="1"/>
  <c r="T3" i="1"/>
  <c r="T4" i="1"/>
</calcChain>
</file>

<file path=xl/sharedStrings.xml><?xml version="1.0" encoding="utf-8"?>
<sst xmlns="http://schemas.openxmlformats.org/spreadsheetml/2006/main" count="117" uniqueCount="82">
  <si>
    <t>Statut</t>
  </si>
  <si>
    <t>N° contrat</t>
  </si>
  <si>
    <t>Date signature</t>
  </si>
  <si>
    <t>Secteur commercial</t>
  </si>
  <si>
    <t>Groupe (client)</t>
  </si>
  <si>
    <t>Code (client)</t>
  </si>
  <si>
    <t>Nom (client)</t>
  </si>
  <si>
    <t>Adresse 1 (client)</t>
  </si>
  <si>
    <t>Adresse 2 (client)</t>
  </si>
  <si>
    <t>Adresse 3 (client)</t>
  </si>
  <si>
    <t>Code postal (client)</t>
  </si>
  <si>
    <t>Ville (client)</t>
  </si>
  <si>
    <t>Numéro siret (client)</t>
  </si>
  <si>
    <t>Code (site)</t>
  </si>
  <si>
    <t>Nom (site)</t>
  </si>
  <si>
    <t>Adresse 1 (site)</t>
  </si>
  <si>
    <t>Adresse 2 (site)</t>
  </si>
  <si>
    <t>Adresse 3 (site)</t>
  </si>
  <si>
    <t>Code postal (site)</t>
  </si>
  <si>
    <t>Ville (site)</t>
  </si>
  <si>
    <t>Intitulé</t>
  </si>
  <si>
    <t>Type</t>
  </si>
  <si>
    <t>Montant</t>
  </si>
  <si>
    <t>Début</t>
  </si>
  <si>
    <t>Révision</t>
  </si>
  <si>
    <t>Méthode</t>
  </si>
  <si>
    <t>Formule</t>
  </si>
  <si>
    <t>Facturation</t>
  </si>
  <si>
    <t>Mai</t>
  </si>
  <si>
    <t>Juin</t>
  </si>
  <si>
    <t>Août</t>
  </si>
  <si>
    <t>Signataire</t>
  </si>
  <si>
    <t>P2</t>
  </si>
  <si>
    <t>A Echoir</t>
  </si>
  <si>
    <t xml:space="preserve"> Echu</t>
  </si>
  <si>
    <t>Affaire</t>
  </si>
  <si>
    <t>Client</t>
  </si>
  <si>
    <t>Bat</t>
  </si>
  <si>
    <t>Factuartion</t>
  </si>
  <si>
    <t>Contrat</t>
  </si>
  <si>
    <t>Date fin</t>
  </si>
  <si>
    <t>Date début</t>
  </si>
  <si>
    <t>Janvier</t>
  </si>
  <si>
    <t>Février</t>
  </si>
  <si>
    <t>Mars</t>
  </si>
  <si>
    <t>Avril</t>
  </si>
  <si>
    <t>Juillet</t>
  </si>
  <si>
    <t>Septembre</t>
  </si>
  <si>
    <t>Octobre</t>
  </si>
  <si>
    <t>Novembre</t>
  </si>
  <si>
    <t>Décembre</t>
  </si>
  <si>
    <t>FAE</t>
  </si>
  <si>
    <t>Résil,</t>
  </si>
  <si>
    <t>Jan,</t>
  </si>
  <si>
    <t>Fév,</t>
  </si>
  <si>
    <t>Mar,</t>
  </si>
  <si>
    <t>Avr,</t>
  </si>
  <si>
    <t>Juil,</t>
  </si>
  <si>
    <t>Sept,</t>
  </si>
  <si>
    <t>Oct,</t>
  </si>
  <si>
    <t>Nov,</t>
  </si>
  <si>
    <t>Déc,</t>
  </si>
  <si>
    <t>Date</t>
  </si>
  <si>
    <t>fraction</t>
  </si>
  <si>
    <t>00/01/1900  06:00:00</t>
  </si>
  <si>
    <t>Mois</t>
  </si>
  <si>
    <t xml:space="preserve">Janvier </t>
  </si>
  <si>
    <t xml:space="preserve"> Non</t>
  </si>
  <si>
    <t>P3</t>
  </si>
  <si>
    <t>P4</t>
  </si>
  <si>
    <t xml:space="preserve">ECOLE </t>
  </si>
  <si>
    <t xml:space="preserve">MAIRIE </t>
  </si>
  <si>
    <t xml:space="preserve">HOTEL </t>
  </si>
  <si>
    <t>A</t>
  </si>
  <si>
    <t>B</t>
  </si>
  <si>
    <t>C</t>
  </si>
  <si>
    <t>XXX</t>
  </si>
  <si>
    <t>PARIS</t>
  </si>
  <si>
    <t>DAUM</t>
  </si>
  <si>
    <t>LYON</t>
  </si>
  <si>
    <t>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</si>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</sst>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rgb="FF00B0F0"/>
        <bgColor theme="9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theme="9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" fontId="0" fillId="0" borderId="0" xfId="0" applyNumberFormat="1"/>
    <xf numFmtId="0" fontId="13" fillId="33" borderId="10" xfId="0" applyFont="1" applyFill="1" applyBorder="1" applyAlignment="1">
      <alignment horizontal="center"/>
    </xf>
    <xf numFmtId="44" fontId="13" fillId="33" borderId="10" xfId="1" applyFont="1" applyFill="1" applyBorder="1" applyAlignment="1">
      <alignment horizontal="center"/>
    </xf>
    <xf numFmtId="44" fontId="0" fillId="0" borderId="0" xfId="1" applyFont="1"/>
    <xf numFmtId="0" fontId="13" fillId="33" borderId="11" xfId="0" applyFont="1" applyFill="1" applyBorder="1" applyAlignment="1">
      <alignment horizontal="center"/>
    </xf>
    <xf numFmtId="0" fontId="13" fillId="34" borderId="0" xfId="0" applyFont="1" applyFill="1" applyBorder="1" applyAlignment="1">
      <alignment horizontal="center"/>
    </xf>
    <xf numFmtId="14" fontId="13" fillId="33" borderId="10" xfId="0" applyNumberFormat="1" applyFont="1" applyFill="1" applyBorder="1" applyAlignment="1">
      <alignment horizontal="center"/>
    </xf>
    <xf numFmtId="2" fontId="0" fillId="0" borderId="0" xfId="0" applyNumberFormat="1"/>
    <xf numFmtId="44" fontId="0" fillId="0" borderId="0" xfId="1" applyFont="1" applyAlignment="1">
      <alignment horizontal="right"/>
    </xf>
    <xf numFmtId="14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center" vertical="center"/>
    </xf>
    <xf numFmtId="13" fontId="0" fillId="35" borderId="12" xfId="0" applyNumberFormat="1" applyFill="1" applyBorder="1"/>
    <xf numFmtId="0" fontId="13" fillId="36" borderId="13" xfId="0" applyFont="1" applyFill="1" applyBorder="1" applyAlignment="1">
      <alignment horizontal="center"/>
    </xf>
    <xf numFmtId="0" fontId="0" fillId="37" borderId="12" xfId="0" applyFill="1" applyBorder="1"/>
    <xf numFmtId="14" fontId="0" fillId="0" borderId="0" xfId="0" applyNumberFormat="1" applyAlignment="1">
      <alignment horizontal="center"/>
    </xf>
    <xf numFmtId="44" fontId="0" fillId="0" borderId="0" xfId="0" applyNumberForma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onétaire" xfId="1" builtinId="4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9"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8" formatCode="#&quot; &quot;??/??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19" formatCode="dd/mm/yyyy"/>
    </dxf>
    <dxf>
      <numFmt numFmtId="19" formatCode="dd/mm/yyyy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V1:BK4" totalsRowShown="0">
  <autoFilter ref="V1:BK4" xr:uid="{00000000-0009-0000-0100-000001000000}"/>
  <tableColumns count="42">
    <tableColumn id="1" xr3:uid="{00000000-0010-0000-0000-000001000000}" name="Statut"/>
    <tableColumn id="2" xr3:uid="{00000000-0010-0000-0000-000002000000}" name="N° contrat"/>
    <tableColumn id="3" xr3:uid="{00000000-0010-0000-0000-000003000000}" name="Date signature" dataDxfId="8"/>
    <tableColumn id="4" xr3:uid="{00000000-0010-0000-0000-000004000000}" name="Secteur commercial"/>
    <tableColumn id="5" xr3:uid="{00000000-0010-0000-0000-000005000000}" name="Groupe (client)"/>
    <tableColumn id="6" xr3:uid="{00000000-0010-0000-0000-000006000000}" name="Code (client)"/>
    <tableColumn id="7" xr3:uid="{00000000-0010-0000-0000-000007000000}" name="Nom (client)"/>
    <tableColumn id="8" xr3:uid="{00000000-0010-0000-0000-000008000000}" name="Adresse 1 (client)"/>
    <tableColumn id="9" xr3:uid="{00000000-0010-0000-0000-000009000000}" name="Adresse 2 (client)"/>
    <tableColumn id="10" xr3:uid="{00000000-0010-0000-0000-00000A000000}" name="Adresse 3 (client)"/>
    <tableColumn id="11" xr3:uid="{00000000-0010-0000-0000-00000B000000}" name="Code postal (client)"/>
    <tableColumn id="12" xr3:uid="{00000000-0010-0000-0000-00000C000000}" name="Ville (client)"/>
    <tableColumn id="13" xr3:uid="{00000000-0010-0000-0000-00000D000000}" name="Numéro siret (client)"/>
    <tableColumn id="14" xr3:uid="{00000000-0010-0000-0000-00000E000000}" name="Code (site)"/>
    <tableColumn id="15" xr3:uid="{00000000-0010-0000-0000-00000F000000}" name="Nom (site)"/>
    <tableColumn id="16" xr3:uid="{00000000-0010-0000-0000-000010000000}" name="Adresse 1 (site)"/>
    <tableColumn id="17" xr3:uid="{00000000-0010-0000-0000-000011000000}" name="Adresse 2 (site)"/>
    <tableColumn id="18" xr3:uid="{00000000-0010-0000-0000-000012000000}" name="Adresse 3 (site)"/>
    <tableColumn id="19" xr3:uid="{00000000-0010-0000-0000-000013000000}" name="Code postal (site)"/>
    <tableColumn id="20" xr3:uid="{00000000-0010-0000-0000-000014000000}" name="Ville (site)"/>
    <tableColumn id="21" xr3:uid="{00000000-0010-0000-0000-000015000000}" name="Intitulé"/>
    <tableColumn id="22" xr3:uid="{00000000-0010-0000-0000-000016000000}" name="Type"/>
    <tableColumn id="23" xr3:uid="{00000000-0010-0000-0000-000017000000}" name="Montant" dataDxfId="7"/>
    <tableColumn id="24" xr3:uid="{00000000-0010-0000-0000-000018000000}" name="Début" dataDxfId="6"/>
    <tableColumn id="25" xr3:uid="{00000000-0010-0000-0000-000019000000}" name="Résil," dataDxfId="5"/>
    <tableColumn id="26" xr3:uid="{00000000-0010-0000-0000-00001A000000}" name="Révision"/>
    <tableColumn id="27" xr3:uid="{00000000-0010-0000-0000-00001B000000}" name="Méthode"/>
    <tableColumn id="28" xr3:uid="{00000000-0010-0000-0000-00001C000000}" name="Formule"/>
    <tableColumn id="29" xr3:uid="{00000000-0010-0000-0000-00001D000000}" name="Facturation"/>
    <tableColumn id="30" xr3:uid="{00000000-0010-0000-0000-00001E000000}" name="Jan,"/>
    <tableColumn id="31" xr3:uid="{00000000-0010-0000-0000-00001F000000}" name="Fév,"/>
    <tableColumn id="32" xr3:uid="{00000000-0010-0000-0000-000020000000}" name="Mar,"/>
    <tableColumn id="33" xr3:uid="{00000000-0010-0000-0000-000021000000}" name="Avr,"/>
    <tableColumn id="34" xr3:uid="{00000000-0010-0000-0000-000022000000}" name="Mai"/>
    <tableColumn id="35" xr3:uid="{00000000-0010-0000-0000-000023000000}" name="Juin"/>
    <tableColumn id="36" xr3:uid="{00000000-0010-0000-0000-000024000000}" name="Juil,"/>
    <tableColumn id="37" xr3:uid="{00000000-0010-0000-0000-000025000000}" name="Août"/>
    <tableColumn id="38" xr3:uid="{00000000-0010-0000-0000-000026000000}" name="Sept,"/>
    <tableColumn id="39" xr3:uid="{00000000-0010-0000-0000-000027000000}" name="Oct,"/>
    <tableColumn id="40" xr3:uid="{00000000-0010-0000-0000-000028000000}" name="Nov,"/>
    <tableColumn id="41" xr3:uid="{00000000-0010-0000-0000-000029000000}" name="Déc,"/>
    <tableColumn id="42" xr3:uid="{00000000-0010-0000-0000-00002A000000}" name="Signa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B10" totalsRowShown="0">
  <autoFilter ref="A1:B10" xr:uid="{00000000-0009-0000-0100-000002000000}"/>
  <tableColumns count="2">
    <tableColumn id="1" xr3:uid="{00000000-0010-0000-0100-000001000000}" name="Date" dataDxfId="4"/>
    <tableColumn id="2" xr3:uid="{00000000-0010-0000-0100-000002000000}" name="fraction" dataDxfId="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5" displayName="Tableau5" ref="D2:D14" totalsRowShown="0" headerRowDxfId="2" dataDxfId="1">
  <autoFilter ref="D2:D14" xr:uid="{00000000-0009-0000-0100-000003000000}"/>
  <tableColumns count="1">
    <tableColumn id="1" xr3:uid="{00000000-0010-0000-0200-000001000000}" name="Moi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4"/>
  <sheetViews>
    <sheetView tabSelected="1" topLeftCell="C1" workbookViewId="0">
      <selection activeCell="F20" sqref="F20"/>
    </sheetView>
  </sheetViews>
  <sheetFormatPr baseColWidth="10" defaultRowHeight="15" x14ac:dyDescent="0.25"/>
  <cols>
    <col min="1" max="2" width="7.85546875" bestFit="1" customWidth="1"/>
    <col min="3" max="3" width="16.42578125" bestFit="1" customWidth="1"/>
    <col min="5" max="5" width="10.7109375" style="1" bestFit="1" customWidth="1"/>
    <col min="6" max="6" width="12.85546875" style="5" bestFit="1" customWidth="1"/>
    <col min="23" max="23" width="12" customWidth="1"/>
    <col min="24" max="24" width="16" customWidth="1"/>
    <col min="25" max="25" width="20.5703125" customWidth="1"/>
    <col min="26" max="26" width="16.5703125" customWidth="1"/>
    <col min="27" max="27" width="14.5703125" customWidth="1"/>
    <col min="28" max="28" width="14.28515625" customWidth="1"/>
    <col min="29" max="31" width="18.5703125" customWidth="1"/>
    <col min="32" max="32" width="20.42578125" customWidth="1"/>
    <col min="33" max="33" width="14.140625" customWidth="1"/>
    <col min="34" max="34" width="21.7109375" customWidth="1"/>
    <col min="35" max="35" width="12.85546875" customWidth="1"/>
    <col min="36" max="36" width="12.5703125" customWidth="1"/>
    <col min="37" max="39" width="16.85546875" customWidth="1"/>
    <col min="40" max="40" width="18.7109375" customWidth="1"/>
    <col min="41" max="41" width="12.42578125" customWidth="1"/>
    <col min="44" max="44" width="11.42578125" style="9"/>
    <col min="50" max="50" width="13.140625" customWidth="1"/>
    <col min="63" max="63" width="12" customWidth="1"/>
  </cols>
  <sheetData>
    <row r="1" spans="1:63" ht="15.75" thickBot="1" x14ac:dyDescent="0.3">
      <c r="A1" s="3" t="s">
        <v>35</v>
      </c>
      <c r="B1" s="3" t="s">
        <v>36</v>
      </c>
      <c r="C1" s="3" t="s">
        <v>37</v>
      </c>
      <c r="D1" s="3" t="s">
        <v>41</v>
      </c>
      <c r="E1" s="8" t="s">
        <v>40</v>
      </c>
      <c r="F1" s="4" t="s">
        <v>39</v>
      </c>
      <c r="G1" s="3" t="s">
        <v>38</v>
      </c>
      <c r="H1" s="6" t="s">
        <v>42</v>
      </c>
      <c r="I1" s="6" t="s">
        <v>43</v>
      </c>
      <c r="J1" s="6" t="s">
        <v>44</v>
      </c>
      <c r="K1" s="6" t="s">
        <v>45</v>
      </c>
      <c r="L1" s="6" t="s">
        <v>28</v>
      </c>
      <c r="M1" s="6" t="s">
        <v>29</v>
      </c>
      <c r="N1" s="6" t="s">
        <v>46</v>
      </c>
      <c r="O1" s="6" t="s">
        <v>30</v>
      </c>
      <c r="P1" s="6" t="s">
        <v>47</v>
      </c>
      <c r="Q1" s="6" t="s">
        <v>48</v>
      </c>
      <c r="R1" s="6" t="s">
        <v>49</v>
      </c>
      <c r="S1" s="6" t="s">
        <v>50</v>
      </c>
      <c r="T1" s="7" t="s">
        <v>51</v>
      </c>
      <c r="U1" s="14" t="s">
        <v>65</v>
      </c>
      <c r="V1" t="s">
        <v>0</v>
      </c>
      <c r="W1" t="s">
        <v>1</v>
      </c>
      <c r="X1" t="s">
        <v>2</v>
      </c>
      <c r="Y1" t="s">
        <v>3</v>
      </c>
      <c r="Z1" t="s">
        <v>4</v>
      </c>
      <c r="AA1" t="s">
        <v>5</v>
      </c>
      <c r="AB1" t="s">
        <v>6</v>
      </c>
      <c r="AC1" t="s">
        <v>7</v>
      </c>
      <c r="AD1" t="s">
        <v>8</v>
      </c>
      <c r="AE1" t="s">
        <v>9</v>
      </c>
      <c r="AF1" t="s">
        <v>10</v>
      </c>
      <c r="AG1" t="s">
        <v>11</v>
      </c>
      <c r="AH1" t="s">
        <v>12</v>
      </c>
      <c r="AI1" t="s">
        <v>13</v>
      </c>
      <c r="AJ1" t="s">
        <v>14</v>
      </c>
      <c r="AK1" t="s">
        <v>15</v>
      </c>
      <c r="AL1" t="s">
        <v>16</v>
      </c>
      <c r="AM1" t="s">
        <v>17</v>
      </c>
      <c r="AN1" t="s">
        <v>18</v>
      </c>
      <c r="AO1" t="s">
        <v>19</v>
      </c>
      <c r="AP1" t="s">
        <v>20</v>
      </c>
      <c r="AQ1" t="s">
        <v>21</v>
      </c>
      <c r="AR1" s="9" t="s">
        <v>22</v>
      </c>
      <c r="AS1" t="s">
        <v>23</v>
      </c>
      <c r="AT1" t="s">
        <v>52</v>
      </c>
      <c r="AU1" t="s">
        <v>24</v>
      </c>
      <c r="AV1" t="s">
        <v>25</v>
      </c>
      <c r="AW1" t="s">
        <v>26</v>
      </c>
      <c r="AX1" t="s">
        <v>27</v>
      </c>
      <c r="AY1" t="s">
        <v>53</v>
      </c>
      <c r="AZ1" t="s">
        <v>54</v>
      </c>
      <c r="BA1" t="s">
        <v>55</v>
      </c>
      <c r="BB1" t="s">
        <v>56</v>
      </c>
      <c r="BC1" t="s">
        <v>28</v>
      </c>
      <c r="BD1" t="s">
        <v>29</v>
      </c>
      <c r="BE1" t="s">
        <v>57</v>
      </c>
      <c r="BF1" t="s">
        <v>30</v>
      </c>
      <c r="BG1" t="s">
        <v>58</v>
      </c>
      <c r="BH1" t="s">
        <v>59</v>
      </c>
      <c r="BI1" t="s">
        <v>60</v>
      </c>
      <c r="BJ1" t="s">
        <v>61</v>
      </c>
      <c r="BK1" t="s">
        <v>31</v>
      </c>
    </row>
    <row r="2" spans="1:63" ht="15.75" thickTop="1" x14ac:dyDescent="0.25">
      <c r="A2" t="str">
        <f>Tableau1[[#This Row],[Code (site)]]</f>
        <v>A</v>
      </c>
      <c r="B2" t="str">
        <f>Tableau1[[#This Row],[Code (site)]]</f>
        <v>A</v>
      </c>
      <c r="C2" t="str">
        <f>Tableau1[[#This Row],[Nom (site)]]</f>
        <v xml:space="preserve">ECOLE </v>
      </c>
      <c r="D2" s="1">
        <f>Tableau1[[#This Row],[Début]]</f>
        <v>43525</v>
      </c>
      <c r="E2" s="1">
        <f>Tableau1[[#This Row],[Résil,]]</f>
        <v>0</v>
      </c>
      <c r="F2" s="10">
        <f>Tableau1[[#This Row],[Montant]]</f>
        <v>1051.0999999999999</v>
      </c>
      <c r="G2" t="str">
        <f>Tableau1[[#This Row],[Facturation]]</f>
        <v>A Echoir</v>
      </c>
      <c r="H2" s="13">
        <f>VLOOKUP(Tableau1[[#This Row],[Jan,]],Tableau2[#All],2,FALSE)</f>
        <v>8.3299999999999999E-2</v>
      </c>
      <c r="I2" s="13">
        <f>VLOOKUP(Tableau1[[#This Row],[Fév,]],Tableau2[#All],2,FALSE)</f>
        <v>8.3299999999999999E-2</v>
      </c>
      <c r="J2" s="13">
        <f>VLOOKUP(Tableau1[[#This Row],[Mar,]],Tableau2[#All],2,FALSE)</f>
        <v>8.3299999999999999E-2</v>
      </c>
      <c r="K2" s="13">
        <f>VLOOKUP(Tableau1[[#This Row],[Avr,]],Tableau2[#All],2,FALSE)</f>
        <v>8.3299999999999999E-2</v>
      </c>
      <c r="L2" s="13">
        <f>VLOOKUP(Tableau1[[#This Row],[Mai]],Tableau2[#All],2,FALSE)</f>
        <v>8.3299999999999999E-2</v>
      </c>
      <c r="M2" s="13">
        <f>VLOOKUP(Tableau1[[#This Row],[Juin]],Tableau2[#All],2,FALSE)</f>
        <v>8.3299999999999999E-2</v>
      </c>
      <c r="N2" s="13">
        <f>VLOOKUP(Tableau1[[#This Row],[Juil,]],Tableau2[#All],2,FALSE)</f>
        <v>8.3299999999999999E-2</v>
      </c>
      <c r="O2" s="13">
        <f>VLOOKUP(Tableau1[[#This Row],[Août]],Tableau2[#All],2,FALSE)</f>
        <v>8.3299999999999999E-2</v>
      </c>
      <c r="P2" s="13">
        <f>VLOOKUP(Tableau1[[#This Row],[Sept,]],Tableau2[#All],2,FALSE)</f>
        <v>8.3299999999999999E-2</v>
      </c>
      <c r="Q2" s="13">
        <f>VLOOKUP(Tableau1[[#This Row],[Oct,]],Tableau2[#All],2,FALSE)</f>
        <v>8.3299999999999999E-2</v>
      </c>
      <c r="R2" s="13">
        <f>VLOOKUP(Tableau1[[#This Row],[Nov,]],Tableau2[#All],2,FALSE)</f>
        <v>8.3299999999999999E-2</v>
      </c>
      <c r="S2" s="13">
        <f>VLOOKUP(Tableau1[[#This Row],[Déc,]],Tableau2[#All],2,FALSE)</f>
        <v>8.3299999999999999E-2</v>
      </c>
      <c r="T2" s="17">
        <f ca="1">F2-(F2*SUM(INDIRECT(CONCATENATE("H",MATCH(INDIRECT("matrice!AX"&amp;MATCH($A$2,matrice!AI:AI,0),1),$G$2,0),":",ADDRESS(MATCH(INDIRECT("matrice!AX"&amp;MATCH($A$2,matrice!AI:AI,0),1),$G$2,0),MATCH(T2,$H$1:$S$1,0),4,1)),1)))</f>
        <v>0</v>
      </c>
      <c r="U2" s="15" t="s">
        <v>47</v>
      </c>
      <c r="V2" t="s">
        <v>81</v>
      </c>
      <c r="W2" t="s">
        <v>81</v>
      </c>
      <c r="Y2" t="s">
        <v>80</v>
      </c>
      <c r="AF2" t="s">
        <v>76</v>
      </c>
      <c r="AG2" t="s">
        <v>77</v>
      </c>
      <c r="AI2" t="s">
        <v>73</v>
      </c>
      <c r="AJ2" t="s">
        <v>70</v>
      </c>
      <c r="AP2" t="s">
        <v>32</v>
      </c>
      <c r="AQ2" t="s">
        <v>32</v>
      </c>
      <c r="AR2" s="9">
        <v>1051.0999999999999</v>
      </c>
      <c r="AS2" s="1">
        <v>43525</v>
      </c>
      <c r="AV2" t="s">
        <v>81</v>
      </c>
      <c r="AW2" t="s">
        <v>81</v>
      </c>
      <c r="AX2" t="s">
        <v>33</v>
      </c>
      <c r="AY2" s="2">
        <v>44531</v>
      </c>
      <c r="AZ2" s="2">
        <v>44531</v>
      </c>
      <c r="BA2" s="2">
        <v>44531</v>
      </c>
      <c r="BB2" s="2">
        <v>44531</v>
      </c>
      <c r="BC2" s="2">
        <v>44531</v>
      </c>
      <c r="BD2" s="2">
        <v>44531</v>
      </c>
      <c r="BE2" s="2">
        <v>44531</v>
      </c>
      <c r="BF2" s="2">
        <v>44531</v>
      </c>
      <c r="BG2" s="2">
        <v>44531</v>
      </c>
      <c r="BH2" s="2">
        <v>44531</v>
      </c>
      <c r="BI2" s="2">
        <v>44531</v>
      </c>
      <c r="BJ2" s="2">
        <v>44531</v>
      </c>
      <c r="BK2" t="s">
        <v>81</v>
      </c>
    </row>
    <row r="3" spans="1:63" x14ac:dyDescent="0.25">
      <c r="A3" t="str">
        <f>Tableau1[[#This Row],[Code (site)]]</f>
        <v>B</v>
      </c>
      <c r="B3" t="str">
        <f>Tableau1[[#This Row],[Code (site)]]</f>
        <v>B</v>
      </c>
      <c r="C3" t="str">
        <f>Tableau1[[#This Row],[Nom (site)]]</f>
        <v xml:space="preserve">MAIRIE </v>
      </c>
      <c r="D3" s="1">
        <f>Tableau1[[#This Row],[Début]]</f>
        <v>41487</v>
      </c>
      <c r="E3" s="1">
        <f>Tableau1[[#This Row],[Résil,]]</f>
        <v>46873</v>
      </c>
      <c r="F3" s="5">
        <f>Tableau1[[#This Row],[Montant]]</f>
        <v>2102.13</v>
      </c>
      <c r="G3" t="str">
        <f>Tableau1[[#This Row],[Facturation]]</f>
        <v xml:space="preserve"> Echu</v>
      </c>
      <c r="H3" s="13">
        <f>VLOOKUP(Tableau1[[#This Row],[Jan,]],Tableau2[#All],2,FALSE)</f>
        <v>8.3299999999999999E-2</v>
      </c>
      <c r="I3" s="13">
        <f>VLOOKUP(Tableau1[[#This Row],[Fév,]],Tableau2[#All],2,FALSE)</f>
        <v>8.3299999999999999E-2</v>
      </c>
      <c r="J3" s="13">
        <f>VLOOKUP(Tableau1[[#This Row],[Mar,]],Tableau2[#All],2,FALSE)</f>
        <v>8.3299999999999999E-2</v>
      </c>
      <c r="K3" s="13">
        <f>VLOOKUP(Tableau1[[#This Row],[Avr,]],Tableau2[#All],2,FALSE)</f>
        <v>8.3299999999999999E-2</v>
      </c>
      <c r="L3" s="13">
        <f>VLOOKUP(Tableau1[[#This Row],[Mai]],Tableau2[#All],2,FALSE)</f>
        <v>8.3299999999999999E-2</v>
      </c>
      <c r="M3" s="13">
        <f>VLOOKUP(Tableau1[[#This Row],[Juin]],Tableau2[#All],2,FALSE)</f>
        <v>8.3299999999999999E-2</v>
      </c>
      <c r="N3" s="13">
        <f>VLOOKUP(Tableau1[[#This Row],[Juil,]],Tableau2[#All],2,FALSE)</f>
        <v>8.3299999999999999E-2</v>
      </c>
      <c r="O3" s="13">
        <f>VLOOKUP(Tableau1[[#This Row],[Août]],Tableau2[#All],2,FALSE)</f>
        <v>8.3299999999999999E-2</v>
      </c>
      <c r="P3" s="13">
        <f>VLOOKUP(Tableau1[[#This Row],[Sept,]],Tableau2[#All],2,FALSE)</f>
        <v>8.3299999999999999E-2</v>
      </c>
      <c r="Q3" s="13">
        <f>VLOOKUP(Tableau1[[#This Row],[Oct,]],Tableau2[#All],2,FALSE)</f>
        <v>8.3299999999999999E-2</v>
      </c>
      <c r="R3" s="13">
        <f>VLOOKUP(Tableau1[[#This Row],[Nov,]],Tableau2[#All],2,FALSE)</f>
        <v>8.3299999999999999E-2</v>
      </c>
      <c r="S3" s="13">
        <f>VLOOKUP(Tableau1[[#This Row],[Déc,]],Tableau2[#All],2,FALSE)</f>
        <v>8.3299999999999999E-2</v>
      </c>
      <c r="T3" s="17">
        <f ca="1">F3-(F3*SUM(INDIRECT(CONCATENATE("H",MATCH(INDIRECT("matrice!AX"&amp;MATCH($A$2,matrice!AI:AI,0),1),$G$2,0),":",ADDRESS(MATCH(INDIRECT("matrice!AX"&amp;MATCH($A$2,matrice!AI:AI,0),1),$G$2,0),MATCH(T3,$H$1:$S$1,0),4,1)),1)))</f>
        <v>0</v>
      </c>
      <c r="V3" t="s">
        <v>81</v>
      </c>
      <c r="W3" t="s">
        <v>81</v>
      </c>
      <c r="AF3" t="s">
        <v>76</v>
      </c>
      <c r="AG3" t="s">
        <v>78</v>
      </c>
      <c r="AH3" t="s">
        <v>76</v>
      </c>
      <c r="AI3" t="s">
        <v>74</v>
      </c>
      <c r="AJ3" t="s">
        <v>71</v>
      </c>
      <c r="AP3" t="s">
        <v>68</v>
      </c>
      <c r="AQ3" t="s">
        <v>32</v>
      </c>
      <c r="AR3" s="9">
        <v>2102.13</v>
      </c>
      <c r="AS3" s="1">
        <v>41487</v>
      </c>
      <c r="AT3" s="1">
        <v>46873</v>
      </c>
      <c r="AV3" t="s">
        <v>81</v>
      </c>
      <c r="AW3" t="s">
        <v>81</v>
      </c>
      <c r="AX3" t="s">
        <v>34</v>
      </c>
      <c r="AY3" s="2">
        <v>44531</v>
      </c>
      <c r="AZ3" s="2">
        <v>44531</v>
      </c>
      <c r="BA3" s="2">
        <v>44531</v>
      </c>
      <c r="BB3" s="2">
        <v>44531</v>
      </c>
      <c r="BC3" s="2">
        <v>44531</v>
      </c>
      <c r="BD3" s="2">
        <v>44531</v>
      </c>
      <c r="BE3" s="2">
        <v>44531</v>
      </c>
      <c r="BF3" s="2">
        <v>44531</v>
      </c>
      <c r="BG3" s="2">
        <v>44531</v>
      </c>
      <c r="BH3" s="2">
        <v>44531</v>
      </c>
      <c r="BI3" s="2">
        <v>44531</v>
      </c>
      <c r="BJ3" s="2">
        <v>44531</v>
      </c>
      <c r="BK3" t="s">
        <v>81</v>
      </c>
    </row>
    <row r="4" spans="1:63" x14ac:dyDescent="0.25">
      <c r="A4" t="str">
        <f>Tableau1[[#This Row],[Code (site)]]</f>
        <v>C</v>
      </c>
      <c r="B4" t="str">
        <f>Tableau1[[#This Row],[Code (site)]]</f>
        <v>C</v>
      </c>
      <c r="C4" t="str">
        <f>Tableau1[[#This Row],[Nom (site)]]</f>
        <v xml:space="preserve">HOTEL </v>
      </c>
      <c r="D4" s="1">
        <f>Tableau1[[#This Row],[Début]]</f>
        <v>42887</v>
      </c>
      <c r="E4" s="1">
        <f>Tableau1[[#This Row],[Résil,]]</f>
        <v>44712</v>
      </c>
      <c r="F4" s="5">
        <f>Tableau1[[#This Row],[Montant]]</f>
        <v>0</v>
      </c>
      <c r="G4" t="str">
        <f>Tableau1[[#This Row],[Facturation]]</f>
        <v xml:space="preserve"> Non</v>
      </c>
      <c r="H4" s="13">
        <f>VLOOKUP(Tableau1[[#This Row],[Jan,]],Tableau2[#All],2,FALSE)</f>
        <v>0</v>
      </c>
      <c r="I4" s="13">
        <f>VLOOKUP(Tableau1[[#This Row],[Fév,]],Tableau2[#All],2,FALSE)</f>
        <v>0</v>
      </c>
      <c r="J4" s="13">
        <f>VLOOKUP(Tableau1[[#This Row],[Mar,]],Tableau2[#All],2,FALSE)</f>
        <v>0</v>
      </c>
      <c r="K4" s="13">
        <f>VLOOKUP(Tableau1[[#This Row],[Avr,]],Tableau2[#All],2,FALSE)</f>
        <v>0</v>
      </c>
      <c r="L4" s="13">
        <f>VLOOKUP(Tableau1[[#This Row],[Mai]],Tableau2[#All],2,FALSE)</f>
        <v>0</v>
      </c>
      <c r="M4" s="13">
        <f>VLOOKUP(Tableau1[[#This Row],[Juin]],Tableau2[#All],2,FALSE)</f>
        <v>0</v>
      </c>
      <c r="N4" s="13">
        <f>VLOOKUP(Tableau1[[#This Row],[Juil,]],Tableau2[#All],2,FALSE)</f>
        <v>0</v>
      </c>
      <c r="O4" s="13">
        <f>VLOOKUP(Tableau1[[#This Row],[Août]],Tableau2[#All],2,FALSE)</f>
        <v>0</v>
      </c>
      <c r="P4" s="13">
        <f>VLOOKUP(Tableau1[[#This Row],[Sept,]],Tableau2[#All],2,FALSE)</f>
        <v>0</v>
      </c>
      <c r="Q4" s="13">
        <f>VLOOKUP(Tableau1[[#This Row],[Oct,]],Tableau2[#All],2,FALSE)</f>
        <v>0</v>
      </c>
      <c r="R4" s="13">
        <f>VLOOKUP(Tableau1[[#This Row],[Nov,]],Tableau2[#All],2,FALSE)</f>
        <v>0</v>
      </c>
      <c r="S4" s="13">
        <f>VLOOKUP(Tableau1[[#This Row],[Déc,]],Tableau2[#All],2,FALSE)</f>
        <v>0</v>
      </c>
      <c r="T4" s="17">
        <f ca="1">F4-(F4*SUM(INDIRECT(CONCATENATE("H",MATCH(INDIRECT("matrice!AX"&amp;MATCH($A$2,matrice!AI:AI,0),1),$G$2,0),":",ADDRESS(MATCH(INDIRECT("matrice!AX"&amp;MATCH($A$2,matrice!AI:AI,0),1),$G$2,0),MATCH(T4,$H$1:$S$1,0),4,1)),1)))</f>
        <v>0</v>
      </c>
      <c r="V4" t="s">
        <v>81</v>
      </c>
      <c r="W4" t="s">
        <v>81</v>
      </c>
      <c r="AF4" t="s">
        <v>76</v>
      </c>
      <c r="AG4" t="s">
        <v>79</v>
      </c>
      <c r="AI4" t="s">
        <v>75</v>
      </c>
      <c r="AJ4" t="s">
        <v>72</v>
      </c>
      <c r="AP4" t="s">
        <v>69</v>
      </c>
      <c r="AQ4" t="s">
        <v>32</v>
      </c>
      <c r="AR4" s="9">
        <v>0</v>
      </c>
      <c r="AS4" s="1">
        <v>42887</v>
      </c>
      <c r="AT4" s="1">
        <v>44712</v>
      </c>
      <c r="AV4" t="s">
        <v>81</v>
      </c>
      <c r="AX4" t="s">
        <v>67</v>
      </c>
      <c r="BK4" t="s">
        <v>81</v>
      </c>
    </row>
  </sheetData>
  <phoneticPr fontId="18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corresp!$D$3:$D$14</xm:f>
          </x14:formula1>
          <xm:sqref>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C28" sqref="C28"/>
    </sheetView>
  </sheetViews>
  <sheetFormatPr baseColWidth="10" defaultRowHeight="15" x14ac:dyDescent="0.25"/>
  <sheetData>
    <row r="1" spans="1:4" x14ac:dyDescent="0.25">
      <c r="A1" t="s">
        <v>62</v>
      </c>
      <c r="B1" t="s">
        <v>63</v>
      </c>
    </row>
    <row r="2" spans="1:4" x14ac:dyDescent="0.25">
      <c r="A2" s="11">
        <v>44531</v>
      </c>
      <c r="B2" s="12">
        <v>8.3299999999999999E-2</v>
      </c>
      <c r="D2" s="16" t="s">
        <v>65</v>
      </c>
    </row>
    <row r="3" spans="1:4" x14ac:dyDescent="0.25">
      <c r="A3" s="11">
        <v>0.25</v>
      </c>
      <c r="B3" s="12">
        <v>0.25</v>
      </c>
      <c r="D3" s="16" t="s">
        <v>66</v>
      </c>
    </row>
    <row r="4" spans="1:4" x14ac:dyDescent="0.25">
      <c r="A4" s="11">
        <v>44287</v>
      </c>
      <c r="B4" s="12">
        <v>0.25</v>
      </c>
      <c r="D4" s="16" t="s">
        <v>43</v>
      </c>
    </row>
    <row r="5" spans="1:4" x14ac:dyDescent="0.25">
      <c r="A5" s="11">
        <v>0.5</v>
      </c>
      <c r="B5" s="12">
        <v>0.5</v>
      </c>
      <c r="D5" s="16" t="s">
        <v>44</v>
      </c>
    </row>
    <row r="6" spans="1:4" x14ac:dyDescent="0.25">
      <c r="A6" s="11">
        <v>1</v>
      </c>
      <c r="B6" s="12">
        <v>1</v>
      </c>
      <c r="D6" s="16" t="s">
        <v>45</v>
      </c>
    </row>
    <row r="7" spans="1:4" x14ac:dyDescent="0.25">
      <c r="A7" s="11">
        <v>44228</v>
      </c>
      <c r="B7" s="12">
        <v>0.5</v>
      </c>
      <c r="D7" s="16" t="s">
        <v>28</v>
      </c>
    </row>
    <row r="8" spans="1:4" x14ac:dyDescent="0.25">
      <c r="A8" s="11">
        <v>0</v>
      </c>
      <c r="B8" s="12">
        <v>0</v>
      </c>
      <c r="D8" s="16" t="s">
        <v>29</v>
      </c>
    </row>
    <row r="9" spans="1:4" x14ac:dyDescent="0.25">
      <c r="A9" s="11">
        <v>44197</v>
      </c>
      <c r="B9" s="12">
        <v>1</v>
      </c>
      <c r="D9" s="16" t="s">
        <v>46</v>
      </c>
    </row>
    <row r="10" spans="1:4" x14ac:dyDescent="0.25">
      <c r="A10" s="11" t="s">
        <v>64</v>
      </c>
      <c r="B10" s="12">
        <v>0.5</v>
      </c>
      <c r="D10" s="16" t="s">
        <v>30</v>
      </c>
    </row>
    <row r="11" spans="1:4" x14ac:dyDescent="0.25">
      <c r="D11" s="16" t="s">
        <v>47</v>
      </c>
    </row>
    <row r="12" spans="1:4" x14ac:dyDescent="0.25">
      <c r="D12" s="16" t="s">
        <v>48</v>
      </c>
    </row>
    <row r="13" spans="1:4" x14ac:dyDescent="0.25">
      <c r="D13" s="16" t="s">
        <v>49</v>
      </c>
    </row>
    <row r="14" spans="1:4" x14ac:dyDescent="0.25">
      <c r="D14" s="16" t="s">
        <v>50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corresp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2021-07-21T12:55:26Z</dcterms:created>
  <dcterms:modified xsi:type="dcterms:W3CDTF">2021-07-21T13:01:03Z</dcterms:modified>
</cp:coreProperties>
</file>