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hmu12.archosting.local\ArbreCoSARL$\Redirection\arbre-pl\Desktop\"/>
    </mc:Choice>
  </mc:AlternateContent>
  <bookViews>
    <workbookView xWindow="0" yWindow="0" windowWidth="21600" windowHeight="10572" activeTab="3"/>
  </bookViews>
  <sheets>
    <sheet name="Suivi" sheetId="1" r:id="rId1"/>
    <sheet name="Récap général" sheetId="3" r:id="rId2"/>
    <sheet name="Récap 2020" sheetId="5" r:id="rId3"/>
    <sheet name="Récap 2021" sheetId="4" r:id="rId4"/>
  </sheets>
  <definedNames>
    <definedName name="_xlnm.Print_Titles" localSheetId="2">'Récap 2020'!$2:$2</definedName>
    <definedName name="_xlnm.Print_Titles" localSheetId="3">'Récap 2021'!$2:$2</definedName>
    <definedName name="_xlnm.Print_Titles" localSheetId="1">'Récap général'!$2:$2</definedName>
    <definedName name="_xlnm.Print_Titles" localSheetId="0">Suivi!$2:$2</definedName>
    <definedName name="TitreColonne1" localSheetId="2">#REF!</definedName>
    <definedName name="TitreColonne1" localSheetId="3">#REF!</definedName>
    <definedName name="TitreColonne1" localSheetId="1">#REF!</definedName>
    <definedName name="TitreColonne1">#REF!</definedName>
  </definedNames>
  <calcPr calcId="162913"/>
</workbook>
</file>

<file path=xl/calcChain.xml><?xml version="1.0" encoding="utf-8"?>
<calcChain xmlns="http://schemas.openxmlformats.org/spreadsheetml/2006/main">
  <c r="F15" i="5" l="1"/>
  <c r="D15" i="5"/>
  <c r="C15" i="5"/>
  <c r="E15" i="5"/>
  <c r="G15" i="5"/>
  <c r="B15" i="5"/>
  <c r="H3" i="1" l="1"/>
  <c r="H4" i="1"/>
  <c r="H6" i="1"/>
  <c r="H7" i="1"/>
  <c r="H5" i="1"/>
  <c r="H8" i="1"/>
  <c r="H9" i="1"/>
  <c r="C15" i="4"/>
  <c r="E4" i="4"/>
  <c r="G4" i="4"/>
  <c r="E5" i="4"/>
  <c r="G5" i="4"/>
  <c r="E6" i="4"/>
  <c r="G6" i="4"/>
  <c r="E7" i="4"/>
  <c r="G7" i="4"/>
  <c r="E8" i="4"/>
  <c r="G8" i="4"/>
  <c r="E9" i="4"/>
  <c r="G9" i="4"/>
  <c r="E10" i="4"/>
  <c r="G10" i="4"/>
  <c r="G3" i="4"/>
  <c r="G14" i="4"/>
  <c r="G15" i="4"/>
  <c r="F15" i="4"/>
  <c r="E15" i="4"/>
  <c r="D15" i="4"/>
  <c r="I9" i="1"/>
  <c r="I8" i="1"/>
  <c r="I5" i="1"/>
  <c r="I6" i="1"/>
  <c r="I3" i="1"/>
  <c r="I4" i="1"/>
  <c r="I7" i="1"/>
  <c r="N9" i="1"/>
  <c r="N8" i="1"/>
  <c r="M6" i="1"/>
  <c r="N6" i="1" s="1"/>
  <c r="N4" i="1"/>
  <c r="N7" i="1"/>
  <c r="M9" i="1"/>
  <c r="M8" i="1"/>
  <c r="M5" i="1"/>
  <c r="M3" i="1"/>
  <c r="N3" i="1" s="1"/>
  <c r="M4" i="1"/>
  <c r="M7" i="1"/>
  <c r="B3" i="3"/>
  <c r="B4" i="3"/>
  <c r="G4" i="3"/>
  <c r="L5" i="1"/>
  <c r="L3" i="1"/>
  <c r="L9" i="1"/>
  <c r="L8" i="1"/>
  <c r="L7" i="1"/>
  <c r="L6" i="1"/>
  <c r="L4" i="1"/>
  <c r="D4" i="3" l="1"/>
  <c r="E4" i="3" s="1"/>
  <c r="K10" i="1"/>
  <c r="D3" i="3"/>
  <c r="E3" i="3" s="1"/>
  <c r="B3" i="4"/>
  <c r="B15" i="4" s="1"/>
  <c r="L10" i="1"/>
  <c r="N5" i="1"/>
  <c r="E5" i="3" l="1"/>
  <c r="M10" i="1"/>
  <c r="N10" i="1"/>
  <c r="F3" i="3"/>
  <c r="G3" i="3" s="1"/>
  <c r="G5" i="3" s="1"/>
  <c r="D5" i="3"/>
  <c r="F5" i="3" l="1"/>
</calcChain>
</file>

<file path=xl/sharedStrings.xml><?xml version="1.0" encoding="utf-8"?>
<sst xmlns="http://schemas.openxmlformats.org/spreadsheetml/2006/main" count="76" uniqueCount="39">
  <si>
    <t>Nom du client</t>
  </si>
  <si>
    <t>Chantier</t>
  </si>
  <si>
    <t>Type de doc.</t>
  </si>
  <si>
    <t>Devis</t>
  </si>
  <si>
    <t>Facture</t>
  </si>
  <si>
    <t>Date 1 envoi</t>
  </si>
  <si>
    <t>Échéance paiement</t>
  </si>
  <si>
    <t>Date paiement</t>
  </si>
  <si>
    <t>Statut</t>
  </si>
  <si>
    <t>N° doc</t>
  </si>
  <si>
    <t>N° chantier</t>
  </si>
  <si>
    <t>Observations : Relances, RDV, discussions clients…</t>
  </si>
  <si>
    <t>Montant HT CHF</t>
  </si>
  <si>
    <t>Montant TTC CHF</t>
  </si>
  <si>
    <t>Total payé CHF</t>
  </si>
  <si>
    <t>Solde CHF</t>
  </si>
  <si>
    <t>Nombre</t>
  </si>
  <si>
    <t xml:space="preserve">Accepté </t>
  </si>
  <si>
    <t>Relance à faire</t>
  </si>
  <si>
    <t xml:space="preserve">Payé </t>
  </si>
  <si>
    <t>Refusé</t>
  </si>
  <si>
    <t>Janvier</t>
  </si>
  <si>
    <t>Mois</t>
  </si>
  <si>
    <t>Février</t>
  </si>
  <si>
    <t>Mars</t>
  </si>
  <si>
    <t>Avril</t>
  </si>
  <si>
    <t>Mai</t>
  </si>
  <si>
    <t>Juin</t>
  </si>
  <si>
    <t>Juillet</t>
  </si>
  <si>
    <t>Août</t>
  </si>
  <si>
    <t>Septembre</t>
  </si>
  <si>
    <t>Octobre</t>
  </si>
  <si>
    <t>Novembre</t>
  </si>
  <si>
    <t>Décembre</t>
  </si>
  <si>
    <t>Nombre de devis</t>
  </si>
  <si>
    <t>Montant devis HT</t>
  </si>
  <si>
    <t>Nombre de facture</t>
  </si>
  <si>
    <t>Montant facture HT</t>
  </si>
  <si>
    <t>Total payé 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</si>
</sst>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CHF&quot;\ #,##0.00;[Red]&quot;CHF&quot;\ \-#,##0.00"/>
    <numFmt numFmtId="164" formatCode="_(&quot;$&quot;* #,##0.00_);_(&quot;$&quot;* \(#,##0.00\);_(&quot;$&quot;* &quot;-&quot;??_);_(@_)"/>
    <numFmt numFmtId="165" formatCode="#,##0.00;[Red]#,##0.00"/>
  </numFmts>
  <fonts count="7" x14ac:knownFonts="1">
    <font>
      <sz val="11"/>
      <color theme="1"/>
      <name val="Calibri"/>
      <family val="2"/>
      <scheme val="minor"/>
    </font>
    <font>
      <sz val="11"/>
      <color theme="1"/>
      <name val="Calibri"/>
      <family val="2"/>
      <scheme val="minor"/>
    </font>
    <font>
      <b/>
      <sz val="18"/>
      <color theme="4" tint="-0.24994659260841701"/>
      <name val="Calibri"/>
      <family val="2"/>
      <scheme val="major"/>
    </font>
    <font>
      <sz val="11"/>
      <color rgb="FFC00000"/>
      <name val="Calibri"/>
      <family val="2"/>
      <scheme val="minor"/>
    </font>
    <font>
      <sz val="11"/>
      <color theme="1"/>
      <name val="Calibri"/>
      <family val="2"/>
      <scheme val="minor"/>
    </font>
    <font>
      <b/>
      <sz val="11"/>
      <color theme="0"/>
      <name val="Calibri"/>
      <family val="2"/>
      <scheme val="minor"/>
    </font>
    <font>
      <sz val="11"/>
      <color theme="1"/>
      <name val="Calibri"/>
      <scheme val="minor"/>
    </font>
  </fonts>
  <fills count="5">
    <fill>
      <patternFill patternType="none"/>
    </fill>
    <fill>
      <patternFill patternType="gray125"/>
    </fill>
    <fill>
      <patternFill patternType="solid">
        <fgColor theme="8"/>
        <bgColor theme="8"/>
      </patternFill>
    </fill>
    <fill>
      <patternFill patternType="solid">
        <fgColor theme="8" tint="0.59999389629810485"/>
        <bgColor theme="8" tint="0.59999389629810485"/>
      </patternFill>
    </fill>
    <fill>
      <patternFill patternType="solid">
        <fgColor theme="8" tint="0.79998168889431442"/>
        <bgColor theme="8" tint="0.79998168889431442"/>
      </patternFill>
    </fill>
  </fills>
  <borders count="5">
    <border>
      <left/>
      <right/>
      <top/>
      <bottom/>
      <diagonal/>
    </border>
    <border>
      <left style="thin">
        <color theme="0"/>
      </left>
      <right/>
      <top style="thick">
        <color theme="0"/>
      </top>
      <bottom/>
      <diagonal/>
    </border>
    <border>
      <left style="thin">
        <color theme="0"/>
      </left>
      <right/>
      <top/>
      <bottom/>
      <diagonal/>
    </border>
    <border>
      <left/>
      <right/>
      <top style="thick">
        <color theme="0"/>
      </top>
      <bottom/>
      <diagonal/>
    </border>
    <border>
      <left style="thin">
        <color theme="0"/>
      </left>
      <right/>
      <top style="thin">
        <color theme="0"/>
      </top>
      <bottom/>
      <diagonal/>
    </border>
  </borders>
  <cellStyleXfs count="4">
    <xf numFmtId="0" fontId="0" fillId="0" borderId="0">
      <alignment wrapText="1"/>
    </xf>
    <xf numFmtId="164" fontId="1" fillId="0" borderId="0" applyFont="0" applyFill="0" applyBorder="0" applyAlignment="0" applyProtection="0"/>
    <xf numFmtId="0" fontId="2" fillId="0" borderId="0" applyNumberFormat="0" applyFill="0" applyBorder="0" applyProtection="0"/>
    <xf numFmtId="14" fontId="1" fillId="0" borderId="0" applyFont="0" applyFill="0" applyBorder="0" applyAlignment="0">
      <alignment wrapText="1"/>
    </xf>
  </cellStyleXfs>
  <cellXfs count="73">
    <xf numFmtId="0" fontId="0" fillId="0" borderId="0" xfId="0">
      <alignment wrapText="1"/>
    </xf>
    <xf numFmtId="0" fontId="0" fillId="0" borderId="0" xfId="0" applyAlignment="1" applyProtection="1">
      <alignment horizontal="center" vertical="center" wrapText="1"/>
    </xf>
    <xf numFmtId="0" fontId="0" fillId="0" borderId="0" xfId="0" applyFont="1" applyAlignment="1" applyProtection="1">
      <alignment horizontal="center" vertical="center" wrapText="1"/>
    </xf>
    <xf numFmtId="40" fontId="0" fillId="0" borderId="0" xfId="0" applyNumberFormat="1" applyAlignment="1" applyProtection="1">
      <alignment horizontal="center" vertical="center" wrapText="1"/>
    </xf>
    <xf numFmtId="40" fontId="0" fillId="0" borderId="0" xfId="0" applyNumberFormat="1" applyFont="1" applyAlignment="1" applyProtection="1">
      <alignment horizontal="center" vertical="center" wrapText="1"/>
    </xf>
    <xf numFmtId="40" fontId="0" fillId="0" borderId="0" xfId="1" applyNumberFormat="1" applyFont="1" applyAlignment="1" applyProtection="1">
      <alignment horizontal="center" vertical="center" wrapText="1"/>
    </xf>
    <xf numFmtId="0" fontId="0" fillId="0" borderId="0" xfId="0" applyAlignment="1" applyProtection="1">
      <alignment horizontal="center" vertical="center" wrapText="1"/>
      <protection locked="0"/>
    </xf>
    <xf numFmtId="49" fontId="0" fillId="0" borderId="0" xfId="0" applyNumberFormat="1" applyAlignment="1" applyProtection="1">
      <alignment horizontal="center" vertical="center" wrapText="1"/>
      <protection locked="0"/>
    </xf>
    <xf numFmtId="0" fontId="2" fillId="0" borderId="0" xfId="2" applyAlignment="1" applyProtection="1">
      <alignment horizontal="center" vertical="center"/>
      <protection locked="0"/>
    </xf>
    <xf numFmtId="49" fontId="2" fillId="0" borderId="0" xfId="2" applyNumberFormat="1" applyAlignment="1" applyProtection="1">
      <alignment horizontal="center" vertical="center"/>
      <protection locked="0"/>
    </xf>
    <xf numFmtId="40" fontId="0" fillId="0" borderId="0" xfId="0" applyNumberFormat="1" applyAlignment="1" applyProtection="1">
      <alignment horizontal="center" vertical="center" wrapText="1"/>
      <protection locked="0"/>
    </xf>
    <xf numFmtId="0" fontId="0" fillId="0" borderId="0" xfId="0" applyNumberFormat="1" applyAlignment="1" applyProtection="1">
      <alignment horizontal="center" vertical="center" wrapText="1"/>
      <protection locked="0"/>
    </xf>
    <xf numFmtId="8" fontId="0" fillId="0" borderId="0" xfId="0" applyNumberFormat="1" applyAlignment="1" applyProtection="1">
      <alignment horizontal="center" vertical="center" wrapText="1"/>
      <protection locked="0"/>
    </xf>
    <xf numFmtId="0" fontId="0" fillId="0" borderId="0" xfId="0" applyFont="1" applyAlignment="1" applyProtection="1">
      <alignment horizontal="center" vertical="center" wrapText="1"/>
      <protection locked="0"/>
    </xf>
    <xf numFmtId="49" fontId="0" fillId="0" borderId="0" xfId="0" applyNumberFormat="1" applyFont="1" applyAlignment="1" applyProtection="1">
      <alignment horizontal="center" vertical="center" wrapText="1"/>
      <protection locked="0"/>
    </xf>
    <xf numFmtId="40" fontId="0" fillId="0" borderId="0" xfId="0" applyNumberFormat="1" applyFont="1" applyAlignment="1" applyProtection="1">
      <alignment horizontal="center" vertical="center" wrapText="1"/>
      <protection locked="0"/>
    </xf>
    <xf numFmtId="40" fontId="0" fillId="0" borderId="0" xfId="3" applyNumberFormat="1" applyFont="1" applyAlignment="1" applyProtection="1">
      <alignment horizontal="center" vertical="center" wrapText="1"/>
      <protection locked="0"/>
    </xf>
    <xf numFmtId="40" fontId="0" fillId="0" borderId="0" xfId="1" applyNumberFormat="1" applyFont="1" applyAlignment="1" applyProtection="1">
      <alignment horizontal="center" vertical="center" wrapText="1"/>
      <protection locked="0"/>
    </xf>
    <xf numFmtId="0" fontId="0" fillId="0" borderId="0" xfId="1" applyNumberFormat="1" applyFont="1" applyAlignment="1" applyProtection="1">
      <alignment horizontal="center" vertical="center" wrapText="1"/>
      <protection locked="0"/>
    </xf>
    <xf numFmtId="8" fontId="0" fillId="0" borderId="0" xfId="1" applyNumberFormat="1" applyFont="1" applyAlignment="1" applyProtection="1">
      <alignment horizontal="center" vertical="center" wrapText="1"/>
      <protection locked="0"/>
    </xf>
    <xf numFmtId="8" fontId="0" fillId="0" borderId="0" xfId="1" applyNumberFormat="1" applyFont="1" applyBorder="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49" fontId="0" fillId="0" borderId="0" xfId="0" applyNumberFormat="1" applyFont="1" applyAlignment="1" applyProtection="1">
      <alignment horizontal="center" vertical="center" wrapText="1"/>
    </xf>
    <xf numFmtId="0" fontId="0" fillId="0" borderId="0" xfId="0" applyNumberFormat="1" applyFont="1" applyAlignment="1" applyProtection="1">
      <alignment horizontal="center" vertical="center" wrapText="1"/>
    </xf>
    <xf numFmtId="8" fontId="0" fillId="0" borderId="0" xfId="0" applyNumberFormat="1" applyFont="1" applyAlignment="1" applyProtection="1">
      <alignment horizontal="center" vertical="center" wrapText="1"/>
    </xf>
    <xf numFmtId="49" fontId="0" fillId="0" borderId="0" xfId="0" applyNumberFormat="1" applyAlignment="1" applyProtection="1">
      <alignment horizontal="center" vertical="center" wrapText="1"/>
    </xf>
    <xf numFmtId="14" fontId="0" fillId="0" borderId="0" xfId="3" applyNumberFormat="1" applyFont="1" applyAlignment="1" applyProtection="1">
      <alignment horizontal="center" vertical="center" wrapText="1"/>
      <protection locked="0"/>
    </xf>
    <xf numFmtId="14" fontId="3" fillId="0" borderId="0" xfId="3" applyNumberFormat="1" applyFont="1" applyAlignment="1" applyProtection="1">
      <alignment horizontal="center" vertical="center" wrapText="1"/>
    </xf>
    <xf numFmtId="0" fontId="4" fillId="0" borderId="0" xfId="0" applyFont="1" applyAlignment="1" applyProtection="1">
      <alignment horizontal="center" vertical="center" wrapText="1"/>
    </xf>
    <xf numFmtId="49" fontId="4" fillId="0" borderId="0" xfId="0" applyNumberFormat="1" applyFont="1" applyAlignment="1" applyProtection="1">
      <alignment horizontal="center" vertical="center" wrapText="1"/>
    </xf>
    <xf numFmtId="40" fontId="4" fillId="0" borderId="0" xfId="0" applyNumberFormat="1" applyFont="1" applyAlignment="1" applyProtection="1">
      <alignment horizontal="center" vertical="center" wrapText="1"/>
    </xf>
    <xf numFmtId="40" fontId="4" fillId="0" borderId="0" xfId="0" applyNumberFormat="1" applyFont="1" applyAlignment="1" applyProtection="1">
      <alignment horizontal="center" vertical="center" wrapText="1"/>
      <protection locked="0"/>
    </xf>
    <xf numFmtId="49" fontId="4" fillId="0" borderId="0" xfId="0" applyNumberFormat="1"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40" fontId="4" fillId="0" borderId="0" xfId="3" applyNumberFormat="1" applyFont="1" applyAlignment="1" applyProtection="1">
      <alignment horizontal="center" vertical="center" wrapText="1"/>
      <protection locked="0"/>
    </xf>
    <xf numFmtId="40" fontId="4" fillId="0" borderId="0" xfId="1" applyNumberFormat="1" applyFont="1" applyAlignment="1" applyProtection="1">
      <alignment horizontal="center" vertical="center" wrapText="1"/>
      <protection locked="0"/>
    </xf>
    <xf numFmtId="40" fontId="4" fillId="0" borderId="0" xfId="1" applyNumberFormat="1" applyFont="1" applyAlignment="1" applyProtection="1">
      <alignment horizontal="center" vertical="center" wrapText="1"/>
    </xf>
    <xf numFmtId="2" fontId="0" fillId="0" borderId="0" xfId="0" applyNumberFormat="1" applyFont="1" applyAlignment="1" applyProtection="1">
      <alignment horizontal="center" vertical="center" wrapText="1"/>
      <protection locked="0"/>
    </xf>
    <xf numFmtId="2" fontId="4" fillId="0" borderId="0" xfId="0" applyNumberFormat="1" applyFont="1" applyAlignment="1" applyProtection="1">
      <alignment horizontal="center" vertical="center" wrapText="1"/>
    </xf>
    <xf numFmtId="165" fontId="0" fillId="0" borderId="0" xfId="0" applyNumberFormat="1" applyAlignment="1" applyProtection="1">
      <alignment horizontal="center" vertical="center" wrapText="1"/>
      <protection locked="0"/>
    </xf>
    <xf numFmtId="165" fontId="0" fillId="0" borderId="0" xfId="1" applyNumberFormat="1" applyFont="1" applyAlignment="1" applyProtection="1">
      <alignment horizontal="center" vertical="center" wrapText="1"/>
      <protection locked="0"/>
    </xf>
    <xf numFmtId="165" fontId="0" fillId="0" borderId="0" xfId="0" applyNumberFormat="1" applyFont="1" applyAlignment="1" applyProtection="1">
      <alignment horizontal="center" vertical="center" wrapText="1"/>
      <protection locked="0"/>
    </xf>
    <xf numFmtId="14" fontId="0" fillId="0" borderId="0" xfId="0" applyNumberFormat="1" applyAlignment="1" applyProtection="1">
      <alignment horizontal="center" vertical="center" wrapText="1"/>
      <protection locked="0"/>
    </xf>
    <xf numFmtId="14" fontId="0" fillId="0" borderId="0" xfId="0" applyNumberFormat="1" applyFont="1" applyAlignment="1" applyProtection="1">
      <alignment horizontal="center" vertical="center" wrapText="1"/>
      <protection locked="0"/>
    </xf>
    <xf numFmtId="14" fontId="3" fillId="0" borderId="0" xfId="3" applyNumberFormat="1" applyFont="1" applyAlignment="1" applyProtection="1">
      <alignment horizontal="center" vertical="center" wrapText="1"/>
      <protection locked="0"/>
    </xf>
    <xf numFmtId="0" fontId="5" fillId="2" borderId="0" xfId="0" applyFont="1" applyFill="1" applyBorder="1" applyAlignment="1">
      <alignment horizontal="center" vertical="center" wrapText="1"/>
    </xf>
    <xf numFmtId="49" fontId="5" fillId="2"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40" fontId="5" fillId="2" borderId="2" xfId="0" applyNumberFormat="1" applyFont="1" applyFill="1" applyBorder="1" applyAlignment="1">
      <alignment horizontal="center" vertical="center" wrapText="1"/>
    </xf>
    <xf numFmtId="0" fontId="0" fillId="3" borderId="1" xfId="0" applyFont="1" applyFill="1" applyBorder="1" applyAlignment="1">
      <alignment horizontal="center" vertical="center" wrapText="1"/>
    </xf>
    <xf numFmtId="40" fontId="0" fillId="3" borderId="1" xfId="1" applyNumberFormat="1" applyFont="1" applyFill="1" applyBorder="1" applyAlignment="1">
      <alignment horizontal="center" vertical="center" wrapText="1"/>
    </xf>
    <xf numFmtId="0" fontId="0" fillId="4" borderId="4" xfId="0" applyNumberFormat="1" applyFont="1" applyFill="1" applyBorder="1" applyAlignment="1">
      <alignment horizontal="center" vertical="center" wrapText="1"/>
    </xf>
    <xf numFmtId="40" fontId="0" fillId="4" borderId="4" xfId="3" applyNumberFormat="1" applyFont="1" applyFill="1" applyBorder="1" applyAlignment="1">
      <alignment horizontal="center" vertical="center" wrapText="1"/>
    </xf>
    <xf numFmtId="40" fontId="0" fillId="4" borderId="4" xfId="1" applyNumberFormat="1" applyFont="1" applyFill="1" applyBorder="1" applyAlignment="1">
      <alignment horizontal="center" vertical="center" wrapText="1"/>
    </xf>
    <xf numFmtId="0" fontId="0" fillId="3" borderId="4" xfId="0" applyNumberFormat="1" applyFont="1" applyFill="1" applyBorder="1" applyAlignment="1">
      <alignment horizontal="center" vertical="center" wrapText="1"/>
    </xf>
    <xf numFmtId="40" fontId="0" fillId="3" borderId="4" xfId="3" applyNumberFormat="1" applyFont="1" applyFill="1" applyBorder="1" applyAlignment="1">
      <alignment horizontal="center" vertical="center" wrapText="1"/>
    </xf>
    <xf numFmtId="40" fontId="0" fillId="3" borderId="4" xfId="1" applyNumberFormat="1" applyFont="1" applyFill="1" applyBorder="1" applyAlignment="1">
      <alignment horizontal="center" vertical="center" wrapText="1"/>
    </xf>
    <xf numFmtId="0" fontId="0" fillId="3"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40" fontId="5" fillId="2" borderId="1" xfId="0" applyNumberFormat="1" applyFont="1" applyFill="1" applyBorder="1" applyAlignment="1">
      <alignment horizontal="center" vertical="center" wrapText="1"/>
    </xf>
    <xf numFmtId="49" fontId="0" fillId="3" borderId="3" xfId="0" applyNumberFormat="1" applyFont="1" applyFill="1" applyBorder="1" applyAlignment="1" applyProtection="1">
      <alignment horizontal="center" vertical="center" wrapText="1"/>
      <protection locked="0"/>
    </xf>
    <xf numFmtId="0" fontId="0" fillId="3" borderId="1" xfId="0" applyNumberFormat="1" applyFont="1" applyFill="1" applyBorder="1" applyAlignment="1" applyProtection="1">
      <alignment horizontal="center" vertical="center" wrapText="1"/>
      <protection locked="0"/>
    </xf>
    <xf numFmtId="0" fontId="0" fillId="4" borderId="4" xfId="0" applyNumberFormat="1" applyFont="1" applyFill="1" applyBorder="1" applyAlignment="1" applyProtection="1">
      <alignment horizontal="center" vertical="center" wrapText="1"/>
      <protection locked="0"/>
    </xf>
    <xf numFmtId="0" fontId="0" fillId="3" borderId="4" xfId="0" applyNumberFormat="1" applyFont="1" applyFill="1" applyBorder="1" applyAlignment="1" applyProtection="1">
      <alignment horizontal="center" vertical="center" wrapText="1"/>
      <protection locked="0"/>
    </xf>
    <xf numFmtId="14" fontId="0" fillId="0" borderId="0" xfId="0" applyNumberFormat="1" applyFont="1" applyAlignment="1" applyProtection="1">
      <alignment horizontal="center" vertical="center" wrapText="1"/>
    </xf>
    <xf numFmtId="0" fontId="6" fillId="0" borderId="0" xfId="0" applyFont="1" applyAlignment="1" applyProtection="1">
      <alignment horizontal="center" vertical="center" wrapText="1"/>
    </xf>
    <xf numFmtId="49" fontId="6" fillId="0" borderId="0" xfId="0" applyNumberFormat="1" applyFont="1" applyAlignment="1" applyProtection="1">
      <alignment horizontal="center" vertical="center" wrapText="1"/>
    </xf>
    <xf numFmtId="14" fontId="6" fillId="0" borderId="0" xfId="0" applyNumberFormat="1" applyFont="1" applyAlignment="1" applyProtection="1">
      <alignment horizontal="center" vertical="center" wrapText="1"/>
    </xf>
    <xf numFmtId="14" fontId="6" fillId="0" borderId="0" xfId="0" applyNumberFormat="1" applyFont="1" applyAlignment="1" applyProtection="1">
      <alignment horizontal="center" vertical="center" wrapText="1"/>
      <protection locked="0"/>
    </xf>
    <xf numFmtId="40" fontId="6" fillId="0" borderId="0" xfId="0" applyNumberFormat="1" applyFont="1" applyAlignment="1" applyProtection="1">
      <alignment horizontal="center" vertical="center" wrapText="1"/>
    </xf>
    <xf numFmtId="40" fontId="6" fillId="0" borderId="0" xfId="0" applyNumberFormat="1" applyFont="1" applyAlignment="1" applyProtection="1">
      <alignment horizontal="center" vertical="center" wrapText="1"/>
      <protection locked="0"/>
    </xf>
    <xf numFmtId="165" fontId="6" fillId="0" borderId="0" xfId="0" applyNumberFormat="1" applyFont="1" applyAlignment="1" applyProtection="1">
      <alignment horizontal="center" vertical="center" wrapText="1"/>
      <protection locked="0"/>
    </xf>
    <xf numFmtId="0" fontId="6" fillId="0" borderId="0" xfId="0" applyNumberFormat="1" applyFont="1" applyAlignment="1" applyProtection="1">
      <alignment horizontal="center" vertical="center" wrapText="1"/>
    </xf>
  </cellXfs>
  <cellStyles count="4">
    <cellStyle name="Date" xfId="3"/>
    <cellStyle name="Monétaire" xfId="1" builtinId="4"/>
    <cellStyle name="Normal" xfId="0" builtinId="0" customBuiltin="1"/>
    <cellStyle name="Titre" xfId="2" builtinId="15" customBuiltin="1"/>
  </cellStyles>
  <dxfs count="58">
    <dxf>
      <font>
        <b val="0"/>
        <i val="0"/>
        <strike val="0"/>
        <condense val="0"/>
        <extend val="0"/>
        <outline val="0"/>
        <shadow val="0"/>
        <u val="none"/>
        <vertAlign val="baseline"/>
        <sz val="11"/>
        <color theme="1"/>
        <name val="Calibri"/>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165"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165"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30" formatCode="@"/>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30" formatCode="@"/>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color rgb="FFC00000"/>
      </font>
    </dxf>
    <dxf>
      <font>
        <color rgb="FFC00000"/>
      </font>
    </dxf>
    <dxf>
      <font>
        <color rgb="FF7030A0"/>
      </font>
    </dxf>
    <dxf>
      <font>
        <color auto="1"/>
      </font>
    </dxf>
    <dxf>
      <font>
        <strike val="0"/>
        <color auto="1"/>
      </font>
    </dxf>
    <dxf>
      <font>
        <color rgb="FFC00000"/>
      </font>
    </dxf>
    <dxf>
      <font>
        <color rgb="FF00B050"/>
      </font>
    </dxf>
    <dxf>
      <font>
        <color rgb="FF00B050"/>
      </font>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indent="0" justifyLastLine="0" shrinkToFit="0" readingOrder="0"/>
      <protection locked="0" hidden="0"/>
    </dxf>
    <dxf>
      <font>
        <b val="0"/>
        <i val="0"/>
        <strike val="0"/>
        <condense val="0"/>
        <extend val="0"/>
        <outline val="0"/>
        <shadow val="0"/>
        <u val="none"/>
        <vertAlign val="baseline"/>
        <sz val="11"/>
        <color theme="1"/>
        <name val="Calibri"/>
        <scheme val="minor"/>
      </font>
      <numFmt numFmtId="30" formatCode="@"/>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2" formatCode="0.00"/>
      <alignment horizontal="center" vertical="center" textRotation="0" indent="0" justifyLastLine="0" shrinkToFit="0" readingOrder="0"/>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protection locked="1" hidden="0"/>
    </dxf>
    <dxf>
      <font>
        <strike val="0"/>
        <outline val="0"/>
        <shadow val="0"/>
        <u val="none"/>
        <vertAlign val="baseline"/>
        <sz val="11"/>
        <color theme="1"/>
        <name val="Calibri"/>
        <scheme val="minor"/>
      </font>
      <alignment horizontal="center" vertical="center" textRotation="0" indent="0" justifyLastLine="0" shrinkToFit="0" readingOrder="0"/>
      <protection locked="0" hidden="0"/>
    </dxf>
    <dxf>
      <font>
        <strike val="0"/>
        <outline val="0"/>
        <shadow val="0"/>
        <u val="none"/>
        <vertAlign val="baseline"/>
        <sz val="11"/>
        <color rgb="FF000000"/>
        <name val="Calibri"/>
        <scheme val="none"/>
      </font>
      <alignment horizontal="center" vertical="center" textRotation="0" indent="0" justifyLastLine="0" shrinkToFit="0" readingOrder="0"/>
      <protection locked="1" hidden="0"/>
    </dxf>
    <dxf>
      <font>
        <strike val="0"/>
        <outline val="0"/>
        <shadow val="0"/>
        <u val="none"/>
        <vertAlign val="baseline"/>
        <sz val="11"/>
        <color rgb="FF000000"/>
        <name val="Calibri"/>
        <scheme val="none"/>
      </font>
      <alignment horizontal="center" vertical="center" textRotation="0" indent="0" justifyLastLine="0" shrinkToFit="0" readingOrder="0"/>
      <protection locked="0" hidden="0"/>
    </dxf>
    <dxf>
      <font>
        <strike val="0"/>
        <outline val="0"/>
        <shadow val="0"/>
        <u val="none"/>
        <vertAlign val="baseline"/>
        <sz val="11"/>
        <color theme="1"/>
        <name val="Calibri"/>
        <scheme val="minor"/>
      </font>
      <alignment horizontal="center" vertical="center" textRotation="0" indent="0" justifyLastLine="0" shrinkToFit="0" readingOrder="0"/>
      <protection locked="1" hidden="0"/>
    </dxf>
    <dxf>
      <font>
        <strike val="0"/>
        <outline val="0"/>
        <shadow val="0"/>
        <u val="none"/>
        <vertAlign val="baseline"/>
        <sz val="11"/>
        <color theme="1"/>
        <name val="Calibri"/>
        <scheme val="minor"/>
      </font>
      <numFmt numFmtId="0" formatCode="General"/>
      <alignment horizontal="center" vertical="center" textRotation="0"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1"/>
        <name val="Calibri"/>
        <scheme val="minor"/>
      </font>
      <numFmt numFmtId="165"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numFmt numFmtId="8" formatCode="#,##0.00;[Red]\-#,##0.00"/>
      <alignment horizontal="center" vertical="center" textRotation="0" wrapText="1" indent="0" justifyLastLine="0" shrinkToFit="0" readingOrder="0"/>
      <protection locked="0" hidden="0"/>
    </dxf>
    <dxf>
      <font>
        <strike val="0"/>
        <outline val="0"/>
        <shadow val="0"/>
        <u val="none"/>
        <vertAlign val="baseline"/>
        <sz val="11"/>
        <color theme="1"/>
        <name val="Calibri"/>
        <scheme val="minor"/>
      </font>
      <numFmt numFmtId="19" formatCode="dd/mm/yyyy"/>
      <alignment horizontal="center" vertical="center" textRotation="0" indent="0" justifyLastLine="0" shrinkToFit="0" readingOrder="0"/>
      <protection locked="0" hidden="0"/>
    </dxf>
    <dxf>
      <font>
        <b val="0"/>
        <i val="0"/>
        <strike val="0"/>
        <condense val="0"/>
        <extend val="0"/>
        <outline val="0"/>
        <shadow val="0"/>
        <u val="none"/>
        <vertAlign val="baseline"/>
        <sz val="11"/>
        <color rgb="FFC00000"/>
        <name val="Calibri"/>
        <scheme val="minor"/>
      </font>
      <numFmt numFmtId="19" formatCode="dd/mm/yyyy"/>
      <alignment horizontal="center" vertical="center" textRotation="0" wrapText="1" indent="0" justifyLastLine="0" shrinkToFit="0" readingOrder="0"/>
      <protection locked="0" hidden="0"/>
    </dxf>
    <dxf>
      <font>
        <strike val="0"/>
        <outline val="0"/>
        <shadow val="0"/>
        <u val="none"/>
        <vertAlign val="baseline"/>
        <sz val="11"/>
        <color rgb="FFC00000"/>
        <name val="Calibri"/>
        <scheme val="minor"/>
      </font>
      <numFmt numFmtId="19" formatCode="dd/mm/yyyy"/>
      <alignment horizontal="center" vertical="center" textRotation="0" wrapText="1" indent="0" justifyLastLine="0" shrinkToFit="0" readingOrder="0"/>
      <protection locked="1" hidden="0"/>
    </dxf>
    <dxf>
      <font>
        <strike val="0"/>
        <outline val="0"/>
        <shadow val="0"/>
        <u val="none"/>
        <vertAlign val="baseline"/>
        <sz val="11"/>
        <color theme="1"/>
        <name val="Calibri"/>
        <scheme val="minor"/>
      </font>
      <numFmt numFmtId="19" formatCode="dd/mm/yyyy"/>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name val="Calibri"/>
        <scheme val="minor"/>
      </font>
      <alignment horizontal="center" vertical="center" textRotation="0" indent="0" justifyLastLine="0" shrinkToFit="0" readingOrder="0"/>
      <protection locked="0" hidden="0"/>
    </dxf>
    <dxf>
      <font>
        <b val="0"/>
        <i val="0"/>
        <strike val="0"/>
        <condense val="0"/>
        <extend val="0"/>
        <outline val="0"/>
        <shadow val="0"/>
        <u val="none"/>
        <vertAlign val="baseline"/>
        <sz val="11"/>
        <color theme="1"/>
        <name val="Calibri"/>
        <scheme val="minor"/>
      </font>
      <numFmt numFmtId="30" formatCode="@"/>
      <alignment horizontal="center" vertical="center" textRotation="0" indent="0" justifyLastLine="0" shrinkToFit="0" readingOrder="0"/>
      <protection locked="0" hidden="0"/>
    </dxf>
    <dxf>
      <font>
        <strike val="0"/>
        <outline val="0"/>
        <shadow val="0"/>
        <u val="none"/>
        <vertAlign val="baseline"/>
        <sz val="11"/>
        <color theme="1"/>
        <name val="Calibri"/>
        <scheme val="minor"/>
      </font>
      <alignment horizontal="center" vertical="center" textRotation="0" indent="0" justifyLastLine="0" shrinkToFit="0" readingOrder="0"/>
      <protection locked="0" hidden="0"/>
    </dxf>
    <dxf>
      <numFmt numFmtId="30" formatCode="@"/>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font>
        <strike val="0"/>
        <outline val="0"/>
        <shadow val="0"/>
        <u val="none"/>
        <vertAlign val="baseline"/>
        <sz val="11"/>
        <color theme="1"/>
        <name val="Calibri"/>
        <scheme val="minor"/>
      </font>
      <alignment horizontal="center" vertical="center" textRotation="0" indent="0" justifyLastLine="0" shrinkToFit="0" readingOrder="0"/>
      <protection locked="1" hidden="0"/>
    </dxf>
    <dxf>
      <font>
        <strike val="0"/>
        <outline val="0"/>
        <shadow val="0"/>
        <u val="none"/>
        <vertAlign val="baseline"/>
        <sz val="11"/>
        <color theme="1"/>
        <name val="Calibri"/>
        <scheme val="minor"/>
      </font>
      <alignment horizontal="center" vertical="center" textRotation="0" indent="0" justifyLastLine="0" shrinkToFit="0" readingOrder="0"/>
      <protection locked="0" hidden="0"/>
    </dxf>
    <dxf>
      <font>
        <strike val="0"/>
        <outline val="0"/>
        <shadow val="0"/>
        <u val="none"/>
        <vertAlign val="baseline"/>
        <sz val="11"/>
        <color theme="1"/>
        <name val="Calibri"/>
        <scheme val="minor"/>
      </font>
      <alignment horizontal="center" vertical="center" textRotation="0" indent="0" justifyLastLine="0" shrinkToFit="0" readingOrder="0"/>
      <protection locked="1" hidden="0"/>
    </dxf>
  </dxfs>
  <tableStyles count="0" defaultTableStyle="TableStyleMedium9" defaultPivotStyle="PivotStyleLight16"/>
  <colors>
    <mruColors>
      <color rgb="FFE5EE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id="2" name="Factures3" displayName="Factures3" ref="A2:O10" totalsRowCount="1" headerRowDxfId="57" dataDxfId="56" totalsRowDxfId="55">
  <autoFilter ref="A2:O9"/>
  <sortState ref="A3:O193">
    <sortCondition ref="G2:G193"/>
  </sortState>
  <tableColumns count="15">
    <tableColumn id="4" name="Nom du client" dataDxfId="54" totalsRowDxfId="14" dataCellStyle="Normal"/>
    <tableColumn id="11" name="Chantier" dataDxfId="53" totalsRowDxfId="13"/>
    <tableColumn id="16" name="N° chantier" dataDxfId="52" totalsRowDxfId="12"/>
    <tableColumn id="1" name="Type de doc." dataDxfId="51" totalsRowDxfId="11"/>
    <tableColumn id="10" name="N° doc" dataDxfId="50" totalsRowDxfId="10"/>
    <tableColumn id="15" name="Statut" dataDxfId="49" totalsRowDxfId="9"/>
    <tableColumn id="2" name="Date 1 envoi" dataDxfId="48" totalsRowDxfId="8" dataCellStyle="Date"/>
    <tableColumn id="3" name="Échéance paiement" dataDxfId="47" totalsRowDxfId="7" dataCellStyle="Date">
      <calculatedColumnFormula>IF(AND(Factures3[[#This Row],[Type de doc.]]="Facture", Factures3[[#This Row],[Date 1 envoi]]&lt;&gt;"", Factures3[[#This Row],[Date paiement]]=""), EDATE(Factures3[[#This Row],[Date 1 envoi]],1), "")</calculatedColumnFormula>
    </tableColumn>
    <tableColumn id="5" name="Relance à faire" dataDxfId="46" totalsRowDxfId="6" dataCellStyle="Date">
      <calculatedColumnFormula>IF(Factures3[[#This Row],[Type de doc.]]="Facture", IF(Factures3[[#This Row],[Date paiement]]&lt;Factures3[[#This Row],[Date 1 envoi]], EDATE(Factures3[[#This Row],[Date 1 envoi]], 2), ""), IF(Factures3[[#This Row],[Type de doc.]]="Devis", IF(Factures3[[#This Row],[Statut]]="Envoyé ", EDATE(Factures3[[#This Row],[Date 1 envoi]], 1), ""), ""))</calculatedColumnFormula>
    </tableColumn>
    <tableColumn id="8" name="Date paiement" dataDxfId="45" totalsRowDxfId="5" dataCellStyle="Date"/>
    <tableColumn id="19" name="Montant HT CHF" totalsRowFunction="sum" dataDxfId="44" totalsRowDxfId="4" dataCellStyle="Date"/>
    <tableColumn id="13" name="Montant TTC CHF" totalsRowFunction="sum" dataDxfId="43" totalsRowDxfId="3" dataCellStyle="Monétaire">
      <calculatedColumnFormula>IF(Factures3[[#This Row],[Montant HT CHF]]&gt;0, CEILING(Factures3[[#This Row],[Montant HT CHF]]*1.077, 0.05), "")</calculatedColumnFormula>
    </tableColumn>
    <tableColumn id="14" name="Total payé CHF" totalsRowFunction="sum" dataDxfId="42" totalsRowDxfId="2" dataCellStyle="Monétaire">
      <calculatedColumnFormula>IF(Factures3[[#This Row],[Statut]]="Payé ", Factures3[[#This Row],[Montant HT CHF]], 0)</calculatedColumnFormula>
    </tableColumn>
    <tableColumn id="17" name="Solde CHF" totalsRowFunction="sum" dataDxfId="41" totalsRowDxfId="1" dataCellStyle="Monétaire">
      <calculatedColumnFormula>IF(Factures3[[#This Row],[Type de doc.]]="Facture", Factures3[[#This Row],[Total payé CHF]]-Factures3[[#This Row],[Montant HT CHF]], "")</calculatedColumnFormula>
    </tableColumn>
    <tableColumn id="9" name="Observations : Relances, RDV, discussions clients…" dataDxfId="40" totalsRowDxfId="0"/>
  </tableColumns>
  <tableStyleInfo name="TableStyleMedium13" showFirstColumn="0" showLastColumn="0" showRowStripes="1" showColumnStripes="0"/>
  <extLst>
    <ext xmlns:x14="http://schemas.microsoft.com/office/spreadsheetml/2009/9/main" uri="{504A1905-F514-4f6f-8877-14C23A59335A}">
      <x14:table altTextSummary="Entrez le numéro de facture, la date, l’échéance de paiement, le nom du client, le montant, le total payé et la date de paiement. Le solde et les frais de retard sont calculés automatiquement"/>
    </ext>
  </extLst>
</table>
</file>

<file path=xl/tables/table2.xml><?xml version="1.0" encoding="utf-8"?>
<table xmlns="http://schemas.openxmlformats.org/spreadsheetml/2006/main" id="3" name="Nombre" displayName="Nombre" ref="A2:G5" totalsRowCount="1" headerRowDxfId="39" dataDxfId="38" totalsRowDxfId="37">
  <autoFilter ref="A2:G4"/>
  <sortState ref="A3:K8">
    <sortCondition ref="A2:A8"/>
  </sortState>
  <tableColumns count="7">
    <tableColumn id="1" name="Type de doc." dataDxfId="36" totalsRowDxfId="35"/>
    <tableColumn id="10" name="Nombre" dataDxfId="34" totalsRowDxfId="33">
      <calculatedColumnFormula>COUNTIFS(Factures3[Type de doc.],"Devis")</calculatedColumnFormula>
    </tableColumn>
    <tableColumn id="15" name="Statut" dataDxfId="32" totalsRowDxfId="31">
      <calculatedColumnFormula>COUNTIFS(Factures3[Type de doc.],"Devis")</calculatedColumnFormula>
    </tableColumn>
    <tableColumn id="19" name="Montant HT CHF" totalsRowFunction="sum" dataDxfId="30" totalsRowDxfId="29" dataCellStyle="Date"/>
    <tableColumn id="13" name="Montant TTC CHF" totalsRowFunction="sum" dataDxfId="28" totalsRowDxfId="27" dataCellStyle="Monétaire">
      <calculatedColumnFormula>IF(Nombre[[#This Row],[Montant HT CHF]]&gt;0, CEILING(Nombre[[#This Row],[Montant HT CHF]]*1.077, 0.05), "")</calculatedColumnFormula>
    </tableColumn>
    <tableColumn id="14" name="Total payé CHF" totalsRowFunction="sum" dataDxfId="26" totalsRowDxfId="25" dataCellStyle="Monétaire"/>
    <tableColumn id="17" name="Solde CHF" totalsRowFunction="sum" dataDxfId="24" totalsRowDxfId="23" dataCellStyle="Monétaire">
      <calculatedColumnFormula>IF(Nombre[[#This Row],[Type de doc.]]="Facture", Nombre[[#This Row],[Total payé CHF]]-Nombre[[#This Row],[Montant TTC CHF]], " ")</calculatedColumnFormula>
    </tableColumn>
  </tableColumns>
  <tableStyleInfo name="TableStyleMedium13" showFirstColumn="0" showLastColumn="0" showRowStripes="1" showColumnStripes="0"/>
  <extLst>
    <ext xmlns:x14="http://schemas.microsoft.com/office/spreadsheetml/2009/9/main" uri="{504A1905-F514-4f6f-8877-14C23A59335A}">
      <x14:table altTextSummary="Entrez le numéro de facture, la date, l’échéance de paiement, le nom du client, le montant, le total payé et la date de paiement. Le solde et les frais de retard sont calculés automatiquement"/>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
  <sheetViews>
    <sheetView showGridLines="0" zoomScale="80" zoomScaleNormal="80" workbookViewId="0">
      <selection activeCell="N5" sqref="N5"/>
    </sheetView>
  </sheetViews>
  <sheetFormatPr baseColWidth="10" defaultColWidth="9.109375" defaultRowHeight="30" customHeight="1" x14ac:dyDescent="0.3"/>
  <cols>
    <col min="1" max="1" width="13.77734375" style="6" customWidth="1"/>
    <col min="2" max="2" width="30.5546875" style="6" customWidth="1"/>
    <col min="3" max="3" width="11.6640625" style="7" customWidth="1"/>
    <col min="4" max="4" width="8.21875" style="6" customWidth="1"/>
    <col min="5" max="5" width="9.109375" style="7"/>
    <col min="6" max="6" width="9.109375" style="6"/>
    <col min="7" max="7" width="12.44140625" style="42" customWidth="1"/>
    <col min="8" max="8" width="12.44140625" style="1" customWidth="1"/>
    <col min="9" max="9" width="12.44140625" style="42" customWidth="1"/>
    <col min="10" max="10" width="12.44140625" style="6" customWidth="1"/>
    <col min="11" max="12" width="12.109375" style="10" customWidth="1"/>
    <col min="13" max="13" width="12.109375" style="39" customWidth="1"/>
    <col min="14" max="14" width="12.109375" style="3" customWidth="1"/>
    <col min="15" max="15" width="41.5546875" style="11" customWidth="1"/>
    <col min="16" max="16" width="15.6640625" style="12" customWidth="1"/>
    <col min="17" max="17" width="15.6640625" style="6" customWidth="1"/>
    <col min="18" max="20" width="20.6640625" style="6" customWidth="1"/>
    <col min="21" max="21" width="15.6640625" style="6" customWidth="1"/>
    <col min="22" max="22" width="20.6640625" style="6" customWidth="1"/>
    <col min="23" max="23" width="2.6640625" style="6" customWidth="1"/>
    <col min="24" max="16384" width="9.109375" style="6"/>
  </cols>
  <sheetData>
    <row r="1" spans="1:16" ht="38.25" customHeight="1" x14ac:dyDescent="0.3">
      <c r="D1" s="8"/>
      <c r="E1" s="9"/>
      <c r="F1" s="8"/>
    </row>
    <row r="2" spans="1:16" s="1" customFormat="1" ht="67.2" customHeight="1" x14ac:dyDescent="0.3">
      <c r="A2" s="1" t="s">
        <v>0</v>
      </c>
      <c r="B2" s="1" t="s">
        <v>1</v>
      </c>
      <c r="C2" s="25" t="s">
        <v>10</v>
      </c>
      <c r="D2" s="2" t="s">
        <v>2</v>
      </c>
      <c r="E2" s="22" t="s">
        <v>9</v>
      </c>
      <c r="F2" s="2" t="s">
        <v>8</v>
      </c>
      <c r="G2" s="64" t="s">
        <v>5</v>
      </c>
      <c r="H2" s="2" t="s">
        <v>6</v>
      </c>
      <c r="I2" s="43" t="s">
        <v>18</v>
      </c>
      <c r="J2" s="2" t="s">
        <v>7</v>
      </c>
      <c r="K2" s="4" t="s">
        <v>12</v>
      </c>
      <c r="L2" s="15" t="s">
        <v>13</v>
      </c>
      <c r="M2" s="41" t="s">
        <v>14</v>
      </c>
      <c r="N2" s="4" t="s">
        <v>15</v>
      </c>
      <c r="O2" s="23" t="s">
        <v>11</v>
      </c>
      <c r="P2" s="24"/>
    </row>
    <row r="3" spans="1:16" ht="30" customHeight="1" x14ac:dyDescent="0.3">
      <c r="A3" s="21"/>
      <c r="D3" s="13" t="s">
        <v>4</v>
      </c>
      <c r="E3" s="14"/>
      <c r="F3" s="13" t="s">
        <v>19</v>
      </c>
      <c r="G3" s="26">
        <v>44155</v>
      </c>
      <c r="H3" s="27" t="str">
        <f>IF(AND(Factures3[[#This Row],[Type de doc.]]="Facture", Factures3[[#This Row],[Date 1 envoi]]&lt;&gt;"", Factures3[[#This Row],[Date paiement]]=""), EDATE(Factures3[[#This Row],[Date 1 envoi]],1), "")</f>
        <v/>
      </c>
      <c r="I3" s="44" t="str">
        <f>IF(Factures3[[#This Row],[Type de doc.]]="Facture", IF(Factures3[[#This Row],[Date paiement]]&lt;Factures3[[#This Row],[Date 1 envoi]], EDATE(Factures3[[#This Row],[Date 1 envoi]], 2), ""), IF(Factures3[[#This Row],[Type de doc.]]="Devis", IF(Factures3[[#This Row],[Statut]]="Envoyé ", EDATE(Factures3[[#This Row],[Date 1 envoi]], 1), ""), ""))</f>
        <v/>
      </c>
      <c r="J3" s="26">
        <v>44185</v>
      </c>
      <c r="K3" s="16">
        <v>1690</v>
      </c>
      <c r="L3" s="17">
        <f>IF(Factures3[[#This Row],[Montant HT CHF]]&gt;0, CEILING(Factures3[[#This Row],[Montant HT CHF]]*1.077, 0.05), "")</f>
        <v>1820.15</v>
      </c>
      <c r="M3" s="40">
        <f>IF(Factures3[[#This Row],[Statut]]="Payé ", Factures3[[#This Row],[Montant HT CHF]], 0)</f>
        <v>1690</v>
      </c>
      <c r="N3" s="5">
        <f>IF(Factures3[[#This Row],[Type de doc.]]="Facture", Factures3[[#This Row],[Total payé CHF]]-Factures3[[#This Row],[Montant HT CHF]], "")</f>
        <v>0</v>
      </c>
      <c r="O3" s="18"/>
      <c r="P3" s="19"/>
    </row>
    <row r="4" spans="1:16" ht="30" customHeight="1" x14ac:dyDescent="0.3">
      <c r="A4" s="21"/>
      <c r="D4" s="13" t="s">
        <v>3</v>
      </c>
      <c r="E4" s="14"/>
      <c r="F4" s="13" t="s">
        <v>17</v>
      </c>
      <c r="G4" s="26">
        <v>44162</v>
      </c>
      <c r="H4" s="27" t="str">
        <f>IF(AND(Factures3[[#This Row],[Type de doc.]]="Facture", Factures3[[#This Row],[Date 1 envoi]]&lt;&gt;"", Factures3[[#This Row],[Date paiement]]=""), EDATE(Factures3[[#This Row],[Date 1 envoi]],1), "")</f>
        <v/>
      </c>
      <c r="I4" s="44" t="str">
        <f>IF(Factures3[[#This Row],[Type de doc.]]="Facture", IF(Factures3[[#This Row],[Date paiement]]&lt;Factures3[[#This Row],[Date 1 envoi]], EDATE(Factures3[[#This Row],[Date 1 envoi]], 2), ""), IF(Factures3[[#This Row],[Type de doc.]]="Devis", IF(Factures3[[#This Row],[Statut]]="Envoyé ", EDATE(Factures3[[#This Row],[Date 1 envoi]], 1), ""), ""))</f>
        <v/>
      </c>
      <c r="J4" s="26"/>
      <c r="K4" s="16">
        <v>3370</v>
      </c>
      <c r="L4" s="17">
        <f>IF(Factures3[[#This Row],[Montant HT CHF]]&gt;0, CEILING(Factures3[[#This Row],[Montant HT CHF]]*1.077, 0.05), "")</f>
        <v>3629.5</v>
      </c>
      <c r="M4" s="40">
        <f>IF(Factures3[[#This Row],[Statut]]="Payé ", Factures3[[#This Row],[Montant HT CHF]], 0)</f>
        <v>0</v>
      </c>
      <c r="N4" s="5" t="str">
        <f>IF(Factures3[[#This Row],[Type de doc.]]="Facture", Factures3[[#This Row],[Total payé CHF]]-Factures3[[#This Row],[Montant HT CHF]], "")</f>
        <v/>
      </c>
      <c r="O4" s="18"/>
      <c r="P4" s="19"/>
    </row>
    <row r="5" spans="1:16" ht="30" customHeight="1" x14ac:dyDescent="0.3">
      <c r="A5" s="21"/>
      <c r="D5" s="13" t="s">
        <v>4</v>
      </c>
      <c r="E5" s="14"/>
      <c r="F5" s="13" t="s">
        <v>19</v>
      </c>
      <c r="G5" s="26">
        <v>44194</v>
      </c>
      <c r="H5" s="27" t="str">
        <f>IF(AND(Factures3[[#This Row],[Type de doc.]]="Facture", Factures3[[#This Row],[Date 1 envoi]]&lt;&gt;"", Factures3[[#This Row],[Date paiement]]=""), EDATE(Factures3[[#This Row],[Date 1 envoi]],1), "")</f>
        <v/>
      </c>
      <c r="I5" s="44" t="str">
        <f>IF(Factures3[[#This Row],[Type de doc.]]="Facture", IF(Factures3[[#This Row],[Date paiement]]&lt;Factures3[[#This Row],[Date 1 envoi]], EDATE(Factures3[[#This Row],[Date 1 envoi]], 2), ""), IF(Factures3[[#This Row],[Type de doc.]]="Devis", IF(Factures3[[#This Row],[Statut]]="Envoyé ", EDATE(Factures3[[#This Row],[Date 1 envoi]], 1), ""), ""))</f>
        <v/>
      </c>
      <c r="J5" s="26">
        <v>44194</v>
      </c>
      <c r="K5" s="16">
        <v>1757.5</v>
      </c>
      <c r="L5" s="17">
        <f>IF(Factures3[[#This Row],[Montant HT CHF]]&gt;0, CEILING(Factures3[[#This Row],[Montant HT CHF]]*1.077, 0.05), "")</f>
        <v>1892.8500000000001</v>
      </c>
      <c r="M5" s="40">
        <f>IF(Factures3[[#This Row],[Statut]]="Payé ", Factures3[[#This Row],[Montant HT CHF]], 0)</f>
        <v>1757.5</v>
      </c>
      <c r="N5" s="5">
        <f>IF(Factures3[[#This Row],[Type de doc.]]="Facture", Factures3[[#This Row],[Total payé CHF]]-Factures3[[#This Row],[Montant HT CHF]], "")</f>
        <v>0</v>
      </c>
      <c r="O5" s="18"/>
      <c r="P5" s="20"/>
    </row>
    <row r="6" spans="1:16" ht="30" customHeight="1" x14ac:dyDescent="0.3">
      <c r="A6" s="21"/>
      <c r="D6" s="13" t="s">
        <v>4</v>
      </c>
      <c r="E6" s="14"/>
      <c r="F6" s="13" t="s">
        <v>19</v>
      </c>
      <c r="G6" s="26">
        <v>44194</v>
      </c>
      <c r="H6" s="27">
        <f>IF(AND(Factures3[[#This Row],[Type de doc.]]="Facture", Factures3[[#This Row],[Date 1 envoi]]&lt;&gt;"", Factures3[[#This Row],[Date paiement]]=""), EDATE(Factures3[[#This Row],[Date 1 envoi]],1), "")</f>
        <v>44225</v>
      </c>
      <c r="I6" s="44">
        <f>IF(Factures3[[#This Row],[Type de doc.]]="Facture", IF(Factures3[[#This Row],[Date paiement]]&lt;Factures3[[#This Row],[Date 1 envoi]], EDATE(Factures3[[#This Row],[Date 1 envoi]], 2), ""), IF(Factures3[[#This Row],[Type de doc.]]="Devis", IF(Factures3[[#This Row],[Statut]]="Envoyé ", EDATE(Factures3[[#This Row],[Date 1 envoi]], 1), ""), ""))</f>
        <v>44255</v>
      </c>
      <c r="J6" s="26"/>
      <c r="K6" s="16">
        <v>1757.5</v>
      </c>
      <c r="L6" s="17">
        <f>IF(Factures3[[#This Row],[Montant HT CHF]]&gt;0, CEILING(Factures3[[#This Row],[Montant HT CHF]]*1.077, 0.05), "")</f>
        <v>1892.8500000000001</v>
      </c>
      <c r="M6" s="40">
        <f>IF(Factures3[[#This Row],[Statut]]="Payé ", Factures3[[#This Row],[Montant HT CHF]], 0)</f>
        <v>1757.5</v>
      </c>
      <c r="N6" s="5">
        <f>IF(Factures3[[#This Row],[Type de doc.]]="Facture", Factures3[[#This Row],[Total payé CHF]]-Factures3[[#This Row],[Montant HT CHF]], "")</f>
        <v>0</v>
      </c>
      <c r="O6" s="18"/>
      <c r="P6" s="20"/>
    </row>
    <row r="7" spans="1:16" ht="30" customHeight="1" x14ac:dyDescent="0.3">
      <c r="A7" s="21"/>
      <c r="D7" s="13" t="s">
        <v>3</v>
      </c>
      <c r="E7" s="14"/>
      <c r="F7" s="13" t="s">
        <v>20</v>
      </c>
      <c r="G7" s="26">
        <v>44198</v>
      </c>
      <c r="H7" s="27" t="str">
        <f>IF(AND(Factures3[[#This Row],[Type de doc.]]="Facture", Factures3[[#This Row],[Date 1 envoi]]&lt;&gt;"", Factures3[[#This Row],[Date paiement]]=""), EDATE(Factures3[[#This Row],[Date 1 envoi]],1), "")</f>
        <v/>
      </c>
      <c r="I7" s="44" t="str">
        <f>IF(Factures3[[#This Row],[Type de doc.]]="Facture", IF(Factures3[[#This Row],[Date paiement]]&lt;Factures3[[#This Row],[Date 1 envoi]], EDATE(Factures3[[#This Row],[Date 1 envoi]], 2), ""), IF(Factures3[[#This Row],[Type de doc.]]="Devis", IF(Factures3[[#This Row],[Statut]]="Envoyé ", EDATE(Factures3[[#This Row],[Date 1 envoi]], 1), ""), ""))</f>
        <v/>
      </c>
      <c r="J7" s="26"/>
      <c r="K7" s="16">
        <v>5600.5</v>
      </c>
      <c r="L7" s="17">
        <f>IF(Factures3[[#This Row],[Montant HT CHF]]&gt;0, CEILING(Factures3[[#This Row],[Montant HT CHF]]*1.077, 0.05), "")</f>
        <v>6031.75</v>
      </c>
      <c r="M7" s="40">
        <f>IF(Factures3[[#This Row],[Statut]]="Payé ", Factures3[[#This Row],[Montant HT CHF]], 0)</f>
        <v>0</v>
      </c>
      <c r="N7" s="5" t="str">
        <f>IF(Factures3[[#This Row],[Type de doc.]]="Facture", Factures3[[#This Row],[Total payé CHF]]-Factures3[[#This Row],[Montant HT CHF]], "")</f>
        <v/>
      </c>
      <c r="O7" s="18"/>
      <c r="P7" s="19"/>
    </row>
    <row r="8" spans="1:16" ht="30" customHeight="1" x14ac:dyDescent="0.3">
      <c r="A8" s="21"/>
      <c r="D8" s="13" t="s">
        <v>3</v>
      </c>
      <c r="E8" s="14"/>
      <c r="F8" s="13" t="s">
        <v>20</v>
      </c>
      <c r="G8" s="26">
        <v>44198</v>
      </c>
      <c r="H8" s="27" t="str">
        <f>IF(AND(Factures3[[#This Row],[Type de doc.]]="Facture", Factures3[[#This Row],[Date 1 envoi]]&lt;&gt;"", Factures3[[#This Row],[Date paiement]]=""), EDATE(Factures3[[#This Row],[Date 1 envoi]],1), "")</f>
        <v/>
      </c>
      <c r="I8" s="44" t="str">
        <f>IF(Factures3[[#This Row],[Type de doc.]]="Facture", IF(Factures3[[#This Row],[Date paiement]]&lt;Factures3[[#This Row],[Date 1 envoi]], EDATE(Factures3[[#This Row],[Date 1 envoi]], 2), ""), IF(Factures3[[#This Row],[Type de doc.]]="Devis", IF(Factures3[[#This Row],[Statut]]="Envoyé ", EDATE(Factures3[[#This Row],[Date 1 envoi]], 1), ""), ""))</f>
        <v/>
      </c>
      <c r="J8" s="26"/>
      <c r="K8" s="16">
        <v>2020</v>
      </c>
      <c r="L8" s="17">
        <f>IF(Factures3[[#This Row],[Montant HT CHF]]&gt;0, CEILING(Factures3[[#This Row],[Montant HT CHF]]*1.077, 0.05), "")</f>
        <v>2175.5500000000002</v>
      </c>
      <c r="M8" s="40">
        <f>IF(Factures3[[#This Row],[Statut]]="Payé ", Factures3[[#This Row],[Montant HT CHF]], 0)</f>
        <v>0</v>
      </c>
      <c r="N8" s="5" t="str">
        <f>IF(Factures3[[#This Row],[Type de doc.]]="Facture", Factures3[[#This Row],[Total payé CHF]]-Factures3[[#This Row],[Montant HT CHF]], "")</f>
        <v/>
      </c>
      <c r="O8" s="18"/>
      <c r="P8" s="19"/>
    </row>
    <row r="9" spans="1:16" ht="30" customHeight="1" x14ac:dyDescent="0.3">
      <c r="A9" s="21"/>
      <c r="D9" s="13" t="s">
        <v>3</v>
      </c>
      <c r="E9" s="14"/>
      <c r="F9" s="13" t="s">
        <v>17</v>
      </c>
      <c r="G9" s="26">
        <v>44236</v>
      </c>
      <c r="H9" s="27" t="str">
        <f>IF(AND(Factures3[[#This Row],[Type de doc.]]="Facture", Factures3[[#This Row],[Date 1 envoi]]&lt;&gt;"", Factures3[[#This Row],[Date paiement]]=""), EDATE(Factures3[[#This Row],[Date 1 envoi]],1), "")</f>
        <v/>
      </c>
      <c r="I9" s="44" t="str">
        <f>IF(Factures3[[#This Row],[Type de doc.]]="Facture", IF(Factures3[[#This Row],[Date paiement]]&lt;Factures3[[#This Row],[Date 1 envoi]], EDATE(Factures3[[#This Row],[Date 1 envoi]], 2), ""), IF(Factures3[[#This Row],[Type de doc.]]="Devis", IF(Factures3[[#This Row],[Statut]]="Envoyé ", EDATE(Factures3[[#This Row],[Date 1 envoi]], 1), ""), ""))</f>
        <v/>
      </c>
      <c r="J9" s="26"/>
      <c r="K9" s="16">
        <v>9538</v>
      </c>
      <c r="L9" s="17">
        <f>IF(Factures3[[#This Row],[Montant HT CHF]]&gt;0, CEILING(Factures3[[#This Row],[Montant HT CHF]]*1.077, 0.05), "")</f>
        <v>10272.450000000001</v>
      </c>
      <c r="M9" s="40">
        <f>IF(Factures3[[#This Row],[Statut]]="Payé ", Factures3[[#This Row],[Montant HT CHF]], 0)</f>
        <v>0</v>
      </c>
      <c r="N9" s="5" t="str">
        <f>IF(Factures3[[#This Row],[Type de doc.]]="Facture", Factures3[[#This Row],[Total payé CHF]]-Factures3[[#This Row],[Montant HT CHF]], "")</f>
        <v/>
      </c>
      <c r="O9" s="18"/>
      <c r="P9" s="19"/>
    </row>
    <row r="10" spans="1:16" ht="30" customHeight="1" x14ac:dyDescent="0.3">
      <c r="A10" s="65"/>
      <c r="B10" s="65"/>
      <c r="C10" s="66"/>
      <c r="D10" s="65"/>
      <c r="E10" s="66"/>
      <c r="F10" s="65"/>
      <c r="G10" s="67"/>
      <c r="H10" s="65"/>
      <c r="I10" s="68"/>
      <c r="J10" s="65"/>
      <c r="K10" s="69">
        <f>SUBTOTAL(109,Factures3[Montant HT CHF])</f>
        <v>25733.5</v>
      </c>
      <c r="L10" s="70">
        <f>SUBTOTAL(109,Factures3[Montant TTC CHF])</f>
        <v>27715.100000000002</v>
      </c>
      <c r="M10" s="71">
        <f>SUBTOTAL(109,Factures3[Total payé CHF])</f>
        <v>5205</v>
      </c>
      <c r="N10" s="71">
        <f>SUBTOTAL(109,Factures3[Solde CHF])</f>
        <v>0</v>
      </c>
      <c r="O10" s="72"/>
    </row>
    <row r="11" spans="1:16" ht="30" customHeight="1" x14ac:dyDescent="0.3">
      <c r="A11" s="2"/>
      <c r="B11" s="2"/>
      <c r="C11" s="22"/>
      <c r="D11" s="2"/>
      <c r="E11" s="22"/>
      <c r="F11" s="2"/>
      <c r="G11" s="64"/>
      <c r="H11" s="2"/>
      <c r="I11" s="43"/>
      <c r="J11" s="2"/>
      <c r="K11" s="4"/>
      <c r="L11" s="15"/>
      <c r="M11" s="41"/>
      <c r="N11" s="4"/>
      <c r="O11" s="23"/>
    </row>
  </sheetData>
  <sheetProtection insertColumns="0" insertRows="0" insertHyperlinks="0" selectLockedCells="1" sort="0" autoFilter="0" pivotTables="0"/>
  <conditionalFormatting sqref="F3:F9">
    <cfRule type="containsText" dxfId="22" priority="3" operator="containsText" text="Payé">
      <formula>NOT(ISERROR(SEARCH("Payé",F3)))</formula>
    </cfRule>
    <cfRule type="containsText" dxfId="21" priority="12" operator="containsText" text="Accepté">
      <formula>NOT(ISERROR(SEARCH("Accepté",F3)))</formula>
    </cfRule>
    <cfRule type="containsText" dxfId="20" priority="13" operator="containsText" text="A envoyer">
      <formula>NOT(ISERROR(SEARCH("A envoyer",F3)))</formula>
    </cfRule>
  </conditionalFormatting>
  <conditionalFormatting sqref="H3:I9">
    <cfRule type="cellIs" dxfId="19" priority="4" operator="equal">
      <formula>"Payé"</formula>
    </cfRule>
    <cfRule type="expression" dxfId="18" priority="14">
      <formula>OR($H3&gt;TODAY())</formula>
    </cfRule>
  </conditionalFormatting>
  <conditionalFormatting sqref="F1:F1048576">
    <cfRule type="containsText" dxfId="17" priority="1" operator="containsText" text="En cours">
      <formula>NOT(ISERROR(SEARCH("En cours",F1)))</formula>
    </cfRule>
    <cfRule type="containsText" dxfId="16" priority="2" operator="containsText" text="A faire">
      <formula>NOT(ISERROR(SEARCH("A faire",F1)))</formula>
    </cfRule>
  </conditionalFormatting>
  <dataValidations count="11">
    <dataValidation allowBlank="1" showInputMessage="1" showErrorMessage="1" prompt="Le titre de cette feuille de calcul se trouve dans cette cellule" sqref="D1:F1"/>
    <dataValidation allowBlank="1" showInputMessage="1" showErrorMessage="1" prompt="Entrez le numéro de la facture dans cette colonne sous ce titre. Utilisez des filtres de titres pour trouver des entrées spécifiques" sqref="D2:F2"/>
    <dataValidation allowBlank="1" showInputMessage="1" showErrorMessage="1" prompt="Entrez la date dans cette colonne sous ce titre" sqref="G2"/>
    <dataValidation allowBlank="1" showInputMessage="1" showErrorMessage="1" prompt="Entrez la date d’échéance du paiement dans cette colonne sous ce titre" sqref="H2:I2"/>
    <dataValidation allowBlank="1" showInputMessage="1" showErrorMessage="1" prompt="Entrez le montant dans cette colonne sous ce titre" sqref="L2"/>
    <dataValidation allowBlank="1" showInputMessage="1" showErrorMessage="1" prompt="Entrez la date de paiement dans cette colonne sous ce titre" sqref="J2:K2"/>
    <dataValidation allowBlank="1" showInputMessage="1" showErrorMessage="1" prompt="Le solde est mis à jour automatiquement dans cette colonne sous ce titre" sqref="N2:O2"/>
    <dataValidation allowBlank="1" showInputMessage="1" showErrorMessage="1" prompt="Entrez le montant total payé dans cette colonne sous ce titre" sqref="M2 P2"/>
    <dataValidation allowBlank="1" showInputMessage="1" showErrorMessage="1" prompt="Entrez le nom du client dans cette colonne sous ce titre" sqref="A2:C2"/>
    <dataValidation type="list" showInputMessage="1" showErrorMessage="1" sqref="D3:D9">
      <formula1>"Facture,Devis"</formula1>
    </dataValidation>
    <dataValidation type="list" showInputMessage="1" showErrorMessage="1" sqref="F3:F9">
      <formula1>"A faire , En cours , A envoyer , Envoyé , Accepté , Payé , Refusé"</formula1>
    </dataValidation>
  </dataValidations>
  <printOptions horizontalCentered="1"/>
  <pageMargins left="0.5" right="0.5" top="0.5" bottom="0.5" header="0.3" footer="0.3"/>
  <pageSetup scale="57" fitToHeight="0"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
  <sheetViews>
    <sheetView showGridLines="0" workbookViewId="0">
      <selection activeCell="H7" sqref="H7"/>
    </sheetView>
  </sheetViews>
  <sheetFormatPr baseColWidth="10" defaultColWidth="9.109375" defaultRowHeight="30" customHeight="1" x14ac:dyDescent="0.3"/>
  <cols>
    <col min="1" max="1" width="13.5546875" style="6" customWidth="1"/>
    <col min="2" max="2" width="12.33203125" style="7" customWidth="1"/>
    <col min="3" max="3" width="9.109375" style="6"/>
    <col min="4" max="6" width="12.109375" style="10" customWidth="1"/>
    <col min="7" max="7" width="12.109375" style="3" customWidth="1"/>
    <col min="8" max="8" width="15.6640625" style="12" customWidth="1"/>
    <col min="9" max="9" width="15.6640625" style="6" customWidth="1"/>
    <col min="10" max="12" width="20.6640625" style="6" customWidth="1"/>
    <col min="13" max="13" width="15.6640625" style="6" customWidth="1"/>
    <col min="14" max="14" width="20.6640625" style="6" customWidth="1"/>
    <col min="15" max="15" width="2.6640625" style="6" customWidth="1"/>
    <col min="16" max="16384" width="9.109375" style="6"/>
  </cols>
  <sheetData>
    <row r="1" spans="1:8" ht="38.25" customHeight="1" x14ac:dyDescent="0.3">
      <c r="A1" s="8"/>
      <c r="B1" s="9"/>
      <c r="C1" s="8"/>
    </row>
    <row r="2" spans="1:8" s="1" customFormat="1" ht="30" customHeight="1" x14ac:dyDescent="0.3">
      <c r="A2" s="2" t="s">
        <v>2</v>
      </c>
      <c r="B2" s="22" t="s">
        <v>16</v>
      </c>
      <c r="C2" s="2" t="s">
        <v>8</v>
      </c>
      <c r="D2" s="4" t="s">
        <v>12</v>
      </c>
      <c r="E2" s="15" t="s">
        <v>13</v>
      </c>
      <c r="F2" s="4" t="s">
        <v>14</v>
      </c>
      <c r="G2" s="4" t="s">
        <v>15</v>
      </c>
      <c r="H2" s="24"/>
    </row>
    <row r="3" spans="1:8" ht="30" customHeight="1" x14ac:dyDescent="0.3">
      <c r="A3" s="14" t="s">
        <v>4</v>
      </c>
      <c r="B3" s="37">
        <f>COUNTIFS(Factures3[Type de doc.],"Facture")</f>
        <v>3</v>
      </c>
      <c r="C3" s="13"/>
      <c r="D3" s="16">
        <f>SUMIF(Factures3[Type de doc.],"Facture",Factures3[Montant HT CHF])</f>
        <v>5205</v>
      </c>
      <c r="E3" s="17">
        <f>IF(Nombre[[#This Row],[Montant HT CHF]]&gt;0, CEILING(Nombre[[#This Row],[Montant HT CHF]]*1.077, 0.05), "")</f>
        <v>5605.8</v>
      </c>
      <c r="F3" s="17">
        <f>SUMIF(Factures3[Type de doc.], "Facture",Factures3[Total payé CHF])</f>
        <v>5205</v>
      </c>
      <c r="G3" s="5">
        <f>IF(Nombre[[#This Row],[Type de doc.]]="Facture", Nombre[[#This Row],[Total payé CHF]]-Nombre[[#This Row],[Montant TTC CHF]], " ")</f>
        <v>-400.80000000000018</v>
      </c>
      <c r="H3" s="19"/>
    </row>
    <row r="4" spans="1:8" ht="30" customHeight="1" x14ac:dyDescent="0.3">
      <c r="A4" s="32" t="s">
        <v>3</v>
      </c>
      <c r="B4" s="38">
        <f>COUNTIFS(Factures3[Type de doc.],"Devis")</f>
        <v>4</v>
      </c>
      <c r="C4" s="33"/>
      <c r="D4" s="34">
        <f>SUMIF(Factures3[Type de doc.],"Devis",Factures3[Montant HT CHF])</f>
        <v>20528.5</v>
      </c>
      <c r="E4" s="35">
        <f>IF(Nombre[[#This Row],[Montant HT CHF]]&gt;0, CEILING(Nombre[[#This Row],[Montant HT CHF]]*1.077, 0.05), "")</f>
        <v>22109.200000000001</v>
      </c>
      <c r="F4" s="35"/>
      <c r="G4" s="36" t="str">
        <f>IF(Nombre[[#This Row],[Type de doc.]]="Facture", Nombre[[#This Row],[Total payé CHF]]-Nombre[[#This Row],[Montant TTC CHF]], " ")</f>
        <v xml:space="preserve"> </v>
      </c>
      <c r="H4" s="19"/>
    </row>
    <row r="5" spans="1:8" s="1" customFormat="1" ht="30" customHeight="1" x14ac:dyDescent="0.3">
      <c r="A5" s="28"/>
      <c r="B5" s="29"/>
      <c r="C5" s="28"/>
      <c r="D5" s="30">
        <f>SUBTOTAL(109,Nombre[Montant HT CHF])</f>
        <v>25733.5</v>
      </c>
      <c r="E5" s="31">
        <f>SUBTOTAL(109,Nombre[Montant TTC CHF])</f>
        <v>27715</v>
      </c>
      <c r="F5" s="30">
        <f>SUBTOTAL(109,Nombre[Total payé CHF])</f>
        <v>5205</v>
      </c>
      <c r="G5" s="30">
        <f>SUBTOTAL(109,Nombre[Solde CHF])</f>
        <v>-400.80000000000018</v>
      </c>
      <c r="H5" s="24"/>
    </row>
    <row r="6" spans="1:8" s="1" customFormat="1" ht="30" customHeight="1" x14ac:dyDescent="0.3">
      <c r="A6" s="2"/>
      <c r="B6" s="22"/>
      <c r="C6" s="2"/>
      <c r="D6" s="4"/>
      <c r="E6" s="15"/>
      <c r="F6" s="4"/>
      <c r="G6" s="4"/>
      <c r="H6" s="24"/>
    </row>
  </sheetData>
  <sheetProtection insertColumns="0" insertRows="0" insertHyperlinks="0" selectLockedCells="1" sort="0" autoFilter="0" pivotTables="0"/>
  <dataValidations disablePrompts="1" count="8">
    <dataValidation type="list" showInputMessage="1" showErrorMessage="1" sqref="C3:C4">
      <formula1>"A faire , En cours , A envoyer , Envoyé , Payé , Refusé"</formula1>
    </dataValidation>
    <dataValidation allowBlank="1" showInputMessage="1" showErrorMessage="1" prompt="Entrez le montant total payé dans cette colonne sous ce titre" sqref="F2 H2"/>
    <dataValidation type="list" showInputMessage="1" showErrorMessage="1" sqref="A3:A4">
      <formula1>"Facture,Devis"</formula1>
    </dataValidation>
    <dataValidation allowBlank="1" showInputMessage="1" showErrorMessage="1" prompt="Le solde est mis à jour automatiquement dans cette colonne sous ce titre" sqref="G2"/>
    <dataValidation allowBlank="1" showInputMessage="1" showErrorMessage="1" prompt="Entrez le montant dans cette colonne sous ce titre" sqref="E2"/>
    <dataValidation allowBlank="1" showInputMessage="1" showErrorMessage="1" prompt="Entrez le numéro de la facture dans cette colonne sous ce titre. Utilisez des filtres de titres pour trouver des entrées spécifiques" sqref="A2:C2"/>
    <dataValidation allowBlank="1" showInputMessage="1" showErrorMessage="1" prompt="Le titre de cette feuille de calcul se trouve dans cette cellule" sqref="A1:C1"/>
    <dataValidation allowBlank="1" showInputMessage="1" showErrorMessage="1" prompt="Entrez la date de paiement dans cette colonne sous ce titre" sqref="D2"/>
  </dataValidations>
  <printOptions horizontalCentered="1"/>
  <pageMargins left="0.5" right="0.5" top="0.5" bottom="0.5" header="0.3" footer="0.3"/>
  <pageSetup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116BDECC-BA58-4475-8EBF-E237B448004B}">
            <xm:f>NOT(ISERROR(SEARCH("A envoyer",C3)))</xm:f>
            <xm:f>"A envoyer"</xm:f>
            <x14:dxf>
              <font>
                <color rgb="FFC00000"/>
              </font>
            </x14:dxf>
          </x14:cfRule>
          <xm:sqref>C3:C4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6"/>
  <sheetViews>
    <sheetView showGridLines="0" workbookViewId="0">
      <selection activeCell="H9" sqref="H9"/>
    </sheetView>
  </sheetViews>
  <sheetFormatPr baseColWidth="10" defaultColWidth="9.109375" defaultRowHeight="30" customHeight="1" x14ac:dyDescent="0.3"/>
  <cols>
    <col min="1" max="1" width="13.5546875" style="6" customWidth="1"/>
    <col min="2" max="2" width="12.33203125" style="7" customWidth="1"/>
    <col min="3" max="3" width="13.88671875" style="6" customWidth="1"/>
    <col min="4" max="6" width="12.109375" style="10" customWidth="1"/>
    <col min="7" max="7" width="12.109375" style="3" customWidth="1"/>
    <col min="8" max="8" width="15.6640625" style="12" customWidth="1"/>
    <col min="9" max="9" width="15.6640625" style="6" customWidth="1"/>
    <col min="10" max="12" width="20.6640625" style="6" customWidth="1"/>
    <col min="13" max="13" width="15.6640625" style="6" customWidth="1"/>
    <col min="14" max="14" width="20.6640625" style="6" customWidth="1"/>
    <col min="15" max="15" width="2.6640625" style="6" customWidth="1"/>
    <col min="16" max="16384" width="9.109375" style="6"/>
  </cols>
  <sheetData>
    <row r="1" spans="1:10" ht="38.25" customHeight="1" x14ac:dyDescent="0.3">
      <c r="A1" s="8">
        <v>2020</v>
      </c>
      <c r="B1" s="9"/>
      <c r="C1" s="8"/>
    </row>
    <row r="2" spans="1:10" s="1" customFormat="1" ht="30" customHeight="1" thickBot="1" x14ac:dyDescent="0.35">
      <c r="A2" s="45" t="s">
        <v>22</v>
      </c>
      <c r="B2" s="46" t="s">
        <v>34</v>
      </c>
      <c r="C2" s="47" t="s">
        <v>35</v>
      </c>
      <c r="D2" s="48" t="s">
        <v>36</v>
      </c>
      <c r="E2" s="48" t="s">
        <v>37</v>
      </c>
      <c r="F2" s="48" t="s">
        <v>38</v>
      </c>
      <c r="G2" s="48" t="s">
        <v>15</v>
      </c>
      <c r="H2" s="24"/>
    </row>
    <row r="3" spans="1:10" ht="30" customHeight="1" thickTop="1" thickBot="1" x14ac:dyDescent="0.35">
      <c r="A3" s="60" t="s">
        <v>21</v>
      </c>
      <c r="B3" s="61"/>
      <c r="C3" s="49"/>
      <c r="D3" s="61"/>
      <c r="E3" s="50"/>
      <c r="F3" s="50"/>
      <c r="G3" s="50"/>
      <c r="H3" s="19"/>
      <c r="I3" s="42"/>
      <c r="J3" s="42"/>
    </row>
    <row r="4" spans="1:10" ht="30" customHeight="1" thickTop="1" thickBot="1" x14ac:dyDescent="0.35">
      <c r="A4" s="60" t="s">
        <v>23</v>
      </c>
      <c r="B4" s="61"/>
      <c r="C4" s="51"/>
      <c r="D4" s="52"/>
      <c r="E4" s="53"/>
      <c r="F4" s="53"/>
      <c r="G4" s="53"/>
      <c r="H4" s="19"/>
      <c r="I4" s="42"/>
      <c r="J4" s="42"/>
    </row>
    <row r="5" spans="1:10" ht="30" customHeight="1" thickTop="1" thickBot="1" x14ac:dyDescent="0.35">
      <c r="A5" s="60" t="s">
        <v>24</v>
      </c>
      <c r="B5" s="61"/>
      <c r="C5" s="54"/>
      <c r="D5" s="55"/>
      <c r="E5" s="56"/>
      <c r="F5" s="56"/>
      <c r="G5" s="56"/>
      <c r="H5" s="19"/>
      <c r="I5" s="42"/>
      <c r="J5" s="42"/>
    </row>
    <row r="6" spans="1:10" ht="30" customHeight="1" thickTop="1" thickBot="1" x14ac:dyDescent="0.35">
      <c r="A6" s="60" t="s">
        <v>25</v>
      </c>
      <c r="B6" s="62"/>
      <c r="C6" s="51"/>
      <c r="D6" s="52"/>
      <c r="E6" s="53"/>
      <c r="F6" s="53"/>
      <c r="G6" s="53"/>
      <c r="H6" s="19"/>
      <c r="I6" s="42"/>
      <c r="J6" s="42"/>
    </row>
    <row r="7" spans="1:10" ht="30" customHeight="1" thickTop="1" thickBot="1" x14ac:dyDescent="0.35">
      <c r="A7" s="60" t="s">
        <v>26</v>
      </c>
      <c r="B7" s="63"/>
      <c r="C7" s="54"/>
      <c r="D7" s="55"/>
      <c r="E7" s="56"/>
      <c r="F7" s="56"/>
      <c r="G7" s="56"/>
      <c r="H7" s="19"/>
      <c r="I7" s="42"/>
      <c r="J7" s="42"/>
    </row>
    <row r="8" spans="1:10" ht="30" customHeight="1" thickTop="1" thickBot="1" x14ac:dyDescent="0.35">
      <c r="A8" s="60" t="s">
        <v>27</v>
      </c>
      <c r="B8" s="62"/>
      <c r="C8" s="51"/>
      <c r="D8" s="52"/>
      <c r="E8" s="53"/>
      <c r="F8" s="53"/>
      <c r="G8" s="53"/>
      <c r="H8" s="19"/>
      <c r="I8" s="42"/>
      <c r="J8" s="42"/>
    </row>
    <row r="9" spans="1:10" ht="30" customHeight="1" thickTop="1" thickBot="1" x14ac:dyDescent="0.35">
      <c r="A9" s="60" t="s">
        <v>28</v>
      </c>
      <c r="B9" s="63"/>
      <c r="C9" s="54"/>
      <c r="D9" s="55"/>
      <c r="E9" s="56"/>
      <c r="F9" s="56"/>
      <c r="G9" s="56"/>
      <c r="H9" s="19"/>
      <c r="I9" s="42"/>
      <c r="J9" s="42"/>
    </row>
    <row r="10" spans="1:10" ht="30" customHeight="1" thickTop="1" thickBot="1" x14ac:dyDescent="0.35">
      <c r="A10" s="60" t="s">
        <v>29</v>
      </c>
      <c r="B10" s="62"/>
      <c r="C10" s="51"/>
      <c r="D10" s="52"/>
      <c r="E10" s="53"/>
      <c r="F10" s="53"/>
      <c r="G10" s="53"/>
      <c r="H10" s="19"/>
      <c r="I10" s="42"/>
      <c r="J10" s="42"/>
    </row>
    <row r="11" spans="1:10" ht="30" customHeight="1" thickTop="1" thickBot="1" x14ac:dyDescent="0.35">
      <c r="A11" s="60" t="s">
        <v>30</v>
      </c>
      <c r="B11" s="62"/>
      <c r="C11" s="51"/>
      <c r="D11" s="52"/>
      <c r="E11" s="53"/>
      <c r="F11" s="53"/>
      <c r="G11" s="53"/>
      <c r="H11" s="19"/>
      <c r="I11" s="42"/>
      <c r="J11" s="42"/>
    </row>
    <row r="12" spans="1:10" ht="30" customHeight="1" thickTop="1" thickBot="1" x14ac:dyDescent="0.35">
      <c r="A12" s="60" t="s">
        <v>31</v>
      </c>
      <c r="B12" s="62"/>
      <c r="C12" s="51"/>
      <c r="D12" s="52"/>
      <c r="E12" s="53"/>
      <c r="F12" s="53"/>
      <c r="G12" s="53"/>
      <c r="H12" s="19"/>
      <c r="I12" s="42"/>
      <c r="J12" s="42"/>
    </row>
    <row r="13" spans="1:10" ht="30" customHeight="1" thickTop="1" thickBot="1" x14ac:dyDescent="0.35">
      <c r="A13" s="60" t="s">
        <v>32</v>
      </c>
      <c r="B13" s="62"/>
      <c r="C13" s="51"/>
      <c r="D13" s="52"/>
      <c r="E13" s="53"/>
      <c r="F13" s="53"/>
      <c r="G13" s="53"/>
      <c r="H13" s="19"/>
      <c r="I13" s="42"/>
      <c r="J13" s="42"/>
    </row>
    <row r="14" spans="1:10" ht="30" customHeight="1" thickTop="1" thickBot="1" x14ac:dyDescent="0.35">
      <c r="A14" s="60" t="s">
        <v>33</v>
      </c>
      <c r="B14" s="63"/>
      <c r="C14" s="57"/>
      <c r="D14" s="55"/>
      <c r="E14" s="56"/>
      <c r="F14" s="56"/>
      <c r="G14" s="56"/>
      <c r="H14" s="19"/>
      <c r="I14" s="42"/>
      <c r="J14" s="42"/>
    </row>
    <row r="15" spans="1:10" s="1" customFormat="1" ht="30" customHeight="1" thickTop="1" x14ac:dyDescent="0.3">
      <c r="A15" s="58"/>
      <c r="B15" s="59">
        <f>SUBTOTAL(109,'Récap 2020'!$B$3:$B$14)</f>
        <v>0</v>
      </c>
      <c r="C15" s="59">
        <f>SUBTOTAL(109,'Récap 2020'!$C$3:$C$14)</f>
        <v>0</v>
      </c>
      <c r="D15" s="59">
        <f>SUBTOTAL(109,'Récap 2020'!$D$3:$D$14)</f>
        <v>0</v>
      </c>
      <c r="E15" s="59">
        <f>SUBTOTAL(109,'Récap 2020'!$E$3:$E$14)</f>
        <v>0</v>
      </c>
      <c r="F15" s="59">
        <f>SUBTOTAL(109,'Récap 2020'!$F$3:$F$14)</f>
        <v>0</v>
      </c>
      <c r="G15" s="59">
        <f>SUBTOTAL(109,'Récap 2020'!$G$3:$G$14)</f>
        <v>0</v>
      </c>
      <c r="H15" s="24"/>
    </row>
    <row r="16" spans="1:10" s="1" customFormat="1" ht="30" customHeight="1" x14ac:dyDescent="0.3">
      <c r="A16" s="2"/>
      <c r="B16" s="22"/>
      <c r="C16" s="2"/>
      <c r="D16" s="4"/>
      <c r="E16" s="15"/>
      <c r="F16" s="4"/>
      <c r="G16" s="4"/>
      <c r="H16" s="24"/>
    </row>
  </sheetData>
  <sheetProtection selectLockedCells="1" autoFilter="0" pivotTables="0" selectUnlockedCells="1"/>
  <dataValidations count="8">
    <dataValidation showInputMessage="1" showErrorMessage="1" sqref="A3:A14"/>
    <dataValidation type="list" showInputMessage="1" showErrorMessage="1" sqref="C3:C14">
      <formula1>"A faire , En cours , A envoyer , Envoyé , Payé , Refusé"</formula1>
    </dataValidation>
    <dataValidation allowBlank="1" showInputMessage="1" showErrorMessage="1" prompt="Entrez le montant total payé dans cette colonne sous ce titre" sqref="F2 H2"/>
    <dataValidation allowBlank="1" showInputMessage="1" showErrorMessage="1" prompt="Le solde est mis à jour automatiquement dans cette colonne sous ce titre" sqref="G2"/>
    <dataValidation allowBlank="1" showInputMessage="1" showErrorMessage="1" prompt="Entrez le montant dans cette colonne sous ce titre" sqref="E2"/>
    <dataValidation allowBlank="1" showInputMessage="1" showErrorMessage="1" prompt="Entrez le numéro de la facture dans cette colonne sous ce titre. Utilisez des filtres de titres pour trouver des entrées spécifiques" sqref="A2:C2"/>
    <dataValidation allowBlank="1" showInputMessage="1" showErrorMessage="1" prompt="Le titre de cette feuille de calcul se trouve dans cette cellule" sqref="A1:C1"/>
    <dataValidation allowBlank="1" showInputMessage="1" showErrorMessage="1" prompt="Entrez la date de paiement dans cette colonne sous ce titre" sqref="D2"/>
  </dataValidations>
  <printOptions horizontalCentered="1"/>
  <pageMargins left="0.5" right="0.5" top="0.5" bottom="0.5" header="0.3" footer="0.3"/>
  <pageSetup scale="91" fitToHeight="0" orientation="landscape" r:id="rId1"/>
  <headerFooter differentFirst="1">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6"/>
  <sheetViews>
    <sheetView showGridLines="0" tabSelected="1" workbookViewId="0">
      <selection activeCell="K7" sqref="K7"/>
    </sheetView>
  </sheetViews>
  <sheetFormatPr baseColWidth="10" defaultColWidth="9.109375" defaultRowHeight="30" customHeight="1" x14ac:dyDescent="0.3"/>
  <cols>
    <col min="1" max="1" width="13.5546875" style="6" customWidth="1"/>
    <col min="2" max="2" width="12.33203125" style="7" customWidth="1"/>
    <col min="3" max="3" width="13.88671875" style="6" customWidth="1"/>
    <col min="4" max="6" width="12.109375" style="10" customWidth="1"/>
    <col min="7" max="7" width="12.109375" style="3" customWidth="1"/>
    <col min="8" max="8" width="15.6640625" style="12" customWidth="1"/>
    <col min="9" max="9" width="15.6640625" style="6" customWidth="1"/>
    <col min="10" max="12" width="20.6640625" style="6" customWidth="1"/>
    <col min="13" max="13" width="15.6640625" style="6" customWidth="1"/>
    <col min="14" max="14" width="20.6640625" style="6" customWidth="1"/>
    <col min="15" max="15" width="2.6640625" style="6" customWidth="1"/>
    <col min="16" max="16384" width="9.109375" style="6"/>
  </cols>
  <sheetData>
    <row r="1" spans="1:10" ht="38.25" customHeight="1" x14ac:dyDescent="0.3">
      <c r="A1" s="8">
        <v>2021</v>
      </c>
      <c r="B1" s="9"/>
      <c r="C1" s="8"/>
    </row>
    <row r="2" spans="1:10" s="1" customFormat="1" ht="30" customHeight="1" thickBot="1" x14ac:dyDescent="0.35">
      <c r="A2" s="45" t="s">
        <v>22</v>
      </c>
      <c r="B2" s="46" t="s">
        <v>34</v>
      </c>
      <c r="C2" s="47" t="s">
        <v>35</v>
      </c>
      <c r="D2" s="48" t="s">
        <v>36</v>
      </c>
      <c r="E2" s="48" t="s">
        <v>37</v>
      </c>
      <c r="F2" s="48" t="s">
        <v>38</v>
      </c>
      <c r="G2" s="48" t="s">
        <v>15</v>
      </c>
      <c r="H2" s="24"/>
    </row>
    <row r="3" spans="1:10" ht="30" customHeight="1" thickTop="1" thickBot="1" x14ac:dyDescent="0.35">
      <c r="A3" s="60" t="s">
        <v>21</v>
      </c>
      <c r="B3" s="61">
        <f>COUNTIFS(Factures3[Type de doc.],"Devis",Factures3[Échéance paiement],Factures3[Échéance paiement]&gt;=DATEVALUE(1/1/2021))</f>
        <v>0</v>
      </c>
      <c r="C3" s="49"/>
      <c r="D3" s="61"/>
      <c r="E3" s="50"/>
      <c r="F3" s="50"/>
      <c r="G3" s="50" t="str">
        <f>IF('Récap 2021'!$A3="Facture", 'Récap 2021'!$F3-'Récap 2021'!$E3, " ")</f>
        <v xml:space="preserve"> </v>
      </c>
      <c r="H3" s="19"/>
      <c r="I3" s="42">
        <v>44197</v>
      </c>
      <c r="J3" s="42">
        <v>44227</v>
      </c>
    </row>
    <row r="4" spans="1:10" ht="30" customHeight="1" thickTop="1" thickBot="1" x14ac:dyDescent="0.35">
      <c r="A4" s="60" t="s">
        <v>23</v>
      </c>
      <c r="B4" s="61"/>
      <c r="C4" s="51"/>
      <c r="D4" s="52"/>
      <c r="E4" s="53" t="str">
        <f>IF('Récap 2021'!$D4&gt;0, CEILING('Récap 2021'!$D4*1.077, 0.05), "")</f>
        <v/>
      </c>
      <c r="F4" s="53"/>
      <c r="G4" s="53" t="str">
        <f>IF('Récap 2021'!$A4="Facture", 'Récap 2021'!$F4-'Récap 2021'!$E4, " ")</f>
        <v xml:space="preserve"> </v>
      </c>
      <c r="H4" s="19"/>
      <c r="I4" s="42">
        <v>44228</v>
      </c>
      <c r="J4" s="42">
        <v>44255</v>
      </c>
    </row>
    <row r="5" spans="1:10" ht="30" customHeight="1" thickTop="1" thickBot="1" x14ac:dyDescent="0.35">
      <c r="A5" s="60" t="s">
        <v>24</v>
      </c>
      <c r="B5" s="61"/>
      <c r="C5" s="54"/>
      <c r="D5" s="55"/>
      <c r="E5" s="56" t="str">
        <f>IF('Récap 2021'!$D5&gt;0, CEILING('Récap 2021'!$D5*1.077, 0.05), "")</f>
        <v/>
      </c>
      <c r="F5" s="56"/>
      <c r="G5" s="56" t="str">
        <f>IF('Récap 2021'!$A5="Facture", 'Récap 2021'!$F5-'Récap 2021'!$E5, " ")</f>
        <v xml:space="preserve"> </v>
      </c>
      <c r="H5" s="19"/>
      <c r="I5" s="42">
        <v>44256</v>
      </c>
      <c r="J5" s="42">
        <v>44286</v>
      </c>
    </row>
    <row r="6" spans="1:10" ht="30" customHeight="1" thickTop="1" thickBot="1" x14ac:dyDescent="0.35">
      <c r="A6" s="60" t="s">
        <v>25</v>
      </c>
      <c r="B6" s="62"/>
      <c r="C6" s="51"/>
      <c r="D6" s="52"/>
      <c r="E6" s="53" t="str">
        <f>IF('Récap 2021'!$D6&gt;0, CEILING('Récap 2021'!$D6*1.077, 0.05), "")</f>
        <v/>
      </c>
      <c r="F6" s="53"/>
      <c r="G6" s="53" t="str">
        <f>IF('Récap 2021'!$A6="Facture", 'Récap 2021'!$F6-'Récap 2021'!$E6, " ")</f>
        <v xml:space="preserve"> </v>
      </c>
      <c r="H6" s="19"/>
      <c r="I6" s="42">
        <v>44287</v>
      </c>
      <c r="J6" s="42">
        <v>44316</v>
      </c>
    </row>
    <row r="7" spans="1:10" ht="30" customHeight="1" thickTop="1" thickBot="1" x14ac:dyDescent="0.35">
      <c r="A7" s="60" t="s">
        <v>26</v>
      </c>
      <c r="B7" s="63"/>
      <c r="C7" s="54"/>
      <c r="D7" s="55"/>
      <c r="E7" s="56" t="str">
        <f>IF('Récap 2021'!$D7&gt;0, CEILING('Récap 2021'!$D7*1.077, 0.05), "")</f>
        <v/>
      </c>
      <c r="F7" s="56"/>
      <c r="G7" s="56" t="str">
        <f>IF('Récap 2021'!$A7="Facture", 'Récap 2021'!$F7-'Récap 2021'!$E7, " ")</f>
        <v xml:space="preserve"> </v>
      </c>
      <c r="H7" s="19"/>
      <c r="I7" s="42">
        <v>44317</v>
      </c>
      <c r="J7" s="42">
        <v>44347</v>
      </c>
    </row>
    <row r="8" spans="1:10" ht="30" customHeight="1" thickTop="1" thickBot="1" x14ac:dyDescent="0.35">
      <c r="A8" s="60" t="s">
        <v>27</v>
      </c>
      <c r="B8" s="62"/>
      <c r="C8" s="51"/>
      <c r="D8" s="52"/>
      <c r="E8" s="53" t="str">
        <f>IF('Récap 2021'!$D8&gt;0, CEILING('Récap 2021'!$D8*1.077, 0.05), "")</f>
        <v/>
      </c>
      <c r="F8" s="53"/>
      <c r="G8" s="53" t="str">
        <f>IF('Récap 2021'!$A8="Facture", 'Récap 2021'!$F8-'Récap 2021'!$E8, " ")</f>
        <v xml:space="preserve"> </v>
      </c>
      <c r="H8" s="19"/>
      <c r="I8" s="42">
        <v>44348</v>
      </c>
      <c r="J8" s="42">
        <v>44377</v>
      </c>
    </row>
    <row r="9" spans="1:10" ht="30" customHeight="1" thickTop="1" thickBot="1" x14ac:dyDescent="0.35">
      <c r="A9" s="60" t="s">
        <v>28</v>
      </c>
      <c r="B9" s="63"/>
      <c r="C9" s="54"/>
      <c r="D9" s="55"/>
      <c r="E9" s="56" t="str">
        <f>IF('Récap 2021'!$D9&gt;0, CEILING('Récap 2021'!$D9*1.077, 0.05), "")</f>
        <v/>
      </c>
      <c r="F9" s="56"/>
      <c r="G9" s="56" t="str">
        <f>IF('Récap 2021'!$A9="Facture", 'Récap 2021'!$F9-'Récap 2021'!$E9, " ")</f>
        <v xml:space="preserve"> </v>
      </c>
      <c r="H9" s="19"/>
      <c r="I9" s="42">
        <v>44378</v>
      </c>
      <c r="J9" s="42">
        <v>44408</v>
      </c>
    </row>
    <row r="10" spans="1:10" ht="30" customHeight="1" thickTop="1" thickBot="1" x14ac:dyDescent="0.35">
      <c r="A10" s="60" t="s">
        <v>29</v>
      </c>
      <c r="B10" s="62"/>
      <c r="C10" s="51"/>
      <c r="D10" s="52"/>
      <c r="E10" s="53" t="str">
        <f>IF('Récap 2021'!$D10&gt;0, CEILING('Récap 2021'!$D10*1.077, 0.05), "")</f>
        <v/>
      </c>
      <c r="F10" s="53"/>
      <c r="G10" s="53" t="str">
        <f>IF('Récap 2021'!$A10="Facture", 'Récap 2021'!$F10-'Récap 2021'!$E10, " ")</f>
        <v xml:space="preserve"> </v>
      </c>
      <c r="H10" s="19"/>
      <c r="I10" s="42">
        <v>44409</v>
      </c>
      <c r="J10" s="42">
        <v>44439</v>
      </c>
    </row>
    <row r="11" spans="1:10" ht="30" customHeight="1" thickTop="1" thickBot="1" x14ac:dyDescent="0.35">
      <c r="A11" s="60" t="s">
        <v>30</v>
      </c>
      <c r="B11" s="62"/>
      <c r="C11" s="51"/>
      <c r="D11" s="52"/>
      <c r="E11" s="53"/>
      <c r="F11" s="53"/>
      <c r="G11" s="53"/>
      <c r="H11" s="19"/>
      <c r="I11" s="42">
        <v>44440</v>
      </c>
      <c r="J11" s="42">
        <v>44469</v>
      </c>
    </row>
    <row r="12" spans="1:10" ht="30" customHeight="1" thickTop="1" thickBot="1" x14ac:dyDescent="0.35">
      <c r="A12" s="60" t="s">
        <v>31</v>
      </c>
      <c r="B12" s="62"/>
      <c r="C12" s="51"/>
      <c r="D12" s="52"/>
      <c r="E12" s="53"/>
      <c r="F12" s="53"/>
      <c r="G12" s="53"/>
      <c r="H12" s="19"/>
      <c r="I12" s="42">
        <v>44470</v>
      </c>
      <c r="J12" s="42">
        <v>44500</v>
      </c>
    </row>
    <row r="13" spans="1:10" ht="30" customHeight="1" thickTop="1" thickBot="1" x14ac:dyDescent="0.35">
      <c r="A13" s="60" t="s">
        <v>32</v>
      </c>
      <c r="B13" s="62"/>
      <c r="C13" s="51"/>
      <c r="D13" s="52"/>
      <c r="E13" s="53"/>
      <c r="F13" s="53"/>
      <c r="G13" s="53"/>
      <c r="H13" s="19"/>
      <c r="I13" s="42">
        <v>44501</v>
      </c>
      <c r="J13" s="42">
        <v>44530</v>
      </c>
    </row>
    <row r="14" spans="1:10" ht="30" customHeight="1" thickTop="1" thickBot="1" x14ac:dyDescent="0.35">
      <c r="A14" s="60" t="s">
        <v>33</v>
      </c>
      <c r="B14" s="63"/>
      <c r="C14" s="57"/>
      <c r="D14" s="55"/>
      <c r="E14" s="56"/>
      <c r="F14" s="56"/>
      <c r="G14" s="56" t="str">
        <f>IF('Récap 2021'!$A14="Facture", 'Récap 2021'!$F14-'Récap 2021'!$E14, " ")</f>
        <v xml:space="preserve"> </v>
      </c>
      <c r="H14" s="19"/>
      <c r="I14" s="42">
        <v>44531</v>
      </c>
      <c r="J14" s="42">
        <v>44561</v>
      </c>
    </row>
    <row r="15" spans="1:10" s="1" customFormat="1" ht="30" customHeight="1" thickTop="1" x14ac:dyDescent="0.3">
      <c r="A15" s="58"/>
      <c r="B15" s="59">
        <f>SUBTOTAL(109,'Récap 2021'!$B$3:$B$14)</f>
        <v>0</v>
      </c>
      <c r="C15" s="59">
        <f>SUBTOTAL(109,'Récap 2021'!$C$3:$C$14)</f>
        <v>0</v>
      </c>
      <c r="D15" s="59">
        <f>SUBTOTAL(109,'Récap 2021'!$D$3:$D$14)</f>
        <v>0</v>
      </c>
      <c r="E15" s="59">
        <f>SUBTOTAL(109,'Récap 2021'!$E$3:$E$14)</f>
        <v>0</v>
      </c>
      <c r="F15" s="59">
        <f>SUBTOTAL(109,'Récap 2021'!$F$3:$F$14)</f>
        <v>0</v>
      </c>
      <c r="G15" s="59">
        <f>SUBTOTAL(109,'Récap 2021'!$G$3:$G$14)</f>
        <v>0</v>
      </c>
      <c r="H15" s="24"/>
    </row>
    <row r="16" spans="1:10" s="1" customFormat="1" ht="30" customHeight="1" x14ac:dyDescent="0.3">
      <c r="A16" s="2"/>
      <c r="B16" s="22"/>
      <c r="C16" s="2"/>
      <c r="D16" s="4"/>
      <c r="E16" s="15"/>
      <c r="F16" s="4"/>
      <c r="G16" s="4"/>
      <c r="H16" s="24"/>
    </row>
  </sheetData>
  <sheetProtection selectLockedCells="1" autoFilter="0" pivotTables="0" selectUnlockedCells="1"/>
  <dataValidations count="8">
    <dataValidation allowBlank="1" showInputMessage="1" showErrorMessage="1" prompt="Entrez la date de paiement dans cette colonne sous ce titre" sqref="D2"/>
    <dataValidation allowBlank="1" showInputMessage="1" showErrorMessage="1" prompt="Le titre de cette feuille de calcul se trouve dans cette cellule" sqref="A1:C1"/>
    <dataValidation allowBlank="1" showInputMessage="1" showErrorMessage="1" prompt="Entrez le numéro de la facture dans cette colonne sous ce titre. Utilisez des filtres de titres pour trouver des entrées spécifiques" sqref="A2:C2"/>
    <dataValidation allowBlank="1" showInputMessage="1" showErrorMessage="1" prompt="Entrez le montant dans cette colonne sous ce titre" sqref="E2"/>
    <dataValidation allowBlank="1" showInputMessage="1" showErrorMessage="1" prompt="Le solde est mis à jour automatiquement dans cette colonne sous ce titre" sqref="G2"/>
    <dataValidation allowBlank="1" showInputMessage="1" showErrorMessage="1" prompt="Entrez le montant total payé dans cette colonne sous ce titre" sqref="F2 H2"/>
    <dataValidation type="list" showInputMessage="1" showErrorMessage="1" sqref="C3:C14">
      <formula1>"A faire , En cours , A envoyer , Envoyé , Payé , Refusé"</formula1>
    </dataValidation>
    <dataValidation showInputMessage="1" showErrorMessage="1" sqref="A3:A14"/>
  </dataValidations>
  <printOptions horizontalCentered="1"/>
  <pageMargins left="0.5" right="0.5" top="0.5" bottom="0.5" header="0.3" footer="0.3"/>
  <pageSetup scale="91" fitToHeight="0" orientation="landscape" r:id="rId1"/>
  <headerFooter differentFirst="1">
    <oddFooter>Page &amp;P of &amp;N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Suivi</vt:lpstr>
      <vt:lpstr>Récap général</vt:lpstr>
      <vt:lpstr>Récap 2020</vt:lpstr>
      <vt:lpstr>Récap 2021</vt:lpstr>
      <vt:lpstr>'Récap 2020'!Impression_des_titres</vt:lpstr>
      <vt:lpstr>'Récap 2021'!Impression_des_titres</vt:lpstr>
      <vt:lpstr>'Récap général'!Impression_des_titres</vt:lpstr>
      <vt:lpstr>Suivi!Impression_des_titres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Arbre &amp; Co - PL</dc:creator>
  <cp:lastModifiedBy>Arbre &amp; Co - PL</cp:lastModifiedBy>
  <cp:lastPrinted>2021-04-01T09:44:59Z</cp:lastPrinted>
  <dcterms:created xsi:type="dcterms:W3CDTF">2017-03-09T05:01:45Z</dcterms:created>
  <dcterms:modified xsi:type="dcterms:W3CDTF">2021-05-12T14:54:54Z</dcterms:modified>
</cp:coreProperties>
</file>