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filterPrivacy="1" defaultThemeVersion="124226"/>
  <bookViews>
    <workbookView xWindow="240" yWindow="105" windowWidth="14805" windowHeight="8010" activeTab="2"/>
  </bookViews>
  <sheets>
    <sheet name="Recap" sheetId="4" r:id="rId1"/>
    <sheet name="A imprimer" sheetId="3" r:id="rId2"/>
    <sheet name="MARS" sheetId="2" r:id="rId3"/>
    <sheet name="Explications" sheetId="5" r:id="rId4"/>
  </sheets>
  <externalReferences>
    <externalReference r:id="rId5"/>
  </externalReferences>
  <definedNames>
    <definedName name="_xlnm._FilterDatabase" localSheetId="2" hidden="1">MARS!#REF!</definedName>
    <definedName name="_RAZ2">[1]FÉVRIER!$C$5:$M$10,[1]FÉVRIER!$C$12:$M$17,[1]FÉVRIER!$C$19:$M$24,[1]FÉVRIER!$C$26:$M$31,[1]FÉVRIER!$T$17:$U$20,[1]FÉVRIER!$T$25:$U$27,[1]FÉVRIER!$T$32:$U$33,[1]FÉVRIER!$T$36:$U$38</definedName>
    <definedName name="EFF_AN_JANV">[1]JANVIER!$C$5:$M$10,[1]JANVIER!$C$12:$M$17,[1]JANVIER!$C$19:$M$24,[1]JANVIER!$C$26:$M$31</definedName>
    <definedName name="Eff_Info_Jeudi1">#REF!,#REF!,#REF!,#REF!,#REF!,#REF!</definedName>
    <definedName name="Eff_Info_Jeudi2">#REF!,#REF!,#REF!,#REF!,#REF!,#REF!</definedName>
    <definedName name="Eff_Info_Lundi2">#REF!,#REF!,#REF!,#REF!,#REF!,#REF!</definedName>
    <definedName name="Eff_Info_Mardi1">#REF!,#REF!,#REF!,#REF!,#REF!,#REF!</definedName>
    <definedName name="Eff_Info_Mardi2">#REF!,#REF!,#REF!,#REF!,#REF!,#REF!</definedName>
    <definedName name="Eff_Info_Mercredi1">#REF!,#REF!,#REF!,#REF!,#REF!,#REF!</definedName>
    <definedName name="Eff_Info_Mercredi2">#REF!,#REF!,#REF!,#REF!,#REF!,#REF!</definedName>
    <definedName name="Eff_Info_Samedi1">#REF!,#REF!,#REF!,#REF!,#REF!,#REF!</definedName>
    <definedName name="Eff_Info_Samedi2">#REF!,#REF!,#REF!,#REF!,#REF!,#REF!</definedName>
    <definedName name="Eff_Info_Vendredi1">#REF!,#REF!,#REF!,#REF!,#REF!,#REF!</definedName>
    <definedName name="Eff_Info_Vendredi2">#REF!,#REF!,#REF!,#REF!,#REF!,#REF!</definedName>
    <definedName name="LISTE_1">#REF!</definedName>
    <definedName name="LISTE_2">#REF!</definedName>
    <definedName name="LISTE_3">#REF!</definedName>
    <definedName name="LISTE_ANNEE">'[1]PARAMETRES '!$AC$3:$AC$30</definedName>
    <definedName name="Liste_Basecontrat">'[1]PARAMETRES '!$AG$3:$AG$17</definedName>
    <definedName name="LISTE_DIV">'[1]PARAMETRES '!$AF$3:$AF$9</definedName>
    <definedName name="LISTE_MAG">#REF!</definedName>
    <definedName name="Liste_mois">'[1]PARAMETRES '!$AH$3:$AH$15</definedName>
    <definedName name="Liste_T5">'[1]PARAMETRES '!$AB$3:$AB$5</definedName>
    <definedName name="RAZ_AOUT">#REF!,#REF!,#REF!,#REF!,#REF!,#REF!,#REF!,#REF!,#REF!,#REF!,#REF!,#REF!,#REF!,#REF!,#REF!,#REF!</definedName>
    <definedName name="RAZ_AOUT1">[1]SD!$D$95,[1]SD!$F$95,[1]SD!$H$95,[1]SD!$J$95,[1]SD!$J$98,[1]SD!$H$98,[1]SD!$F$98,[1]SD!$D$98,[1]SD!$D$101,[1]SD!$F$101,[1]SD!$H$101,[1]SD!$J$101,[1]SD!$J$104,[1]SD!$H$104,[1]SD!$F$104,[1]SD!$D$104</definedName>
    <definedName name="RAZ_AVRIL">#REF!,#REF!,#REF!,#REF!,#REF!,#REF!,#REF!,#REF!,#REF!,#REF!,#REF!,#REF!,#REF!,#REF!,#REF!,#REF!,#REF!</definedName>
    <definedName name="RAZ_AVRIL1">[1]SD!$D$44,[1]SD!$F$44,[1]SD!$H$44,[1]SD!$J$44,[1]SD!$J$47,[1]SD!$H$47,[1]SD!$F$47,[1]SD!$D$47,[1]SD!$D$50,[1]SD!$F$50,[1]SD!$H$50,[1]SD!$J$50,[1]SD!$J$53,[1]SD!$H$53,[1]SD!$F$53,[1]SD!$D$53</definedName>
    <definedName name="RAZ_CSC1_PA">[1]CSC1!$B$31:$N$33,[1]CSC1!$B$35:$N$37,[1]CSC1!$P$31:$AD$37</definedName>
    <definedName name="RAZ_CSC10_PA">[1]CSC10!$B$31:$N$33,[1]CSC10!$B$35:$N$37,[1]CSC10!$P$31:$AD$37</definedName>
    <definedName name="RAZ_CSC2_PA">[1]CSC2!$B$31:$N$33,[1]CSC2!$B$35:$N$37,[1]CSC2!$P$31:$AD$37</definedName>
    <definedName name="RAZ_CSC3_PA">[1]CSC3!$B$31:$N$33,[1]CSC3!$B$35:$N$37,[1]CSC3!$P$31:$AD$37</definedName>
    <definedName name="RAZ_CSC4_PA">[1]CSC4!$B$31:$N$33,[1]CSC4!$B$35:$N$37,[1]CSC4!$P$31:$AD$37</definedName>
    <definedName name="RAZ_CSC5_PA">[1]CSC5!$B$31:$N$33,[1]CSC5!$B$35:$N$37,[1]CSC5!$P$31:$AD$37</definedName>
    <definedName name="RAZ_CSC6_PA">[1]CSC6!$B$31:$N$33,[1]CSC6!$B$35:$N$37,[1]CSC6!$P$31:$AD$37</definedName>
    <definedName name="RAZ_CSC7_PA">[1]CSC7!$B$31:$N$33,[1]CSC7!$B$35:$N$37,[1]CSC7!$P$31:$AD$37</definedName>
    <definedName name="RAZ_CSC8_PA">[1]CSC8!$V$15,[1]CSC8!$B$31:$N$33,[1]CSC8!$B$35:$N$37,[1]CSC8!$P$31:$AD$37</definedName>
    <definedName name="RAZ_CSC9_PA">[1]CSC9!$V$15,[1]CSC9!$B$31:$N$33,[1]CSC9!$B$35:$N$37,[1]CSC9!$P$31:$AD$37</definedName>
    <definedName name="RAZ_DEC">#REF!,#REF!,#REF!,#REF!,#REF!,#REF!,#REF!,#REF!,#REF!,#REF!,#REF!,#REF!,#REF!,#REF!,#REF!,#REF!,#REF!</definedName>
    <definedName name="RAZ_DEC1">[1]SD!$D$146,[1]SD!$F$146,[1]SD!$H$146,[1]SD!$J$146,[1]SD!$D$149,[1]SD!$F$149,[1]SD!$H$149,[1]SD!$J$149,[1]SD!$J$152,[1]SD!$H$152,[1]SD!$F$152,[1]SD!$D$152,[1]SD!$D$155,[1]SD!$F$155,[1]SD!$H$155,[1]SD!$J$155,[1]SD!$J$158,[1]SD!$H$158,[1]SD!$F$158,[1]SD!$D$158</definedName>
    <definedName name="RAZ_DEM">#REF!,#REF!,#REF!,#REF!</definedName>
    <definedName name="RAZ_FEV">#REF!,#REF!,#REF!,#REF!,#REF!,#REF!,#REF!,#REF!,#REF!,#REF!,#REF!,#REF!,#REF!,#REF!,#REF!,#REF!</definedName>
    <definedName name="RAZ_FEV1">[1]SD!$D$17,[1]SD!$F$17,[1]SD!$H$17,[1]SD!$J$17,[1]SD!$J$20,[1]SD!$H$20,[1]SD!$F$20,[1]SD!$D$20,[1]SD!$D$23,[1]SD!$F$23,[1]SD!$H$23,[1]SD!$J$23,[1]SD!$J$26,[1]SD!$H$26,[1]SD!$F$26,[1]SD!$D$26</definedName>
    <definedName name="RAZ_JANV">#REF!,#REF!,#REF!,#REF!,#REF!,#REF!,#REF!,#REF!,#REF!,#REF!,#REF!,#REF!,#REF!,#REF!,#REF!,#REF!,#REF!,#REF!,#REF!</definedName>
    <definedName name="RAZ_JANV1">[1]SD!$D$5,[1]SD!$F$5,[1]SD!$H$5,[1]SD!$J$5,[1]SD!$D$8,[1]SD!$F$8,[1]SD!$H$8,[1]SD!$J$8,[1]SD!$J$11,[1]SD!$H$11,[1]SD!$F$11,[1]SD!$D$11,[1]SD!$D$14,[1]SD!$F$14,[1]SD!$H$14,[1]SD!$J$14</definedName>
    <definedName name="RAZ_JUIL">#REF!,#REF!,#REF!,#REF!,#REF!,#REF!,#REF!,#REF!,#REF!,#REF!,#REF!,#REF!,#REF!,#REF!,#REF!,#REF!</definedName>
    <definedName name="RAZ_JUIL1">[1]SD!$D$83,[1]SD!$F$83,[1]SD!$H$83,[1]SD!$J$83,[1]SD!$J$86,[1]SD!$H$86,[1]SD!$F$86,[1]SD!$D$86,[1]SD!$D$89,[1]SD!$F$89,[1]SD!$H$89,[1]SD!$J$89,[1]SD!$J$92,[1]SD!$H$92,[1]SD!$F$92,[1]SD!$D$92</definedName>
    <definedName name="RAZ_JUIN">#REF!,#REF!,#REF!,#REF!,#REF!,#REF!,#REF!,#REF!,#REF!,#REF!,#REF!,#REF!,#REF!,#REF!,#REF!,#REF!,#REF!,#REF!,#REF!,#REF!,#REF!</definedName>
    <definedName name="RAZ_JUIN1">[1]SD!$D$68,[1]SD!$F$68,[1]SD!$H$68,[1]SD!$J$68,[1]SD!$J$71,[1]SD!$H$71,[1]SD!$F$71,[1]SD!$D$71,[1]SD!$D$74,[1]SD!$F$74,[1]SD!$H$74,[1]SD!$J$74,[1]SD!$J$77,[1]SD!$H$77,[1]SD!$F$77,[1]SD!$D$77,[1]SD!$D$80,[1]SD!$F$80,[1]SD!$H$80,[1]SD!$J$80</definedName>
    <definedName name="RAZ_MAI">#REF!,#REF!,#REF!,#REF!,#REF!,#REF!,#REF!,#REF!,#REF!,#REF!,#REF!,#REF!,#REF!,#REF!,#REF!,#REF!,#REF!</definedName>
    <definedName name="RAZ_MAI1">[1]SD!$D$56,[1]SD!$F$56,[1]SD!$H$56,[1]SD!$J$56,[1]SD!$J$59,[1]SD!$H$59,[1]SD!$F$59,[1]SD!$D$59,[1]SD!$D$62,[1]SD!$F$62,[1]SD!$H$62,[1]SD!$J$62,[1]SD!$J$65,[1]SD!$H$65,[1]SD!$F$65,[1]SD!$D$65</definedName>
    <definedName name="RAZ_MARS">#REF!,#REF!,#REF!,#REF!,#REF!,#REF!,#REF!,#REF!,#REF!,#REF!,#REF!,#REF!,#REF!,#REF!,#REF!,#REF!,#REF!,#REF!,#REF!,#REF!</definedName>
    <definedName name="RAZ_MARS1">[1]SD!$D$29,[1]SD!$F$29,[1]SD!$H$29,[1]SD!$J$29,[1]SD!$J$32,[1]SD!$H$32,[1]SD!$F$32,[1]SD!$D$32,[1]SD!$D$35,[1]SD!$F$35,[1]SD!$H$35,[1]SD!$J$35,[1]SD!$J$38,[1]SD!$H$38,[1]SD!$F$38,[1]SD!$D$38,[1]SD!$D$41,[1]SD!$F$41,[1]SD!$H$41,[1]SD!$J$41</definedName>
    <definedName name="RAZ_NOV">#REF!,#REF!,#REF!,#REF!,#REF!,#REF!,#REF!,#REF!,#REF!,#REF!,#REF!,#REF!,#REF!,#REF!,#REF!,#REF!</definedName>
    <definedName name="RAZ_NOV1">[1]SD!$D$134,[1]SD!$F$134,[1]SD!$H$134,[1]SD!$J$134,[1]SD!$J$137,[1]SD!$H$137,[1]SD!$F$137,[1]SD!$D$137,[1]SD!$D$140,[1]SD!$F$140,[1]SD!$H$140,[1]SD!$J$140,[1]SD!$J$143,[1]SD!$H$143,[1]SD!$F$143,[1]SD!$D$143</definedName>
    <definedName name="RAZ_OCT">#REF!,#REF!,#REF!,#REF!,#REF!,#REF!,#REF!,#REF!,#REF!,#REF!,#REF!,#REF!,#REF!,#REF!,#REF!,#REF!</definedName>
    <definedName name="RAZ_OCT1">[1]SD!$D$122,[1]SD!$F$122,[1]SD!$H$122,[1]SD!$J$122,[1]SD!$J$125,[1]SD!$H$125,[1]SD!$F$125,[1]SD!$D$125,[1]SD!$D$128,[1]SD!$F$128,[1]SD!$H$128,[1]SD!$J$128,[1]SD!$J$131,[1]SD!$H$131,[1]SD!$F$131,[1]SD!$D$131</definedName>
    <definedName name="RAZ_SEPT">#REF!,#REF!,#REF!,#REF!,#REF!,#REF!,#REF!,#REF!,#REF!</definedName>
    <definedName name="RAZ_SEPT1">[1]SD!$D$107,[1]SD!$F$107,[1]SD!$H$107,[1]SD!$J$107,[1]SD!$J$110,[1]SD!$H$110,[1]SD!$F$110,[1]SD!$D$110,[1]SD!$D$113,[1]SD!$F$113,[1]SD!$H$113,[1]SD!$J$113,[1]SD!$J$116,[1]SD!$H$116,[1]SD!$F$116,[1]SD!$D$116,[1]SD!$D$119,[1]SD!$F$119,[1]SD!$H$119,[1]SD!$J$119</definedName>
    <definedName name="RAZ_SEPT2">#REF!,#REF!,#REF!,#REF!,#REF!,#REF!,#REF!,#REF!,#REF!,#REF!,#REF!,#REF!</definedName>
    <definedName name="RAZ_TRI">#REF!,#REF!,#REF!,#REF!,#REF!,#REF!,#REF!,#REF!</definedName>
    <definedName name="RAZ_V1_PA">#REF!,#REF!,#REF!</definedName>
    <definedName name="RAZ_V10_PA">[1]V10!$B$31:$N$33,[1]V10!$B$35:$N$37,[1]V10!$P$31:$AD$37</definedName>
    <definedName name="RAZ_V2_PA">[1]V2!$B$31:$N$33,[1]V2!$B$35:$N$37,[1]V2!$P$31:$AD$37</definedName>
    <definedName name="RAZ_V3_PA">[1]V3!$B$31:$N$33,[1]V3!$B$35:$N$37,[1]V3!$P$31:$AD$37</definedName>
    <definedName name="RAZ_V4_PA">[1]V4!$B$31:$N$33,[1]V4!$B$35:$N$37,[1]V4!$P$31:$AD$37</definedName>
    <definedName name="RAZ_v5_PA">[1]V5!$B$31:$N$33,[1]V5!$B$35:$N$37,[1]V5!$P$31:$AD$37</definedName>
    <definedName name="RAZ_v6_PA">[1]V6!$B$31:$N$33,[1]V6!$B$35:$N$37,[1]V6!$P$31:$AD$37</definedName>
    <definedName name="RAZ_V7_PA">[1]V7!$B$31:$N$33,[1]V7!$B$35:$N$37,[1]V7!$P$31:$AD$37</definedName>
    <definedName name="RAZ_V8_PA">[1]V8!$B$31:$N$33,[1]V8!$B$35:$N$37,[1]V8!$P$31:$AD$37</definedName>
    <definedName name="RAZ_V9_PA">[1]V9!$B$31:$N$33,[1]V9!$B$35:$N$37,[1]V9!$P$31:$AD$37</definedName>
    <definedName name="_xlnm.Print_Area" localSheetId="2">MARS!$A$1:$R$60</definedName>
  </definedNames>
  <calcPr calcId="145621"/>
</workbook>
</file>

<file path=xl/calcChain.xml><?xml version="1.0" encoding="utf-8"?>
<calcChain xmlns="http://schemas.openxmlformats.org/spreadsheetml/2006/main">
  <c r="G16" i="3" l="1"/>
  <c r="G17" i="3"/>
  <c r="G18" i="3"/>
  <c r="G19" i="3"/>
  <c r="G15" i="3"/>
  <c r="G8" i="3"/>
  <c r="G9" i="3"/>
  <c r="G10" i="3"/>
  <c r="G11" i="3"/>
  <c r="G7" i="3"/>
  <c r="F7" i="3"/>
  <c r="C39" i="4" l="1"/>
  <c r="B38" i="4"/>
  <c r="C37" i="4"/>
  <c r="B36" i="4"/>
  <c r="C35" i="4"/>
  <c r="C40" i="4" s="1"/>
  <c r="C33" i="4"/>
  <c r="B33" i="4"/>
  <c r="B39" i="4" s="1"/>
  <c r="C29" i="4"/>
  <c r="C38" i="4" s="1"/>
  <c r="B29" i="4"/>
  <c r="C25" i="4"/>
  <c r="B25" i="4"/>
  <c r="B37" i="4" s="1"/>
  <c r="C14" i="4"/>
  <c r="C36" i="4" s="1"/>
  <c r="B14" i="4"/>
  <c r="C8" i="4"/>
  <c r="B8" i="4"/>
  <c r="B35" i="4" s="1"/>
  <c r="B40" i="4" s="1"/>
  <c r="B20" i="3"/>
  <c r="F20" i="3" s="1"/>
  <c r="G20" i="3" s="1"/>
  <c r="F19" i="3"/>
  <c r="F18" i="3"/>
  <c r="F17" i="3"/>
  <c r="F16" i="3"/>
  <c r="E20" i="3"/>
  <c r="D14" i="3"/>
  <c r="B12" i="3"/>
  <c r="F11" i="3"/>
  <c r="F10" i="3"/>
  <c r="F9" i="3"/>
  <c r="F8" i="3"/>
  <c r="D12" i="3"/>
  <c r="D6" i="3"/>
  <c r="A71" i="2"/>
  <c r="A70" i="2"/>
  <c r="AD69" i="2"/>
  <c r="Y69" i="2"/>
  <c r="X69" i="2"/>
  <c r="AC69" i="2" s="1"/>
  <c r="M69" i="2"/>
  <c r="L69" i="2"/>
  <c r="K69" i="2"/>
  <c r="J69" i="2"/>
  <c r="I69" i="2"/>
  <c r="H69" i="2"/>
  <c r="G69" i="2"/>
  <c r="O69" i="2" s="1"/>
  <c r="F69" i="2"/>
  <c r="E69" i="2"/>
  <c r="Q69" i="2" s="1"/>
  <c r="D69" i="2"/>
  <c r="P69" i="2" s="1"/>
  <c r="A69" i="2"/>
  <c r="Y68" i="2"/>
  <c r="Y70" i="2" s="1"/>
  <c r="X68" i="2"/>
  <c r="AC68" i="2" s="1"/>
  <c r="M68" i="2"/>
  <c r="L68" i="2"/>
  <c r="K68" i="2"/>
  <c r="J68" i="2"/>
  <c r="I68" i="2"/>
  <c r="H68" i="2"/>
  <c r="G68" i="2"/>
  <c r="F68" i="2"/>
  <c r="E68" i="2"/>
  <c r="Q68" i="2" s="1"/>
  <c r="D68" i="2"/>
  <c r="P68" i="2" s="1"/>
  <c r="A68" i="2"/>
  <c r="Y67" i="2"/>
  <c r="AD67" i="2" s="1"/>
  <c r="X67" i="2"/>
  <c r="AC67" i="2" s="1"/>
  <c r="M67" i="2"/>
  <c r="L67" i="2"/>
  <c r="K67" i="2"/>
  <c r="J67" i="2"/>
  <c r="I67" i="2"/>
  <c r="H67" i="2"/>
  <c r="G67" i="2"/>
  <c r="F67" i="2"/>
  <c r="E67" i="2"/>
  <c r="Q67" i="2" s="1"/>
  <c r="D67" i="2"/>
  <c r="P67" i="2" s="1"/>
  <c r="A67" i="2"/>
  <c r="Y66" i="2"/>
  <c r="AD66" i="2" s="1"/>
  <c r="X66" i="2"/>
  <c r="AC66" i="2" s="1"/>
  <c r="M66" i="2"/>
  <c r="M70" i="2" s="1"/>
  <c r="L66" i="2"/>
  <c r="L71" i="2" s="1"/>
  <c r="K66" i="2"/>
  <c r="K70" i="2" s="1"/>
  <c r="J66" i="2"/>
  <c r="J71" i="2" s="1"/>
  <c r="I66" i="2"/>
  <c r="I70" i="2" s="1"/>
  <c r="H66" i="2"/>
  <c r="H71" i="2" s="1"/>
  <c r="G66" i="2"/>
  <c r="G70" i="2" s="1"/>
  <c r="F66" i="2"/>
  <c r="F71" i="2" s="1"/>
  <c r="E66" i="2"/>
  <c r="E70" i="2" s="1"/>
  <c r="D66" i="2"/>
  <c r="A66" i="2"/>
  <c r="AD65" i="2"/>
  <c r="Y65" i="2"/>
  <c r="X65" i="2"/>
  <c r="AC65" i="2" s="1"/>
  <c r="M65" i="2"/>
  <c r="M71" i="2" s="1"/>
  <c r="L65" i="2"/>
  <c r="K65" i="2"/>
  <c r="J65" i="2"/>
  <c r="I65" i="2"/>
  <c r="I71" i="2" s="1"/>
  <c r="H65" i="2"/>
  <c r="G65" i="2"/>
  <c r="F65" i="2"/>
  <c r="E65" i="2"/>
  <c r="E71" i="2" s="1"/>
  <c r="A65" i="2"/>
  <c r="E58" i="2"/>
  <c r="F56" i="2"/>
  <c r="D56" i="2"/>
  <c r="M46" i="2"/>
  <c r="L46" i="2"/>
  <c r="I46" i="2"/>
  <c r="H46" i="2"/>
  <c r="E46" i="2"/>
  <c r="D46" i="2"/>
  <c r="O44" i="2"/>
  <c r="N44" i="2"/>
  <c r="O41" i="2"/>
  <c r="M41" i="2"/>
  <c r="L41" i="2"/>
  <c r="K41" i="2"/>
  <c r="J41" i="2"/>
  <c r="O68" i="2" s="1"/>
  <c r="I41" i="2"/>
  <c r="N68" i="2" s="1"/>
  <c r="H41" i="2"/>
  <c r="G41" i="2"/>
  <c r="F41" i="2"/>
  <c r="F57" i="2" s="1"/>
  <c r="E41" i="2"/>
  <c r="D57" i="2" s="1"/>
  <c r="D41" i="2"/>
  <c r="M40" i="2"/>
  <c r="L40" i="2"/>
  <c r="K40" i="2"/>
  <c r="J40" i="2"/>
  <c r="I40" i="2"/>
  <c r="H40" i="2"/>
  <c r="G40" i="2"/>
  <c r="F40" i="2"/>
  <c r="E40" i="2"/>
  <c r="D40" i="2"/>
  <c r="Q39" i="2"/>
  <c r="O39" i="2"/>
  <c r="N39" i="2"/>
  <c r="Q38" i="2"/>
  <c r="P38" i="2"/>
  <c r="O38" i="2"/>
  <c r="N38" i="2"/>
  <c r="A38" i="2"/>
  <c r="Q37" i="2"/>
  <c r="O37" i="2"/>
  <c r="N37" i="2"/>
  <c r="Q36" i="2"/>
  <c r="P36" i="2"/>
  <c r="O36" i="2"/>
  <c r="N36" i="2"/>
  <c r="A36" i="2"/>
  <c r="Q35" i="2"/>
  <c r="O35" i="2"/>
  <c r="N35" i="2"/>
  <c r="Q34" i="2"/>
  <c r="P34" i="2"/>
  <c r="O34" i="2"/>
  <c r="N34" i="2"/>
  <c r="A34" i="2"/>
  <c r="Q32" i="2"/>
  <c r="O32" i="2"/>
  <c r="N32" i="2"/>
  <c r="Q31" i="2"/>
  <c r="P31" i="2"/>
  <c r="O31" i="2"/>
  <c r="N31" i="2"/>
  <c r="A31" i="2"/>
  <c r="Q30" i="2"/>
  <c r="O30" i="2"/>
  <c r="N30" i="2"/>
  <c r="Q29" i="2"/>
  <c r="P29" i="2"/>
  <c r="O29" i="2"/>
  <c r="N29" i="2"/>
  <c r="A29" i="2"/>
  <c r="Q28" i="2"/>
  <c r="O28" i="2"/>
  <c r="N28" i="2"/>
  <c r="Q27" i="2"/>
  <c r="P27" i="2"/>
  <c r="O27" i="2"/>
  <c r="N27" i="2"/>
  <c r="A27" i="2"/>
  <c r="Q25" i="2"/>
  <c r="O25" i="2"/>
  <c r="N25" i="2"/>
  <c r="Q24" i="2"/>
  <c r="P24" i="2"/>
  <c r="O24" i="2"/>
  <c r="N24" i="2"/>
  <c r="A24" i="2"/>
  <c r="Q23" i="2"/>
  <c r="O23" i="2"/>
  <c r="N23" i="2"/>
  <c r="Q22" i="2"/>
  <c r="P22" i="2"/>
  <c r="O22" i="2"/>
  <c r="N22" i="2"/>
  <c r="A22" i="2"/>
  <c r="Q21" i="2"/>
  <c r="O21" i="2"/>
  <c r="N21" i="2"/>
  <c r="Q20" i="2"/>
  <c r="P20" i="2"/>
  <c r="O20" i="2"/>
  <c r="N20" i="2"/>
  <c r="A20" i="2"/>
  <c r="Q18" i="2"/>
  <c r="O18" i="2"/>
  <c r="N18" i="2"/>
  <c r="Q17" i="2"/>
  <c r="O17" i="2"/>
  <c r="P17" i="2" s="1"/>
  <c r="N17" i="2"/>
  <c r="A17" i="2"/>
  <c r="Q16" i="2"/>
  <c r="O16" i="2"/>
  <c r="N16" i="2"/>
  <c r="Q15" i="2"/>
  <c r="P15" i="2"/>
  <c r="O15" i="2"/>
  <c r="N15" i="2"/>
  <c r="A15" i="2"/>
  <c r="Q14" i="2"/>
  <c r="O14" i="2"/>
  <c r="N14" i="2"/>
  <c r="Q13" i="2"/>
  <c r="O13" i="2"/>
  <c r="O40" i="2" s="1"/>
  <c r="N13" i="2"/>
  <c r="A13" i="2"/>
  <c r="Q11" i="2"/>
  <c r="O11" i="2"/>
  <c r="Q10" i="2"/>
  <c r="O10" i="2"/>
  <c r="Q9" i="2"/>
  <c r="O9" i="2"/>
  <c r="B9" i="2"/>
  <c r="B10" i="2" s="1"/>
  <c r="B11" i="2" s="1"/>
  <c r="B12" i="2" s="1"/>
  <c r="B13" i="2" s="1"/>
  <c r="B14" i="2" s="1"/>
  <c r="B15" i="2" s="1"/>
  <c r="B16" i="2" s="1"/>
  <c r="B17" i="2" s="1"/>
  <c r="B18" i="2" s="1"/>
  <c r="B19" i="2" s="1"/>
  <c r="B20" i="2" s="1"/>
  <c r="B21" i="2" s="1"/>
  <c r="B22" i="2" s="1"/>
  <c r="B23" i="2" s="1"/>
  <c r="B24" i="2" s="1"/>
  <c r="B25" i="2" s="1"/>
  <c r="B26" i="2" s="1"/>
  <c r="B27" i="2" s="1"/>
  <c r="B28" i="2" s="1"/>
  <c r="B29" i="2" s="1"/>
  <c r="B30" i="2" s="1"/>
  <c r="B31" i="2" s="1"/>
  <c r="B32" i="2" s="1"/>
  <c r="B33" i="2" s="1"/>
  <c r="Q8" i="2"/>
  <c r="O8" i="2"/>
  <c r="O7" i="2"/>
  <c r="B7" i="2"/>
  <c r="B8" i="2" s="1"/>
  <c r="Q6" i="2"/>
  <c r="P6" i="2"/>
  <c r="O6" i="2"/>
  <c r="N6" i="2"/>
  <c r="C9" i="2" l="1"/>
  <c r="N8" i="2"/>
  <c r="A8" i="2" s="1"/>
  <c r="N7" i="2"/>
  <c r="Q7" i="2" s="1"/>
  <c r="N11" i="2"/>
  <c r="E12" i="3"/>
  <c r="F12" i="3" s="1"/>
  <c r="G12" i="3" s="1"/>
  <c r="D20" i="3"/>
  <c r="F15" i="3"/>
  <c r="Z67" i="2"/>
  <c r="AA66" i="2"/>
  <c r="B35" i="2"/>
  <c r="M33" i="2"/>
  <c r="I33" i="2"/>
  <c r="E33" i="2"/>
  <c r="M26" i="2"/>
  <c r="I26" i="2"/>
  <c r="E26" i="2"/>
  <c r="L33" i="2"/>
  <c r="H33" i="2"/>
  <c r="D33" i="2"/>
  <c r="L26" i="2"/>
  <c r="H26" i="2"/>
  <c r="D26" i="2"/>
  <c r="L19" i="2"/>
  <c r="H19" i="2"/>
  <c r="D19" i="2"/>
  <c r="L12" i="2"/>
  <c r="B36" i="2"/>
  <c r="B37" i="2" s="1"/>
  <c r="B38" i="2" s="1"/>
  <c r="B39" i="2" s="1"/>
  <c r="B34" i="2"/>
  <c r="K33" i="2"/>
  <c r="G33" i="2"/>
  <c r="K26" i="2"/>
  <c r="G26" i="2"/>
  <c r="K19" i="2"/>
  <c r="G19" i="2"/>
  <c r="K12" i="2"/>
  <c r="G12" i="2"/>
  <c r="Z68" i="2"/>
  <c r="J19" i="2"/>
  <c r="I12" i="2"/>
  <c r="D12" i="2"/>
  <c r="H12" i="2"/>
  <c r="J33" i="2"/>
  <c r="J26" i="2"/>
  <c r="I19" i="2"/>
  <c r="J12" i="2"/>
  <c r="F33" i="2"/>
  <c r="F26" i="2"/>
  <c r="F19" i="2"/>
  <c r="M12" i="2"/>
  <c r="F12" i="2"/>
  <c r="AA67" i="2"/>
  <c r="M19" i="2"/>
  <c r="E19" i="2"/>
  <c r="E12" i="2"/>
  <c r="P18" i="2"/>
  <c r="A18" i="2"/>
  <c r="G46" i="2"/>
  <c r="N67" i="2"/>
  <c r="N69" i="2"/>
  <c r="K46" i="2"/>
  <c r="G71" i="2"/>
  <c r="G72" i="2"/>
  <c r="K71" i="2"/>
  <c r="K72" i="2"/>
  <c r="F70" i="2"/>
  <c r="P21" i="2"/>
  <c r="A21" i="2"/>
  <c r="P23" i="2"/>
  <c r="A23" i="2"/>
  <c r="P25" i="2"/>
  <c r="A25" i="2"/>
  <c r="P28" i="2"/>
  <c r="A28" i="2"/>
  <c r="P30" i="2"/>
  <c r="A30" i="2"/>
  <c r="P32" i="2"/>
  <c r="A32" i="2"/>
  <c r="P35" i="2"/>
  <c r="A35" i="2"/>
  <c r="P37" i="2"/>
  <c r="A37" i="2"/>
  <c r="P39" i="2"/>
  <c r="A39" i="2"/>
  <c r="O67" i="2"/>
  <c r="O33" i="2"/>
  <c r="O26" i="2"/>
  <c r="O19" i="2"/>
  <c r="O12" i="2"/>
  <c r="H72" i="2"/>
  <c r="L72" i="2"/>
  <c r="Y71" i="2"/>
  <c r="AA65" i="2"/>
  <c r="Q70" i="2"/>
  <c r="AA69" i="2"/>
  <c r="J70" i="2"/>
  <c r="A6" i="2"/>
  <c r="P14" i="2"/>
  <c r="A14" i="2"/>
  <c r="N66" i="2"/>
  <c r="AD70" i="2"/>
  <c r="AA70" i="2"/>
  <c r="P13" i="2"/>
  <c r="P16" i="2"/>
  <c r="A16" i="2"/>
  <c r="F59" i="2"/>
  <c r="D59" i="2"/>
  <c r="F72" i="2"/>
  <c r="J72" i="2"/>
  <c r="O65" i="2"/>
  <c r="X70" i="2"/>
  <c r="Z66" i="2"/>
  <c r="F46" i="2"/>
  <c r="J46" i="2"/>
  <c r="Z65" i="2"/>
  <c r="O66" i="2"/>
  <c r="AA68" i="2"/>
  <c r="Z69" i="2"/>
  <c r="O46" i="2"/>
  <c r="Q65" i="2"/>
  <c r="P66" i="2"/>
  <c r="D70" i="2"/>
  <c r="H70" i="2"/>
  <c r="L70" i="2"/>
  <c r="X71" i="2"/>
  <c r="E72" i="2"/>
  <c r="I72" i="2"/>
  <c r="M72" i="2"/>
  <c r="Q66" i="2"/>
  <c r="AD68" i="2"/>
  <c r="P7" i="2" l="1"/>
  <c r="A7" i="2"/>
  <c r="P8" i="2"/>
  <c r="P11" i="2"/>
  <c r="A11" i="2"/>
  <c r="N9" i="2"/>
  <c r="Q71" i="2"/>
  <c r="AF71" i="2"/>
  <c r="AA71" i="2"/>
  <c r="P70" i="2"/>
  <c r="AE71" i="2"/>
  <c r="Z71" i="2"/>
  <c r="AC70" i="2"/>
  <c r="Z70" i="2"/>
  <c r="P9" i="2" l="1"/>
  <c r="A9" i="2"/>
  <c r="C40" i="2" l="1"/>
  <c r="C26" i="2"/>
  <c r="C33" i="2"/>
  <c r="C12" i="2"/>
  <c r="C19" i="2"/>
  <c r="D65" i="2"/>
  <c r="D71" i="2" s="1"/>
  <c r="P65" i="2"/>
  <c r="P71" i="2" s="1"/>
  <c r="AH70" i="2" s="1"/>
  <c r="C41" i="2"/>
  <c r="C46" i="2" s="1"/>
  <c r="N10" i="2"/>
  <c r="P33" i="2" s="1"/>
  <c r="AH71" i="2" l="1"/>
  <c r="AH72" i="2"/>
  <c r="Q26" i="2"/>
  <c r="Q19" i="2"/>
  <c r="N65" i="2"/>
  <c r="Q12" i="2"/>
  <c r="P40" i="2"/>
  <c r="N12" i="2"/>
  <c r="N19" i="2"/>
  <c r="D72" i="2"/>
  <c r="Q33" i="2"/>
  <c r="P10" i="2"/>
  <c r="N40" i="2"/>
  <c r="N33" i="2"/>
  <c r="P12" i="2"/>
  <c r="N41" i="2"/>
  <c r="A10" i="2"/>
  <c r="A41" i="2" s="1"/>
  <c r="Q50" i="2" s="1"/>
  <c r="N26" i="2"/>
  <c r="P26" i="2"/>
  <c r="Q40" i="2"/>
  <c r="P19" i="2"/>
  <c r="H51" i="2" l="1"/>
  <c r="D60" i="2"/>
  <c r="D58" i="2" s="1"/>
  <c r="J51" i="2"/>
  <c r="K51" i="2"/>
  <c r="E51" i="2"/>
  <c r="J48" i="2"/>
  <c r="J45" i="2" s="1"/>
  <c r="I48" i="2"/>
  <c r="I45" i="2" s="1"/>
  <c r="L48" i="2"/>
  <c r="L45" i="2" s="1"/>
  <c r="E48" i="2"/>
  <c r="E45" i="2" s="1"/>
  <c r="C51" i="2"/>
  <c r="F60" i="2"/>
  <c r="F58" i="2" s="1"/>
  <c r="H48" i="2"/>
  <c r="H45" i="2" s="1"/>
  <c r="P53" i="2"/>
  <c r="F48" i="2"/>
  <c r="F45" i="2" s="1"/>
  <c r="G48" i="2"/>
  <c r="G45" i="2" s="1"/>
  <c r="D48" i="2"/>
  <c r="D45" i="2" s="1"/>
  <c r="M48" i="2"/>
  <c r="M45" i="2" s="1"/>
  <c r="L51" i="2"/>
  <c r="C48" i="2"/>
  <c r="C45" i="2" s="1"/>
  <c r="N48" i="2"/>
  <c r="G51" i="2"/>
  <c r="K48" i="2"/>
  <c r="K45" i="2" s="1"/>
  <c r="D51" i="2"/>
  <c r="O51" i="2" s="1"/>
  <c r="F51" i="2"/>
  <c r="O48" i="2"/>
  <c r="O45" i="2" s="1"/>
  <c r="I51" i="2"/>
  <c r="M51" i="2"/>
  <c r="N46" i="2"/>
  <c r="Q41" i="2"/>
  <c r="N45" i="2"/>
  <c r="P41" i="2"/>
  <c r="J57" i="2" l="1"/>
  <c r="Q45" i="2"/>
  <c r="Q46" i="2"/>
  <c r="L47" i="2"/>
  <c r="G47" i="2"/>
  <c r="E47" i="2"/>
  <c r="I47" i="2"/>
  <c r="K47" i="2"/>
  <c r="D47" i="2"/>
  <c r="F47" i="2"/>
  <c r="O47" i="2"/>
  <c r="M47" i="2"/>
  <c r="H47" i="2"/>
  <c r="J47" i="2"/>
  <c r="C47" i="2"/>
  <c r="N47" i="2"/>
  <c r="K57" i="2"/>
  <c r="P45" i="2"/>
  <c r="P46" i="2"/>
  <c r="N51" i="2"/>
</calcChain>
</file>

<file path=xl/sharedStrings.xml><?xml version="1.0" encoding="utf-8"?>
<sst xmlns="http://schemas.openxmlformats.org/spreadsheetml/2006/main" count="181" uniqueCount="96">
  <si>
    <t>LOCATIONS</t>
  </si>
  <si>
    <t>EQUIPEMENTS</t>
  </si>
  <si>
    <t>SERVICES</t>
  </si>
  <si>
    <t>ACCESSOIRES</t>
  </si>
  <si>
    <t>ACTIVITES</t>
  </si>
  <si>
    <t>TRANSAC           JOUR</t>
  </si>
  <si>
    <t>CA             JOUR</t>
  </si>
  <si>
    <t>IMU                     JOUR</t>
  </si>
  <si>
    <t>% IMU</t>
  </si>
  <si>
    <t>PM   JOUR</t>
  </si>
  <si>
    <t>CA</t>
  </si>
  <si>
    <t>IMU</t>
  </si>
  <si>
    <t>TOTAL MTD</t>
  </si>
  <si>
    <t>TX</t>
  </si>
  <si>
    <t>PM</t>
  </si>
  <si>
    <t>OBJECTIF MTD</t>
  </si>
  <si>
    <t>INDEX (vs AOP)</t>
  </si>
  <si>
    <t>% RÉALISÉ</t>
  </si>
  <si>
    <t>INDEX (vs % Réal Attendu)</t>
  </si>
  <si>
    <t>Reel budget</t>
  </si>
  <si>
    <t>MARGE</t>
  </si>
  <si>
    <t>Nb de Jours restants mois</t>
  </si>
  <si>
    <r>
      <rPr>
        <b/>
        <sz val="12"/>
        <rFont val="Arial"/>
        <family val="2"/>
      </rPr>
      <t>CA/MGE/TR</t>
    </r>
    <r>
      <rPr>
        <b/>
        <sz val="14"/>
        <rFont val="Arial"/>
        <family val="2"/>
      </rPr>
      <t xml:space="preserve"> </t>
    </r>
    <r>
      <rPr>
        <b/>
        <sz val="10"/>
        <rFont val="Arial"/>
        <family val="2"/>
      </rPr>
      <t>Restants à faire/ jour</t>
    </r>
  </si>
  <si>
    <t>Nb de jours dans le mois</t>
  </si>
  <si>
    <r>
      <rPr>
        <b/>
        <sz val="10"/>
        <color theme="0"/>
        <rFont val="Arial"/>
        <family val="2"/>
      </rPr>
      <t xml:space="preserve">               </t>
    </r>
    <r>
      <rPr>
        <b/>
        <u/>
        <sz val="10"/>
        <color theme="0"/>
        <rFont val="Arial"/>
        <family val="2"/>
      </rPr>
      <t xml:space="preserve">% Réalisation Attendu </t>
    </r>
  </si>
  <si>
    <t>EQUIPEMENTS &amp; ACCESSOIRES</t>
  </si>
  <si>
    <t>²</t>
  </si>
  <si>
    <t>Réalisé MTD</t>
  </si>
  <si>
    <r>
      <t xml:space="preserve">CA/MGE    </t>
    </r>
    <r>
      <rPr>
        <b/>
        <sz val="10"/>
        <rFont val="Arial"/>
        <family val="2"/>
      </rPr>
      <t>Restants à faire/jour</t>
    </r>
  </si>
  <si>
    <t>INDEX</t>
  </si>
  <si>
    <t>S1</t>
  </si>
  <si>
    <t>S2</t>
  </si>
  <si>
    <t>S3</t>
  </si>
  <si>
    <t>S4</t>
  </si>
  <si>
    <t>S5</t>
  </si>
  <si>
    <t>CONTRÔLE</t>
  </si>
  <si>
    <t>TOTAL DIVISIONS</t>
  </si>
  <si>
    <t>AOP  DIVISIONS</t>
  </si>
  <si>
    <t>Delta VS Prime T2</t>
  </si>
  <si>
    <t>Delta VS Prime T300</t>
  </si>
  <si>
    <t>CA/Sem</t>
  </si>
  <si>
    <t>Marge/Sem</t>
  </si>
  <si>
    <t>CA(85%)</t>
  </si>
  <si>
    <t>MARGE (90%)</t>
  </si>
  <si>
    <t>CA (95%)</t>
  </si>
  <si>
    <t>MARGE (95%)</t>
  </si>
  <si>
    <t>MOBILIER</t>
  </si>
  <si>
    <t>MOB</t>
  </si>
  <si>
    <t>BUREAUTIQUE</t>
  </si>
  <si>
    <t>BUR</t>
  </si>
  <si>
    <t>FOURNITURES</t>
  </si>
  <si>
    <t>FOURN</t>
  </si>
  <si>
    <t>MICRO</t>
  </si>
  <si>
    <t>COPIE IMPRIMERIE</t>
  </si>
  <si>
    <t>IMAG</t>
  </si>
  <si>
    <t>PDM Imag</t>
  </si>
  <si>
    <t>2&amp;4</t>
  </si>
  <si>
    <t>Pôle Techno</t>
  </si>
  <si>
    <t>MAGASIN</t>
  </si>
  <si>
    <t>OD</t>
  </si>
  <si>
    <t>ODC</t>
  </si>
  <si>
    <t>AOP CA Mars</t>
  </si>
  <si>
    <t>%</t>
  </si>
  <si>
    <t xml:space="preserve">Cumul CA </t>
  </si>
  <si>
    <t>Reste à réaliser / mois</t>
  </si>
  <si>
    <t xml:space="preserve">Reste à réaliser /jour </t>
  </si>
  <si>
    <t>CA - LOCATION</t>
  </si>
  <si>
    <t>CA - EQUIPEMENTS</t>
  </si>
  <si>
    <t>CA - SERVICE</t>
  </si>
  <si>
    <t>CA - ACCESSOIRE</t>
  </si>
  <si>
    <t>CA - ACTIVITES</t>
  </si>
  <si>
    <t>Total CA</t>
  </si>
  <si>
    <t>AOP Marge Mars</t>
  </si>
  <si>
    <t>Taux %</t>
  </si>
  <si>
    <t>Reste à réaliser</t>
  </si>
  <si>
    <t>MARGE - LOCATION</t>
  </si>
  <si>
    <t>MARGE - EQUIPEMENTS</t>
  </si>
  <si>
    <t>MARGE - SERVICE</t>
  </si>
  <si>
    <t>MARGE - ACCESSOIRE</t>
  </si>
  <si>
    <t>MARGE - ACTIVITES</t>
  </si>
  <si>
    <t>Total MARGE</t>
  </si>
  <si>
    <t>Categorie</t>
  </si>
  <si>
    <t>rapport133………..</t>
  </si>
  <si>
    <t xml:space="preserve">Total </t>
  </si>
  <si>
    <t xml:space="preserve">EQUIPEMENTS </t>
  </si>
  <si>
    <t>RAPPORT 126……</t>
  </si>
  <si>
    <t>RAPPORT 123………</t>
  </si>
  <si>
    <t>RAPPORT 124…….</t>
  </si>
  <si>
    <t>RAPPORT125……..</t>
  </si>
  <si>
    <t xml:space="preserve"> AVIGNON</t>
  </si>
  <si>
    <t xml:space="preserve">Feuille (A imprimer) </t>
  </si>
  <si>
    <t>Feuille MARS</t>
  </si>
  <si>
    <r>
      <t>En gros pour faire simple et dans cet exemple, il faudrait que si la date en cellule</t>
    </r>
    <r>
      <rPr>
        <sz val="16"/>
        <rFont val="Calibri"/>
        <family val="2"/>
        <scheme val="minor"/>
      </rPr>
      <t xml:space="preserve"> B8</t>
    </r>
    <r>
      <rPr>
        <sz val="16"/>
        <color rgb="FFFF0000"/>
        <rFont val="Calibri"/>
        <family val="2"/>
        <scheme val="minor"/>
      </rPr>
      <t xml:space="preserve"> de la feuille </t>
    </r>
    <r>
      <rPr>
        <sz val="16"/>
        <rFont val="Calibri"/>
        <family val="2"/>
        <scheme val="minor"/>
      </rPr>
      <t>(MARS)</t>
    </r>
    <r>
      <rPr>
        <sz val="16"/>
        <color rgb="FFFF0000"/>
        <rFont val="Calibri"/>
        <family val="2"/>
        <scheme val="minor"/>
      </rPr>
      <t xml:space="preserve"> correspond à la date cellule </t>
    </r>
    <r>
      <rPr>
        <sz val="16"/>
        <rFont val="Calibri"/>
        <family val="2"/>
        <scheme val="minor"/>
      </rPr>
      <t>D6</t>
    </r>
    <r>
      <rPr>
        <sz val="16"/>
        <color rgb="FFFF0000"/>
        <rFont val="Calibri"/>
        <family val="2"/>
        <scheme val="minor"/>
      </rPr>
      <t xml:space="preserve"> de la feuille </t>
    </r>
    <r>
      <rPr>
        <sz val="16"/>
        <rFont val="Calibri"/>
        <family val="2"/>
        <scheme val="minor"/>
      </rPr>
      <t>(A imprimer)</t>
    </r>
    <r>
      <rPr>
        <sz val="16"/>
        <color rgb="FFFF0000"/>
        <rFont val="Calibri"/>
        <family val="2"/>
        <scheme val="minor"/>
      </rPr>
      <t xml:space="preserve"> je copie la cellule</t>
    </r>
    <r>
      <rPr>
        <sz val="16"/>
        <rFont val="Calibri"/>
        <family val="2"/>
        <scheme val="minor"/>
      </rPr>
      <t xml:space="preserve"> D7</t>
    </r>
    <r>
      <rPr>
        <sz val="16"/>
        <color rgb="FFFF0000"/>
        <rFont val="Calibri"/>
        <family val="2"/>
        <scheme val="minor"/>
      </rPr>
      <t xml:space="preserve"> de la feuille </t>
    </r>
    <r>
      <rPr>
        <sz val="16"/>
        <rFont val="Calibri"/>
        <family val="2"/>
        <scheme val="minor"/>
      </rPr>
      <t>(A imprimer)</t>
    </r>
    <r>
      <rPr>
        <sz val="16"/>
        <color rgb="FFFF0000"/>
        <rFont val="Calibri"/>
        <family val="2"/>
        <scheme val="minor"/>
      </rPr>
      <t xml:space="preserve"> et je colle en cellule</t>
    </r>
    <r>
      <rPr>
        <sz val="16"/>
        <rFont val="Calibri"/>
        <family val="2"/>
        <scheme val="minor"/>
      </rPr>
      <t xml:space="preserve"> C8</t>
    </r>
    <r>
      <rPr>
        <sz val="16"/>
        <color rgb="FFFF0000"/>
        <rFont val="Calibri"/>
        <family val="2"/>
        <scheme val="minor"/>
      </rPr>
      <t xml:space="preserve"> de la feuille </t>
    </r>
    <r>
      <rPr>
        <sz val="16"/>
        <rFont val="Calibri"/>
        <family val="2"/>
        <scheme val="minor"/>
      </rPr>
      <t>(MARS)</t>
    </r>
    <r>
      <rPr>
        <sz val="16"/>
        <color rgb="FFFF0000"/>
        <rFont val="Calibri"/>
        <family val="2"/>
        <scheme val="minor"/>
      </rPr>
      <t xml:space="preserve"> etc...  </t>
    </r>
  </si>
  <si>
    <r>
      <t xml:space="preserve">J'ai besoin chaque jour de remplir ce tableau </t>
    </r>
    <r>
      <rPr>
        <sz val="16"/>
        <rFont val="Calibri"/>
        <family val="2"/>
        <scheme val="minor"/>
      </rPr>
      <t>(MARS)</t>
    </r>
    <r>
      <rPr>
        <sz val="16"/>
        <color rgb="FFFF0000"/>
        <rFont val="Calibri"/>
        <family val="2"/>
        <scheme val="minor"/>
      </rPr>
      <t xml:space="preserve"> avec les infos que je collecte via mes rapports jounraliers. Donc je souhaiterais mettre en place une formule en </t>
    </r>
    <r>
      <rPr>
        <sz val="16"/>
        <rFont val="Calibri"/>
        <family val="2"/>
        <scheme val="minor"/>
      </rPr>
      <t>cellule C8</t>
    </r>
    <r>
      <rPr>
        <sz val="16"/>
        <color rgb="FFFF0000"/>
        <rFont val="Calibri"/>
        <family val="2"/>
        <scheme val="minor"/>
      </rPr>
      <t xml:space="preserve"> par exemple me permettant d'aller récuperer le CA et en</t>
    </r>
    <r>
      <rPr>
        <sz val="16"/>
        <rFont val="Calibri"/>
        <family val="2"/>
        <scheme val="minor"/>
      </rPr>
      <t xml:space="preserve"> cellule D8</t>
    </r>
    <r>
      <rPr>
        <sz val="16"/>
        <color rgb="FFFF0000"/>
        <rFont val="Calibri"/>
        <family val="2"/>
        <scheme val="minor"/>
      </rPr>
      <t xml:space="preserve"> pour récupérer la marge de chacune des catégories (locations, equipements.....) sur la feuille </t>
    </r>
    <r>
      <rPr>
        <sz val="16"/>
        <rFont val="Calibri"/>
        <family val="2"/>
        <scheme val="minor"/>
      </rPr>
      <t>(A imprimer)</t>
    </r>
    <r>
      <rPr>
        <sz val="16"/>
        <color rgb="FFFF0000"/>
        <rFont val="Calibri"/>
        <family val="2"/>
        <scheme val="minor"/>
      </rPr>
      <t xml:space="preserve"> en cellule D7,D8, D9... pour le CA et D15, D16, D17... pour la marge (IMU) et cela en fonction de la date de la veille indiquée en cellule D6 sur la feuille </t>
    </r>
    <r>
      <rPr>
        <sz val="16"/>
        <rFont val="Calibri"/>
        <family val="2"/>
        <scheme val="minor"/>
      </rPr>
      <t>(A imprimer)</t>
    </r>
    <r>
      <rPr>
        <sz val="16"/>
        <color rgb="FFFF0000"/>
        <rFont val="Calibri"/>
        <family val="2"/>
        <scheme val="minor"/>
      </rPr>
      <t xml:space="preserve"> et en colonne B sur la feuille </t>
    </r>
    <r>
      <rPr>
        <sz val="16"/>
        <rFont val="Calibri"/>
        <family val="2"/>
        <scheme val="minor"/>
      </rPr>
      <t>(MARS)</t>
    </r>
    <r>
      <rPr>
        <sz val="16"/>
        <color rgb="FFFF0000"/>
        <rFont val="Calibri"/>
        <family val="2"/>
        <scheme val="minor"/>
      </rPr>
      <t>.</t>
    </r>
  </si>
  <si>
    <t>AVIGNON</t>
  </si>
  <si>
    <t>MARS</t>
  </si>
</sst>
</file>

<file path=xl/styles.xml><?xml version="1.0" encoding="utf-8"?>
<styleSheet xmlns="http://schemas.openxmlformats.org/spreadsheetml/2006/main" xmlns:mc="http://schemas.openxmlformats.org/markup-compatibility/2006" xmlns:x14ac="http://schemas.microsoft.com/office/spreadsheetml/2009/9/ac" mc:Ignorable="x14ac">
  <numFmts count="16">
    <numFmt numFmtId="5" formatCode="#,##0\ &quot;€&quot;;\-#,##0\ &quot;€&quot;"/>
    <numFmt numFmtId="8" formatCode="#,##0.00\ &quot;€&quot;;[Red]\-#,##0.00\ &quot;€&quot;"/>
    <numFmt numFmtId="43" formatCode="_-* #,##0.00\ _€_-;\-* #,##0.00\ _€_-;_-* &quot;-&quot;??\ _€_-;_-@_-"/>
    <numFmt numFmtId="164" formatCode="#,##0.00\ [$€-1]"/>
    <numFmt numFmtId="165" formatCode="#,##0.00\ &quot;€&quot;"/>
    <numFmt numFmtId="166" formatCode="[$-40C]ddd\ d\ mmm\ "/>
    <numFmt numFmtId="167" formatCode="#,##0\ &quot;€&quot;;[Red]#,##0\ &quot;€&quot;"/>
    <numFmt numFmtId="168" formatCode="[$-40C]d\-mmm\-yy;@"/>
    <numFmt numFmtId="169" formatCode="0.0%"/>
    <numFmt numFmtId="170" formatCode="d\ mmmm\ yyyy"/>
    <numFmt numFmtId="171" formatCode="#,##0\ [$€-1]"/>
    <numFmt numFmtId="172" formatCode="#,##0;[Red]#,##0"/>
    <numFmt numFmtId="173" formatCode="_-* #,##0.00\ _F_-;\-* #,##0.00\ _F_-;_-* &quot;-&quot;??\ _F_-;_-@_-"/>
    <numFmt numFmtId="174" formatCode="#,##0\ &quot;€&quot;"/>
    <numFmt numFmtId="175" formatCode="_-* #,##0.00\ [$€-40C]_-;\-* #,##0.00\ [$€-40C]_-;_-* &quot;-&quot;??\ [$€-40C]_-;_-@_-"/>
    <numFmt numFmtId="176" formatCode="[$-F800]dddd\,\ mmmm\ dd\,\ yyyy"/>
  </numFmts>
  <fonts count="61" x14ac:knownFonts="1">
    <font>
      <sz val="11"/>
      <color theme="1"/>
      <name val="Calibri"/>
      <family val="2"/>
      <scheme val="minor"/>
    </font>
    <font>
      <sz val="11"/>
      <color theme="1"/>
      <name val="Calibri"/>
      <family val="2"/>
      <scheme val="minor"/>
    </font>
    <font>
      <b/>
      <sz val="11"/>
      <color theme="1"/>
      <name val="Calibri"/>
      <family val="2"/>
      <scheme val="minor"/>
    </font>
    <font>
      <sz val="10"/>
      <name val="Arial"/>
      <family val="2"/>
    </font>
    <font>
      <b/>
      <sz val="10"/>
      <name val="Arial"/>
      <family val="2"/>
    </font>
    <font>
      <sz val="8"/>
      <name val="Arial"/>
      <family val="2"/>
    </font>
    <font>
      <sz val="36"/>
      <color theme="0"/>
      <name val="Arial Black"/>
      <family val="2"/>
    </font>
    <font>
      <sz val="36"/>
      <color theme="1"/>
      <name val="Calibri"/>
      <family val="2"/>
      <scheme val="minor"/>
    </font>
    <font>
      <b/>
      <sz val="36"/>
      <color theme="0"/>
      <name val="Arial"/>
      <family val="2"/>
    </font>
    <font>
      <sz val="32"/>
      <color theme="0"/>
      <name val="Arial Black"/>
      <family val="2"/>
    </font>
    <font>
      <sz val="32"/>
      <color theme="1"/>
      <name val="Calibri"/>
      <family val="2"/>
      <scheme val="minor"/>
    </font>
    <font>
      <b/>
      <sz val="36"/>
      <name val="Arial"/>
      <family val="2"/>
    </font>
    <font>
      <b/>
      <sz val="16"/>
      <color theme="0"/>
      <name val="Arial"/>
      <family val="2"/>
    </font>
    <font>
      <b/>
      <sz val="8"/>
      <name val="Arial"/>
      <family val="2"/>
    </font>
    <font>
      <b/>
      <sz val="16"/>
      <name val="Arial Black"/>
      <family val="2"/>
    </font>
    <font>
      <b/>
      <sz val="12"/>
      <name val="Arial"/>
      <family val="2"/>
    </font>
    <font>
      <b/>
      <sz val="11"/>
      <name val="Arial"/>
      <family val="2"/>
    </font>
    <font>
      <sz val="12"/>
      <name val="Arial"/>
      <family val="2"/>
    </font>
    <font>
      <b/>
      <sz val="14"/>
      <name val="Calibri"/>
      <family val="2"/>
      <scheme val="minor"/>
    </font>
    <font>
      <b/>
      <sz val="13"/>
      <name val="Calibri"/>
      <family val="2"/>
      <scheme val="minor"/>
    </font>
    <font>
      <b/>
      <sz val="14"/>
      <name val="Arial"/>
      <family val="2"/>
    </font>
    <font>
      <b/>
      <sz val="11"/>
      <color indexed="9"/>
      <name val="Arial"/>
      <family val="2"/>
    </font>
    <font>
      <b/>
      <i/>
      <sz val="8"/>
      <color indexed="10"/>
      <name val="Arial"/>
      <family val="2"/>
    </font>
    <font>
      <b/>
      <sz val="18"/>
      <name val="Arial"/>
      <family val="2"/>
    </font>
    <font>
      <b/>
      <sz val="20"/>
      <color indexed="9"/>
      <name val="Wingdings"/>
      <charset val="2"/>
    </font>
    <font>
      <b/>
      <sz val="16"/>
      <name val="Calibri"/>
      <family val="2"/>
      <scheme val="minor"/>
    </font>
    <font>
      <sz val="13"/>
      <name val="Arial"/>
      <family val="2"/>
    </font>
    <font>
      <b/>
      <sz val="13"/>
      <name val="Arial"/>
      <family val="2"/>
    </font>
    <font>
      <b/>
      <sz val="9"/>
      <name val="Arial"/>
      <family val="2"/>
    </font>
    <font>
      <sz val="14"/>
      <name val="Arial"/>
      <family val="2"/>
    </font>
    <font>
      <b/>
      <sz val="12"/>
      <color indexed="9"/>
      <name val="Wingdings"/>
      <charset val="2"/>
    </font>
    <font>
      <b/>
      <sz val="16"/>
      <name val="Arial"/>
      <family val="2"/>
    </font>
    <font>
      <sz val="16"/>
      <name val="Arial"/>
      <family val="2"/>
    </font>
    <font>
      <b/>
      <sz val="20"/>
      <name val="Calibri"/>
      <family val="2"/>
      <scheme val="minor"/>
    </font>
    <font>
      <b/>
      <sz val="9"/>
      <color theme="0"/>
      <name val="Arial"/>
      <family val="2"/>
    </font>
    <font>
      <b/>
      <sz val="18"/>
      <color theme="0"/>
      <name val="Arial"/>
      <family val="2"/>
    </font>
    <font>
      <sz val="18"/>
      <name val="Arial"/>
      <family val="2"/>
    </font>
    <font>
      <b/>
      <sz val="10"/>
      <color theme="0"/>
      <name val="Arial"/>
      <family val="2"/>
    </font>
    <font>
      <b/>
      <u/>
      <sz val="10"/>
      <color theme="0"/>
      <name val="Arial"/>
      <family val="2"/>
    </font>
    <font>
      <b/>
      <sz val="14"/>
      <name val="Arial Black"/>
      <family val="2"/>
    </font>
    <font>
      <b/>
      <sz val="16"/>
      <color rgb="FFFF0000"/>
      <name val="Arial"/>
      <family val="2"/>
    </font>
    <font>
      <sz val="16"/>
      <color rgb="FFFF0000"/>
      <name val="Calibri"/>
      <family val="2"/>
      <scheme val="minor"/>
    </font>
    <font>
      <sz val="14"/>
      <color theme="1"/>
      <name val="Arial Black"/>
      <family val="2"/>
    </font>
    <font>
      <sz val="12"/>
      <color theme="1"/>
      <name val="Arial Black"/>
      <family val="2"/>
    </font>
    <font>
      <sz val="12"/>
      <color theme="1"/>
      <name val="Calibri"/>
      <family val="2"/>
      <scheme val="minor"/>
    </font>
    <font>
      <b/>
      <sz val="13"/>
      <color theme="1"/>
      <name val="Calibri"/>
      <family val="2"/>
      <scheme val="minor"/>
    </font>
    <font>
      <b/>
      <sz val="12"/>
      <name val="Arial Black"/>
      <family val="2"/>
    </font>
    <font>
      <sz val="12"/>
      <name val="Arial Black"/>
      <family val="2"/>
    </font>
    <font>
      <b/>
      <i/>
      <sz val="16"/>
      <name val="Arial"/>
      <family val="2"/>
    </font>
    <font>
      <b/>
      <sz val="11"/>
      <color theme="1"/>
      <name val="Wingdings"/>
      <charset val="2"/>
    </font>
    <font>
      <sz val="14"/>
      <color theme="1"/>
      <name val="Calibri"/>
      <family val="2"/>
      <scheme val="minor"/>
    </font>
    <font>
      <b/>
      <i/>
      <sz val="16"/>
      <color theme="1"/>
      <name val="Arial"/>
      <family val="2"/>
    </font>
    <font>
      <sz val="16"/>
      <color theme="1"/>
      <name val="Calibri"/>
      <family val="2"/>
      <scheme val="minor"/>
    </font>
    <font>
      <sz val="11"/>
      <name val="Calibri"/>
      <family val="2"/>
      <scheme val="minor"/>
    </font>
    <font>
      <sz val="9"/>
      <name val="Arial"/>
      <family val="2"/>
    </font>
    <font>
      <b/>
      <sz val="14"/>
      <color theme="1"/>
      <name val="Calibri"/>
      <family val="2"/>
      <scheme val="minor"/>
    </font>
    <font>
      <i/>
      <sz val="16"/>
      <color theme="1"/>
      <name val="Calibri"/>
      <family val="2"/>
      <scheme val="minor"/>
    </font>
    <font>
      <b/>
      <sz val="11"/>
      <color theme="8"/>
      <name val="Calibri"/>
      <family val="2"/>
      <scheme val="minor"/>
    </font>
    <font>
      <b/>
      <sz val="16"/>
      <color rgb="FFFF0000"/>
      <name val="Calibri"/>
      <family val="2"/>
      <scheme val="minor"/>
    </font>
    <font>
      <b/>
      <sz val="16"/>
      <color theme="1"/>
      <name val="Calibri"/>
      <family val="2"/>
      <scheme val="minor"/>
    </font>
    <font>
      <sz val="16"/>
      <name val="Calibri"/>
      <family val="2"/>
      <scheme val="minor"/>
    </font>
  </fonts>
  <fills count="24">
    <fill>
      <patternFill patternType="none"/>
    </fill>
    <fill>
      <patternFill patternType="gray125"/>
    </fill>
    <fill>
      <patternFill patternType="solid">
        <fgColor indexed="8"/>
        <bgColor indexed="64"/>
      </patternFill>
    </fill>
    <fill>
      <patternFill patternType="solid">
        <fgColor theme="1"/>
        <bgColor indexed="64"/>
      </patternFill>
    </fill>
    <fill>
      <patternFill patternType="solid">
        <fgColor indexed="9"/>
        <bgColor indexed="64"/>
      </patternFill>
    </fill>
    <fill>
      <patternFill patternType="solid">
        <fgColor theme="0"/>
        <bgColor indexed="64"/>
      </patternFill>
    </fill>
    <fill>
      <patternFill patternType="solid">
        <fgColor indexed="43"/>
        <bgColor indexed="64"/>
      </patternFill>
    </fill>
    <fill>
      <patternFill patternType="solid">
        <fgColor indexed="42"/>
        <bgColor indexed="64"/>
      </patternFill>
    </fill>
    <fill>
      <patternFill patternType="solid">
        <fgColor indexed="41"/>
        <bgColor indexed="64"/>
      </patternFill>
    </fill>
    <fill>
      <patternFill patternType="solid">
        <fgColor indexed="10"/>
        <bgColor indexed="64"/>
      </patternFill>
    </fill>
    <fill>
      <patternFill patternType="solid">
        <fgColor rgb="FF969696"/>
        <bgColor indexed="64"/>
      </patternFill>
    </fill>
    <fill>
      <patternFill patternType="solid">
        <fgColor indexed="55"/>
        <bgColor indexed="64"/>
      </patternFill>
    </fill>
    <fill>
      <patternFill patternType="solid">
        <fgColor rgb="FFCCFFFF"/>
        <bgColor indexed="64"/>
      </patternFill>
    </fill>
    <fill>
      <patternFill patternType="solid">
        <fgColor indexed="47"/>
        <bgColor indexed="64"/>
      </patternFill>
    </fill>
    <fill>
      <patternFill patternType="solid">
        <fgColor rgb="FFFFCC99"/>
        <bgColor indexed="64"/>
      </patternFill>
    </fill>
    <fill>
      <patternFill patternType="solid">
        <fgColor rgb="FFCCFFCC"/>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5" tint="0.59999389629810485"/>
        <bgColor indexed="64"/>
      </patternFill>
    </fill>
    <fill>
      <patternFill patternType="solid">
        <fgColor rgb="FFFF0000"/>
        <bgColor indexed="64"/>
      </patternFill>
    </fill>
    <fill>
      <patternFill patternType="solid">
        <fgColor theme="9" tint="0.59999389629810485"/>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rgb="FFFFFF00"/>
        <bgColor indexed="64"/>
      </patternFill>
    </fill>
  </fills>
  <borders count="179">
    <border>
      <left/>
      <right/>
      <top/>
      <bottom/>
      <diagonal/>
    </border>
    <border>
      <left style="thin">
        <color indexed="64"/>
      </left>
      <right style="thin">
        <color indexed="64"/>
      </right>
      <top style="thin">
        <color indexed="64"/>
      </top>
      <bottom style="thin">
        <color indexed="64"/>
      </bottom>
      <diagonal/>
    </border>
    <border>
      <left/>
      <right style="medium">
        <color indexed="64"/>
      </right>
      <top style="thick">
        <color indexed="10"/>
      </top>
      <bottom/>
      <diagonal/>
    </border>
    <border>
      <left style="medium">
        <color indexed="64"/>
      </left>
      <right style="thick">
        <color indexed="10"/>
      </right>
      <top style="thick">
        <color indexed="10"/>
      </top>
      <bottom/>
      <diagonal/>
    </border>
    <border>
      <left/>
      <right style="medium">
        <color indexed="64"/>
      </right>
      <top/>
      <bottom style="medium">
        <color indexed="64"/>
      </bottom>
      <diagonal/>
    </border>
    <border>
      <left style="medium">
        <color indexed="64"/>
      </left>
      <right style="thick">
        <color indexed="10"/>
      </right>
      <top/>
      <bottom style="medium">
        <color indexed="64"/>
      </bottom>
      <diagonal/>
    </border>
    <border>
      <left/>
      <right style="medium">
        <color auto="1"/>
      </right>
      <top style="medium">
        <color auto="1"/>
      </top>
      <bottom style="thin">
        <color auto="1"/>
      </bottom>
      <diagonal/>
    </border>
    <border>
      <left style="medium">
        <color indexed="64"/>
      </left>
      <right style="thick">
        <color indexed="10"/>
      </right>
      <top style="medium">
        <color indexed="64"/>
      </top>
      <bottom style="thin">
        <color indexed="64"/>
      </bottom>
      <diagonal/>
    </border>
    <border>
      <left style="thick">
        <color indexed="10"/>
      </left>
      <right/>
      <top/>
      <bottom/>
      <diagonal/>
    </border>
    <border>
      <left/>
      <right style="medium">
        <color indexed="64"/>
      </right>
      <top style="thin">
        <color indexed="64"/>
      </top>
      <bottom style="thin">
        <color indexed="64"/>
      </bottom>
      <diagonal/>
    </border>
    <border>
      <left style="medium">
        <color indexed="64"/>
      </left>
      <right style="thick">
        <color indexed="10"/>
      </right>
      <top style="thin">
        <color indexed="64"/>
      </top>
      <bottom style="thin">
        <color indexed="64"/>
      </bottom>
      <diagonal/>
    </border>
    <border>
      <left style="medium">
        <color indexed="10"/>
      </left>
      <right/>
      <top style="medium">
        <color indexed="10"/>
      </top>
      <bottom style="medium">
        <color indexed="64"/>
      </bottom>
      <diagonal/>
    </border>
    <border>
      <left/>
      <right/>
      <top style="medium">
        <color indexed="10"/>
      </top>
      <bottom style="medium">
        <color indexed="64"/>
      </bottom>
      <diagonal/>
    </border>
    <border>
      <left/>
      <right style="medium">
        <color indexed="10"/>
      </right>
      <top style="medium">
        <color indexed="10"/>
      </top>
      <bottom style="medium">
        <color indexed="64"/>
      </bottom>
      <diagonal/>
    </border>
    <border>
      <left style="medium">
        <color indexed="10"/>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10"/>
      </right>
      <top/>
      <bottom style="medium">
        <color indexed="64"/>
      </bottom>
      <diagonal/>
    </border>
    <border>
      <left style="medium">
        <color indexed="10"/>
      </left>
      <right style="medium">
        <color indexed="64"/>
      </right>
      <top style="medium">
        <color indexed="64"/>
      </top>
      <bottom style="thin">
        <color indexed="64"/>
      </bottom>
      <diagonal/>
    </border>
    <border>
      <left style="medium">
        <color indexed="64"/>
      </left>
      <right style="medium">
        <color indexed="10"/>
      </right>
      <top style="thin">
        <color indexed="64"/>
      </top>
      <bottom style="thin">
        <color indexed="64"/>
      </bottom>
      <diagonal/>
    </border>
    <border>
      <left style="medium">
        <color indexed="10"/>
      </left>
      <right style="medium">
        <color indexed="64"/>
      </right>
      <top style="thin">
        <color indexed="64"/>
      </top>
      <bottom style="thin">
        <color indexed="64"/>
      </bottom>
      <diagonal/>
    </border>
    <border>
      <left/>
      <right style="medium">
        <color auto="1"/>
      </right>
      <top style="thin">
        <color auto="1"/>
      </top>
      <bottom/>
      <diagonal/>
    </border>
    <border>
      <left style="medium">
        <color indexed="64"/>
      </left>
      <right style="thick">
        <color indexed="10"/>
      </right>
      <top style="thin">
        <color indexed="64"/>
      </top>
      <bottom/>
      <diagonal/>
    </border>
    <border>
      <left/>
      <right style="medium">
        <color indexed="64"/>
      </right>
      <top style="medium">
        <color indexed="64"/>
      </top>
      <bottom style="medium">
        <color indexed="64"/>
      </bottom>
      <diagonal/>
    </border>
    <border>
      <left style="medium">
        <color indexed="10"/>
      </left>
      <right style="medium">
        <color indexed="64"/>
      </right>
      <top style="thin">
        <color indexed="64"/>
      </top>
      <bottom/>
      <diagonal/>
    </border>
    <border>
      <left style="medium">
        <color indexed="10"/>
      </left>
      <right style="medium">
        <color indexed="64"/>
      </right>
      <top style="medium">
        <color indexed="64"/>
      </top>
      <bottom style="medium">
        <color indexed="10"/>
      </bottom>
      <diagonal/>
    </border>
    <border>
      <left style="medium">
        <color indexed="64"/>
      </left>
      <right style="medium">
        <color indexed="64"/>
      </right>
      <top style="medium">
        <color indexed="64"/>
      </top>
      <bottom style="medium">
        <color indexed="10"/>
      </bottom>
      <diagonal/>
    </border>
    <border>
      <left style="medium">
        <color indexed="64"/>
      </left>
      <right style="medium">
        <color indexed="10"/>
      </right>
      <top style="medium">
        <color indexed="64"/>
      </top>
      <bottom style="medium">
        <color indexed="10"/>
      </bottom>
      <diagonal/>
    </border>
    <border>
      <left/>
      <right style="medium">
        <color auto="1"/>
      </right>
      <top style="thin">
        <color auto="1"/>
      </top>
      <bottom style="medium">
        <color auto="1"/>
      </bottom>
      <diagonal/>
    </border>
    <border>
      <left style="medium">
        <color indexed="64"/>
      </left>
      <right style="thick">
        <color indexed="10"/>
      </right>
      <top style="thin">
        <color indexed="64"/>
      </top>
      <bottom style="medium">
        <color indexed="64"/>
      </bottom>
      <diagonal/>
    </border>
    <border>
      <left style="medium">
        <color indexed="64"/>
      </left>
      <right style="medium">
        <color indexed="64"/>
      </right>
      <top style="medium">
        <color indexed="64"/>
      </top>
      <bottom style="thin">
        <color auto="1"/>
      </bottom>
      <diagonal/>
    </border>
    <border>
      <left style="medium">
        <color indexed="64"/>
      </left>
      <right style="medium">
        <color indexed="10"/>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thin">
        <color auto="1"/>
      </top>
      <bottom/>
      <diagonal/>
    </border>
    <border>
      <left style="medium">
        <color indexed="64"/>
      </left>
      <right style="medium">
        <color indexed="10"/>
      </right>
      <top style="thin">
        <color indexed="64"/>
      </top>
      <bottom/>
      <diagonal/>
    </border>
    <border>
      <left style="medium">
        <color indexed="64"/>
      </left>
      <right/>
      <top style="medium">
        <color indexed="64"/>
      </top>
      <bottom style="thin">
        <color indexed="64"/>
      </bottom>
      <diagonal/>
    </border>
    <border>
      <left/>
      <right style="medium">
        <color indexed="10"/>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10"/>
      </right>
      <top style="thin">
        <color indexed="64"/>
      </top>
      <bottom style="thin">
        <color indexed="64"/>
      </bottom>
      <diagonal/>
    </border>
    <border>
      <left/>
      <right style="medium">
        <color auto="1"/>
      </right>
      <top style="thin">
        <color indexed="64"/>
      </top>
      <bottom style="thin">
        <color indexed="64"/>
      </bottom>
      <diagonal/>
    </border>
    <border>
      <left style="medium">
        <color auto="1"/>
      </left>
      <right/>
      <top style="thin">
        <color auto="1"/>
      </top>
      <bottom style="medium">
        <color auto="1"/>
      </bottom>
      <diagonal/>
    </border>
    <border>
      <left/>
      <right style="medium">
        <color indexed="10"/>
      </right>
      <top style="thin">
        <color indexed="64"/>
      </top>
      <bottom style="medium">
        <color indexed="64"/>
      </bottom>
      <diagonal/>
    </border>
    <border>
      <left style="medium">
        <color indexed="64"/>
      </left>
      <right/>
      <top style="medium">
        <color indexed="64"/>
      </top>
      <bottom style="medium">
        <color indexed="10"/>
      </bottom>
      <diagonal/>
    </border>
    <border>
      <left/>
      <right style="medium">
        <color indexed="10"/>
      </right>
      <top style="medium">
        <color indexed="64"/>
      </top>
      <bottom style="medium">
        <color indexed="10"/>
      </bottom>
      <diagonal/>
    </border>
    <border>
      <left style="medium">
        <color indexed="64"/>
      </left>
      <right style="thick">
        <color rgb="FFFF0000"/>
      </right>
      <top style="thin">
        <color indexed="64"/>
      </top>
      <bottom style="thin">
        <color indexed="64"/>
      </bottom>
      <diagonal/>
    </border>
    <border>
      <left style="thick">
        <color indexed="10"/>
      </left>
      <right/>
      <top style="thin">
        <color indexed="64"/>
      </top>
      <bottom/>
      <diagonal/>
    </border>
    <border>
      <left style="thick">
        <color indexed="64"/>
      </left>
      <right style="medium">
        <color indexed="64"/>
      </right>
      <top style="thin">
        <color indexed="64"/>
      </top>
      <bottom style="thin">
        <color indexed="64"/>
      </bottom>
      <diagonal/>
    </border>
    <border>
      <left style="medium">
        <color indexed="64"/>
      </left>
      <right style="thick">
        <color indexed="64"/>
      </right>
      <top style="thin">
        <color indexed="64"/>
      </top>
      <bottom style="thin">
        <color indexed="64"/>
      </bottom>
      <diagonal/>
    </border>
    <border>
      <left/>
      <right/>
      <top/>
      <bottom style="thin">
        <color indexed="64"/>
      </bottom>
      <diagonal/>
    </border>
    <border>
      <left style="thick">
        <color indexed="64"/>
      </left>
      <right style="medium">
        <color indexed="64"/>
      </right>
      <top style="thin">
        <color indexed="64"/>
      </top>
      <bottom style="medium">
        <color indexed="64"/>
      </bottom>
      <diagonal/>
    </border>
    <border>
      <left style="medium">
        <color auto="1"/>
      </left>
      <right style="medium">
        <color auto="1"/>
      </right>
      <top style="thin">
        <color auto="1"/>
      </top>
      <bottom style="medium">
        <color auto="1"/>
      </bottom>
      <diagonal/>
    </border>
    <border>
      <left style="medium">
        <color indexed="64"/>
      </left>
      <right style="thick">
        <color rgb="FFFF0000"/>
      </right>
      <top style="thin">
        <color indexed="64"/>
      </top>
      <bottom style="medium">
        <color indexed="64"/>
      </bottom>
      <diagonal/>
    </border>
    <border>
      <left style="thick">
        <color indexed="10"/>
      </left>
      <right/>
      <top style="medium">
        <color indexed="64"/>
      </top>
      <bottom/>
      <diagonal/>
    </border>
    <border>
      <left style="thick">
        <color indexed="64"/>
      </left>
      <right style="medium">
        <color indexed="64"/>
      </right>
      <top style="medium">
        <color indexed="64"/>
      </top>
      <bottom style="medium">
        <color indexed="64"/>
      </bottom>
      <diagonal/>
    </border>
    <border>
      <left style="medium">
        <color auto="1"/>
      </left>
      <right style="medium">
        <color auto="1"/>
      </right>
      <top style="medium">
        <color auto="1"/>
      </top>
      <bottom style="medium">
        <color auto="1"/>
      </bottom>
      <diagonal/>
    </border>
    <border>
      <left style="medium">
        <color indexed="64"/>
      </left>
      <right style="thick">
        <color indexed="64"/>
      </right>
      <top style="medium">
        <color indexed="64"/>
      </top>
      <bottom style="medium">
        <color indexed="64"/>
      </bottom>
      <diagonal/>
    </border>
    <border>
      <left style="medium">
        <color indexed="64"/>
      </left>
      <right style="thick">
        <color rgb="FFFF0000"/>
      </right>
      <top style="medium">
        <color indexed="64"/>
      </top>
      <bottom style="medium">
        <color indexed="64"/>
      </bottom>
      <diagonal/>
    </border>
    <border>
      <left style="thick">
        <color indexed="10"/>
      </left>
      <right/>
      <top style="medium">
        <color indexed="10"/>
      </top>
      <bottom style="medium">
        <color indexed="10"/>
      </bottom>
      <diagonal/>
    </border>
    <border>
      <left style="thick">
        <color indexed="64"/>
      </left>
      <right style="medium">
        <color indexed="64"/>
      </right>
      <top style="medium">
        <color indexed="10"/>
      </top>
      <bottom style="medium">
        <color indexed="10"/>
      </bottom>
      <diagonal/>
    </border>
    <border>
      <left style="medium">
        <color indexed="10"/>
      </left>
      <right style="medium">
        <color indexed="64"/>
      </right>
      <top style="medium">
        <color indexed="10"/>
      </top>
      <bottom style="medium">
        <color indexed="10"/>
      </bottom>
      <diagonal/>
    </border>
    <border>
      <left style="medium">
        <color indexed="10"/>
      </left>
      <right style="thick">
        <color indexed="64"/>
      </right>
      <top style="medium">
        <color indexed="10"/>
      </top>
      <bottom style="medium">
        <color indexed="10"/>
      </bottom>
      <diagonal/>
    </border>
    <border>
      <left/>
      <right style="medium">
        <color indexed="64"/>
      </right>
      <top style="medium">
        <color indexed="10"/>
      </top>
      <bottom style="medium">
        <color indexed="10"/>
      </bottom>
      <diagonal/>
    </border>
    <border>
      <left/>
      <right style="medium">
        <color indexed="64"/>
      </right>
      <top/>
      <bottom style="medium">
        <color indexed="10"/>
      </bottom>
      <diagonal/>
    </border>
    <border>
      <left style="medium">
        <color indexed="64"/>
      </left>
      <right style="thick">
        <color rgb="FFFF0000"/>
      </right>
      <top/>
      <bottom style="medium">
        <color indexed="10"/>
      </bottom>
      <diagonal/>
    </border>
    <border>
      <left/>
      <right/>
      <top style="medium">
        <color indexed="10"/>
      </top>
      <bottom/>
      <diagonal/>
    </border>
    <border>
      <left/>
      <right style="medium">
        <color auto="1"/>
      </right>
      <top/>
      <bottom/>
      <diagonal/>
    </border>
    <border>
      <left style="medium">
        <color auto="1"/>
      </left>
      <right style="medium">
        <color auto="1"/>
      </right>
      <top/>
      <bottom/>
      <diagonal/>
    </border>
    <border>
      <left style="medium">
        <color indexed="64"/>
      </left>
      <right style="medium">
        <color indexed="10"/>
      </right>
      <top/>
      <bottom style="medium">
        <color indexed="10"/>
      </bottom>
      <diagonal/>
    </border>
    <border>
      <left style="thick">
        <color indexed="64"/>
      </left>
      <right style="medium">
        <color indexed="64"/>
      </right>
      <top style="thick">
        <color indexed="10"/>
      </top>
      <bottom style="medium">
        <color indexed="64"/>
      </bottom>
      <diagonal/>
    </border>
    <border>
      <left style="medium">
        <color indexed="64"/>
      </left>
      <right style="medium">
        <color indexed="64"/>
      </right>
      <top style="thick">
        <color indexed="10"/>
      </top>
      <bottom style="medium">
        <color indexed="64"/>
      </bottom>
      <diagonal/>
    </border>
    <border>
      <left style="medium">
        <color indexed="64"/>
      </left>
      <right/>
      <top style="thick">
        <color indexed="10"/>
      </top>
      <bottom style="medium">
        <color indexed="64"/>
      </bottom>
      <diagonal/>
    </border>
    <border>
      <left style="medium">
        <color indexed="64"/>
      </left>
      <right style="thick">
        <color rgb="FFFF0000"/>
      </right>
      <top style="thick">
        <color indexed="10"/>
      </top>
      <bottom style="medium">
        <color indexed="64"/>
      </bottom>
      <diagonal/>
    </border>
    <border>
      <left style="thick">
        <color indexed="10"/>
      </left>
      <right style="medium">
        <color indexed="64"/>
      </right>
      <top style="medium">
        <color indexed="10"/>
      </top>
      <bottom/>
      <diagonal/>
    </border>
    <border>
      <left style="medium">
        <color indexed="64"/>
      </left>
      <right style="thin">
        <color indexed="64"/>
      </right>
      <top style="medium">
        <color indexed="64"/>
      </top>
      <bottom/>
      <diagonal/>
    </border>
    <border>
      <left style="medium">
        <color indexed="64"/>
      </left>
      <right/>
      <top style="medium">
        <color indexed="64"/>
      </top>
      <bottom/>
      <diagonal/>
    </border>
    <border>
      <left style="thick">
        <color indexed="64"/>
      </left>
      <right style="medium">
        <color indexed="64"/>
      </right>
      <top style="medium">
        <color indexed="64"/>
      </top>
      <bottom/>
      <diagonal/>
    </border>
    <border>
      <left style="medium">
        <color indexed="64"/>
      </left>
      <right/>
      <top/>
      <bottom/>
      <diagonal/>
    </border>
    <border>
      <left style="medium">
        <color indexed="64"/>
      </left>
      <right style="thick">
        <color rgb="FFFF0000"/>
      </right>
      <top/>
      <bottom/>
      <diagonal/>
    </border>
    <border>
      <left style="thick">
        <color indexed="10"/>
      </left>
      <right style="medium">
        <color indexed="64"/>
      </right>
      <top style="hair">
        <color auto="1"/>
      </top>
      <bottom style="medium">
        <color indexed="64"/>
      </bottom>
      <diagonal/>
    </border>
    <border>
      <left style="medium">
        <color indexed="64"/>
      </left>
      <right style="medium">
        <color indexed="64"/>
      </right>
      <top style="hair">
        <color indexed="64"/>
      </top>
      <bottom style="medium">
        <color auto="1"/>
      </bottom>
      <diagonal/>
    </border>
    <border>
      <left style="medium">
        <color indexed="64"/>
      </left>
      <right/>
      <top style="hair">
        <color auto="1"/>
      </top>
      <bottom style="medium">
        <color auto="1"/>
      </bottom>
      <diagonal/>
    </border>
    <border>
      <left style="thick">
        <color indexed="64"/>
      </left>
      <right style="medium">
        <color indexed="64"/>
      </right>
      <top style="hair">
        <color auto="1"/>
      </top>
      <bottom style="medium">
        <color indexed="64"/>
      </bottom>
      <diagonal/>
    </border>
    <border>
      <left style="medium">
        <color indexed="64"/>
      </left>
      <right style="thick">
        <color rgb="FFFF0000"/>
      </right>
      <top style="hair">
        <color auto="1"/>
      </top>
      <bottom style="medium">
        <color indexed="64"/>
      </bottom>
      <diagonal/>
    </border>
    <border>
      <left style="thick">
        <color indexed="10"/>
      </left>
      <right style="medium">
        <color indexed="64"/>
      </right>
      <top style="medium">
        <color indexed="64"/>
      </top>
      <bottom/>
      <diagonal/>
    </border>
    <border>
      <left style="medium">
        <color indexed="64"/>
      </left>
      <right style="medium">
        <color indexed="64"/>
      </right>
      <top style="medium">
        <color auto="1"/>
      </top>
      <bottom/>
      <diagonal/>
    </border>
    <border>
      <left style="medium">
        <color indexed="64"/>
      </left>
      <right style="medium">
        <color indexed="10"/>
      </right>
      <top style="medium">
        <color indexed="64"/>
      </top>
      <bottom/>
      <diagonal/>
    </border>
    <border>
      <left style="medium">
        <color indexed="64"/>
      </left>
      <right/>
      <top style="medium">
        <color indexed="64"/>
      </top>
      <bottom style="thick">
        <color indexed="10"/>
      </bottom>
      <diagonal/>
    </border>
    <border>
      <left style="medium">
        <color indexed="64"/>
      </left>
      <right style="thick">
        <color rgb="FFFF0000"/>
      </right>
      <top style="medium">
        <color indexed="64"/>
      </top>
      <bottom style="thick">
        <color indexed="10"/>
      </bottom>
      <diagonal/>
    </border>
    <border>
      <left style="medium">
        <color indexed="64"/>
      </left>
      <right style="medium">
        <color indexed="64"/>
      </right>
      <top style="hair">
        <color auto="1"/>
      </top>
      <bottom style="thick">
        <color indexed="10"/>
      </bottom>
      <diagonal/>
    </border>
    <border>
      <left style="medium">
        <color indexed="64"/>
      </left>
      <right/>
      <top style="hair">
        <color auto="1"/>
      </top>
      <bottom style="thick">
        <color indexed="10"/>
      </bottom>
      <diagonal/>
    </border>
    <border>
      <left style="thick">
        <color indexed="64"/>
      </left>
      <right style="medium">
        <color indexed="64"/>
      </right>
      <top style="hair">
        <color auto="1"/>
      </top>
      <bottom style="thick">
        <color indexed="10"/>
      </bottom>
      <diagonal/>
    </border>
    <border>
      <left style="medium">
        <color indexed="64"/>
      </left>
      <right style="thick">
        <color rgb="FFFF0000"/>
      </right>
      <top style="hair">
        <color auto="1"/>
      </top>
      <bottom style="thick">
        <color indexed="10"/>
      </bottom>
      <diagonal/>
    </border>
    <border>
      <left/>
      <right/>
      <top style="thick">
        <color indexed="10"/>
      </top>
      <bottom/>
      <diagonal/>
    </border>
    <border>
      <left style="medium">
        <color indexed="64"/>
      </left>
      <right/>
      <top style="thick">
        <color indexed="10"/>
      </top>
      <bottom/>
      <diagonal/>
    </border>
    <border>
      <left/>
      <right/>
      <top style="thick">
        <color indexed="10"/>
      </top>
      <bottom style="medium">
        <color indexed="64"/>
      </bottom>
      <diagonal/>
    </border>
    <border>
      <left/>
      <right/>
      <top/>
      <bottom style="medium">
        <color auto="1"/>
      </bottom>
      <diagonal/>
    </border>
    <border>
      <left style="thick">
        <color indexed="64"/>
      </left>
      <right style="medium">
        <color indexed="64"/>
      </right>
      <top style="medium">
        <color indexed="10"/>
      </top>
      <bottom style="medium">
        <color indexed="64"/>
      </bottom>
      <diagonal/>
    </border>
    <border>
      <left style="medium">
        <color indexed="64"/>
      </left>
      <right style="medium">
        <color indexed="64"/>
      </right>
      <top style="medium">
        <color indexed="10"/>
      </top>
      <bottom style="medium">
        <color indexed="64"/>
      </bottom>
      <diagonal/>
    </border>
    <border>
      <left style="medium">
        <color indexed="10"/>
      </left>
      <right style="thick">
        <color indexed="10"/>
      </right>
      <top style="medium">
        <color indexed="10"/>
      </top>
      <bottom style="medium">
        <color indexed="10"/>
      </bottom>
      <diagonal/>
    </border>
    <border>
      <left style="thin">
        <color indexed="64"/>
      </left>
      <right style="medium">
        <color indexed="10"/>
      </right>
      <top style="medium">
        <color indexed="10"/>
      </top>
      <bottom style="medium">
        <color indexed="10"/>
      </bottom>
      <diagonal/>
    </border>
    <border>
      <left style="thick">
        <color indexed="10"/>
      </left>
      <right style="medium">
        <color indexed="64"/>
      </right>
      <top style="medium">
        <color indexed="10"/>
      </top>
      <bottom style="medium">
        <color indexed="10"/>
      </bottom>
      <diagonal/>
    </border>
    <border>
      <left style="medium">
        <color indexed="64"/>
      </left>
      <right style="thin">
        <color indexed="64"/>
      </right>
      <top style="medium">
        <color indexed="64"/>
      </top>
      <bottom style="medium">
        <color indexed="10"/>
      </bottom>
      <diagonal/>
    </border>
    <border>
      <left style="thick">
        <color indexed="64"/>
      </left>
      <right style="medium">
        <color indexed="64"/>
      </right>
      <top style="medium">
        <color indexed="64"/>
      </top>
      <bottom style="medium">
        <color indexed="10"/>
      </bottom>
      <diagonal/>
    </border>
    <border>
      <left style="thick">
        <color indexed="10"/>
      </left>
      <right/>
      <top style="thick">
        <color indexed="10"/>
      </top>
      <bottom style="thick">
        <color indexed="10"/>
      </bottom>
      <diagonal/>
    </border>
    <border>
      <left/>
      <right/>
      <top style="thick">
        <color indexed="10"/>
      </top>
      <bottom style="thick">
        <color indexed="10"/>
      </bottom>
      <diagonal/>
    </border>
    <border>
      <left/>
      <right style="thick">
        <color indexed="10"/>
      </right>
      <top style="thick">
        <color indexed="10"/>
      </top>
      <bottom style="thick">
        <color indexed="10"/>
      </bottom>
      <diagonal/>
    </border>
    <border>
      <left style="thick">
        <color indexed="10"/>
      </left>
      <right/>
      <top style="thick">
        <color indexed="10"/>
      </top>
      <bottom style="medium">
        <color auto="1"/>
      </bottom>
      <diagonal/>
    </border>
    <border>
      <left/>
      <right style="thick">
        <color theme="1"/>
      </right>
      <top style="thick">
        <color indexed="10"/>
      </top>
      <bottom style="medium">
        <color indexed="64"/>
      </bottom>
      <diagonal/>
    </border>
    <border>
      <left style="thick">
        <color theme="1"/>
      </left>
      <right/>
      <top style="thick">
        <color indexed="10"/>
      </top>
      <bottom style="medium">
        <color indexed="64"/>
      </bottom>
      <diagonal/>
    </border>
    <border>
      <left/>
      <right style="thick">
        <color rgb="FFFF0000"/>
      </right>
      <top style="thick">
        <color indexed="10"/>
      </top>
      <bottom style="medium">
        <color indexed="64"/>
      </bottom>
      <diagonal/>
    </border>
    <border>
      <left style="thick">
        <color indexed="10"/>
      </left>
      <right style="medium">
        <color theme="1"/>
      </right>
      <top style="thick">
        <color indexed="10"/>
      </top>
      <bottom style="thin">
        <color theme="1"/>
      </bottom>
      <diagonal/>
    </border>
    <border>
      <left style="medium">
        <color theme="1"/>
      </left>
      <right style="medium">
        <color theme="1"/>
      </right>
      <top style="medium">
        <color auto="1"/>
      </top>
      <bottom style="thin">
        <color theme="1"/>
      </bottom>
      <diagonal/>
    </border>
    <border>
      <left style="medium">
        <color theme="1"/>
      </left>
      <right style="thick">
        <color indexed="10"/>
      </right>
      <top style="medium">
        <color auto="1"/>
      </top>
      <bottom style="thin">
        <color theme="1"/>
      </bottom>
      <diagonal/>
    </border>
    <border>
      <left/>
      <right style="thick">
        <color rgb="FFFF0000"/>
      </right>
      <top/>
      <bottom style="thick">
        <color rgb="FFFF0000"/>
      </bottom>
      <diagonal/>
    </border>
    <border>
      <left style="thick">
        <color rgb="FFFF0000"/>
      </left>
      <right style="medium">
        <color theme="1"/>
      </right>
      <top style="thick">
        <color rgb="FFFF0000"/>
      </top>
      <bottom style="medium">
        <color theme="1"/>
      </bottom>
      <diagonal/>
    </border>
    <border>
      <left/>
      <right style="thick">
        <color rgb="FFFF0000"/>
      </right>
      <top style="thick">
        <color rgb="FFFF0000"/>
      </top>
      <bottom style="medium">
        <color theme="1"/>
      </bottom>
      <diagonal/>
    </border>
    <border>
      <left style="thick">
        <color indexed="10"/>
      </left>
      <right style="medium">
        <color theme="1"/>
      </right>
      <top style="thin">
        <color theme="1"/>
      </top>
      <bottom style="thin">
        <color theme="1"/>
      </bottom>
      <diagonal/>
    </border>
    <border>
      <left style="medium">
        <color theme="1"/>
      </left>
      <right style="medium">
        <color theme="1"/>
      </right>
      <top style="thin">
        <color theme="1"/>
      </top>
      <bottom style="thin">
        <color theme="1"/>
      </bottom>
      <diagonal/>
    </border>
    <border>
      <left style="medium">
        <color theme="1"/>
      </left>
      <right style="thick">
        <color indexed="10"/>
      </right>
      <top style="thin">
        <color theme="1"/>
      </top>
      <bottom style="thin">
        <color theme="1"/>
      </bottom>
      <diagonal/>
    </border>
    <border>
      <left style="thick">
        <color rgb="FFFF0000"/>
      </left>
      <right style="medium">
        <color theme="1"/>
      </right>
      <top style="thick">
        <color rgb="FFFF0000"/>
      </top>
      <bottom/>
      <diagonal/>
    </border>
    <border>
      <left style="medium">
        <color theme="1"/>
      </left>
      <right style="medium">
        <color theme="1"/>
      </right>
      <top style="medium">
        <color theme="1"/>
      </top>
      <bottom/>
      <diagonal/>
    </border>
    <border>
      <left style="medium">
        <color theme="1"/>
      </left>
      <right style="thick">
        <color rgb="FFFF0000"/>
      </right>
      <top style="medium">
        <color theme="1"/>
      </top>
      <bottom/>
      <diagonal/>
    </border>
    <border>
      <left style="medium">
        <color theme="1"/>
      </left>
      <right/>
      <top style="thin">
        <color theme="1"/>
      </top>
      <bottom style="thin">
        <color theme="1"/>
      </bottom>
      <diagonal/>
    </border>
    <border>
      <left/>
      <right style="medium">
        <color theme="1"/>
      </right>
      <top style="thin">
        <color theme="1"/>
      </top>
      <bottom style="thin">
        <color theme="1"/>
      </bottom>
      <diagonal/>
    </border>
    <border>
      <left style="thick">
        <color rgb="FFFF0000"/>
      </left>
      <right style="medium">
        <color theme="1"/>
      </right>
      <top/>
      <bottom style="thick">
        <color rgb="FFFF0000"/>
      </bottom>
      <diagonal/>
    </border>
    <border>
      <left style="medium">
        <color theme="1"/>
      </left>
      <right style="medium">
        <color theme="1"/>
      </right>
      <top/>
      <bottom style="thick">
        <color rgb="FFFF0000"/>
      </bottom>
      <diagonal/>
    </border>
    <border>
      <left style="medium">
        <color theme="1"/>
      </left>
      <right style="thick">
        <color rgb="FFFF0000"/>
      </right>
      <top/>
      <bottom style="thick">
        <color rgb="FFFF0000"/>
      </bottom>
      <diagonal/>
    </border>
    <border>
      <left/>
      <right style="medium">
        <color theme="1"/>
      </right>
      <top/>
      <bottom/>
      <diagonal/>
    </border>
    <border>
      <left style="thick">
        <color indexed="10"/>
      </left>
      <right style="medium">
        <color theme="1"/>
      </right>
      <top style="thin">
        <color theme="1"/>
      </top>
      <bottom style="thick">
        <color indexed="10"/>
      </bottom>
      <diagonal/>
    </border>
    <border>
      <left style="medium">
        <color theme="1"/>
      </left>
      <right style="medium">
        <color theme="1"/>
      </right>
      <top style="thin">
        <color theme="1"/>
      </top>
      <bottom style="thick">
        <color indexed="10"/>
      </bottom>
      <diagonal/>
    </border>
    <border>
      <left style="medium">
        <color theme="1"/>
      </left>
      <right style="thick">
        <color indexed="10"/>
      </right>
      <top style="thin">
        <color theme="1"/>
      </top>
      <bottom style="thick">
        <color indexed="10"/>
      </bottom>
      <diagonal/>
    </border>
    <border>
      <left style="medium">
        <color auto="1"/>
      </left>
      <right/>
      <top style="medium">
        <color auto="1"/>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auto="1"/>
      </top>
      <bottom style="thin">
        <color indexed="64"/>
      </bottom>
      <diagonal/>
    </border>
    <border>
      <left style="thin">
        <color indexed="64"/>
      </left>
      <right style="medium">
        <color auto="1"/>
      </right>
      <top style="medium">
        <color indexed="64"/>
      </top>
      <bottom style="thin">
        <color indexed="64"/>
      </bottom>
      <diagonal/>
    </border>
    <border>
      <left style="medium">
        <color indexed="64"/>
      </left>
      <right style="medium">
        <color indexed="64"/>
      </right>
      <top style="thin">
        <color indexed="64"/>
      </top>
      <bottom style="hair">
        <color indexed="64"/>
      </bottom>
      <diagonal/>
    </border>
    <border>
      <left style="medium">
        <color auto="1"/>
      </left>
      <right style="thin">
        <color auto="1"/>
      </right>
      <top style="thin">
        <color auto="1"/>
      </top>
      <bottom style="hair">
        <color auto="1"/>
      </bottom>
      <diagonal/>
    </border>
    <border>
      <left/>
      <right style="medium">
        <color auto="1"/>
      </right>
      <top style="thin">
        <color indexed="64"/>
      </top>
      <bottom style="hair">
        <color indexed="64"/>
      </bottom>
      <diagonal/>
    </border>
    <border>
      <left style="medium">
        <color auto="1"/>
      </left>
      <right style="thin">
        <color auto="1"/>
      </right>
      <top/>
      <bottom style="hair">
        <color auto="1"/>
      </bottom>
      <diagonal/>
    </border>
    <border>
      <left style="thin">
        <color auto="1"/>
      </left>
      <right style="medium">
        <color auto="1"/>
      </right>
      <top/>
      <bottom style="hair">
        <color auto="1"/>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diagonal/>
    </border>
    <border>
      <left/>
      <right style="medium">
        <color indexed="64"/>
      </right>
      <top/>
      <bottom style="hair">
        <color indexed="64"/>
      </bottom>
      <diagonal/>
    </border>
    <border>
      <left/>
      <right style="medium">
        <color auto="1"/>
      </right>
      <top style="medium">
        <color auto="1"/>
      </top>
      <bottom/>
      <diagonal/>
    </border>
    <border>
      <left style="medium">
        <color auto="1"/>
      </left>
      <right style="medium">
        <color auto="1"/>
      </right>
      <top style="hair">
        <color auto="1"/>
      </top>
      <bottom style="hair">
        <color auto="1"/>
      </bottom>
      <diagonal/>
    </border>
    <border>
      <left style="medium">
        <color auto="1"/>
      </left>
      <right style="thin">
        <color auto="1"/>
      </right>
      <top style="hair">
        <color auto="1"/>
      </top>
      <bottom style="hair">
        <color auto="1"/>
      </bottom>
      <diagonal/>
    </border>
    <border>
      <left/>
      <right style="medium">
        <color auto="1"/>
      </right>
      <top style="hair">
        <color indexed="64"/>
      </top>
      <bottom style="hair">
        <color indexed="64"/>
      </bottom>
      <diagonal/>
    </border>
    <border>
      <left style="thin">
        <color auto="1"/>
      </left>
      <right style="medium">
        <color auto="1"/>
      </right>
      <top style="hair">
        <color auto="1"/>
      </top>
      <bottom style="hair">
        <color auto="1"/>
      </bottom>
      <diagonal/>
    </border>
    <border>
      <left style="medium">
        <color auto="1"/>
      </left>
      <right style="thin">
        <color auto="1"/>
      </right>
      <top/>
      <bottom/>
      <diagonal/>
    </border>
    <border>
      <left style="medium">
        <color indexed="64"/>
      </left>
      <right style="thin">
        <color indexed="64"/>
      </right>
      <top style="hair">
        <color indexed="64"/>
      </top>
      <bottom style="medium">
        <color auto="1"/>
      </bottom>
      <diagonal/>
    </border>
    <border>
      <left/>
      <right style="medium">
        <color auto="1"/>
      </right>
      <top style="hair">
        <color indexed="64"/>
      </top>
      <bottom style="medium">
        <color auto="1"/>
      </bottom>
      <diagonal/>
    </border>
    <border>
      <left style="thin">
        <color auto="1"/>
      </left>
      <right style="medium">
        <color auto="1"/>
      </right>
      <top style="hair">
        <color auto="1"/>
      </top>
      <bottom style="medium">
        <color auto="1"/>
      </bottom>
      <diagonal/>
    </border>
    <border>
      <left/>
      <right style="medium">
        <color auto="1"/>
      </right>
      <top style="hair">
        <color indexed="64"/>
      </top>
      <bottom/>
      <diagonal/>
    </border>
    <border>
      <left style="medium">
        <color indexed="64"/>
      </left>
      <right style="medium">
        <color auto="1"/>
      </right>
      <top style="medium">
        <color auto="1"/>
      </top>
      <bottom style="thin">
        <color indexed="64"/>
      </bottom>
      <diagonal/>
    </border>
    <border>
      <left style="medium">
        <color indexed="64"/>
      </left>
      <right style="thin">
        <color indexed="64"/>
      </right>
      <top/>
      <bottom style="medium">
        <color indexed="64"/>
      </bottom>
      <diagonal/>
    </border>
    <border>
      <left style="medium">
        <color auto="1"/>
      </left>
      <right/>
      <top/>
      <bottom style="medium">
        <color auto="1"/>
      </bottom>
      <diagonal/>
    </border>
    <border>
      <left style="thin">
        <color indexed="64"/>
      </left>
      <right/>
      <top style="medium">
        <color auto="1"/>
      </top>
      <bottom style="thin">
        <color indexed="64"/>
      </bottom>
      <diagonal/>
    </border>
    <border>
      <left style="thin">
        <color indexed="64"/>
      </left>
      <right style="thin">
        <color indexed="64"/>
      </right>
      <top style="medium">
        <color indexed="64"/>
      </top>
      <bottom style="medium">
        <color indexed="64"/>
      </bottom>
      <diagonal/>
    </border>
    <border>
      <left style="medium">
        <color auto="1"/>
      </left>
      <right style="medium">
        <color auto="1"/>
      </right>
      <top style="medium">
        <color auto="1"/>
      </top>
      <bottom style="hair">
        <color auto="1"/>
      </bottom>
      <diagonal/>
    </border>
    <border>
      <left style="thin">
        <color auto="1"/>
      </left>
      <right style="thin">
        <color auto="1"/>
      </right>
      <top/>
      <bottom style="hair">
        <color auto="1"/>
      </bottom>
      <diagonal/>
    </border>
    <border>
      <left style="thin">
        <color auto="1"/>
      </left>
      <right style="thin">
        <color auto="1"/>
      </right>
      <top style="hair">
        <color auto="1"/>
      </top>
      <bottom style="hair">
        <color auto="1"/>
      </bottom>
      <diagonal/>
    </border>
    <border>
      <left style="thin">
        <color auto="1"/>
      </left>
      <right style="thin">
        <color auto="1"/>
      </right>
      <top style="thin">
        <color auto="1"/>
      </top>
      <bottom style="hair">
        <color auto="1"/>
      </bottom>
      <diagonal/>
    </border>
    <border>
      <left style="medium">
        <color auto="1"/>
      </left>
      <right style="medium">
        <color auto="1"/>
      </right>
      <top style="hair">
        <color auto="1"/>
      </top>
      <bottom/>
      <diagonal/>
    </border>
    <border>
      <left style="thin">
        <color auto="1"/>
      </left>
      <right style="thin">
        <color auto="1"/>
      </right>
      <top style="hair">
        <color auto="1"/>
      </top>
      <bottom/>
      <diagonal/>
    </border>
    <border>
      <left style="thin">
        <color auto="1"/>
      </left>
      <right style="thin">
        <color auto="1"/>
      </right>
      <top style="thin">
        <color auto="1"/>
      </top>
      <bottom style="medium">
        <color auto="1"/>
      </bottom>
      <diagonal/>
    </border>
    <border>
      <left style="medium">
        <color auto="1"/>
      </left>
      <right/>
      <top style="medium">
        <color auto="1"/>
      </top>
      <bottom style="thin">
        <color auto="1"/>
      </bottom>
      <diagonal/>
    </border>
    <border>
      <left style="medium">
        <color auto="1"/>
      </left>
      <right style="medium">
        <color auto="1"/>
      </right>
      <top/>
      <bottom style="thin">
        <color indexed="64"/>
      </bottom>
      <diagonal/>
    </border>
    <border>
      <left/>
      <right style="medium">
        <color auto="1"/>
      </right>
      <top/>
      <bottom style="thin">
        <color auto="1"/>
      </bottom>
      <diagonal/>
    </border>
    <border>
      <left style="medium">
        <color indexed="64"/>
      </left>
      <right/>
      <top style="thin">
        <color auto="1"/>
      </top>
      <bottom/>
      <diagonal/>
    </border>
    <border>
      <left style="thin">
        <color indexed="64"/>
      </left>
      <right/>
      <top style="thin">
        <color indexed="64"/>
      </top>
      <bottom style="thin">
        <color indexed="64"/>
      </bottom>
      <diagonal/>
    </border>
    <border>
      <left style="thin">
        <color auto="1"/>
      </left>
      <right/>
      <top style="thin">
        <color auto="1"/>
      </top>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4">
    <xf numFmtId="0" fontId="0" fillId="0" borderId="0"/>
    <xf numFmtId="43" fontId="1" fillId="0" borderId="0" applyFont="0" applyFill="0" applyBorder="0" applyAlignment="0" applyProtection="0"/>
    <xf numFmtId="9" fontId="1" fillId="0" borderId="0" applyFont="0" applyFill="0" applyBorder="0" applyAlignment="0" applyProtection="0"/>
    <xf numFmtId="0" fontId="3" fillId="0" borderId="0"/>
  </cellStyleXfs>
  <cellXfs count="474">
    <xf numFmtId="0" fontId="0" fillId="0" borderId="0" xfId="0"/>
    <xf numFmtId="0" fontId="4" fillId="2" borderId="0" xfId="3" applyFont="1" applyFill="1" applyAlignment="1" applyProtection="1">
      <alignment horizontal="center" vertical="center"/>
    </xf>
    <xf numFmtId="0" fontId="5" fillId="2" borderId="0" xfId="3" applyFont="1" applyFill="1" applyAlignment="1" applyProtection="1"/>
    <xf numFmtId="0" fontId="3" fillId="2" borderId="0" xfId="3" applyFill="1" applyBorder="1" applyAlignment="1" applyProtection="1"/>
    <xf numFmtId="0" fontId="6" fillId="3" borderId="0" xfId="3" applyFont="1" applyFill="1" applyBorder="1" applyAlignment="1" applyProtection="1">
      <alignment horizontal="right" vertical="center"/>
    </xf>
    <xf numFmtId="0" fontId="7" fillId="3" borderId="0" xfId="0" applyFont="1" applyFill="1" applyBorder="1" applyAlignment="1" applyProtection="1">
      <alignment horizontal="right"/>
    </xf>
    <xf numFmtId="0" fontId="6" fillId="3" borderId="0" xfId="3" applyFont="1" applyFill="1" applyBorder="1" applyAlignment="1" applyProtection="1">
      <alignment horizontal="center" vertical="center"/>
    </xf>
    <xf numFmtId="0" fontId="7" fillId="3" borderId="0" xfId="0" applyFont="1" applyFill="1" applyBorder="1" applyAlignment="1" applyProtection="1">
      <alignment horizontal="center" vertical="center"/>
    </xf>
    <xf numFmtId="0" fontId="4" fillId="3" borderId="0" xfId="3" applyFont="1" applyFill="1" applyAlignment="1" applyProtection="1">
      <alignment horizontal="center"/>
    </xf>
    <xf numFmtId="0" fontId="8" fillId="3" borderId="0" xfId="3" applyFont="1" applyFill="1" applyAlignment="1" applyProtection="1">
      <alignment horizontal="center"/>
    </xf>
    <xf numFmtId="0" fontId="3" fillId="3" borderId="0" xfId="3" applyFill="1" applyBorder="1" applyAlignment="1" applyProtection="1"/>
    <xf numFmtId="0" fontId="3" fillId="2" borderId="0" xfId="3" applyFill="1" applyProtection="1"/>
    <xf numFmtId="0" fontId="3" fillId="0" borderId="0" xfId="3" applyProtection="1"/>
    <xf numFmtId="0" fontId="11" fillId="3" borderId="0" xfId="3" applyFont="1" applyFill="1" applyAlignment="1" applyProtection="1">
      <alignment horizontal="center" vertical="center"/>
    </xf>
    <xf numFmtId="2" fontId="12" fillId="3" borderId="0" xfId="3" applyNumberFormat="1" applyFont="1" applyFill="1" applyBorder="1" applyAlignment="1" applyProtection="1">
      <alignment horizontal="center" vertical="center"/>
    </xf>
    <xf numFmtId="0" fontId="13" fillId="4" borderId="1" xfId="3" applyNumberFormat="1" applyFont="1" applyFill="1" applyBorder="1" applyAlignment="1" applyProtection="1">
      <alignment horizontal="center"/>
    </xf>
    <xf numFmtId="0" fontId="13" fillId="2" borderId="0" xfId="3" applyFont="1" applyFill="1" applyBorder="1" applyAlignment="1" applyProtection="1">
      <alignment horizontal="center"/>
    </xf>
    <xf numFmtId="164" fontId="16" fillId="2" borderId="0" xfId="3" applyNumberFormat="1" applyFont="1" applyFill="1" applyBorder="1" applyAlignment="1" applyProtection="1">
      <alignment horizontal="center" vertical="center"/>
    </xf>
    <xf numFmtId="165" fontId="16" fillId="2" borderId="0" xfId="3" applyNumberFormat="1" applyFont="1" applyFill="1" applyBorder="1" applyAlignment="1" applyProtection="1">
      <alignment horizontal="center" vertical="center"/>
    </xf>
    <xf numFmtId="2" fontId="4" fillId="2" borderId="0" xfId="3" applyNumberFormat="1" applyFont="1" applyFill="1" applyBorder="1" applyAlignment="1" applyProtection="1">
      <alignment horizontal="center" vertical="center"/>
    </xf>
    <xf numFmtId="0" fontId="15" fillId="2" borderId="0" xfId="3" applyFont="1" applyFill="1" applyAlignment="1" applyProtection="1"/>
    <xf numFmtId="0" fontId="15" fillId="0" borderId="0" xfId="3" applyFont="1" applyFill="1" applyAlignment="1" applyProtection="1"/>
    <xf numFmtId="0" fontId="3" fillId="0" borderId="0" xfId="3" applyFill="1" applyProtection="1"/>
    <xf numFmtId="0" fontId="15" fillId="0" borderId="0" xfId="3" applyFont="1" applyFill="1" applyBorder="1" applyAlignment="1" applyProtection="1">
      <alignment horizontal="center"/>
    </xf>
    <xf numFmtId="0" fontId="3" fillId="0" borderId="0" xfId="3" applyBorder="1" applyProtection="1"/>
    <xf numFmtId="0" fontId="4" fillId="7" borderId="1" xfId="3" applyFont="1" applyFill="1" applyBorder="1" applyAlignment="1" applyProtection="1">
      <alignment horizontal="center" vertical="center"/>
    </xf>
    <xf numFmtId="0" fontId="0" fillId="0" borderId="0" xfId="0" applyProtection="1"/>
    <xf numFmtId="166" fontId="16" fillId="3" borderId="1" xfId="3" applyNumberFormat="1" applyFont="1" applyFill="1" applyBorder="1" applyAlignment="1" applyProtection="1">
      <alignment horizontal="center" vertical="center"/>
    </xf>
    <xf numFmtId="164" fontId="18" fillId="3" borderId="1" xfId="3" applyNumberFormat="1" applyFont="1" applyFill="1" applyBorder="1" applyAlignment="1" applyProtection="1">
      <alignment horizontal="center" vertical="center"/>
      <protection locked="0"/>
    </xf>
    <xf numFmtId="0" fontId="18" fillId="3" borderId="1" xfId="3" applyNumberFormat="1" applyFont="1" applyFill="1" applyBorder="1" applyAlignment="1" applyProtection="1">
      <alignment horizontal="center" vertical="center"/>
      <protection locked="0"/>
    </xf>
    <xf numFmtId="164" fontId="19" fillId="3" borderId="1" xfId="3" applyNumberFormat="1" applyFont="1" applyFill="1" applyBorder="1" applyAlignment="1" applyProtection="1">
      <alignment horizontal="center" vertical="center"/>
    </xf>
    <xf numFmtId="10" fontId="19" fillId="3" borderId="6" xfId="3" applyNumberFormat="1" applyFont="1" applyFill="1" applyBorder="1" applyAlignment="1" applyProtection="1">
      <alignment horizontal="center" vertical="center"/>
    </xf>
    <xf numFmtId="165" fontId="19" fillId="3" borderId="7" xfId="3" applyNumberFormat="1" applyFont="1" applyFill="1" applyBorder="1" applyAlignment="1" applyProtection="1">
      <alignment horizontal="center" vertical="center"/>
    </xf>
    <xf numFmtId="0" fontId="13" fillId="2" borderId="8" xfId="3" applyNumberFormat="1" applyFont="1" applyFill="1" applyBorder="1" applyAlignment="1" applyProtection="1">
      <alignment horizontal="center" vertical="center"/>
    </xf>
    <xf numFmtId="0" fontId="4" fillId="2" borderId="0" xfId="3" applyFont="1" applyFill="1" applyBorder="1" applyAlignment="1" applyProtection="1"/>
    <xf numFmtId="166" fontId="16" fillId="6" borderId="1" xfId="3" applyNumberFormat="1" applyFont="1" applyFill="1" applyBorder="1" applyAlignment="1" applyProtection="1">
      <alignment horizontal="center" vertical="center"/>
    </xf>
    <xf numFmtId="164" fontId="18" fillId="0" borderId="1" xfId="3" applyNumberFormat="1" applyFont="1" applyFill="1" applyBorder="1" applyAlignment="1" applyProtection="1">
      <alignment horizontal="center" vertical="center"/>
      <protection locked="0"/>
    </xf>
    <xf numFmtId="0" fontId="18" fillId="0" borderId="1" xfId="3" applyNumberFormat="1" applyFont="1" applyBorder="1" applyAlignment="1" applyProtection="1">
      <alignment horizontal="center" vertical="center"/>
      <protection locked="0"/>
    </xf>
    <xf numFmtId="164" fontId="19" fillId="7" borderId="1" xfId="3" applyNumberFormat="1" applyFont="1" applyFill="1" applyBorder="1" applyAlignment="1" applyProtection="1">
      <alignment horizontal="center" vertical="center"/>
    </xf>
    <xf numFmtId="164" fontId="19" fillId="8" borderId="1" xfId="3" applyNumberFormat="1" applyFont="1" applyFill="1" applyBorder="1" applyAlignment="1" applyProtection="1">
      <alignment horizontal="center" vertical="center"/>
    </xf>
    <xf numFmtId="10" fontId="19" fillId="8" borderId="9" xfId="3" applyNumberFormat="1" applyFont="1" applyFill="1" applyBorder="1" applyAlignment="1" applyProtection="1">
      <alignment horizontal="center" vertical="center"/>
    </xf>
    <xf numFmtId="165" fontId="19" fillId="0" borderId="10" xfId="3" applyNumberFormat="1" applyFont="1" applyFill="1" applyBorder="1" applyAlignment="1" applyProtection="1">
      <alignment horizontal="center" vertical="center"/>
    </xf>
    <xf numFmtId="0" fontId="13" fillId="2" borderId="0" xfId="3" applyNumberFormat="1" applyFont="1" applyFill="1" applyBorder="1" applyAlignment="1" applyProtection="1">
      <alignment horizontal="center" vertical="center"/>
    </xf>
    <xf numFmtId="0" fontId="4" fillId="2" borderId="0" xfId="3" applyFont="1" applyFill="1" applyAlignment="1" applyProtection="1"/>
    <xf numFmtId="0" fontId="21" fillId="9" borderId="14" xfId="3" applyFont="1" applyFill="1" applyBorder="1" applyAlignment="1" applyProtection="1">
      <alignment horizontal="center" vertical="center"/>
    </xf>
    <xf numFmtId="1" fontId="15" fillId="7" borderId="15" xfId="3" applyNumberFormat="1" applyFont="1" applyFill="1" applyBorder="1" applyAlignment="1" applyProtection="1">
      <alignment horizontal="center" vertical="center"/>
    </xf>
    <xf numFmtId="9" fontId="15" fillId="7" borderId="16" xfId="3" applyNumberFormat="1" applyFont="1" applyFill="1" applyBorder="1" applyAlignment="1" applyProtection="1">
      <alignment horizontal="center" vertical="center"/>
    </xf>
    <xf numFmtId="0" fontId="15" fillId="7" borderId="17" xfId="3" applyNumberFormat="1" applyFont="1" applyFill="1" applyBorder="1" applyAlignment="1" applyProtection="1">
      <alignment horizontal="center" vertical="center"/>
    </xf>
    <xf numFmtId="1" fontId="15" fillId="0" borderId="18" xfId="3" applyNumberFormat="1" applyFont="1" applyFill="1" applyBorder="1" applyAlignment="1" applyProtection="1">
      <alignment horizontal="center" vertical="center"/>
    </xf>
    <xf numFmtId="9" fontId="15" fillId="2" borderId="0" xfId="3" applyNumberFormat="1" applyFont="1" applyFill="1" applyAlignment="1" applyProtection="1"/>
    <xf numFmtId="0" fontId="5" fillId="2" borderId="0" xfId="3" applyFont="1" applyFill="1" applyBorder="1" applyAlignment="1" applyProtection="1">
      <alignment horizontal="center"/>
    </xf>
    <xf numFmtId="0" fontId="15" fillId="7" borderId="19" xfId="3" applyNumberFormat="1" applyFont="1" applyFill="1" applyBorder="1" applyAlignment="1" applyProtection="1">
      <alignment horizontal="center" vertical="center"/>
    </xf>
    <xf numFmtId="0" fontId="15" fillId="2" borderId="0" xfId="3" applyFont="1" applyFill="1" applyBorder="1" applyAlignment="1" applyProtection="1">
      <alignment horizontal="center"/>
    </xf>
    <xf numFmtId="10" fontId="19" fillId="8" borderId="20" xfId="3" applyNumberFormat="1" applyFont="1" applyFill="1" applyBorder="1" applyAlignment="1" applyProtection="1">
      <alignment horizontal="center" vertical="center"/>
    </xf>
    <xf numFmtId="165" fontId="19" fillId="0" borderId="21" xfId="3" applyNumberFormat="1" applyFont="1" applyFill="1" applyBorder="1" applyAlignment="1" applyProtection="1">
      <alignment horizontal="center" vertical="center"/>
    </xf>
    <xf numFmtId="0" fontId="22" fillId="2" borderId="0" xfId="3" applyFont="1" applyFill="1" applyBorder="1" applyAlignment="1" applyProtection="1">
      <alignment horizontal="center"/>
    </xf>
    <xf numFmtId="167" fontId="23" fillId="2" borderId="0" xfId="3" applyNumberFormat="1" applyFont="1" applyFill="1" applyBorder="1" applyAlignment="1" applyProtection="1">
      <alignment horizontal="center"/>
    </xf>
    <xf numFmtId="168" fontId="16" fillId="2" borderId="1" xfId="3" applyNumberFormat="1" applyFont="1" applyFill="1" applyBorder="1" applyAlignment="1" applyProtection="1">
      <alignment horizontal="center" vertical="center"/>
    </xf>
    <xf numFmtId="2" fontId="24" fillId="10" borderId="1" xfId="3" applyNumberFormat="1" applyFont="1" applyFill="1" applyBorder="1" applyAlignment="1" applyProtection="1">
      <alignment horizontal="center" vertical="center"/>
    </xf>
    <xf numFmtId="2" fontId="24" fillId="11" borderId="1" xfId="3" applyNumberFormat="1" applyFont="1" applyFill="1" applyBorder="1" applyAlignment="1" applyProtection="1">
      <alignment horizontal="center" vertical="center"/>
    </xf>
    <xf numFmtId="2" fontId="24" fillId="10" borderId="22" xfId="3" applyNumberFormat="1" applyFont="1" applyFill="1" applyBorder="1" applyAlignment="1" applyProtection="1">
      <alignment horizontal="center" vertical="center"/>
    </xf>
    <xf numFmtId="0" fontId="3" fillId="2" borderId="0" xfId="3" applyFill="1" applyAlignment="1" applyProtection="1"/>
    <xf numFmtId="164" fontId="16" fillId="0" borderId="0" xfId="3" applyNumberFormat="1" applyFont="1" applyProtection="1"/>
    <xf numFmtId="10" fontId="19" fillId="8" borderId="6" xfId="3" applyNumberFormat="1" applyFont="1" applyFill="1" applyBorder="1" applyAlignment="1" applyProtection="1">
      <alignment horizontal="center" vertical="center"/>
    </xf>
    <xf numFmtId="165" fontId="19" fillId="0" borderId="7" xfId="3" applyNumberFormat="1" applyFont="1" applyFill="1" applyBorder="1" applyAlignment="1" applyProtection="1">
      <alignment horizontal="center" vertical="center"/>
    </xf>
    <xf numFmtId="0" fontId="5" fillId="2" borderId="0" xfId="3" applyFont="1" applyFill="1" applyBorder="1" applyAlignment="1" applyProtection="1"/>
    <xf numFmtId="0" fontId="15" fillId="7" borderId="23" xfId="3" applyFont="1" applyFill="1" applyBorder="1" applyAlignment="1" applyProtection="1">
      <alignment horizontal="center" vertical="center"/>
    </xf>
    <xf numFmtId="0" fontId="15" fillId="0" borderId="18" xfId="3" applyFont="1" applyFill="1" applyBorder="1" applyAlignment="1" applyProtection="1">
      <alignment horizontal="center" vertical="center"/>
    </xf>
    <xf numFmtId="0" fontId="16" fillId="6" borderId="24" xfId="3" applyFont="1" applyFill="1" applyBorder="1" applyAlignment="1" applyProtection="1">
      <alignment horizontal="center" vertical="center"/>
    </xf>
    <xf numFmtId="1" fontId="20" fillId="0" borderId="25" xfId="3" applyNumberFormat="1" applyFont="1" applyFill="1" applyBorder="1" applyAlignment="1" applyProtection="1">
      <alignment horizontal="center" vertical="center"/>
    </xf>
    <xf numFmtId="10" fontId="20" fillId="0" borderId="26" xfId="3" applyNumberFormat="1" applyFont="1" applyFill="1" applyBorder="1" applyAlignment="1" applyProtection="1">
      <alignment horizontal="center" vertical="center"/>
    </xf>
    <xf numFmtId="164" fontId="18" fillId="4" borderId="1" xfId="3" applyNumberFormat="1" applyFont="1" applyFill="1" applyBorder="1" applyAlignment="1" applyProtection="1">
      <alignment horizontal="center" vertical="center"/>
      <protection locked="0"/>
    </xf>
    <xf numFmtId="164" fontId="18" fillId="0" borderId="1" xfId="3" applyNumberFormat="1" applyFont="1" applyBorder="1" applyAlignment="1" applyProtection="1">
      <alignment horizontal="center" vertical="center"/>
      <protection locked="0"/>
    </xf>
    <xf numFmtId="9" fontId="15" fillId="7" borderId="15" xfId="3" applyNumberFormat="1" applyFont="1" applyFill="1" applyBorder="1" applyAlignment="1" applyProtection="1">
      <alignment horizontal="center" vertical="center"/>
    </xf>
    <xf numFmtId="10" fontId="19" fillId="8" borderId="27" xfId="3" applyNumberFormat="1" applyFont="1" applyFill="1" applyBorder="1" applyAlignment="1" applyProtection="1">
      <alignment horizontal="center" vertical="center"/>
    </xf>
    <xf numFmtId="165" fontId="19" fillId="0" borderId="28" xfId="3" applyNumberFormat="1" applyFont="1" applyFill="1" applyBorder="1" applyAlignment="1" applyProtection="1">
      <alignment horizontal="center" vertical="center"/>
    </xf>
    <xf numFmtId="0" fontId="15" fillId="7" borderId="17" xfId="3" applyFont="1" applyFill="1" applyBorder="1" applyAlignment="1" applyProtection="1">
      <alignment horizontal="center" vertical="center"/>
    </xf>
    <xf numFmtId="169" fontId="15" fillId="0" borderId="29" xfId="3" applyNumberFormat="1" applyFont="1" applyFill="1" applyBorder="1" applyAlignment="1" applyProtection="1">
      <alignment horizontal="center" vertical="center"/>
    </xf>
    <xf numFmtId="169" fontId="15" fillId="0" borderId="30" xfId="3" applyNumberFormat="1" applyFont="1" applyFill="1" applyBorder="1" applyAlignment="1" applyProtection="1">
      <alignment horizontal="center" vertical="center"/>
    </xf>
    <xf numFmtId="9" fontId="15" fillId="2" borderId="0" xfId="3" applyNumberFormat="1" applyFont="1" applyFill="1" applyBorder="1" applyAlignment="1" applyProtection="1"/>
    <xf numFmtId="9" fontId="15" fillId="7" borderId="19" xfId="3" applyNumberFormat="1" applyFont="1" applyFill="1" applyBorder="1" applyAlignment="1" applyProtection="1">
      <alignment horizontal="center" vertical="center"/>
    </xf>
    <xf numFmtId="169" fontId="15" fillId="0" borderId="31" xfId="3" applyNumberFormat="1" applyFont="1" applyFill="1" applyBorder="1" applyAlignment="1" applyProtection="1">
      <alignment horizontal="center" vertical="center"/>
    </xf>
    <xf numFmtId="169" fontId="15" fillId="0" borderId="18" xfId="3" applyNumberFormat="1" applyFont="1" applyFill="1" applyBorder="1" applyAlignment="1" applyProtection="1">
      <alignment horizontal="center" vertical="center"/>
    </xf>
    <xf numFmtId="9" fontId="3" fillId="0" borderId="0" xfId="2" applyFont="1" applyProtection="1"/>
    <xf numFmtId="10" fontId="19" fillId="8" borderId="32" xfId="3" applyNumberFormat="1" applyFont="1" applyFill="1" applyBorder="1" applyAlignment="1" applyProtection="1">
      <alignment horizontal="center" vertical="center"/>
    </xf>
    <xf numFmtId="0" fontId="15" fillId="7" borderId="19" xfId="3" applyFont="1" applyFill="1" applyBorder="1" applyAlignment="1" applyProtection="1">
      <alignment horizontal="center" vertical="center"/>
    </xf>
    <xf numFmtId="169" fontId="15" fillId="0" borderId="33" xfId="3" applyNumberFormat="1" applyFont="1" applyFill="1" applyBorder="1" applyAlignment="1" applyProtection="1">
      <alignment horizontal="center" vertical="center"/>
    </xf>
    <xf numFmtId="169" fontId="15" fillId="0" borderId="34" xfId="3" applyNumberFormat="1" applyFont="1" applyFill="1" applyBorder="1" applyAlignment="1" applyProtection="1">
      <alignment horizontal="center" vertical="center"/>
    </xf>
    <xf numFmtId="169" fontId="20" fillId="0" borderId="25" xfId="3" applyNumberFormat="1" applyFont="1" applyFill="1" applyBorder="1" applyAlignment="1" applyProtection="1">
      <alignment horizontal="center" vertical="center"/>
    </xf>
    <xf numFmtId="169" fontId="20" fillId="0" borderId="26" xfId="3" applyNumberFormat="1" applyFont="1" applyFill="1" applyBorder="1" applyAlignment="1" applyProtection="1">
      <alignment horizontal="center" vertical="center"/>
    </xf>
    <xf numFmtId="0" fontId="3" fillId="2" borderId="0" xfId="3" applyFill="1" applyBorder="1" applyAlignment="1" applyProtection="1">
      <alignment horizontal="center" vertical="center"/>
    </xf>
    <xf numFmtId="0" fontId="15" fillId="2" borderId="0" xfId="3" applyFont="1" applyFill="1" applyBorder="1" applyAlignment="1" applyProtection="1">
      <alignment horizontal="center" vertical="center"/>
    </xf>
    <xf numFmtId="0" fontId="3" fillId="7" borderId="17" xfId="3" applyFill="1" applyBorder="1" applyAlignment="1" applyProtection="1">
      <alignment horizontal="center" vertical="center"/>
    </xf>
    <xf numFmtId="169" fontId="3" fillId="0" borderId="0" xfId="2" applyNumberFormat="1" applyFont="1" applyProtection="1"/>
    <xf numFmtId="0" fontId="3" fillId="7" borderId="19" xfId="3" applyFill="1" applyBorder="1" applyAlignment="1" applyProtection="1">
      <alignment horizontal="center" vertical="center"/>
    </xf>
    <xf numFmtId="10" fontId="19" fillId="8" borderId="39" xfId="3" applyNumberFormat="1" applyFont="1" applyFill="1" applyBorder="1" applyAlignment="1" applyProtection="1">
      <alignment horizontal="center" vertical="center"/>
    </xf>
    <xf numFmtId="0" fontId="3" fillId="7" borderId="23" xfId="3" applyFill="1" applyBorder="1" applyAlignment="1" applyProtection="1">
      <alignment horizontal="center" vertical="center"/>
    </xf>
    <xf numFmtId="167" fontId="15" fillId="2" borderId="0" xfId="3" applyNumberFormat="1" applyFont="1" applyFill="1" applyBorder="1" applyAlignment="1" applyProtection="1">
      <alignment horizontal="center" vertical="center"/>
    </xf>
    <xf numFmtId="0" fontId="21" fillId="3" borderId="0" xfId="3" applyFont="1" applyFill="1" applyBorder="1" applyAlignment="1" applyProtection="1">
      <alignment horizontal="center" vertical="center"/>
    </xf>
    <xf numFmtId="9" fontId="15" fillId="3" borderId="0" xfId="3" applyNumberFormat="1" applyFont="1" applyFill="1" applyBorder="1" applyAlignment="1" applyProtection="1">
      <alignment horizontal="center" vertical="center"/>
    </xf>
    <xf numFmtId="0" fontId="15" fillId="3" borderId="0" xfId="3" applyFont="1" applyFill="1" applyBorder="1" applyAlignment="1" applyProtection="1">
      <alignment horizontal="center" vertical="center"/>
    </xf>
    <xf numFmtId="165" fontId="15" fillId="3" borderId="0" xfId="3" applyNumberFormat="1" applyFont="1" applyFill="1" applyBorder="1" applyAlignment="1" applyProtection="1">
      <alignment horizontal="center" vertical="center"/>
    </xf>
    <xf numFmtId="0" fontId="16" fillId="3" borderId="0" xfId="3" applyFont="1" applyFill="1" applyBorder="1" applyAlignment="1" applyProtection="1">
      <alignment horizontal="center" vertical="center"/>
    </xf>
    <xf numFmtId="0" fontId="20" fillId="3" borderId="0" xfId="3" applyFont="1" applyFill="1" applyBorder="1" applyAlignment="1" applyProtection="1">
      <alignment horizontal="center" vertical="center"/>
    </xf>
    <xf numFmtId="165" fontId="20" fillId="3" borderId="0" xfId="3" applyNumberFormat="1" applyFont="1" applyFill="1" applyBorder="1" applyAlignment="1" applyProtection="1">
      <alignment horizontal="center" vertical="center"/>
    </xf>
    <xf numFmtId="165" fontId="19" fillId="0" borderId="44" xfId="3" applyNumberFormat="1" applyFont="1" applyFill="1" applyBorder="1" applyAlignment="1" applyProtection="1">
      <alignment horizontal="center" vertical="center"/>
    </xf>
    <xf numFmtId="0" fontId="3" fillId="3" borderId="0" xfId="3" applyFill="1" applyBorder="1" applyAlignment="1" applyProtection="1">
      <alignment horizontal="center" vertical="center"/>
    </xf>
    <xf numFmtId="166" fontId="16" fillId="3" borderId="45" xfId="3" applyNumberFormat="1" applyFont="1" applyFill="1" applyBorder="1" applyAlignment="1" applyProtection="1">
      <alignment horizontal="center" vertical="center"/>
    </xf>
    <xf numFmtId="164" fontId="18" fillId="3" borderId="46" xfId="3" applyNumberFormat="1" applyFont="1" applyFill="1" applyBorder="1" applyAlignment="1" applyProtection="1">
      <alignment horizontal="center" vertical="center"/>
      <protection locked="0"/>
    </xf>
    <xf numFmtId="164" fontId="18" fillId="3" borderId="31" xfId="3" applyNumberFormat="1" applyFont="1" applyFill="1" applyBorder="1" applyAlignment="1" applyProtection="1">
      <alignment horizontal="center" vertical="center"/>
      <protection locked="0"/>
    </xf>
    <xf numFmtId="164" fontId="18" fillId="3" borderId="39" xfId="3" applyNumberFormat="1" applyFont="1" applyFill="1" applyBorder="1" applyAlignment="1" applyProtection="1">
      <alignment horizontal="center" vertical="center"/>
      <protection locked="0"/>
    </xf>
    <xf numFmtId="164" fontId="18" fillId="3" borderId="47" xfId="3" applyNumberFormat="1" applyFont="1" applyFill="1" applyBorder="1" applyAlignment="1" applyProtection="1">
      <alignment horizontal="center" vertical="center"/>
      <protection locked="0"/>
    </xf>
    <xf numFmtId="0" fontId="18" fillId="3" borderId="48" xfId="3" applyNumberFormat="1" applyFont="1" applyFill="1" applyBorder="1" applyAlignment="1" applyProtection="1">
      <alignment horizontal="center" vertical="center"/>
      <protection locked="0"/>
    </xf>
    <xf numFmtId="164" fontId="19" fillId="3" borderId="31" xfId="3" applyNumberFormat="1" applyFont="1" applyFill="1" applyBorder="1" applyAlignment="1" applyProtection="1">
      <alignment horizontal="center" vertical="center"/>
    </xf>
    <xf numFmtId="10" fontId="19" fillId="3" borderId="39" xfId="3" applyNumberFormat="1" applyFont="1" applyFill="1" applyBorder="1" applyAlignment="1" applyProtection="1">
      <alignment horizontal="center" vertical="center"/>
    </xf>
    <xf numFmtId="165" fontId="19" fillId="3" borderId="44" xfId="3" applyNumberFormat="1" applyFont="1" applyFill="1" applyBorder="1" applyAlignment="1" applyProtection="1">
      <alignment horizontal="center" vertical="center"/>
    </xf>
    <xf numFmtId="164" fontId="18" fillId="3" borderId="49" xfId="3" applyNumberFormat="1" applyFont="1" applyFill="1" applyBorder="1" applyAlignment="1" applyProtection="1">
      <alignment horizontal="center" vertical="center"/>
      <protection locked="0"/>
    </xf>
    <xf numFmtId="164" fontId="19" fillId="3" borderId="50" xfId="3" applyNumberFormat="1" applyFont="1" applyFill="1" applyBorder="1" applyAlignment="1" applyProtection="1">
      <alignment horizontal="center" vertical="center"/>
    </xf>
    <xf numFmtId="10" fontId="19" fillId="3" borderId="27" xfId="3" applyNumberFormat="1" applyFont="1" applyFill="1" applyBorder="1" applyAlignment="1" applyProtection="1">
      <alignment horizontal="center" vertical="center"/>
    </xf>
    <xf numFmtId="165" fontId="19" fillId="3" borderId="51" xfId="3" applyNumberFormat="1" applyFont="1" applyFill="1" applyBorder="1" applyAlignment="1" applyProtection="1">
      <alignment horizontal="center" vertical="center"/>
    </xf>
    <xf numFmtId="170" fontId="13" fillId="2" borderId="52" xfId="3" applyNumberFormat="1" applyFont="1" applyFill="1" applyBorder="1" applyAlignment="1" applyProtection="1">
      <alignment horizontal="center"/>
    </xf>
    <xf numFmtId="2" fontId="24" fillId="11" borderId="53" xfId="3" applyNumberFormat="1" applyFont="1" applyFill="1" applyBorder="1" applyAlignment="1" applyProtection="1">
      <alignment horizontal="center" vertical="center"/>
    </xf>
    <xf numFmtId="2" fontId="24" fillId="11" borderId="54" xfId="3" applyNumberFormat="1" applyFont="1" applyFill="1" applyBorder="1" applyAlignment="1" applyProtection="1">
      <alignment horizontal="center" vertical="center"/>
    </xf>
    <xf numFmtId="2" fontId="24" fillId="11" borderId="55" xfId="3" applyNumberFormat="1" applyFont="1" applyFill="1" applyBorder="1" applyAlignment="1" applyProtection="1">
      <alignment horizontal="center" vertical="center"/>
    </xf>
    <xf numFmtId="2" fontId="24" fillId="11" borderId="22" xfId="3" applyNumberFormat="1" applyFont="1" applyFill="1" applyBorder="1" applyAlignment="1" applyProtection="1">
      <alignment horizontal="center" vertical="center"/>
    </xf>
    <xf numFmtId="2" fontId="24" fillId="10" borderId="56" xfId="3" applyNumberFormat="1" applyFont="1" applyFill="1" applyBorder="1" applyAlignment="1" applyProtection="1">
      <alignment horizontal="center" vertical="center"/>
    </xf>
    <xf numFmtId="0" fontId="13" fillId="2" borderId="0" xfId="3" applyFont="1" applyFill="1" applyAlignment="1" applyProtection="1">
      <alignment horizontal="center" vertical="center"/>
    </xf>
    <xf numFmtId="0" fontId="20" fillId="7" borderId="57" xfId="3" applyNumberFormat="1" applyFont="1" applyFill="1" applyBorder="1" applyAlignment="1" applyProtection="1">
      <alignment horizontal="center" vertical="center"/>
    </xf>
    <xf numFmtId="164" fontId="25" fillId="7" borderId="58" xfId="3" applyNumberFormat="1" applyFont="1" applyFill="1" applyBorder="1" applyAlignment="1" applyProtection="1">
      <alignment horizontal="center" vertical="center"/>
    </xf>
    <xf numFmtId="164" fontId="25" fillId="7" borderId="59" xfId="3" applyNumberFormat="1" applyFont="1" applyFill="1" applyBorder="1" applyAlignment="1" applyProtection="1">
      <alignment horizontal="center" vertical="center"/>
    </xf>
    <xf numFmtId="164" fontId="25" fillId="7" borderId="60" xfId="3" applyNumberFormat="1" applyFont="1" applyFill="1" applyBorder="1" applyAlignment="1" applyProtection="1">
      <alignment horizontal="center" vertical="center"/>
    </xf>
    <xf numFmtId="0" fontId="25" fillId="7" borderId="61" xfId="3" applyNumberFormat="1" applyFont="1" applyFill="1" applyBorder="1" applyAlignment="1" applyProtection="1">
      <alignment horizontal="center" vertical="center"/>
    </xf>
    <xf numFmtId="171" fontId="25" fillId="7" borderId="59" xfId="3" applyNumberFormat="1" applyFont="1" applyFill="1" applyBorder="1" applyAlignment="1" applyProtection="1">
      <alignment horizontal="center" vertical="center"/>
    </xf>
    <xf numFmtId="171" fontId="25" fillId="8" borderId="25" xfId="3" applyNumberFormat="1" applyFont="1" applyFill="1" applyBorder="1" applyAlignment="1" applyProtection="1">
      <alignment horizontal="center" vertical="center"/>
    </xf>
    <xf numFmtId="10" fontId="25" fillId="12" borderId="62" xfId="3" applyNumberFormat="1" applyFont="1" applyFill="1" applyBorder="1" applyAlignment="1" applyProtection="1">
      <alignment horizontal="center" vertical="center"/>
    </xf>
    <xf numFmtId="165" fontId="25" fillId="12" borderId="63" xfId="3" applyNumberFormat="1" applyFont="1" applyFill="1" applyBorder="1" applyAlignment="1" applyProtection="1">
      <alignment horizontal="center" vertical="center"/>
    </xf>
    <xf numFmtId="0" fontId="26" fillId="2" borderId="0" xfId="3" applyFont="1" applyFill="1" applyProtection="1"/>
    <xf numFmtId="0" fontId="26" fillId="0" borderId="0" xfId="3" applyFont="1" applyProtection="1"/>
    <xf numFmtId="0" fontId="27" fillId="2" borderId="0" xfId="3" applyFont="1" applyFill="1" applyAlignment="1" applyProtection="1">
      <alignment horizontal="center" vertical="center"/>
    </xf>
    <xf numFmtId="0" fontId="20" fillId="2" borderId="64" xfId="3" applyNumberFormat="1" applyFont="1" applyFill="1" applyBorder="1" applyAlignment="1" applyProtection="1">
      <alignment horizontal="center" vertical="center"/>
    </xf>
    <xf numFmtId="164" fontId="27" fillId="2" borderId="0" xfId="3" applyNumberFormat="1" applyFont="1" applyFill="1" applyBorder="1" applyAlignment="1" applyProtection="1">
      <alignment horizontal="center" vertical="center"/>
    </xf>
    <xf numFmtId="164" fontId="27" fillId="2" borderId="65" xfId="3" applyNumberFormat="1" applyFont="1" applyFill="1" applyBorder="1" applyAlignment="1" applyProtection="1">
      <alignment horizontal="center" vertical="center"/>
    </xf>
    <xf numFmtId="0" fontId="27" fillId="2" borderId="0" xfId="3" applyNumberFormat="1" applyFont="1" applyFill="1" applyBorder="1" applyAlignment="1" applyProtection="1">
      <alignment horizontal="center" vertical="center"/>
    </xf>
    <xf numFmtId="10" fontId="27" fillId="2" borderId="66" xfId="3" applyNumberFormat="1" applyFont="1" applyFill="1" applyBorder="1" applyAlignment="1" applyProtection="1">
      <alignment horizontal="center" vertical="center"/>
    </xf>
    <xf numFmtId="2" fontId="27" fillId="2" borderId="66" xfId="3" applyNumberFormat="1" applyFont="1" applyFill="1" applyBorder="1" applyAlignment="1" applyProtection="1">
      <alignment horizontal="center" vertical="center"/>
    </xf>
    <xf numFmtId="0" fontId="5" fillId="2" borderId="67" xfId="3" applyFont="1" applyFill="1" applyBorder="1" applyAlignment="1" applyProtection="1">
      <alignment horizontal="center"/>
    </xf>
    <xf numFmtId="0" fontId="20" fillId="6" borderId="68" xfId="3" applyFont="1" applyFill="1" applyBorder="1" applyAlignment="1" applyProtection="1">
      <alignment horizontal="center" vertical="center"/>
    </xf>
    <xf numFmtId="0" fontId="20" fillId="6" borderId="69" xfId="3" applyFont="1" applyFill="1" applyBorder="1" applyAlignment="1" applyProtection="1">
      <alignment horizontal="center" vertical="center"/>
    </xf>
    <xf numFmtId="10" fontId="20" fillId="6" borderId="70" xfId="3" applyNumberFormat="1" applyFont="1" applyFill="1" applyBorder="1" applyAlignment="1" applyProtection="1">
      <alignment horizontal="center" vertical="center"/>
    </xf>
    <xf numFmtId="10" fontId="20" fillId="6" borderId="71" xfId="3" applyNumberFormat="1" applyFont="1" applyFill="1" applyBorder="1" applyAlignment="1" applyProtection="1">
      <alignment horizontal="center" vertical="center"/>
    </xf>
    <xf numFmtId="0" fontId="28" fillId="13" borderId="72" xfId="3" applyNumberFormat="1" applyFont="1" applyFill="1" applyBorder="1" applyAlignment="1" applyProtection="1">
      <alignment horizontal="center" vertical="center"/>
    </xf>
    <xf numFmtId="171" fontId="20" fillId="13" borderId="73" xfId="3" applyNumberFormat="1" applyFont="1" applyFill="1" applyBorder="1" applyAlignment="1" applyProtection="1">
      <alignment horizontal="center" vertical="center"/>
    </xf>
    <xf numFmtId="171" fontId="20" fillId="14" borderId="73" xfId="3" applyNumberFormat="1" applyFont="1" applyFill="1" applyBorder="1" applyAlignment="1" applyProtection="1">
      <alignment horizontal="center" vertical="center"/>
    </xf>
    <xf numFmtId="171" fontId="20" fillId="13" borderId="74" xfId="3" applyNumberFormat="1" applyFont="1" applyFill="1" applyBorder="1" applyAlignment="1" applyProtection="1">
      <alignment horizontal="center" vertical="center"/>
    </xf>
    <xf numFmtId="1" fontId="20" fillId="13" borderId="75" xfId="3" applyNumberFormat="1" applyFont="1" applyFill="1" applyBorder="1" applyAlignment="1" applyProtection="1">
      <alignment horizontal="center" vertical="center"/>
    </xf>
    <xf numFmtId="171" fontId="20" fillId="13" borderId="66" xfId="3" applyNumberFormat="1" applyFont="1" applyFill="1" applyBorder="1" applyAlignment="1" applyProtection="1">
      <alignment horizontal="center" vertical="center"/>
    </xf>
    <xf numFmtId="10" fontId="20" fillId="13" borderId="76" xfId="2" applyNumberFormat="1" applyFont="1" applyFill="1" applyBorder="1" applyAlignment="1" applyProtection="1">
      <alignment horizontal="center" vertical="center"/>
    </xf>
    <xf numFmtId="165" fontId="20" fillId="13" borderId="77" xfId="2" applyNumberFormat="1" applyFont="1" applyFill="1" applyBorder="1" applyAlignment="1" applyProtection="1">
      <alignment horizontal="center" vertical="center"/>
    </xf>
    <xf numFmtId="0" fontId="28" fillId="6" borderId="78" xfId="3" applyNumberFormat="1" applyFont="1" applyFill="1" applyBorder="1" applyAlignment="1" applyProtection="1">
      <alignment horizontal="center" vertical="center"/>
    </xf>
    <xf numFmtId="2" fontId="24" fillId="11" borderId="79" xfId="3" applyNumberFormat="1" applyFont="1" applyFill="1" applyBorder="1" applyAlignment="1" applyProtection="1">
      <alignment horizontal="center" vertical="center"/>
    </xf>
    <xf numFmtId="2" fontId="24" fillId="11" borderId="80" xfId="3" applyNumberFormat="1" applyFont="1" applyFill="1" applyBorder="1" applyAlignment="1" applyProtection="1">
      <alignment horizontal="center" vertical="center"/>
    </xf>
    <xf numFmtId="2" fontId="24" fillId="11" borderId="81" xfId="3" applyNumberFormat="1" applyFont="1" applyFill="1" applyBorder="1" applyAlignment="1" applyProtection="1">
      <alignment horizontal="center" vertical="center"/>
    </xf>
    <xf numFmtId="2" fontId="24" fillId="11" borderId="82" xfId="3" applyNumberFormat="1" applyFont="1" applyFill="1" applyBorder="1" applyAlignment="1" applyProtection="1">
      <alignment horizontal="center" vertical="center"/>
    </xf>
    <xf numFmtId="0" fontId="20" fillId="2" borderId="0" xfId="3" applyFont="1" applyFill="1" applyAlignment="1" applyProtection="1">
      <alignment horizontal="center" vertical="center"/>
    </xf>
    <xf numFmtId="0" fontId="4" fillId="6" borderId="83" xfId="3" applyNumberFormat="1" applyFont="1" applyFill="1" applyBorder="1" applyAlignment="1" applyProtection="1">
      <alignment horizontal="center" vertical="center"/>
    </xf>
    <xf numFmtId="10" fontId="20" fillId="7" borderId="74" xfId="3" applyNumberFormat="1" applyFont="1" applyFill="1" applyBorder="1" applyAlignment="1" applyProtection="1">
      <alignment horizontal="center" vertical="center"/>
    </xf>
    <xf numFmtId="10" fontId="20" fillId="15" borderId="74" xfId="3" applyNumberFormat="1" applyFont="1" applyFill="1" applyBorder="1" applyAlignment="1" applyProtection="1">
      <alignment horizontal="center" vertical="center"/>
    </xf>
    <xf numFmtId="10" fontId="20" fillId="7" borderId="75" xfId="3" applyNumberFormat="1" applyFont="1" applyFill="1" applyBorder="1" applyAlignment="1" applyProtection="1">
      <alignment horizontal="center" vertical="center"/>
    </xf>
    <xf numFmtId="10" fontId="20" fillId="7" borderId="84" xfId="3" applyNumberFormat="1" applyFont="1" applyFill="1" applyBorder="1" applyAlignment="1" applyProtection="1">
      <alignment horizontal="center" vertical="center"/>
    </xf>
    <xf numFmtId="10" fontId="20" fillId="7" borderId="85" xfId="3" applyNumberFormat="1" applyFont="1" applyFill="1" applyBorder="1" applyAlignment="1" applyProtection="1">
      <alignment horizontal="center" vertical="center"/>
    </xf>
    <xf numFmtId="10" fontId="20" fillId="7" borderId="86" xfId="3" applyNumberFormat="1" applyFont="1" applyFill="1" applyBorder="1" applyAlignment="1" applyProtection="1">
      <alignment horizontal="center" vertical="center"/>
    </xf>
    <xf numFmtId="8" fontId="20" fillId="7" borderId="87" xfId="3" applyNumberFormat="1" applyFont="1" applyFill="1" applyBorder="1" applyAlignment="1" applyProtection="1">
      <alignment horizontal="center" vertical="center"/>
    </xf>
    <xf numFmtId="0" fontId="29" fillId="2" borderId="0" xfId="3" applyFont="1" applyFill="1" applyAlignment="1" applyProtection="1">
      <alignment horizontal="center" vertical="center"/>
    </xf>
    <xf numFmtId="0" fontId="29" fillId="0" borderId="0" xfId="3" applyFont="1" applyAlignment="1" applyProtection="1">
      <alignment horizontal="center" vertical="center"/>
    </xf>
    <xf numFmtId="2" fontId="30" fillId="11" borderId="88" xfId="3" applyNumberFormat="1" applyFont="1" applyFill="1" applyBorder="1" applyAlignment="1" applyProtection="1">
      <alignment horizontal="center" vertical="center"/>
    </xf>
    <xf numFmtId="2" fontId="30" fillId="11" borderId="89" xfId="3" applyNumberFormat="1" applyFont="1" applyFill="1" applyBorder="1" applyAlignment="1" applyProtection="1">
      <alignment horizontal="center" vertical="center"/>
    </xf>
    <xf numFmtId="2" fontId="30" fillId="11" borderId="90" xfId="3" applyNumberFormat="1" applyFont="1" applyFill="1" applyBorder="1" applyAlignment="1" applyProtection="1">
      <alignment horizontal="center" vertical="center"/>
    </xf>
    <xf numFmtId="2" fontId="30" fillId="11" borderId="91" xfId="3" applyNumberFormat="1" applyFont="1" applyFill="1" applyBorder="1" applyAlignment="1" applyProtection="1">
      <alignment horizontal="center" vertical="center"/>
    </xf>
    <xf numFmtId="10" fontId="20" fillId="3" borderId="92" xfId="3" applyNumberFormat="1" applyFont="1" applyFill="1" applyBorder="1" applyAlignment="1" applyProtection="1">
      <alignment horizontal="center" vertical="center"/>
    </xf>
    <xf numFmtId="8" fontId="20" fillId="3" borderId="93" xfId="3" applyNumberFormat="1" applyFont="1" applyFill="1" applyBorder="1" applyAlignment="1" applyProtection="1">
      <alignment horizontal="center" vertical="center"/>
    </xf>
    <xf numFmtId="0" fontId="13" fillId="2" borderId="94" xfId="3" applyFont="1" applyFill="1" applyBorder="1" applyAlignment="1" applyProtection="1">
      <alignment horizontal="center"/>
    </xf>
    <xf numFmtId="2" fontId="4" fillId="3" borderId="94" xfId="3" applyNumberFormat="1" applyFont="1" applyFill="1" applyBorder="1" applyAlignment="1" applyProtection="1">
      <alignment horizontal="center"/>
    </xf>
    <xf numFmtId="2" fontId="4" fillId="2" borderId="94" xfId="3" applyNumberFormat="1" applyFont="1" applyFill="1" applyBorder="1" applyAlignment="1" applyProtection="1">
      <alignment horizontal="center"/>
    </xf>
    <xf numFmtId="2" fontId="4" fillId="2" borderId="92" xfId="3" applyNumberFormat="1" applyFont="1" applyFill="1" applyBorder="1" applyAlignment="1" applyProtection="1">
      <alignment horizontal="center"/>
    </xf>
    <xf numFmtId="0" fontId="3" fillId="2" borderId="95" xfId="3" applyFill="1" applyBorder="1" applyAlignment="1" applyProtection="1">
      <alignment horizontal="center"/>
    </xf>
    <xf numFmtId="0" fontId="3" fillId="2" borderId="95" xfId="3" applyFill="1" applyBorder="1" applyProtection="1"/>
    <xf numFmtId="0" fontId="13" fillId="2" borderId="76" xfId="3" applyFont="1" applyFill="1" applyBorder="1" applyAlignment="1" applyProtection="1">
      <alignment horizontal="center"/>
    </xf>
    <xf numFmtId="10" fontId="4" fillId="2" borderId="0" xfId="3" applyNumberFormat="1" applyFont="1" applyFill="1" applyBorder="1" applyAlignment="1" applyProtection="1">
      <alignment horizontal="center"/>
    </xf>
    <xf numFmtId="10" fontId="4" fillId="2" borderId="65" xfId="3" applyNumberFormat="1" applyFont="1" applyFill="1" applyBorder="1" applyAlignment="1" applyProtection="1">
      <alignment horizontal="center"/>
    </xf>
    <xf numFmtId="0" fontId="3" fillId="2" borderId="0" xfId="3" applyFill="1" applyAlignment="1" applyProtection="1">
      <alignment horizontal="center"/>
    </xf>
    <xf numFmtId="0" fontId="3" fillId="2" borderId="65" xfId="3" applyFill="1" applyBorder="1" applyProtection="1"/>
    <xf numFmtId="0" fontId="31" fillId="2" borderId="0" xfId="3" applyFont="1" applyFill="1" applyAlignment="1" applyProtection="1">
      <alignment horizontal="center" vertical="center"/>
    </xf>
    <xf numFmtId="0" fontId="32" fillId="2" borderId="74" xfId="3" applyFont="1" applyFill="1" applyBorder="1" applyAlignment="1" applyProtection="1">
      <alignment horizontal="center"/>
    </xf>
    <xf numFmtId="0" fontId="20" fillId="6" borderId="96" xfId="3" applyFont="1" applyFill="1" applyBorder="1" applyAlignment="1" applyProtection="1">
      <alignment horizontal="center" vertical="center"/>
    </xf>
    <xf numFmtId="0" fontId="20" fillId="5" borderId="97" xfId="3" applyFont="1" applyFill="1" applyBorder="1" applyAlignment="1" applyProtection="1">
      <alignment horizontal="center" vertical="center"/>
    </xf>
    <xf numFmtId="0" fontId="20" fillId="5" borderId="11" xfId="3" applyFont="1" applyFill="1" applyBorder="1" applyAlignment="1" applyProtection="1">
      <alignment horizontal="center" vertical="center" wrapText="1"/>
    </xf>
    <xf numFmtId="0" fontId="28" fillId="6" borderId="98" xfId="3" applyFont="1" applyFill="1" applyBorder="1" applyAlignment="1" applyProtection="1">
      <alignment horizontal="center" vertical="center" wrapText="1"/>
    </xf>
    <xf numFmtId="0" fontId="31" fillId="6" borderId="99" xfId="3" applyFont="1" applyFill="1" applyBorder="1" applyAlignment="1" applyProtection="1">
      <alignment horizontal="center" vertical="center"/>
    </xf>
    <xf numFmtId="0" fontId="32" fillId="2" borderId="0" xfId="3" applyFont="1" applyFill="1" applyProtection="1"/>
    <xf numFmtId="0" fontId="32" fillId="0" borderId="0" xfId="3" applyFont="1" applyProtection="1"/>
    <xf numFmtId="0" fontId="23" fillId="2" borderId="0" xfId="3" applyFont="1" applyFill="1" applyAlignment="1" applyProtection="1">
      <alignment horizontal="center" vertical="center"/>
    </xf>
    <xf numFmtId="0" fontId="20" fillId="12" borderId="100" xfId="3" applyFont="1" applyFill="1" applyBorder="1" applyAlignment="1" applyProtection="1">
      <alignment horizontal="center" vertical="center" wrapText="1"/>
    </xf>
    <xf numFmtId="5" fontId="33" fillId="12" borderId="101" xfId="3" applyNumberFormat="1" applyFont="1" applyFill="1" applyBorder="1" applyAlignment="1" applyProtection="1">
      <alignment horizontal="center" vertical="center"/>
    </xf>
    <xf numFmtId="167" fontId="33" fillId="8" borderId="101" xfId="3" applyNumberFormat="1" applyFont="1" applyFill="1" applyBorder="1" applyAlignment="1" applyProtection="1">
      <alignment horizontal="center" vertical="center"/>
    </xf>
    <xf numFmtId="167" fontId="33" fillId="8" borderId="42" xfId="3" applyNumberFormat="1" applyFont="1" applyFill="1" applyBorder="1" applyAlignment="1" applyProtection="1">
      <alignment horizontal="center" vertical="center"/>
    </xf>
    <xf numFmtId="172" fontId="31" fillId="8" borderId="102" xfId="3" applyNumberFormat="1" applyFont="1" applyFill="1" applyBorder="1" applyAlignment="1" applyProtection="1">
      <alignment horizontal="center" vertical="center"/>
    </xf>
    <xf numFmtId="167" fontId="31" fillId="8" borderId="25" xfId="3" applyNumberFormat="1" applyFont="1" applyFill="1" applyBorder="1" applyAlignment="1" applyProtection="1">
      <alignment horizontal="center" vertical="center"/>
    </xf>
    <xf numFmtId="167" fontId="31" fillId="8" borderId="42" xfId="3" applyNumberFormat="1" applyFont="1" applyFill="1" applyBorder="1" applyAlignment="1" applyProtection="1">
      <alignment horizontal="center" vertical="center"/>
    </xf>
    <xf numFmtId="0" fontId="34" fillId="3" borderId="98" xfId="3" applyFont="1" applyFill="1" applyBorder="1" applyAlignment="1" applyProtection="1">
      <alignment horizontal="center" vertical="center" wrapText="1"/>
    </xf>
    <xf numFmtId="0" fontId="35" fillId="3" borderId="99" xfId="3" applyFont="1" applyFill="1" applyBorder="1" applyAlignment="1" applyProtection="1">
      <alignment horizontal="center" vertical="center"/>
    </xf>
    <xf numFmtId="0" fontId="36" fillId="2" borderId="0" xfId="3" applyFont="1" applyFill="1" applyProtection="1"/>
    <xf numFmtId="0" fontId="36" fillId="0" borderId="0" xfId="3" applyFont="1" applyProtection="1"/>
    <xf numFmtId="164" fontId="37" fillId="2" borderId="0" xfId="3" applyNumberFormat="1" applyFont="1" applyFill="1" applyAlignment="1" applyProtection="1">
      <alignment horizontal="center"/>
    </xf>
    <xf numFmtId="0" fontId="3" fillId="3" borderId="0" xfId="3" applyFill="1" applyProtection="1"/>
    <xf numFmtId="0" fontId="13" fillId="3" borderId="0" xfId="3" applyFont="1" applyFill="1" applyBorder="1" applyAlignment="1" applyProtection="1">
      <alignment horizontal="center"/>
    </xf>
    <xf numFmtId="0" fontId="13" fillId="3" borderId="0" xfId="3" applyFont="1" applyFill="1" applyBorder="1" applyAlignment="1" applyProtection="1">
      <alignment horizontal="center" vertical="center"/>
    </xf>
    <xf numFmtId="173" fontId="15" fillId="3" borderId="0" xfId="3" applyNumberFormat="1" applyFont="1" applyFill="1" applyBorder="1" applyAlignment="1" applyProtection="1">
      <alignment horizontal="center"/>
    </xf>
    <xf numFmtId="0" fontId="39" fillId="3" borderId="0" xfId="3" applyFont="1" applyFill="1" applyBorder="1" applyAlignment="1" applyProtection="1">
      <alignment horizontal="center" vertical="center"/>
    </xf>
    <xf numFmtId="0" fontId="42" fillId="3" borderId="0" xfId="0" applyFont="1" applyFill="1" applyBorder="1" applyAlignment="1" applyProtection="1">
      <alignment horizontal="center" vertical="center"/>
    </xf>
    <xf numFmtId="0" fontId="0" fillId="3" borderId="0" xfId="0" applyFill="1" applyAlignment="1" applyProtection="1">
      <alignment horizontal="center" vertical="center"/>
    </xf>
    <xf numFmtId="0" fontId="0" fillId="3" borderId="65" xfId="0" applyFill="1" applyBorder="1" applyAlignment="1" applyProtection="1">
      <alignment horizontal="center" vertical="center"/>
    </xf>
    <xf numFmtId="9" fontId="15" fillId="3" borderId="0" xfId="3" applyNumberFormat="1" applyFont="1" applyFill="1" applyBorder="1" applyAlignment="1" applyProtection="1">
      <alignment horizontal="center"/>
    </xf>
    <xf numFmtId="10" fontId="15" fillId="3" borderId="0" xfId="3" applyNumberFormat="1" applyFont="1" applyFill="1" applyBorder="1" applyAlignment="1" applyProtection="1">
      <alignment horizontal="center"/>
    </xf>
    <xf numFmtId="0" fontId="13" fillId="3" borderId="76" xfId="3" applyFont="1" applyFill="1" applyBorder="1" applyAlignment="1" applyProtection="1">
      <alignment horizontal="center"/>
    </xf>
    <xf numFmtId="0" fontId="28" fillId="13" borderId="110" xfId="3" applyNumberFormat="1" applyFont="1" applyFill="1" applyBorder="1" applyAlignment="1" applyProtection="1">
      <alignment horizontal="center" vertical="center"/>
    </xf>
    <xf numFmtId="0" fontId="0" fillId="3" borderId="113" xfId="0" applyFill="1" applyBorder="1" applyAlignment="1" applyProtection="1">
      <alignment horizontal="center" vertical="center"/>
    </xf>
    <xf numFmtId="9" fontId="46" fillId="5" borderId="114" xfId="3" applyNumberFormat="1" applyFont="1" applyFill="1" applyBorder="1" applyAlignment="1" applyProtection="1">
      <alignment horizontal="center" vertical="center"/>
    </xf>
    <xf numFmtId="0" fontId="47" fillId="5" borderId="115" xfId="3" applyFont="1" applyFill="1" applyBorder="1" applyAlignment="1" applyProtection="1">
      <alignment horizontal="center" vertical="center"/>
    </xf>
    <xf numFmtId="0" fontId="3" fillId="3" borderId="65" xfId="3" applyFill="1" applyBorder="1" applyProtection="1"/>
    <xf numFmtId="0" fontId="28" fillId="15" borderId="116" xfId="3" applyNumberFormat="1" applyFont="1" applyFill="1" applyBorder="1" applyAlignment="1" applyProtection="1">
      <alignment horizontal="center" vertical="center"/>
    </xf>
    <xf numFmtId="0" fontId="3" fillId="3" borderId="0" xfId="3" applyFill="1" applyBorder="1" applyProtection="1"/>
    <xf numFmtId="0" fontId="28" fillId="6" borderId="116" xfId="3" applyNumberFormat="1" applyFont="1" applyFill="1" applyBorder="1" applyAlignment="1" applyProtection="1">
      <alignment horizontal="center" vertical="center"/>
    </xf>
    <xf numFmtId="0" fontId="52" fillId="3" borderId="127" xfId="0" applyFont="1" applyFill="1" applyBorder="1" applyAlignment="1" applyProtection="1">
      <alignment horizontal="center" vertical="center"/>
    </xf>
    <xf numFmtId="0" fontId="0" fillId="3" borderId="127" xfId="0" applyFill="1" applyBorder="1" applyAlignment="1" applyProtection="1">
      <alignment horizontal="center" vertical="center"/>
    </xf>
    <xf numFmtId="0" fontId="0" fillId="3" borderId="0" xfId="0" applyFill="1" applyBorder="1" applyAlignment="1" applyProtection="1">
      <alignment horizontal="center" vertical="center"/>
    </xf>
    <xf numFmtId="0" fontId="4" fillId="6" borderId="128" xfId="3" applyNumberFormat="1" applyFont="1" applyFill="1" applyBorder="1" applyAlignment="1" applyProtection="1">
      <alignment horizontal="center" vertical="center"/>
    </xf>
    <xf numFmtId="9" fontId="13" fillId="3" borderId="0" xfId="3" applyNumberFormat="1" applyFont="1" applyFill="1" applyBorder="1" applyAlignment="1" applyProtection="1">
      <alignment horizontal="center" vertical="center"/>
    </xf>
    <xf numFmtId="9" fontId="13" fillId="3" borderId="65" xfId="3" applyNumberFormat="1" applyFont="1" applyFill="1" applyBorder="1" applyAlignment="1" applyProtection="1">
      <alignment horizontal="center" vertical="center"/>
    </xf>
    <xf numFmtId="0" fontId="4" fillId="0" borderId="0" xfId="3" applyFont="1" applyFill="1" applyAlignment="1" applyProtection="1">
      <alignment horizontal="center" vertical="center"/>
    </xf>
    <xf numFmtId="0" fontId="3" fillId="0" borderId="0" xfId="3" applyFill="1" applyAlignment="1" applyProtection="1">
      <alignment horizontal="center"/>
    </xf>
    <xf numFmtId="171" fontId="3" fillId="0" borderId="0" xfId="3" applyNumberFormat="1" applyFill="1" applyProtection="1"/>
    <xf numFmtId="0" fontId="4" fillId="0" borderId="0" xfId="3" applyFont="1" applyAlignment="1" applyProtection="1">
      <alignment horizontal="center" vertical="center"/>
    </xf>
    <xf numFmtId="0" fontId="15" fillId="0" borderId="0" xfId="3" applyFont="1" applyFill="1" applyBorder="1" applyAlignment="1" applyProtection="1">
      <alignment horizontal="center" vertical="center"/>
    </xf>
    <xf numFmtId="0" fontId="4" fillId="0" borderId="0" xfId="3" applyFont="1" applyFill="1" applyBorder="1" applyAlignment="1" applyProtection="1">
      <alignment horizontal="center" vertical="center"/>
    </xf>
    <xf numFmtId="0" fontId="3" fillId="0" borderId="0" xfId="3" applyFill="1" applyBorder="1" applyAlignment="1" applyProtection="1">
      <alignment horizontal="center" vertical="center"/>
    </xf>
    <xf numFmtId="0" fontId="3" fillId="0" borderId="131" xfId="3" applyBorder="1" applyProtection="1"/>
    <xf numFmtId="0" fontId="0" fillId="0" borderId="0" xfId="0" applyBorder="1" applyAlignment="1" applyProtection="1">
      <alignment horizontal="center" vertical="center"/>
    </xf>
    <xf numFmtId="0" fontId="3" fillId="0" borderId="76" xfId="3" applyBorder="1" applyProtection="1"/>
    <xf numFmtId="0" fontId="3" fillId="0" borderId="137" xfId="3" applyBorder="1" applyAlignment="1" applyProtection="1">
      <alignment horizontal="center"/>
    </xf>
    <xf numFmtId="0" fontId="3" fillId="0" borderId="6" xfId="3" applyBorder="1" applyAlignment="1" applyProtection="1">
      <alignment horizontal="center"/>
    </xf>
    <xf numFmtId="0" fontId="4" fillId="17" borderId="137" xfId="3" applyFont="1" applyFill="1" applyBorder="1" applyAlignment="1" applyProtection="1">
      <alignment horizontal="center"/>
    </xf>
    <xf numFmtId="0" fontId="4" fillId="17" borderId="138" xfId="3" applyFont="1" applyFill="1" applyBorder="1" applyAlignment="1" applyProtection="1">
      <alignment horizontal="center"/>
    </xf>
    <xf numFmtId="0" fontId="4" fillId="0" borderId="137" xfId="3" applyFont="1" applyBorder="1" applyAlignment="1" applyProtection="1">
      <alignment horizontal="center"/>
    </xf>
    <xf numFmtId="0" fontId="4" fillId="0" borderId="6" xfId="3" applyFont="1" applyBorder="1" applyAlignment="1" applyProtection="1">
      <alignment horizontal="center"/>
    </xf>
    <xf numFmtId="0" fontId="4" fillId="0" borderId="134" xfId="3" applyFont="1" applyBorder="1" applyAlignment="1" applyProtection="1">
      <alignment horizontal="center"/>
    </xf>
    <xf numFmtId="0" fontId="4" fillId="0" borderId="133" xfId="3" applyFont="1" applyBorder="1" applyAlignment="1" applyProtection="1">
      <alignment horizontal="center"/>
    </xf>
    <xf numFmtId="0" fontId="4" fillId="0" borderId="54" xfId="3" applyFont="1" applyBorder="1" applyAlignment="1" applyProtection="1">
      <alignment horizontal="center"/>
    </xf>
    <xf numFmtId="0" fontId="4" fillId="17" borderId="134" xfId="3" applyFont="1" applyFill="1" applyBorder="1" applyAlignment="1" applyProtection="1">
      <alignment horizontal="center"/>
    </xf>
    <xf numFmtId="0" fontId="4" fillId="17" borderId="133" xfId="3" applyFont="1" applyFill="1" applyBorder="1" applyAlignment="1" applyProtection="1">
      <alignment horizontal="center"/>
    </xf>
    <xf numFmtId="0" fontId="4" fillId="5" borderId="0" xfId="3" applyFont="1" applyFill="1" applyBorder="1" applyAlignment="1" applyProtection="1">
      <alignment horizontal="center"/>
    </xf>
    <xf numFmtId="0" fontId="54" fillId="0" borderId="139" xfId="3" applyFont="1" applyBorder="1" applyProtection="1"/>
    <xf numFmtId="164" fontId="3" fillId="0" borderId="140" xfId="3" applyNumberFormat="1" applyBorder="1" applyProtection="1"/>
    <xf numFmtId="164" fontId="3" fillId="0" borderId="141" xfId="3" applyNumberFormat="1" applyBorder="1" applyProtection="1"/>
    <xf numFmtId="43" fontId="4" fillId="0" borderId="142" xfId="1" applyFont="1" applyBorder="1" applyAlignment="1" applyProtection="1">
      <alignment horizontal="center"/>
    </xf>
    <xf numFmtId="43" fontId="4" fillId="0" borderId="143" xfId="1" applyFont="1" applyBorder="1" applyAlignment="1" applyProtection="1">
      <alignment horizontal="center"/>
    </xf>
    <xf numFmtId="164" fontId="54" fillId="0" borderId="140" xfId="3" applyNumberFormat="1" applyFont="1" applyBorder="1" applyProtection="1"/>
    <xf numFmtId="164" fontId="54" fillId="0" borderId="141" xfId="3" applyNumberFormat="1" applyFont="1" applyBorder="1" applyProtection="1"/>
    <xf numFmtId="0" fontId="3" fillId="0" borderId="144" xfId="3" applyBorder="1" applyProtection="1"/>
    <xf numFmtId="164" fontId="54" fillId="0" borderId="145" xfId="3" applyNumberFormat="1" applyFont="1" applyBorder="1" applyProtection="1"/>
    <xf numFmtId="164" fontId="54" fillId="0" borderId="146" xfId="3" applyNumberFormat="1" applyFont="1" applyBorder="1" applyProtection="1"/>
    <xf numFmtId="171" fontId="3" fillId="0" borderId="145" xfId="3" applyNumberFormat="1" applyBorder="1" applyAlignment="1" applyProtection="1">
      <alignment horizontal="center"/>
    </xf>
    <xf numFmtId="171" fontId="3" fillId="0" borderId="147" xfId="3" applyNumberFormat="1" applyBorder="1" applyAlignment="1" applyProtection="1">
      <alignment horizontal="center"/>
    </xf>
    <xf numFmtId="171" fontId="3" fillId="0" borderId="76" xfId="3" applyNumberFormat="1" applyBorder="1" applyAlignment="1" applyProtection="1">
      <alignment horizontal="center"/>
    </xf>
    <xf numFmtId="171" fontId="3" fillId="0" borderId="65" xfId="3" applyNumberFormat="1" applyBorder="1" applyAlignment="1" applyProtection="1">
      <alignment horizontal="center"/>
    </xf>
    <xf numFmtId="171" fontId="3" fillId="5" borderId="0" xfId="3" applyNumberFormat="1" applyFill="1" applyBorder="1" applyAlignment="1" applyProtection="1">
      <alignment horizontal="center"/>
    </xf>
    <xf numFmtId="0" fontId="54" fillId="14" borderId="148" xfId="3" applyFont="1" applyFill="1" applyBorder="1" applyProtection="1"/>
    <xf numFmtId="164" fontId="3" fillId="14" borderId="149" xfId="3" applyNumberFormat="1" applyFill="1" applyBorder="1" applyProtection="1"/>
    <xf numFmtId="164" fontId="3" fillId="14" borderId="150" xfId="3" applyNumberFormat="1" applyFill="1" applyBorder="1" applyProtection="1"/>
    <xf numFmtId="43" fontId="4" fillId="0" borderId="149" xfId="1" applyFont="1" applyBorder="1" applyAlignment="1" applyProtection="1">
      <alignment horizontal="center"/>
    </xf>
    <xf numFmtId="43" fontId="4" fillId="0" borderId="151" xfId="1" applyFont="1" applyBorder="1" applyAlignment="1" applyProtection="1">
      <alignment horizontal="center"/>
    </xf>
    <xf numFmtId="164" fontId="54" fillId="14" borderId="149" xfId="3" applyNumberFormat="1" applyFont="1" applyFill="1" applyBorder="1" applyProtection="1"/>
    <xf numFmtId="164" fontId="54" fillId="14" borderId="150" xfId="3" applyNumberFormat="1" applyFont="1" applyFill="1" applyBorder="1" applyProtection="1"/>
    <xf numFmtId="0" fontId="3" fillId="0" borderId="66" xfId="3" applyBorder="1" applyProtection="1"/>
    <xf numFmtId="164" fontId="54" fillId="14" borderId="152" xfId="3" applyNumberFormat="1" applyFont="1" applyFill="1" applyBorder="1" applyProtection="1"/>
    <xf numFmtId="171" fontId="3" fillId="14" borderId="152" xfId="3" applyNumberFormat="1" applyFill="1" applyBorder="1" applyAlignment="1" applyProtection="1">
      <alignment horizontal="center"/>
    </xf>
    <xf numFmtId="171" fontId="3" fillId="14" borderId="65" xfId="3" applyNumberFormat="1" applyFill="1" applyBorder="1" applyAlignment="1" applyProtection="1">
      <alignment horizontal="center"/>
    </xf>
    <xf numFmtId="171" fontId="3" fillId="18" borderId="76" xfId="3" applyNumberFormat="1" applyFill="1" applyBorder="1" applyAlignment="1" applyProtection="1">
      <alignment horizontal="center"/>
    </xf>
    <xf numFmtId="171" fontId="3" fillId="18" borderId="65" xfId="3" applyNumberFormat="1" applyFill="1" applyBorder="1" applyAlignment="1" applyProtection="1">
      <alignment horizontal="center"/>
    </xf>
    <xf numFmtId="0" fontId="54" fillId="0" borderId="148" xfId="3" applyFont="1" applyBorder="1" applyProtection="1"/>
    <xf numFmtId="164" fontId="3" fillId="0" borderId="149" xfId="3" applyNumberFormat="1" applyBorder="1" applyProtection="1"/>
    <xf numFmtId="164" fontId="3" fillId="0" borderId="150" xfId="3" applyNumberFormat="1" applyBorder="1" applyProtection="1"/>
    <xf numFmtId="164" fontId="54" fillId="0" borderId="149" xfId="3" applyNumberFormat="1" applyFont="1" applyBorder="1" applyProtection="1"/>
    <xf numFmtId="164" fontId="54" fillId="0" borderId="150" xfId="3" applyNumberFormat="1" applyFont="1" applyBorder="1" applyProtection="1"/>
    <xf numFmtId="164" fontId="54" fillId="0" borderId="152" xfId="3" applyNumberFormat="1" applyFont="1" applyBorder="1" applyProtection="1"/>
    <xf numFmtId="171" fontId="3" fillId="0" borderId="152" xfId="3" applyNumberFormat="1" applyBorder="1" applyAlignment="1" applyProtection="1">
      <alignment horizontal="center"/>
    </xf>
    <xf numFmtId="0" fontId="54" fillId="0" borderId="79" xfId="3" applyFont="1" applyBorder="1" applyProtection="1"/>
    <xf numFmtId="164" fontId="3" fillId="0" borderId="153" xfId="3" applyNumberFormat="1" applyBorder="1" applyProtection="1"/>
    <xf numFmtId="164" fontId="3" fillId="0" borderId="154" xfId="3" applyNumberFormat="1" applyBorder="1" applyProtection="1"/>
    <xf numFmtId="43" fontId="4" fillId="0" borderId="153" xfId="1" applyFont="1" applyBorder="1" applyAlignment="1" applyProtection="1">
      <alignment horizontal="center"/>
    </xf>
    <xf numFmtId="43" fontId="4" fillId="0" borderId="155" xfId="1" applyFont="1" applyBorder="1" applyAlignment="1" applyProtection="1">
      <alignment horizontal="center"/>
    </xf>
    <xf numFmtId="164" fontId="54" fillId="0" borderId="153" xfId="3" applyNumberFormat="1" applyFont="1" applyBorder="1" applyProtection="1"/>
    <xf numFmtId="164" fontId="54" fillId="0" borderId="154" xfId="3" applyNumberFormat="1" applyFont="1" applyBorder="1" applyProtection="1"/>
    <xf numFmtId="164" fontId="54" fillId="0" borderId="156" xfId="3" applyNumberFormat="1" applyFont="1" applyBorder="1" applyProtection="1"/>
    <xf numFmtId="0" fontId="37" fillId="19" borderId="157" xfId="3" applyFont="1" applyFill="1" applyBorder="1" applyAlignment="1" applyProtection="1">
      <alignment horizontal="center"/>
    </xf>
    <xf numFmtId="0" fontId="3" fillId="0" borderId="0" xfId="3" applyAlignment="1" applyProtection="1">
      <alignment horizontal="right"/>
    </xf>
    <xf numFmtId="0" fontId="4" fillId="14" borderId="132" xfId="3" applyFont="1" applyFill="1" applyBorder="1" applyProtection="1"/>
    <xf numFmtId="164" fontId="4" fillId="14" borderId="134" xfId="3" applyNumberFormat="1" applyFont="1" applyFill="1" applyBorder="1" applyProtection="1"/>
    <xf numFmtId="164" fontId="4" fillId="14" borderId="136" xfId="3" applyNumberFormat="1" applyFont="1" applyFill="1" applyBorder="1" applyProtection="1"/>
    <xf numFmtId="164" fontId="4" fillId="14" borderId="133" xfId="3" applyNumberFormat="1" applyFont="1" applyFill="1" applyBorder="1" applyProtection="1"/>
    <xf numFmtId="43" fontId="4" fillId="0" borderId="0" xfId="1" applyFont="1" applyBorder="1" applyAlignment="1" applyProtection="1">
      <alignment horizontal="center"/>
    </xf>
    <xf numFmtId="164" fontId="28" fillId="14" borderId="134" xfId="3" applyNumberFormat="1" applyFont="1" applyFill="1" applyBorder="1" applyProtection="1"/>
    <xf numFmtId="164" fontId="28" fillId="14" borderId="133" xfId="3" applyNumberFormat="1" applyFont="1" applyFill="1" applyBorder="1" applyProtection="1"/>
    <xf numFmtId="0" fontId="4" fillId="14" borderId="54" xfId="3" applyFont="1" applyFill="1" applyBorder="1" applyProtection="1"/>
    <xf numFmtId="171" fontId="3" fillId="14" borderId="134" xfId="3" applyNumberFormat="1" applyFill="1" applyBorder="1" applyAlignment="1" applyProtection="1">
      <alignment horizontal="center"/>
    </xf>
    <xf numFmtId="171" fontId="3" fillId="14" borderId="133" xfId="3" applyNumberFormat="1" applyFill="1" applyBorder="1" applyAlignment="1" applyProtection="1">
      <alignment horizontal="center"/>
    </xf>
    <xf numFmtId="169" fontId="4" fillId="0" borderId="31" xfId="2" applyNumberFormat="1" applyFont="1" applyBorder="1" applyAlignment="1" applyProtection="1">
      <alignment horizontal="center"/>
    </xf>
    <xf numFmtId="0" fontId="3" fillId="5" borderId="132" xfId="3" applyFont="1" applyFill="1" applyBorder="1" applyProtection="1"/>
    <xf numFmtId="164" fontId="3" fillId="5" borderId="134" xfId="3" applyNumberFormat="1" applyFont="1" applyFill="1" applyBorder="1" applyProtection="1"/>
    <xf numFmtId="164" fontId="3" fillId="5" borderId="136" xfId="3" applyNumberFormat="1" applyFont="1" applyFill="1" applyBorder="1" applyProtection="1"/>
    <xf numFmtId="164" fontId="3" fillId="5" borderId="133" xfId="3" applyNumberFormat="1" applyFont="1" applyFill="1" applyBorder="1" applyProtection="1"/>
    <xf numFmtId="164" fontId="54" fillId="5" borderId="134" xfId="3" applyNumberFormat="1" applyFont="1" applyFill="1" applyBorder="1" applyProtection="1"/>
    <xf numFmtId="164" fontId="54" fillId="5" borderId="133" xfId="3" applyNumberFormat="1" applyFont="1" applyFill="1" applyBorder="1" applyProtection="1"/>
    <xf numFmtId="0" fontId="3" fillId="0" borderId="15" xfId="3" applyBorder="1" applyProtection="1"/>
    <xf numFmtId="164" fontId="54" fillId="5" borderId="158" xfId="3" applyNumberFormat="1" applyFont="1" applyFill="1" applyBorder="1" applyProtection="1"/>
    <xf numFmtId="164" fontId="54" fillId="5" borderId="4" xfId="3" applyNumberFormat="1" applyFont="1" applyFill="1" applyBorder="1" applyProtection="1"/>
    <xf numFmtId="171" fontId="3" fillId="0" borderId="158" xfId="3" applyNumberFormat="1" applyBorder="1" applyAlignment="1" applyProtection="1">
      <alignment horizontal="center"/>
    </xf>
    <xf numFmtId="171" fontId="3" fillId="0" borderId="4" xfId="3" applyNumberFormat="1" applyBorder="1" applyAlignment="1" applyProtection="1">
      <alignment horizontal="center"/>
    </xf>
    <xf numFmtId="0" fontId="3" fillId="0" borderId="159" xfId="3" applyBorder="1" applyProtection="1"/>
    <xf numFmtId="0" fontId="3" fillId="0" borderId="4" xfId="3" applyBorder="1" applyProtection="1"/>
    <xf numFmtId="171" fontId="3" fillId="0" borderId="159" xfId="3" applyNumberFormat="1" applyBorder="1" applyProtection="1"/>
    <xf numFmtId="171" fontId="3" fillId="0" borderId="4" xfId="3" applyNumberFormat="1" applyBorder="1" applyProtection="1"/>
    <xf numFmtId="9" fontId="4" fillId="0" borderId="160" xfId="3" applyNumberFormat="1" applyFont="1" applyBorder="1" applyAlignment="1" applyProtection="1">
      <alignment horizontal="center"/>
    </xf>
    <xf numFmtId="175" fontId="4" fillId="0" borderId="31" xfId="1" applyNumberFormat="1" applyFont="1" applyBorder="1" applyAlignment="1" applyProtection="1">
      <alignment horizontal="center" vertical="center"/>
    </xf>
    <xf numFmtId="9" fontId="4" fillId="0" borderId="0" xfId="3" applyNumberFormat="1" applyFont="1" applyAlignment="1" applyProtection="1">
      <alignment horizontal="center"/>
    </xf>
    <xf numFmtId="0" fontId="4" fillId="17" borderId="132" xfId="3" applyFont="1" applyFill="1" applyBorder="1" applyAlignment="1" applyProtection="1">
      <alignment horizontal="center"/>
    </xf>
    <xf numFmtId="0" fontId="3" fillId="0" borderId="0" xfId="3" applyAlignment="1" applyProtection="1">
      <alignment horizontal="center"/>
    </xf>
    <xf numFmtId="175" fontId="4" fillId="0" borderId="160" xfId="1" applyNumberFormat="1" applyFont="1" applyBorder="1" applyAlignment="1" applyProtection="1">
      <alignment horizontal="center" vertical="center"/>
    </xf>
    <xf numFmtId="175" fontId="4" fillId="0" borderId="50" xfId="1" applyNumberFormat="1" applyFont="1" applyBorder="1" applyAlignment="1" applyProtection="1">
      <alignment horizontal="center" vertical="center"/>
    </xf>
    <xf numFmtId="0" fontId="5" fillId="0" borderId="0" xfId="3" applyFont="1" applyProtection="1"/>
    <xf numFmtId="0" fontId="4" fillId="0" borderId="0" xfId="3" applyFont="1" applyAlignment="1" applyProtection="1">
      <alignment horizontal="center"/>
    </xf>
    <xf numFmtId="0" fontId="0" fillId="5" borderId="0" xfId="0" applyFill="1" applyAlignment="1">
      <alignment horizontal="center" vertical="center"/>
    </xf>
    <xf numFmtId="174" fontId="0" fillId="5" borderId="0" xfId="0" applyNumberFormat="1" applyFill="1" applyAlignment="1">
      <alignment horizontal="center" vertical="center"/>
    </xf>
    <xf numFmtId="169" fontId="0" fillId="5" borderId="0" xfId="2" applyNumberFormat="1" applyFont="1" applyFill="1" applyAlignment="1">
      <alignment horizontal="center" vertical="center"/>
    </xf>
    <xf numFmtId="0" fontId="55" fillId="20" borderId="54" xfId="0" applyFont="1" applyFill="1" applyBorder="1" applyAlignment="1">
      <alignment horizontal="center" vertical="center"/>
    </xf>
    <xf numFmtId="0" fontId="0" fillId="5" borderId="0" xfId="0" applyFill="1"/>
    <xf numFmtId="174" fontId="2" fillId="20" borderId="134" xfId="0" applyNumberFormat="1" applyFont="1" applyFill="1" applyBorder="1" applyAlignment="1">
      <alignment horizontal="center" vertical="center"/>
    </xf>
    <xf numFmtId="169" fontId="2" fillId="20" borderId="161" xfId="2" applyNumberFormat="1" applyFont="1" applyFill="1" applyBorder="1" applyAlignment="1">
      <alignment horizontal="center" vertical="center"/>
    </xf>
    <xf numFmtId="176" fontId="2" fillId="20" borderId="161" xfId="0" applyNumberFormat="1" applyFont="1" applyFill="1" applyBorder="1" applyAlignment="1">
      <alignment horizontal="center" vertical="center"/>
    </xf>
    <xf numFmtId="174" fontId="2" fillId="20" borderId="161" xfId="0" applyNumberFormat="1" applyFont="1" applyFill="1" applyBorder="1" applyAlignment="1">
      <alignment horizontal="center" vertical="center"/>
    </xf>
    <xf numFmtId="174" fontId="2" fillId="20" borderId="135" xfId="0" applyNumberFormat="1" applyFont="1" applyFill="1" applyBorder="1" applyAlignment="1">
      <alignment horizontal="center" vertical="center"/>
    </xf>
    <xf numFmtId="0" fontId="0" fillId="5" borderId="162" xfId="0" applyFill="1" applyBorder="1"/>
    <xf numFmtId="174" fontId="0" fillId="5" borderId="163" xfId="0" applyNumberFormat="1" applyFill="1" applyBorder="1" applyAlignment="1">
      <alignment horizontal="center" vertical="center"/>
    </xf>
    <xf numFmtId="169" fontId="0" fillId="5" borderId="163" xfId="2" applyNumberFormat="1" applyFont="1" applyFill="1" applyBorder="1" applyAlignment="1">
      <alignment horizontal="center" vertical="center"/>
    </xf>
    <xf numFmtId="0" fontId="0" fillId="5" borderId="148" xfId="0" applyFill="1" applyBorder="1"/>
    <xf numFmtId="174" fontId="0" fillId="5" borderId="164" xfId="0" applyNumberFormat="1" applyFill="1" applyBorder="1" applyAlignment="1">
      <alignment horizontal="center" vertical="center"/>
    </xf>
    <xf numFmtId="169" fontId="0" fillId="5" borderId="164" xfId="2" applyNumberFormat="1" applyFont="1" applyFill="1" applyBorder="1" applyAlignment="1">
      <alignment horizontal="center" vertical="center"/>
    </xf>
    <xf numFmtId="174" fontId="0" fillId="5" borderId="165" xfId="0" applyNumberFormat="1" applyFill="1" applyBorder="1" applyAlignment="1">
      <alignment horizontal="center" vertical="center"/>
    </xf>
    <xf numFmtId="0" fontId="0" fillId="5" borderId="166" xfId="0" applyFill="1" applyBorder="1"/>
    <xf numFmtId="174" fontId="0" fillId="5" borderId="167" xfId="0" applyNumberFormat="1" applyFill="1" applyBorder="1" applyAlignment="1">
      <alignment horizontal="center" vertical="center"/>
    </xf>
    <xf numFmtId="169" fontId="0" fillId="5" borderId="167" xfId="2" applyNumberFormat="1" applyFont="1" applyFill="1" applyBorder="1" applyAlignment="1">
      <alignment horizontal="center" vertical="center"/>
    </xf>
    <xf numFmtId="0" fontId="2" fillId="20" borderId="50" xfId="0" applyFont="1" applyFill="1" applyBorder="1" applyAlignment="1">
      <alignment horizontal="center" vertical="center"/>
    </xf>
    <xf numFmtId="174" fontId="2" fillId="20" borderId="168" xfId="0" applyNumberFormat="1" applyFont="1" applyFill="1" applyBorder="1" applyAlignment="1">
      <alignment horizontal="center" vertical="center"/>
    </xf>
    <xf numFmtId="169" fontId="2" fillId="20" borderId="168" xfId="2" applyNumberFormat="1" applyFont="1" applyFill="1" applyBorder="1" applyAlignment="1">
      <alignment horizontal="center" vertical="center"/>
    </xf>
    <xf numFmtId="174" fontId="0" fillId="20" borderId="168" xfId="0" applyNumberFormat="1" applyFill="1" applyBorder="1" applyAlignment="1">
      <alignment horizontal="center" vertical="center"/>
    </xf>
    <xf numFmtId="0" fontId="56" fillId="0" borderId="95" xfId="0" applyFont="1" applyBorder="1" applyAlignment="1">
      <alignment horizontal="center"/>
    </xf>
    <xf numFmtId="0" fontId="57" fillId="21" borderId="54" xfId="0" applyFont="1" applyFill="1" applyBorder="1" applyAlignment="1">
      <alignment horizontal="center"/>
    </xf>
    <xf numFmtId="0" fontId="57" fillId="22" borderId="133" xfId="0" applyFont="1" applyFill="1" applyBorder="1" applyAlignment="1">
      <alignment horizontal="center"/>
    </xf>
    <xf numFmtId="0" fontId="0" fillId="0" borderId="169" xfId="0" applyBorder="1"/>
    <xf numFmtId="165" fontId="2" fillId="21" borderId="170" xfId="0" applyNumberFormat="1" applyFont="1" applyFill="1" applyBorder="1" applyAlignment="1">
      <alignment horizontal="center"/>
    </xf>
    <xf numFmtId="165" fontId="2" fillId="22" borderId="171" xfId="0" applyNumberFormat="1" applyFont="1" applyFill="1" applyBorder="1" applyAlignment="1">
      <alignment horizontal="center"/>
    </xf>
    <xf numFmtId="0" fontId="0" fillId="0" borderId="37" xfId="0" applyBorder="1"/>
    <xf numFmtId="0" fontId="58" fillId="0" borderId="132" xfId="0" applyFont="1" applyFill="1" applyBorder="1" applyAlignment="1">
      <alignment horizontal="center"/>
    </xf>
    <xf numFmtId="165" fontId="58" fillId="21" borderId="54" xfId="0" applyNumberFormat="1" applyFont="1" applyFill="1" applyBorder="1" applyAlignment="1">
      <alignment horizontal="center"/>
    </xf>
    <xf numFmtId="165" fontId="58" fillId="22" borderId="133" xfId="0" applyNumberFormat="1" applyFont="1" applyFill="1" applyBorder="1" applyAlignment="1">
      <alignment horizontal="center"/>
    </xf>
    <xf numFmtId="2" fontId="2" fillId="21" borderId="157" xfId="0" applyNumberFormat="1" applyFont="1" applyFill="1" applyBorder="1" applyAlignment="1">
      <alignment horizontal="center"/>
    </xf>
    <xf numFmtId="2" fontId="2" fillId="22" borderId="6" xfId="0" applyNumberFormat="1" applyFont="1" applyFill="1" applyBorder="1" applyAlignment="1">
      <alignment horizontal="center"/>
    </xf>
    <xf numFmtId="2" fontId="2" fillId="21" borderId="31" xfId="0" applyNumberFormat="1" applyFont="1" applyFill="1" applyBorder="1" applyAlignment="1">
      <alignment horizontal="center"/>
    </xf>
    <xf numFmtId="2" fontId="2" fillId="21" borderId="33" xfId="0" applyNumberFormat="1" applyFont="1" applyFill="1" applyBorder="1" applyAlignment="1">
      <alignment horizontal="center"/>
    </xf>
    <xf numFmtId="0" fontId="58" fillId="0" borderId="40" xfId="0" applyFont="1" applyFill="1" applyBorder="1" applyAlignment="1">
      <alignment horizontal="center"/>
    </xf>
    <xf numFmtId="165" fontId="58" fillId="21" borderId="50" xfId="0" applyNumberFormat="1" applyFont="1" applyFill="1" applyBorder="1" applyAlignment="1">
      <alignment horizontal="center"/>
    </xf>
    <xf numFmtId="165" fontId="58" fillId="22" borderId="27" xfId="0" applyNumberFormat="1" applyFont="1" applyFill="1" applyBorder="1" applyAlignment="1">
      <alignment horizontal="center"/>
    </xf>
    <xf numFmtId="0" fontId="2" fillId="5" borderId="0" xfId="0" applyFont="1" applyFill="1" applyAlignment="1">
      <alignment horizontal="center"/>
    </xf>
    <xf numFmtId="2" fontId="2" fillId="22" borderId="157" xfId="0" applyNumberFormat="1" applyFont="1" applyFill="1" applyBorder="1" applyAlignment="1">
      <alignment horizontal="center"/>
    </xf>
    <xf numFmtId="0" fontId="0" fillId="0" borderId="172" xfId="0" applyBorder="1"/>
    <xf numFmtId="165" fontId="58" fillId="22" borderId="54" xfId="0" applyNumberFormat="1" applyFont="1" applyFill="1" applyBorder="1" applyAlignment="1">
      <alignment horizontal="center"/>
    </xf>
    <xf numFmtId="0" fontId="58" fillId="5" borderId="0" xfId="0" applyFont="1" applyFill="1" applyBorder="1" applyAlignment="1">
      <alignment horizontal="center"/>
    </xf>
    <xf numFmtId="165" fontId="58" fillId="5" borderId="0" xfId="0" applyNumberFormat="1" applyFont="1" applyFill="1" applyBorder="1" applyAlignment="1">
      <alignment horizontal="center"/>
    </xf>
    <xf numFmtId="0" fontId="0" fillId="0" borderId="160" xfId="0" applyBorder="1"/>
    <xf numFmtId="165" fontId="2" fillId="0" borderId="157" xfId="0" applyNumberFormat="1" applyFont="1" applyBorder="1" applyAlignment="1">
      <alignment horizontal="center"/>
    </xf>
    <xf numFmtId="165" fontId="2" fillId="0" borderId="6" xfId="0" applyNumberFormat="1" applyFont="1" applyBorder="1" applyAlignment="1">
      <alignment horizontal="center"/>
    </xf>
    <xf numFmtId="0" fontId="0" fillId="0" borderId="173" xfId="0" applyBorder="1"/>
    <xf numFmtId="165" fontId="2" fillId="0" borderId="31" xfId="0" applyNumberFormat="1" applyFont="1" applyBorder="1" applyAlignment="1">
      <alignment horizontal="center"/>
    </xf>
    <xf numFmtId="165" fontId="2" fillId="0" borderId="9" xfId="0" applyNumberFormat="1" applyFont="1" applyBorder="1" applyAlignment="1">
      <alignment horizontal="center"/>
    </xf>
    <xf numFmtId="0" fontId="0" fillId="0" borderId="174" xfId="0" applyBorder="1"/>
    <xf numFmtId="165" fontId="2" fillId="0" borderId="33" xfId="0" applyNumberFormat="1" applyFont="1" applyBorder="1" applyAlignment="1">
      <alignment horizontal="center"/>
    </xf>
    <xf numFmtId="165" fontId="2" fillId="0" borderId="20" xfId="0" applyNumberFormat="1" applyFont="1" applyBorder="1" applyAlignment="1">
      <alignment horizontal="center"/>
    </xf>
    <xf numFmtId="165" fontId="58" fillId="0" borderId="54" xfId="0" applyNumberFormat="1" applyFont="1" applyBorder="1" applyAlignment="1">
      <alignment horizontal="center"/>
    </xf>
    <xf numFmtId="165" fontId="58" fillId="0" borderId="133" xfId="0" applyNumberFormat="1" applyFont="1" applyBorder="1" applyAlignment="1">
      <alignment horizontal="center"/>
    </xf>
    <xf numFmtId="0" fontId="0" fillId="5" borderId="0" xfId="0" applyFill="1" applyBorder="1"/>
    <xf numFmtId="171" fontId="20" fillId="5" borderId="0" xfId="3" applyNumberFormat="1" applyFont="1" applyFill="1" applyBorder="1" applyAlignment="1" applyProtection="1">
      <alignment horizontal="center" vertical="center"/>
    </xf>
    <xf numFmtId="0" fontId="20" fillId="6" borderId="11" xfId="3" applyFont="1" applyFill="1" applyBorder="1" applyAlignment="1" applyProtection="1">
      <alignment horizontal="center" vertical="center"/>
    </xf>
    <xf numFmtId="0" fontId="20" fillId="6" borderId="12" xfId="3" applyFont="1" applyFill="1" applyBorder="1" applyAlignment="1" applyProtection="1">
      <alignment horizontal="center" vertical="center"/>
    </xf>
    <xf numFmtId="0" fontId="20" fillId="6" borderId="13" xfId="3" applyFont="1" applyFill="1" applyBorder="1" applyAlignment="1" applyProtection="1">
      <alignment horizontal="center" vertical="center"/>
    </xf>
    <xf numFmtId="0" fontId="6" fillId="2" borderId="0" xfId="3" applyFont="1" applyFill="1" applyBorder="1" applyAlignment="1" applyProtection="1">
      <alignment horizontal="center" vertical="center"/>
    </xf>
    <xf numFmtId="0" fontId="7" fillId="0" borderId="0" xfId="0" applyFont="1" applyBorder="1" applyAlignment="1" applyProtection="1">
      <alignment horizontal="center" vertical="center"/>
    </xf>
    <xf numFmtId="0" fontId="7" fillId="0" borderId="0" xfId="0" applyFont="1" applyAlignment="1" applyProtection="1">
      <alignment horizontal="center" vertical="center"/>
    </xf>
    <xf numFmtId="0" fontId="9" fillId="2" borderId="0" xfId="3" applyFont="1" applyFill="1" applyBorder="1" applyAlignment="1" applyProtection="1">
      <alignment horizontal="right" vertical="center"/>
    </xf>
    <xf numFmtId="0" fontId="10" fillId="0" borderId="0" xfId="0" applyFont="1" applyBorder="1" applyAlignment="1" applyProtection="1">
      <alignment horizontal="right" vertical="center"/>
    </xf>
    <xf numFmtId="0" fontId="10" fillId="0" borderId="0" xfId="0" applyFont="1" applyAlignment="1" applyProtection="1">
      <alignment vertical="center"/>
    </xf>
    <xf numFmtId="0" fontId="9" fillId="2" borderId="0" xfId="3" applyFont="1" applyFill="1" applyBorder="1" applyAlignment="1" applyProtection="1">
      <alignment horizontal="left" vertical="center"/>
    </xf>
    <xf numFmtId="0" fontId="10" fillId="0" borderId="0" xfId="0" applyFont="1" applyAlignment="1" applyProtection="1">
      <alignment horizontal="left" vertical="center"/>
    </xf>
    <xf numFmtId="0" fontId="14" fillId="5" borderId="1" xfId="3" applyNumberFormat="1" applyFont="1" applyFill="1" applyBorder="1" applyAlignment="1" applyProtection="1">
      <alignment horizontal="center" vertical="center"/>
    </xf>
    <xf numFmtId="0" fontId="15" fillId="6" borderId="1" xfId="3" applyFont="1" applyFill="1" applyBorder="1" applyAlignment="1" applyProtection="1">
      <alignment horizontal="center" vertical="center" wrapText="1"/>
    </xf>
    <xf numFmtId="0" fontId="17" fillId="0" borderId="1" xfId="3" applyFont="1" applyBorder="1" applyAlignment="1" applyProtection="1">
      <alignment horizontal="center" vertical="center" wrapText="1"/>
    </xf>
    <xf numFmtId="0" fontId="15" fillId="6" borderId="2" xfId="3" applyFont="1" applyFill="1" applyBorder="1" applyAlignment="1" applyProtection="1">
      <alignment horizontal="center" vertical="center" wrapText="1"/>
    </xf>
    <xf numFmtId="0" fontId="15" fillId="6" borderId="4" xfId="3" applyFont="1" applyFill="1" applyBorder="1" applyAlignment="1" applyProtection="1">
      <alignment horizontal="center" vertical="center" wrapText="1"/>
    </xf>
    <xf numFmtId="0" fontId="15" fillId="6" borderId="3" xfId="3" applyFont="1" applyFill="1" applyBorder="1" applyAlignment="1" applyProtection="1">
      <alignment horizontal="center" vertical="center" wrapText="1"/>
    </xf>
    <xf numFmtId="0" fontId="17" fillId="0" borderId="5" xfId="3" applyFont="1" applyBorder="1" applyAlignment="1" applyProtection="1">
      <alignment horizontal="center" vertical="center" wrapText="1"/>
    </xf>
    <xf numFmtId="0" fontId="38" fillId="2" borderId="0" xfId="3" applyFont="1" applyFill="1" applyBorder="1" applyAlignment="1" applyProtection="1">
      <alignment horizontal="center" vertical="center"/>
    </xf>
    <xf numFmtId="0" fontId="0" fillId="0" borderId="0" xfId="0" applyAlignment="1">
      <alignment horizontal="center"/>
    </xf>
    <xf numFmtId="165" fontId="15" fillId="0" borderId="35" xfId="3" applyNumberFormat="1" applyFont="1" applyFill="1" applyBorder="1" applyAlignment="1" applyProtection="1">
      <alignment horizontal="center" vertical="center"/>
    </xf>
    <xf numFmtId="165" fontId="15" fillId="0" borderId="36" xfId="3" applyNumberFormat="1" applyFont="1" applyFill="1" applyBorder="1" applyAlignment="1" applyProtection="1">
      <alignment horizontal="center" vertical="center"/>
    </xf>
    <xf numFmtId="165" fontId="15" fillId="0" borderId="37" xfId="3" applyNumberFormat="1" applyFont="1" applyFill="1" applyBorder="1" applyAlignment="1" applyProtection="1">
      <alignment horizontal="center" vertical="center"/>
    </xf>
    <xf numFmtId="165" fontId="15" fillId="0" borderId="38" xfId="3" applyNumberFormat="1" applyFont="1" applyFill="1" applyBorder="1" applyAlignment="1" applyProtection="1">
      <alignment horizontal="center" vertical="center"/>
    </xf>
    <xf numFmtId="165" fontId="15" fillId="0" borderId="40" xfId="3" applyNumberFormat="1" applyFont="1" applyFill="1" applyBorder="1" applyAlignment="1" applyProtection="1">
      <alignment horizontal="center" vertical="center"/>
    </xf>
    <xf numFmtId="165" fontId="15" fillId="0" borderId="41" xfId="3" applyNumberFormat="1" applyFont="1" applyFill="1" applyBorder="1" applyAlignment="1" applyProtection="1">
      <alignment horizontal="center" vertical="center"/>
    </xf>
    <xf numFmtId="165" fontId="20" fillId="0" borderId="42" xfId="3" applyNumberFormat="1" applyFont="1" applyFill="1" applyBorder="1" applyAlignment="1" applyProtection="1">
      <alignment horizontal="center" vertical="center"/>
    </xf>
    <xf numFmtId="165" fontId="20" fillId="0" borderId="43" xfId="3" applyNumberFormat="1" applyFont="1" applyFill="1" applyBorder="1" applyAlignment="1" applyProtection="1">
      <alignment horizontal="center" vertical="center"/>
    </xf>
    <xf numFmtId="0" fontId="20" fillId="3" borderId="0" xfId="3" applyFont="1" applyFill="1" applyBorder="1" applyAlignment="1" applyProtection="1">
      <alignment horizontal="center" vertical="center"/>
    </xf>
    <xf numFmtId="0" fontId="39" fillId="5" borderId="103" xfId="3" applyFont="1" applyFill="1" applyBorder="1" applyAlignment="1" applyProtection="1">
      <alignment horizontal="center" vertical="center"/>
    </xf>
    <xf numFmtId="0" fontId="0" fillId="0" borderId="104" xfId="0" applyBorder="1" applyAlignment="1" applyProtection="1">
      <alignment horizontal="center" vertical="center"/>
    </xf>
    <xf numFmtId="0" fontId="0" fillId="0" borderId="105" xfId="0" applyBorder="1" applyAlignment="1" applyProtection="1">
      <alignment horizontal="center" vertical="center"/>
    </xf>
    <xf numFmtId="10" fontId="40" fillId="2" borderId="0" xfId="2" applyNumberFormat="1" applyFont="1" applyFill="1" applyBorder="1" applyAlignment="1" applyProtection="1">
      <alignment horizontal="center" vertical="center"/>
    </xf>
    <xf numFmtId="0" fontId="41" fillId="0" borderId="0" xfId="0" applyFont="1" applyBorder="1" applyAlignment="1">
      <alignment horizontal="center" vertical="center"/>
    </xf>
    <xf numFmtId="0" fontId="43" fillId="5" borderId="106" xfId="0" applyFont="1" applyFill="1" applyBorder="1" applyAlignment="1" applyProtection="1">
      <alignment horizontal="center" vertical="center"/>
    </xf>
    <xf numFmtId="0" fontId="0" fillId="0" borderId="107" xfId="0" applyBorder="1" applyAlignment="1" applyProtection="1">
      <alignment horizontal="center" vertical="center"/>
    </xf>
    <xf numFmtId="0" fontId="43" fillId="5" borderId="108" xfId="0" applyFont="1" applyFill="1" applyBorder="1" applyAlignment="1" applyProtection="1">
      <alignment horizontal="center" vertical="center"/>
    </xf>
    <xf numFmtId="0" fontId="44" fillId="5" borderId="109" xfId="0" applyFont="1" applyFill="1" applyBorder="1" applyAlignment="1" applyProtection="1">
      <alignment horizontal="center" vertical="center"/>
    </xf>
    <xf numFmtId="165" fontId="45" fillId="14" borderId="111" xfId="1" applyNumberFormat="1" applyFont="1" applyFill="1" applyBorder="1" applyAlignment="1" applyProtection="1">
      <alignment horizontal="center" vertical="center"/>
    </xf>
    <xf numFmtId="165" fontId="45" fillId="0" borderId="111" xfId="0" applyNumberFormat="1" applyFont="1" applyBorder="1" applyAlignment="1" applyProtection="1">
      <alignment horizontal="center" vertical="center"/>
    </xf>
    <xf numFmtId="165" fontId="45" fillId="0" borderId="112" xfId="0" applyNumberFormat="1" applyFont="1" applyBorder="1" applyAlignment="1" applyProtection="1">
      <alignment horizontal="center" vertical="center"/>
    </xf>
    <xf numFmtId="165" fontId="45" fillId="15" borderId="117" xfId="1" applyNumberFormat="1" applyFont="1" applyFill="1" applyBorder="1" applyAlignment="1" applyProtection="1">
      <alignment horizontal="center" vertical="center"/>
    </xf>
    <xf numFmtId="165" fontId="45" fillId="0" borderId="117" xfId="0" applyNumberFormat="1" applyFont="1" applyBorder="1" applyAlignment="1" applyProtection="1">
      <alignment horizontal="center" vertical="center"/>
    </xf>
    <xf numFmtId="165" fontId="45" fillId="0" borderId="118" xfId="0" applyNumberFormat="1" applyFont="1" applyBorder="1" applyAlignment="1" applyProtection="1">
      <alignment horizontal="center" vertical="center"/>
    </xf>
    <xf numFmtId="9" fontId="20" fillId="15" borderId="119" xfId="3" applyNumberFormat="1" applyFont="1" applyFill="1" applyBorder="1" applyAlignment="1" applyProtection="1">
      <alignment horizontal="center" vertical="center" wrapText="1"/>
    </xf>
    <xf numFmtId="0" fontId="50" fillId="0" borderId="124" xfId="0" applyFont="1" applyBorder="1" applyAlignment="1" applyProtection="1">
      <alignment horizontal="center" vertical="center" wrapText="1"/>
    </xf>
    <xf numFmtId="174" fontId="48" fillId="15" borderId="120" xfId="3" applyNumberFormat="1" applyFont="1" applyFill="1" applyBorder="1" applyAlignment="1" applyProtection="1">
      <alignment horizontal="center" vertical="center"/>
    </xf>
    <xf numFmtId="174" fontId="51" fillId="0" borderId="125" xfId="0" applyNumberFormat="1" applyFont="1" applyBorder="1" applyAlignment="1" applyProtection="1">
      <alignment horizontal="center" vertical="center"/>
    </xf>
    <xf numFmtId="174" fontId="48" fillId="15" borderId="121" xfId="3" applyNumberFormat="1" applyFont="1" applyFill="1" applyBorder="1" applyAlignment="1" applyProtection="1">
      <alignment horizontal="center" vertical="center"/>
    </xf>
    <xf numFmtId="174" fontId="51" fillId="0" borderId="126" xfId="0" applyNumberFormat="1" applyFont="1" applyBorder="1" applyAlignment="1" applyProtection="1">
      <alignment horizontal="center" vertical="center"/>
    </xf>
    <xf numFmtId="9" fontId="49" fillId="16" borderId="122" xfId="2" applyFont="1" applyFill="1" applyBorder="1" applyAlignment="1" applyProtection="1">
      <alignment horizontal="center" vertical="center"/>
    </xf>
    <xf numFmtId="9" fontId="49" fillId="16" borderId="123" xfId="2" applyFont="1" applyFill="1" applyBorder="1" applyAlignment="1" applyProtection="1">
      <alignment horizontal="center" vertical="center"/>
    </xf>
    <xf numFmtId="9" fontId="49" fillId="16" borderId="117" xfId="2" applyFont="1" applyFill="1" applyBorder="1" applyAlignment="1" applyProtection="1">
      <alignment horizontal="center" vertical="center"/>
    </xf>
    <xf numFmtId="9" fontId="49" fillId="16" borderId="118" xfId="2" applyFont="1" applyFill="1" applyBorder="1" applyAlignment="1" applyProtection="1">
      <alignment horizontal="center" vertical="center"/>
    </xf>
    <xf numFmtId="9" fontId="45" fillId="15" borderId="129" xfId="0" applyNumberFormat="1" applyFont="1" applyFill="1" applyBorder="1" applyAlignment="1" applyProtection="1">
      <alignment horizontal="center" vertical="center"/>
    </xf>
    <xf numFmtId="9" fontId="45" fillId="0" borderId="129" xfId="0" applyNumberFormat="1" applyFont="1" applyBorder="1" applyAlignment="1" applyProtection="1">
      <alignment horizontal="center" vertical="center"/>
    </xf>
    <xf numFmtId="9" fontId="45" fillId="0" borderId="130" xfId="0" applyNumberFormat="1" applyFont="1" applyBorder="1" applyAlignment="1" applyProtection="1">
      <alignment horizontal="center" vertical="center"/>
    </xf>
    <xf numFmtId="0" fontId="13" fillId="3" borderId="92" xfId="3" applyFont="1" applyFill="1" applyBorder="1" applyAlignment="1" applyProtection="1">
      <alignment horizontal="center" vertical="center"/>
    </xf>
    <xf numFmtId="0" fontId="53" fillId="0" borderId="92" xfId="0" applyFont="1" applyBorder="1" applyAlignment="1" applyProtection="1">
      <alignment horizontal="center"/>
    </xf>
    <xf numFmtId="0" fontId="3" fillId="0" borderId="132" xfId="3" applyBorder="1" applyAlignment="1" applyProtection="1">
      <alignment horizontal="center" vertical="center"/>
    </xf>
    <xf numFmtId="0" fontId="0" fillId="0" borderId="133" xfId="0" applyBorder="1" applyAlignment="1" applyProtection="1">
      <alignment horizontal="center" vertical="center"/>
    </xf>
    <xf numFmtId="0" fontId="4" fillId="17" borderId="134" xfId="3" applyFont="1" applyFill="1" applyBorder="1" applyAlignment="1" applyProtection="1">
      <alignment horizontal="center" vertical="center"/>
    </xf>
    <xf numFmtId="0" fontId="2" fillId="17" borderId="135" xfId="0" applyFont="1" applyFill="1" applyBorder="1" applyAlignment="1" applyProtection="1">
      <alignment horizontal="center" vertical="center"/>
    </xf>
    <xf numFmtId="0" fontId="4" fillId="0" borderId="132" xfId="3" applyFont="1" applyBorder="1" applyAlignment="1" applyProtection="1">
      <alignment horizontal="center" vertical="center"/>
    </xf>
    <xf numFmtId="0" fontId="2" fillId="0" borderId="133" xfId="0" applyFont="1" applyBorder="1" applyAlignment="1" applyProtection="1">
      <alignment horizontal="center" vertical="center"/>
    </xf>
    <xf numFmtId="0" fontId="2" fillId="0" borderId="136" xfId="0" applyFont="1" applyBorder="1" applyAlignment="1" applyProtection="1">
      <alignment horizontal="center" vertical="center"/>
    </xf>
    <xf numFmtId="0" fontId="0" fillId="0" borderId="136" xfId="0" applyBorder="1" applyAlignment="1" applyProtection="1">
      <alignment horizontal="center" vertical="center"/>
    </xf>
    <xf numFmtId="0" fontId="41" fillId="0" borderId="0" xfId="0" applyFont="1" applyAlignment="1">
      <alignment horizontal="center" vertical="center" wrapText="1"/>
    </xf>
    <xf numFmtId="0" fontId="59" fillId="0" borderId="0" xfId="0" applyFont="1" applyAlignment="1">
      <alignment horizontal="center"/>
    </xf>
    <xf numFmtId="166" fontId="16" fillId="6" borderId="173" xfId="3" applyNumberFormat="1" applyFont="1" applyFill="1" applyBorder="1" applyAlignment="1" applyProtection="1">
      <alignment horizontal="center" vertical="center"/>
    </xf>
    <xf numFmtId="164" fontId="18" fillId="0" borderId="176" xfId="3" applyNumberFormat="1" applyFont="1" applyFill="1" applyBorder="1" applyAlignment="1" applyProtection="1">
      <alignment horizontal="center" vertical="center"/>
      <protection locked="0"/>
    </xf>
    <xf numFmtId="164" fontId="18" fillId="0" borderId="177" xfId="3" applyNumberFormat="1" applyFont="1" applyFill="1" applyBorder="1" applyAlignment="1" applyProtection="1">
      <alignment horizontal="center" vertical="center"/>
      <protection locked="0"/>
    </xf>
    <xf numFmtId="164" fontId="18" fillId="0" borderId="178" xfId="3" applyNumberFormat="1" applyFont="1" applyFill="1" applyBorder="1" applyAlignment="1" applyProtection="1">
      <alignment horizontal="center" vertical="center"/>
      <protection locked="0"/>
    </xf>
    <xf numFmtId="164" fontId="18" fillId="23" borderId="175" xfId="3" applyNumberFormat="1" applyFont="1" applyFill="1" applyBorder="1" applyAlignment="1" applyProtection="1">
      <alignment horizontal="center" vertical="center"/>
      <protection locked="0"/>
    </xf>
  </cellXfs>
  <cellStyles count="4">
    <cellStyle name="Milliers" xfId="1" builtinId="3"/>
    <cellStyle name="Normal" xfId="0" builtinId="0"/>
    <cellStyle name="Normal 10" xfId="3"/>
    <cellStyle name="Pourcentage" xfId="2" builtinId="5"/>
  </cellStyles>
  <dxfs count="62">
    <dxf>
      <font>
        <condense val="0"/>
        <extend val="0"/>
        <color indexed="11"/>
      </font>
    </dxf>
    <dxf>
      <font>
        <condense val="0"/>
        <extend val="0"/>
        <color indexed="10"/>
      </font>
    </dxf>
    <dxf>
      <font>
        <b/>
        <i val="0"/>
        <color rgb="FFFF0000"/>
      </font>
    </dxf>
    <dxf>
      <font>
        <b/>
        <i val="0"/>
        <color rgb="FF00B050"/>
      </font>
    </dxf>
    <dxf>
      <font>
        <b/>
        <i val="0"/>
        <color rgb="FFFF0000"/>
      </font>
    </dxf>
    <dxf>
      <font>
        <b/>
        <i val="0"/>
        <color rgb="FF00B050"/>
      </font>
    </dxf>
    <dxf>
      <font>
        <color theme="0"/>
      </font>
      <fill>
        <patternFill>
          <bgColor rgb="FF00B050"/>
        </patternFill>
      </fill>
    </dxf>
    <dxf>
      <font>
        <b/>
        <i val="0"/>
        <color rgb="FFFF0000"/>
      </font>
    </dxf>
    <dxf>
      <font>
        <color theme="0"/>
      </font>
      <fill>
        <patternFill>
          <bgColor rgb="FF00B050"/>
        </patternFill>
      </fill>
    </dxf>
    <dxf>
      <font>
        <b/>
        <i val="0"/>
        <color rgb="FFFF0000"/>
      </font>
    </dxf>
    <dxf>
      <font>
        <color theme="0"/>
      </font>
      <fill>
        <patternFill>
          <bgColor rgb="FF00B050"/>
        </patternFill>
      </fill>
    </dxf>
    <dxf>
      <font>
        <b/>
        <i val="0"/>
        <color rgb="FFFF0000"/>
      </font>
    </dxf>
    <dxf>
      <font>
        <color theme="0"/>
      </font>
      <fill>
        <patternFill>
          <bgColor rgb="FF00B050"/>
        </patternFill>
      </fill>
    </dxf>
    <dxf>
      <font>
        <color theme="0"/>
      </font>
      <fill>
        <patternFill>
          <bgColor rgb="FFFF0000"/>
        </patternFill>
      </fill>
    </dxf>
    <dxf>
      <font>
        <color theme="0"/>
      </font>
      <fill>
        <patternFill>
          <bgColor rgb="FF00B050"/>
        </patternFill>
      </fill>
    </dxf>
    <dxf>
      <font>
        <color theme="0"/>
      </font>
      <fill>
        <patternFill>
          <bgColor rgb="FFFF0000"/>
        </patternFill>
      </fill>
    </dxf>
    <dxf>
      <font>
        <b/>
        <i val="0"/>
        <color rgb="FFFF0000"/>
      </font>
    </dxf>
    <dxf>
      <font>
        <b/>
        <i val="0"/>
        <color rgb="FF00B050"/>
      </font>
    </dxf>
    <dxf>
      <font>
        <b/>
        <i val="0"/>
        <color rgb="FF00B050"/>
      </font>
    </dxf>
    <dxf>
      <font>
        <b/>
        <i val="0"/>
        <color rgb="FFFF0000"/>
      </font>
    </dxf>
    <dxf>
      <font>
        <b/>
        <i val="0"/>
        <color rgb="FF00B050"/>
      </font>
    </dxf>
    <dxf>
      <font>
        <b/>
        <i val="0"/>
        <color rgb="FFFF0000"/>
      </font>
    </dxf>
    <dxf>
      <font>
        <b/>
        <i val="0"/>
        <color rgb="FFFF0000"/>
      </font>
    </dxf>
    <dxf>
      <font>
        <b/>
        <i val="0"/>
        <color rgb="FF00B050"/>
      </font>
    </dxf>
    <dxf>
      <font>
        <condense val="0"/>
        <extend val="0"/>
        <color indexed="11"/>
      </font>
    </dxf>
    <dxf>
      <font>
        <condense val="0"/>
        <extend val="0"/>
        <color indexed="10"/>
      </font>
    </dxf>
    <dxf>
      <font>
        <b/>
        <i val="0"/>
        <color rgb="FF00B050"/>
      </font>
    </dxf>
    <dxf>
      <font>
        <b/>
        <i val="0"/>
        <color rgb="FFFF0000"/>
      </font>
    </dxf>
    <dxf>
      <font>
        <b/>
        <i val="0"/>
        <color rgb="FFFF0000"/>
      </font>
    </dxf>
    <dxf>
      <font>
        <b/>
        <i val="0"/>
        <color rgb="FF00B05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
      <font>
        <condense val="0"/>
        <extend val="0"/>
        <color indexed="11"/>
      </font>
    </dxf>
    <dxf>
      <font>
        <condense val="0"/>
        <extend val="0"/>
        <color indexed="10"/>
      </font>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xdr:from>
      <xdr:col>0</xdr:col>
      <xdr:colOff>0</xdr:colOff>
      <xdr:row>61</xdr:row>
      <xdr:rowOff>0</xdr:rowOff>
    </xdr:from>
    <xdr:to>
      <xdr:col>0</xdr:col>
      <xdr:colOff>0</xdr:colOff>
      <xdr:row>64</xdr:row>
      <xdr:rowOff>0</xdr:rowOff>
    </xdr:to>
    <xdr:sp macro="" textlink="">
      <xdr:nvSpPr>
        <xdr:cNvPr id="2" name="Line 9"/>
        <xdr:cNvSpPr>
          <a:spLocks noChangeShapeType="1"/>
        </xdr:cNvSpPr>
      </xdr:nvSpPr>
      <xdr:spPr bwMode="auto">
        <a:xfrm>
          <a:off x="0" y="17135475"/>
          <a:ext cx="0"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0</xdr:col>
      <xdr:colOff>0</xdr:colOff>
      <xdr:row>61</xdr:row>
      <xdr:rowOff>0</xdr:rowOff>
    </xdr:from>
    <xdr:to>
      <xdr:col>0</xdr:col>
      <xdr:colOff>0</xdr:colOff>
      <xdr:row>64</xdr:row>
      <xdr:rowOff>0</xdr:rowOff>
    </xdr:to>
    <xdr:sp macro="" textlink="">
      <xdr:nvSpPr>
        <xdr:cNvPr id="3" name="Line 10"/>
        <xdr:cNvSpPr>
          <a:spLocks noChangeShapeType="1"/>
        </xdr:cNvSpPr>
      </xdr:nvSpPr>
      <xdr:spPr bwMode="auto">
        <a:xfrm flipH="1">
          <a:off x="0" y="17135475"/>
          <a:ext cx="0"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0</xdr:col>
      <xdr:colOff>0</xdr:colOff>
      <xdr:row>61</xdr:row>
      <xdr:rowOff>0</xdr:rowOff>
    </xdr:from>
    <xdr:to>
      <xdr:col>0</xdr:col>
      <xdr:colOff>0</xdr:colOff>
      <xdr:row>64</xdr:row>
      <xdr:rowOff>0</xdr:rowOff>
    </xdr:to>
    <xdr:sp macro="" textlink="">
      <xdr:nvSpPr>
        <xdr:cNvPr id="4" name="Line 11"/>
        <xdr:cNvSpPr>
          <a:spLocks noChangeShapeType="1"/>
        </xdr:cNvSpPr>
      </xdr:nvSpPr>
      <xdr:spPr bwMode="auto">
        <a:xfrm>
          <a:off x="0" y="17135475"/>
          <a:ext cx="0" cy="0"/>
        </a:xfrm>
        <a:prstGeom prst="line">
          <a:avLst/>
        </a:prstGeom>
        <a:noFill/>
        <a:ln w="9525">
          <a:solidFill>
            <a:srgbClr val="000000"/>
          </a:solidFill>
          <a:round/>
          <a:headEnd/>
          <a:tailEnd/>
        </a:ln>
        <a:extLst>
          <a:ext uri="{909E8E84-426E-40DD-AFC4-6F175D3DCCD1}">
            <a14:hiddenFill xmlns:a14="http://schemas.microsoft.com/office/drawing/2010/main">
              <a:noFill/>
            </a14:hiddenFill>
          </a:ext>
        </a:extLst>
      </xdr:spPr>
    </xdr:sp>
    <xdr:clientData/>
  </xdr:twoCellAnchor>
  <xdr:twoCellAnchor>
    <xdr:from>
      <xdr:col>1</xdr:col>
      <xdr:colOff>314325</xdr:colOff>
      <xdr:row>3</xdr:row>
      <xdr:rowOff>38100</xdr:rowOff>
    </xdr:from>
    <xdr:to>
      <xdr:col>1</xdr:col>
      <xdr:colOff>895350</xdr:colOff>
      <xdr:row>4</xdr:row>
      <xdr:rowOff>257175</xdr:rowOff>
    </xdr:to>
    <xdr:pic>
      <xdr:nvPicPr>
        <xdr:cNvPr id="5" name="Picture 4" descr="900x900-content-photos-ical-logo"/>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4350" y="657225"/>
          <a:ext cx="581025" cy="5810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361950</xdr:colOff>
      <xdr:row>2</xdr:row>
      <xdr:rowOff>238125</xdr:rowOff>
    </xdr:from>
    <xdr:to>
      <xdr:col>16</xdr:col>
      <xdr:colOff>141378</xdr:colOff>
      <xdr:row>15</xdr:row>
      <xdr:rowOff>113996</xdr:rowOff>
    </xdr:to>
    <xdr:pic>
      <xdr:nvPicPr>
        <xdr:cNvPr id="3" name="Image 2"/>
        <xdr:cNvPicPr>
          <a:picLocks noChangeAspect="1"/>
        </xdr:cNvPicPr>
      </xdr:nvPicPr>
      <xdr:blipFill>
        <a:blip xmlns:r="http://schemas.openxmlformats.org/officeDocument/2006/relationships" r:embed="rId1"/>
        <a:stretch>
          <a:fillRect/>
        </a:stretch>
      </xdr:blipFill>
      <xdr:spPr>
        <a:xfrm>
          <a:off x="361950" y="619125"/>
          <a:ext cx="11971428" cy="2428571"/>
        </a:xfrm>
        <a:prstGeom prst="rect">
          <a:avLst/>
        </a:prstGeom>
      </xdr:spPr>
    </xdr:pic>
    <xdr:clientData/>
  </xdr:twoCellAnchor>
  <xdr:twoCellAnchor editAs="oneCell">
    <xdr:from>
      <xdr:col>1</xdr:col>
      <xdr:colOff>476250</xdr:colOff>
      <xdr:row>40</xdr:row>
      <xdr:rowOff>66675</xdr:rowOff>
    </xdr:from>
    <xdr:to>
      <xdr:col>14</xdr:col>
      <xdr:colOff>141678</xdr:colOff>
      <xdr:row>63</xdr:row>
      <xdr:rowOff>161365</xdr:rowOff>
    </xdr:to>
    <xdr:pic>
      <xdr:nvPicPr>
        <xdr:cNvPr id="5" name="Image 4"/>
        <xdr:cNvPicPr>
          <a:picLocks noChangeAspect="1"/>
        </xdr:cNvPicPr>
      </xdr:nvPicPr>
      <xdr:blipFill>
        <a:blip xmlns:r="http://schemas.openxmlformats.org/officeDocument/2006/relationships" r:embed="rId2"/>
        <a:stretch>
          <a:fillRect/>
        </a:stretch>
      </xdr:blipFill>
      <xdr:spPr>
        <a:xfrm>
          <a:off x="1238250" y="7839075"/>
          <a:ext cx="9571428" cy="4476190"/>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llan-Ouahnich/Desktop/Job%20matrice%20Coaching%202019/SUIVI%20ACTIVIT&#201;%20tes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CCUEIL"/>
      <sheetName val="PARAMETRES "/>
      <sheetName val="SEPTEMBRE"/>
      <sheetName val="Gueltes "/>
      <sheetName val="SD"/>
      <sheetName val="AOP"/>
      <sheetName val="Pointage Horaire"/>
      <sheetName val="Jessie H"/>
      <sheetName val="V2"/>
      <sheetName val="V3"/>
      <sheetName val="V4"/>
      <sheetName val="V5"/>
      <sheetName val="V6"/>
      <sheetName val="V7"/>
      <sheetName val="V8"/>
      <sheetName val="V9"/>
      <sheetName val="V10"/>
      <sheetName val="CSC1"/>
      <sheetName val="CSC2"/>
      <sheetName val="CSC3"/>
      <sheetName val="CSC4"/>
      <sheetName val="CSC5"/>
      <sheetName val="CSC6"/>
      <sheetName val="CSC7"/>
      <sheetName val="CSC8"/>
      <sheetName val="CSC9"/>
      <sheetName val="CSC10"/>
      <sheetName val="JANVIER"/>
      <sheetName val="FÉVRIER"/>
      <sheetName val="MARS"/>
      <sheetName val="AVRIL"/>
      <sheetName val="MAI"/>
      <sheetName val="JUIN"/>
      <sheetName val="JUILLET"/>
      <sheetName val="GRILLE T1 T2"/>
      <sheetName val="Table"/>
    </sheetNames>
    <sheetDataSet>
      <sheetData sheetId="0" refreshError="1"/>
      <sheetData sheetId="1">
        <row r="4">
          <cell r="AB4" t="str">
            <v>SD</v>
          </cell>
          <cell r="AC4">
            <v>2015</v>
          </cell>
          <cell r="AF4" t="str">
            <v>MOBILIER</v>
          </cell>
          <cell r="AG4">
            <v>20</v>
          </cell>
          <cell r="AH4" t="str">
            <v>Janvier</v>
          </cell>
        </row>
        <row r="5">
          <cell r="AB5" t="str">
            <v>MIX</v>
          </cell>
          <cell r="AC5">
            <v>2016</v>
          </cell>
          <cell r="AF5" t="str">
            <v>BUREAUTIQUE</v>
          </cell>
          <cell r="AG5">
            <v>35</v>
          </cell>
          <cell r="AH5" t="str">
            <v>Février</v>
          </cell>
        </row>
        <row r="6">
          <cell r="AC6">
            <v>2017</v>
          </cell>
          <cell r="AF6" t="str">
            <v>FOURNITURES</v>
          </cell>
          <cell r="AH6" t="str">
            <v>Mars</v>
          </cell>
        </row>
        <row r="7">
          <cell r="AC7">
            <v>2018</v>
          </cell>
          <cell r="AF7" t="str">
            <v>MICRO</v>
          </cell>
          <cell r="AH7" t="str">
            <v>Avril</v>
          </cell>
        </row>
        <row r="8">
          <cell r="AC8">
            <v>2019</v>
          </cell>
          <cell r="AF8" t="str">
            <v>IMAGES</v>
          </cell>
          <cell r="AH8" t="str">
            <v>Mai</v>
          </cell>
        </row>
        <row r="9">
          <cell r="AC9">
            <v>2020</v>
          </cell>
          <cell r="AF9" t="str">
            <v>ACCUEIL</v>
          </cell>
          <cell r="AH9" t="str">
            <v>Juin</v>
          </cell>
        </row>
        <row r="10">
          <cell r="AC10">
            <v>2021</v>
          </cell>
          <cell r="AH10" t="str">
            <v>Juillet</v>
          </cell>
        </row>
        <row r="11">
          <cell r="AC11">
            <v>2022</v>
          </cell>
          <cell r="AH11" t="str">
            <v>Août</v>
          </cell>
        </row>
        <row r="12">
          <cell r="AC12">
            <v>2023</v>
          </cell>
          <cell r="AH12" t="str">
            <v>Septembre</v>
          </cell>
        </row>
        <row r="13">
          <cell r="AC13">
            <v>2024</v>
          </cell>
          <cell r="AH13" t="str">
            <v>Octobre</v>
          </cell>
        </row>
        <row r="14">
          <cell r="AC14">
            <v>2025</v>
          </cell>
          <cell r="AH14" t="str">
            <v>Novembre</v>
          </cell>
        </row>
        <row r="15">
          <cell r="AC15">
            <v>2026</v>
          </cell>
          <cell r="AH15" t="str">
            <v>Décembre</v>
          </cell>
        </row>
        <row r="16">
          <cell r="AC16">
            <v>2027</v>
          </cell>
        </row>
        <row r="17">
          <cell r="AC17">
            <v>2028</v>
          </cell>
        </row>
        <row r="18">
          <cell r="AC18">
            <v>2029</v>
          </cell>
        </row>
        <row r="19">
          <cell r="AC19">
            <v>2030</v>
          </cell>
        </row>
        <row r="20">
          <cell r="AC20">
            <v>2031</v>
          </cell>
        </row>
        <row r="21">
          <cell r="AC21">
            <v>2032</v>
          </cell>
        </row>
        <row r="22">
          <cell r="AC22">
            <v>2033</v>
          </cell>
        </row>
        <row r="23">
          <cell r="AC23">
            <v>2034</v>
          </cell>
        </row>
        <row r="24">
          <cell r="AC24">
            <v>2035</v>
          </cell>
        </row>
        <row r="25">
          <cell r="AC25">
            <v>2036</v>
          </cell>
        </row>
        <row r="26">
          <cell r="AC26">
            <v>2037</v>
          </cell>
        </row>
        <row r="27">
          <cell r="AC27">
            <v>2038</v>
          </cell>
        </row>
        <row r="28">
          <cell r="AC28">
            <v>2039</v>
          </cell>
        </row>
        <row r="29">
          <cell r="AC29">
            <v>2040</v>
          </cell>
        </row>
        <row r="30">
          <cell r="AC30">
            <v>2041</v>
          </cell>
        </row>
      </sheetData>
      <sheetData sheetId="2" refreshError="1"/>
      <sheetData sheetId="3" refreshError="1"/>
      <sheetData sheetId="4"/>
      <sheetData sheetId="5" refreshError="1"/>
      <sheetData sheetId="6" refreshError="1"/>
      <sheetData sheetId="7" refreshError="1"/>
      <sheetData sheetId="8"/>
      <sheetData sheetId="9"/>
      <sheetData sheetId="10"/>
      <sheetData sheetId="11"/>
      <sheetData sheetId="12"/>
      <sheetData sheetId="13"/>
      <sheetData sheetId="14"/>
      <sheetData sheetId="15"/>
      <sheetData sheetId="16"/>
      <sheetData sheetId="17"/>
      <sheetData sheetId="18"/>
      <sheetData sheetId="19">
        <row r="32">
          <cell r="B32" t="str">
            <v>suivis des stocks et store order</v>
          </cell>
        </row>
        <row r="33">
          <cell r="B33" t="str">
            <v>mise en avant des classeurs</v>
          </cell>
        </row>
      </sheetData>
      <sheetData sheetId="20"/>
      <sheetData sheetId="21">
        <row r="32">
          <cell r="B32" t="str">
            <v>suivis des stocks et store order</v>
          </cell>
        </row>
        <row r="33">
          <cell r="B33" t="str">
            <v>mise en avant des classeurs</v>
          </cell>
        </row>
        <row r="37">
          <cell r="P37" t="str">
            <v>continuer la polyvalence</v>
          </cell>
        </row>
      </sheetData>
      <sheetData sheetId="22"/>
      <sheetData sheetId="23"/>
      <sheetData sheetId="24">
        <row r="15">
          <cell r="V15">
            <v>108.75286274110641</v>
          </cell>
        </row>
      </sheetData>
      <sheetData sheetId="25">
        <row r="15">
          <cell r="V15">
            <v>108.75286274110641</v>
          </cell>
        </row>
      </sheetData>
      <sheetData sheetId="26"/>
      <sheetData sheetId="27"/>
      <sheetData sheetId="28"/>
      <sheetData sheetId="29" refreshError="1"/>
      <sheetData sheetId="30" refreshError="1"/>
      <sheetData sheetId="31" refreshError="1"/>
      <sheetData sheetId="32" refreshError="1"/>
      <sheetData sheetId="33" refreshError="1"/>
      <sheetData sheetId="34" refreshError="1"/>
      <sheetData sheetId="3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8" tint="0.39997558519241921"/>
    <pageSetUpPr fitToPage="1"/>
  </sheetPr>
  <dimension ref="A1:H49"/>
  <sheetViews>
    <sheetView showGridLines="0" zoomScale="85" zoomScaleNormal="85" workbookViewId="0">
      <selection activeCell="A3" sqref="A3"/>
    </sheetView>
  </sheetViews>
  <sheetFormatPr baseColWidth="10" defaultColWidth="9.140625" defaultRowHeight="15" x14ac:dyDescent="0.25"/>
  <cols>
    <col min="1" max="1" width="45" bestFit="1" customWidth="1"/>
    <col min="2" max="2" width="17" customWidth="1"/>
    <col min="3" max="3" width="16.7109375" customWidth="1"/>
  </cols>
  <sheetData>
    <row r="1" spans="1:8" ht="21.75" thickBot="1" x14ac:dyDescent="0.4">
      <c r="A1" s="364" t="s">
        <v>81</v>
      </c>
      <c r="B1" s="365" t="s">
        <v>10</v>
      </c>
      <c r="C1" s="366" t="s">
        <v>20</v>
      </c>
      <c r="D1" s="344"/>
      <c r="E1" s="344"/>
      <c r="F1" s="344"/>
      <c r="G1" s="344"/>
      <c r="H1" s="344"/>
    </row>
    <row r="2" spans="1:8" ht="15.75" customHeight="1" x14ac:dyDescent="0.25">
      <c r="A2" s="367" t="s">
        <v>0</v>
      </c>
      <c r="B2" s="368">
        <v>155</v>
      </c>
      <c r="C2" s="369">
        <v>45</v>
      </c>
      <c r="D2" s="344"/>
      <c r="E2" s="344"/>
      <c r="F2" s="344"/>
      <c r="G2" s="344"/>
      <c r="H2" s="344"/>
    </row>
    <row r="3" spans="1:8" x14ac:dyDescent="0.25">
      <c r="A3" s="370" t="s">
        <v>82</v>
      </c>
      <c r="B3" s="368">
        <v>184</v>
      </c>
      <c r="C3" s="369">
        <v>62</v>
      </c>
      <c r="D3" s="344"/>
      <c r="E3" s="344"/>
      <c r="F3" s="344"/>
      <c r="G3" s="344"/>
      <c r="H3" s="344"/>
    </row>
    <row r="4" spans="1:8" x14ac:dyDescent="0.25">
      <c r="A4" s="370" t="s">
        <v>82</v>
      </c>
      <c r="B4" s="368">
        <v>20</v>
      </c>
      <c r="C4" s="369">
        <v>15</v>
      </c>
      <c r="D4" s="344"/>
      <c r="E4" s="344"/>
      <c r="F4" s="344"/>
      <c r="G4" s="344"/>
      <c r="H4" s="344"/>
    </row>
    <row r="5" spans="1:8" x14ac:dyDescent="0.25">
      <c r="A5" s="370" t="s">
        <v>82</v>
      </c>
      <c r="B5" s="368">
        <v>0</v>
      </c>
      <c r="C5" s="369">
        <v>0</v>
      </c>
      <c r="D5" s="344"/>
      <c r="E5" s="344"/>
      <c r="F5" s="344"/>
      <c r="G5" s="344"/>
      <c r="H5" s="344"/>
    </row>
    <row r="6" spans="1:8" x14ac:dyDescent="0.25">
      <c r="A6" s="370" t="s">
        <v>82</v>
      </c>
      <c r="B6" s="368">
        <v>0</v>
      </c>
      <c r="C6" s="369">
        <v>0</v>
      </c>
      <c r="D6" s="344"/>
      <c r="E6" s="344"/>
      <c r="F6" s="344"/>
      <c r="G6" s="344"/>
      <c r="H6" s="344"/>
    </row>
    <row r="7" spans="1:8" ht="15.75" thickBot="1" x14ac:dyDescent="0.3">
      <c r="A7" s="370" t="s">
        <v>82</v>
      </c>
      <c r="B7" s="368">
        <v>0</v>
      </c>
      <c r="C7" s="369">
        <v>0</v>
      </c>
      <c r="D7" s="344"/>
      <c r="E7" s="344"/>
      <c r="F7" s="344"/>
      <c r="G7" s="344"/>
      <c r="H7" s="344"/>
    </row>
    <row r="8" spans="1:8" ht="21.75" thickBot="1" x14ac:dyDescent="0.4">
      <c r="A8" s="371" t="s">
        <v>83</v>
      </c>
      <c r="B8" s="372">
        <f>SUM(B2:B7)</f>
        <v>359</v>
      </c>
      <c r="C8" s="373">
        <f>SUM(C2:C7)</f>
        <v>122</v>
      </c>
      <c r="D8" s="344"/>
      <c r="E8" s="344"/>
      <c r="F8" s="344"/>
      <c r="G8" s="344"/>
      <c r="H8" s="344"/>
    </row>
    <row r="9" spans="1:8" ht="14.25" customHeight="1" thickBot="1" x14ac:dyDescent="0.3">
      <c r="A9" s="344"/>
      <c r="B9" s="344"/>
      <c r="C9" s="344"/>
      <c r="D9" s="344"/>
      <c r="E9" s="344"/>
      <c r="F9" s="344"/>
      <c r="G9" s="344"/>
      <c r="H9" s="344"/>
    </row>
    <row r="10" spans="1:8" ht="15.75" customHeight="1" thickBot="1" x14ac:dyDescent="0.3">
      <c r="A10" s="367" t="s">
        <v>84</v>
      </c>
      <c r="B10" s="374">
        <v>400</v>
      </c>
      <c r="C10" s="375">
        <v>120</v>
      </c>
      <c r="D10" s="344"/>
      <c r="E10" s="344"/>
      <c r="F10" s="344"/>
      <c r="G10" s="344"/>
      <c r="H10" s="344"/>
    </row>
    <row r="11" spans="1:8" ht="15.75" thickBot="1" x14ac:dyDescent="0.3">
      <c r="A11" s="370" t="s">
        <v>85</v>
      </c>
      <c r="B11" s="376">
        <v>400</v>
      </c>
      <c r="C11" s="375">
        <v>100</v>
      </c>
      <c r="D11" s="344"/>
      <c r="E11" s="344"/>
      <c r="F11" s="344"/>
      <c r="G11" s="344"/>
      <c r="H11" s="344"/>
    </row>
    <row r="12" spans="1:8" ht="15.75" thickBot="1" x14ac:dyDescent="0.3">
      <c r="A12" s="370" t="s">
        <v>85</v>
      </c>
      <c r="B12" s="376">
        <v>0</v>
      </c>
      <c r="C12" s="375">
        <v>0</v>
      </c>
      <c r="D12" s="344"/>
      <c r="E12" s="344"/>
      <c r="F12" s="344"/>
      <c r="G12" s="344"/>
      <c r="H12" s="344"/>
    </row>
    <row r="13" spans="1:8" ht="15.75" thickBot="1" x14ac:dyDescent="0.3">
      <c r="A13" s="370" t="s">
        <v>85</v>
      </c>
      <c r="B13" s="377">
        <v>0</v>
      </c>
      <c r="C13" s="375">
        <v>0</v>
      </c>
      <c r="D13" s="344"/>
      <c r="E13" s="344"/>
      <c r="F13" s="344"/>
      <c r="G13" s="344"/>
      <c r="H13" s="344"/>
    </row>
    <row r="14" spans="1:8" ht="21.75" thickBot="1" x14ac:dyDescent="0.4">
      <c r="A14" s="371" t="s">
        <v>83</v>
      </c>
      <c r="B14" s="372">
        <f>SUM(B9:B13)</f>
        <v>800</v>
      </c>
      <c r="C14" s="373">
        <f>SUM(C9:C13)</f>
        <v>220</v>
      </c>
      <c r="D14" s="344"/>
      <c r="E14" s="344"/>
      <c r="F14" s="344"/>
      <c r="G14" s="344"/>
      <c r="H14" s="344"/>
    </row>
    <row r="15" spans="1:8" ht="17.25" customHeight="1" thickBot="1" x14ac:dyDescent="0.3">
      <c r="A15" s="344"/>
      <c r="B15" s="344"/>
      <c r="C15" s="344"/>
      <c r="D15" s="344"/>
      <c r="E15" s="344"/>
      <c r="F15" s="344"/>
      <c r="G15" s="344"/>
      <c r="H15" s="344"/>
    </row>
    <row r="16" spans="1:8" ht="15.75" customHeight="1" thickBot="1" x14ac:dyDescent="0.3">
      <c r="A16" s="367" t="s">
        <v>2</v>
      </c>
      <c r="B16" s="374">
        <v>300</v>
      </c>
      <c r="C16" s="375">
        <v>150</v>
      </c>
      <c r="D16" s="344"/>
      <c r="E16" s="344"/>
      <c r="F16" s="344"/>
      <c r="G16" s="344"/>
      <c r="H16" s="344"/>
    </row>
    <row r="17" spans="1:8" ht="15.75" thickBot="1" x14ac:dyDescent="0.3">
      <c r="A17" s="370" t="s">
        <v>86</v>
      </c>
      <c r="B17" s="374">
        <v>380</v>
      </c>
      <c r="C17" s="375">
        <v>170</v>
      </c>
      <c r="D17" s="344"/>
      <c r="E17" s="344"/>
      <c r="F17" s="344"/>
      <c r="G17" s="344"/>
      <c r="H17" s="344"/>
    </row>
    <row r="18" spans="1:8" ht="15.75" thickBot="1" x14ac:dyDescent="0.3">
      <c r="A18" s="370" t="s">
        <v>86</v>
      </c>
      <c r="B18" s="374">
        <v>0</v>
      </c>
      <c r="C18" s="375">
        <v>0</v>
      </c>
      <c r="D18" s="344"/>
      <c r="E18" s="344"/>
      <c r="F18" s="344"/>
      <c r="G18" s="344"/>
      <c r="H18" s="344"/>
    </row>
    <row r="19" spans="1:8" ht="15.75" thickBot="1" x14ac:dyDescent="0.3">
      <c r="A19" s="370" t="s">
        <v>86</v>
      </c>
      <c r="B19" s="374">
        <v>0</v>
      </c>
      <c r="C19" s="375">
        <v>0</v>
      </c>
      <c r="D19" s="344"/>
      <c r="E19" s="344"/>
      <c r="F19" s="344"/>
      <c r="G19" s="344"/>
      <c r="H19" s="344"/>
    </row>
    <row r="20" spans="1:8" ht="15.75" thickBot="1" x14ac:dyDescent="0.3">
      <c r="A20" s="370" t="s">
        <v>86</v>
      </c>
      <c r="B20" s="374">
        <v>0</v>
      </c>
      <c r="C20" s="375">
        <v>0</v>
      </c>
      <c r="D20" s="344"/>
      <c r="E20" s="344"/>
      <c r="F20" s="344"/>
      <c r="G20" s="344"/>
      <c r="H20" s="344"/>
    </row>
    <row r="21" spans="1:8" ht="15.75" thickBot="1" x14ac:dyDescent="0.3">
      <c r="A21" s="370" t="s">
        <v>86</v>
      </c>
      <c r="B21" s="374">
        <v>0</v>
      </c>
      <c r="C21" s="375">
        <v>0</v>
      </c>
      <c r="D21" s="344"/>
      <c r="E21" s="344"/>
      <c r="F21" s="344"/>
      <c r="G21" s="344"/>
      <c r="H21" s="344"/>
    </row>
    <row r="22" spans="1:8" ht="15.75" thickBot="1" x14ac:dyDescent="0.3">
      <c r="A22" s="370" t="s">
        <v>86</v>
      </c>
      <c r="B22" s="374">
        <v>0</v>
      </c>
      <c r="C22" s="375">
        <v>0</v>
      </c>
      <c r="D22" s="344"/>
      <c r="E22" s="344"/>
      <c r="F22" s="344"/>
      <c r="G22" s="344"/>
      <c r="H22" s="344"/>
    </row>
    <row r="23" spans="1:8" ht="15.75" thickBot="1" x14ac:dyDescent="0.3">
      <c r="A23" s="370" t="s">
        <v>86</v>
      </c>
      <c r="B23" s="374">
        <v>0</v>
      </c>
      <c r="C23" s="375">
        <v>0</v>
      </c>
      <c r="D23" s="344"/>
      <c r="E23" s="344"/>
      <c r="F23" s="344"/>
      <c r="G23" s="344"/>
      <c r="H23" s="344"/>
    </row>
    <row r="24" spans="1:8" x14ac:dyDescent="0.25">
      <c r="A24" s="370" t="s">
        <v>86</v>
      </c>
      <c r="B24" s="374">
        <v>0</v>
      </c>
      <c r="C24" s="375">
        <v>0</v>
      </c>
      <c r="D24" s="344"/>
      <c r="E24" s="344"/>
      <c r="F24" s="344"/>
      <c r="G24" s="344"/>
      <c r="H24" s="344"/>
    </row>
    <row r="25" spans="1:8" ht="21.75" thickBot="1" x14ac:dyDescent="0.4">
      <c r="A25" s="378" t="s">
        <v>83</v>
      </c>
      <c r="B25" s="379">
        <f>SUM(B16:B24)</f>
        <v>680</v>
      </c>
      <c r="C25" s="380">
        <f>SUM(C16:C24)</f>
        <v>320</v>
      </c>
      <c r="D25" s="344"/>
      <c r="E25" s="344"/>
      <c r="F25" s="344"/>
      <c r="G25" s="344"/>
      <c r="H25" s="344"/>
    </row>
    <row r="26" spans="1:8" ht="17.25" customHeight="1" thickBot="1" x14ac:dyDescent="0.3">
      <c r="A26" s="344"/>
      <c r="B26" s="381"/>
      <c r="C26" s="381"/>
      <c r="D26" s="344"/>
      <c r="E26" s="344"/>
      <c r="F26" s="344"/>
      <c r="G26" s="344"/>
      <c r="H26" s="344"/>
    </row>
    <row r="27" spans="1:8" ht="15.75" customHeight="1" thickBot="1" x14ac:dyDescent="0.3">
      <c r="A27" s="367" t="s">
        <v>3</v>
      </c>
      <c r="B27" s="374">
        <v>100</v>
      </c>
      <c r="C27" s="382">
        <v>30</v>
      </c>
      <c r="D27" s="344"/>
      <c r="E27" s="344"/>
      <c r="F27" s="344"/>
      <c r="G27" s="344"/>
      <c r="H27" s="344"/>
    </row>
    <row r="28" spans="1:8" ht="15.75" thickBot="1" x14ac:dyDescent="0.3">
      <c r="A28" s="383" t="s">
        <v>87</v>
      </c>
      <c r="B28" s="377">
        <v>100</v>
      </c>
      <c r="C28" s="382">
        <v>30</v>
      </c>
      <c r="D28" s="344"/>
      <c r="E28" s="344"/>
      <c r="F28" s="344"/>
      <c r="G28" s="344"/>
      <c r="H28" s="344"/>
    </row>
    <row r="29" spans="1:8" ht="21.75" thickBot="1" x14ac:dyDescent="0.4">
      <c r="A29" s="371" t="s">
        <v>83</v>
      </c>
      <c r="B29" s="372">
        <f>SUM(B27:B28)</f>
        <v>200</v>
      </c>
      <c r="C29" s="384">
        <f>SUM(C27:C28)</f>
        <v>60</v>
      </c>
      <c r="D29" s="344"/>
      <c r="E29" s="344"/>
      <c r="F29" s="344"/>
      <c r="G29" s="344"/>
      <c r="H29" s="344"/>
    </row>
    <row r="30" spans="1:8" ht="15.75" customHeight="1" thickBot="1" x14ac:dyDescent="0.3">
      <c r="A30" s="344"/>
      <c r="B30" s="344"/>
      <c r="C30" s="344"/>
      <c r="D30" s="344"/>
      <c r="E30" s="344"/>
      <c r="F30" s="344"/>
      <c r="G30" s="344"/>
      <c r="H30" s="344"/>
    </row>
    <row r="31" spans="1:8" ht="15.75" customHeight="1" thickBot="1" x14ac:dyDescent="0.3">
      <c r="A31" s="367" t="s">
        <v>4</v>
      </c>
      <c r="B31" s="374">
        <v>150</v>
      </c>
      <c r="C31" s="375">
        <v>100</v>
      </c>
      <c r="D31" s="344"/>
      <c r="E31" s="344"/>
      <c r="F31" s="344"/>
      <c r="G31" s="344"/>
      <c r="H31" s="344"/>
    </row>
    <row r="32" spans="1:8" ht="15.75" thickBot="1" x14ac:dyDescent="0.3">
      <c r="A32" s="383" t="s">
        <v>88</v>
      </c>
      <c r="B32" s="377">
        <v>150</v>
      </c>
      <c r="C32" s="375">
        <v>100</v>
      </c>
      <c r="D32" s="344"/>
      <c r="E32" s="344"/>
      <c r="F32" s="344"/>
      <c r="G32" s="344"/>
      <c r="H32" s="344"/>
    </row>
    <row r="33" spans="1:8" ht="21.75" thickBot="1" x14ac:dyDescent="0.4">
      <c r="A33" s="371" t="s">
        <v>83</v>
      </c>
      <c r="B33" s="372">
        <f>SUM(B31:B32)</f>
        <v>300</v>
      </c>
      <c r="C33" s="373">
        <f>SUM(C31:C32)</f>
        <v>200</v>
      </c>
      <c r="D33" s="344"/>
      <c r="E33" s="344"/>
      <c r="F33" s="344"/>
      <c r="G33" s="344"/>
      <c r="H33" s="344"/>
    </row>
    <row r="34" spans="1:8" ht="15" customHeight="1" thickBot="1" x14ac:dyDescent="0.4">
      <c r="A34" s="385"/>
      <c r="B34" s="386"/>
      <c r="C34" s="386"/>
      <c r="D34" s="344"/>
      <c r="E34" s="344"/>
      <c r="F34" s="344"/>
      <c r="G34" s="344"/>
      <c r="H34" s="344"/>
    </row>
    <row r="35" spans="1:8" x14ac:dyDescent="0.25">
      <c r="A35" s="387" t="s">
        <v>0</v>
      </c>
      <c r="B35" s="388">
        <f>B8</f>
        <v>359</v>
      </c>
      <c r="C35" s="389">
        <f>C8</f>
        <v>122</v>
      </c>
      <c r="D35" s="344"/>
      <c r="E35" s="344"/>
      <c r="F35" s="344"/>
      <c r="G35" s="344"/>
      <c r="H35" s="344"/>
    </row>
    <row r="36" spans="1:8" x14ac:dyDescent="0.25">
      <c r="A36" s="390" t="s">
        <v>1</v>
      </c>
      <c r="B36" s="391">
        <f>B14</f>
        <v>800</v>
      </c>
      <c r="C36" s="392">
        <f>C14</f>
        <v>220</v>
      </c>
      <c r="D36" s="344"/>
      <c r="E36" s="344"/>
      <c r="F36" s="344"/>
      <c r="G36" s="344"/>
      <c r="H36" s="344"/>
    </row>
    <row r="37" spans="1:8" x14ac:dyDescent="0.25">
      <c r="A37" s="390" t="s">
        <v>2</v>
      </c>
      <c r="B37" s="391">
        <f>B25</f>
        <v>680</v>
      </c>
      <c r="C37" s="392">
        <f>C25</f>
        <v>320</v>
      </c>
      <c r="D37" s="344"/>
      <c r="E37" s="344"/>
      <c r="F37" s="344"/>
      <c r="G37" s="344"/>
      <c r="H37" s="344"/>
    </row>
    <row r="38" spans="1:8" x14ac:dyDescent="0.25">
      <c r="A38" s="390" t="s">
        <v>3</v>
      </c>
      <c r="B38" s="391">
        <f>B29</f>
        <v>200</v>
      </c>
      <c r="C38" s="392">
        <f>C29</f>
        <v>60</v>
      </c>
      <c r="D38" s="344"/>
      <c r="E38" s="344"/>
      <c r="F38" s="344"/>
      <c r="G38" s="344"/>
      <c r="H38" s="344"/>
    </row>
    <row r="39" spans="1:8" ht="15.75" thickBot="1" x14ac:dyDescent="0.3">
      <c r="A39" s="393" t="s">
        <v>4</v>
      </c>
      <c r="B39" s="394">
        <f>B33</f>
        <v>300</v>
      </c>
      <c r="C39" s="395">
        <f>C33</f>
        <v>200</v>
      </c>
      <c r="D39" s="344"/>
      <c r="E39" s="344"/>
      <c r="F39" s="344"/>
      <c r="G39" s="344"/>
      <c r="H39" s="344"/>
    </row>
    <row r="40" spans="1:8" ht="21.75" thickBot="1" x14ac:dyDescent="0.4">
      <c r="A40" s="371" t="s">
        <v>83</v>
      </c>
      <c r="B40" s="396">
        <f>SUM(B35:B39)</f>
        <v>2339</v>
      </c>
      <c r="C40" s="397">
        <f>SUM(C35:C39)</f>
        <v>922</v>
      </c>
      <c r="D40" s="344"/>
      <c r="E40" s="344"/>
      <c r="F40" s="344"/>
      <c r="G40" s="344"/>
      <c r="H40" s="344"/>
    </row>
    <row r="41" spans="1:8" x14ac:dyDescent="0.25">
      <c r="A41" s="344"/>
      <c r="B41" s="344"/>
      <c r="C41" s="344"/>
      <c r="D41" s="344"/>
      <c r="E41" s="344"/>
      <c r="F41" s="344"/>
      <c r="G41" s="344"/>
      <c r="H41" s="344"/>
    </row>
    <row r="42" spans="1:8" x14ac:dyDescent="0.25">
      <c r="A42" s="344"/>
      <c r="B42" s="344"/>
      <c r="C42" s="344"/>
      <c r="D42" s="344"/>
      <c r="E42" s="344"/>
      <c r="F42" s="344"/>
      <c r="G42" s="344"/>
      <c r="H42" s="344"/>
    </row>
    <row r="43" spans="1:8" x14ac:dyDescent="0.25">
      <c r="A43" s="344"/>
      <c r="B43" s="344"/>
      <c r="C43" s="344"/>
      <c r="D43" s="344"/>
      <c r="E43" s="344"/>
      <c r="F43" s="344"/>
      <c r="G43" s="344"/>
      <c r="H43" s="344"/>
    </row>
    <row r="44" spans="1:8" x14ac:dyDescent="0.25">
      <c r="A44" s="344"/>
      <c r="B44" s="344"/>
      <c r="C44" s="344"/>
      <c r="D44" s="344"/>
      <c r="E44" s="344"/>
      <c r="F44" s="344"/>
      <c r="G44" s="344"/>
      <c r="H44" s="344"/>
    </row>
    <row r="45" spans="1:8" x14ac:dyDescent="0.25">
      <c r="A45" s="344"/>
      <c r="B45" s="344"/>
      <c r="C45" s="344"/>
      <c r="D45" s="344"/>
      <c r="E45" s="344"/>
      <c r="F45" s="344"/>
      <c r="G45" s="344"/>
      <c r="H45" s="344"/>
    </row>
    <row r="46" spans="1:8" x14ac:dyDescent="0.25">
      <c r="A46" s="344"/>
      <c r="B46" s="344"/>
      <c r="C46" s="344"/>
      <c r="D46" s="344"/>
      <c r="E46" s="344"/>
      <c r="F46" s="344"/>
      <c r="G46" s="344"/>
      <c r="H46" s="344"/>
    </row>
    <row r="47" spans="1:8" x14ac:dyDescent="0.25">
      <c r="A47" s="344"/>
      <c r="B47" s="344"/>
      <c r="C47" s="344"/>
      <c r="D47" s="344"/>
      <c r="E47" s="344"/>
      <c r="F47" s="344"/>
      <c r="G47" s="344"/>
      <c r="H47" s="344"/>
    </row>
    <row r="48" spans="1:8" x14ac:dyDescent="0.25">
      <c r="A48" s="344"/>
      <c r="B48" s="344"/>
      <c r="C48" s="344"/>
      <c r="D48" s="344"/>
      <c r="E48" s="344"/>
      <c r="F48" s="344"/>
      <c r="G48" s="344"/>
      <c r="H48" s="344"/>
    </row>
    <row r="49" spans="1:8" x14ac:dyDescent="0.25">
      <c r="A49" s="344"/>
      <c r="B49" s="344"/>
      <c r="C49" s="344"/>
      <c r="D49" s="344"/>
      <c r="E49" s="344"/>
      <c r="F49" s="344"/>
      <c r="G49" s="344"/>
      <c r="H49" s="344"/>
    </row>
  </sheetData>
  <sheetProtection selectLockedCells="1" selectUnlockedCells="1"/>
  <pageMargins left="0.7" right="0.7" top="0.75" bottom="0.75" header="0.3" footer="0.3"/>
  <pageSetup paperSize="9"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9" tint="0.39997558519241921"/>
    <pageSetUpPr fitToPage="1"/>
  </sheetPr>
  <dimension ref="A3:K20"/>
  <sheetViews>
    <sheetView workbookViewId="0">
      <selection activeCell="D24" sqref="D24"/>
    </sheetView>
  </sheetViews>
  <sheetFormatPr baseColWidth="10" defaultColWidth="11.42578125" defaultRowHeight="15" x14ac:dyDescent="0.25"/>
  <cols>
    <col min="1" max="1" width="26" customWidth="1"/>
    <col min="2" max="2" width="18.140625" customWidth="1"/>
    <col min="4" max="4" width="20.140625" customWidth="1"/>
    <col min="6" max="6" width="23.140625" customWidth="1"/>
    <col min="7" max="7" width="20.85546875" customWidth="1"/>
  </cols>
  <sheetData>
    <row r="3" spans="1:11" ht="18.75" thickBot="1" x14ac:dyDescent="0.3">
      <c r="A3" s="340"/>
      <c r="B3" s="341"/>
      <c r="C3" s="342"/>
      <c r="E3" s="399"/>
      <c r="F3" s="399"/>
      <c r="G3" s="399"/>
      <c r="H3" s="399"/>
      <c r="I3" s="399"/>
      <c r="J3" s="399"/>
      <c r="K3" s="398"/>
    </row>
    <row r="4" spans="1:11" ht="19.5" thickBot="1" x14ac:dyDescent="0.3">
      <c r="A4" s="343" t="s">
        <v>89</v>
      </c>
      <c r="B4" s="341"/>
      <c r="C4" s="342"/>
    </row>
    <row r="5" spans="1:11" ht="15.75" thickBot="1" x14ac:dyDescent="0.3">
      <c r="A5" s="344"/>
      <c r="B5" s="341"/>
      <c r="C5" s="342"/>
    </row>
    <row r="6" spans="1:11" ht="15.75" thickBot="1" x14ac:dyDescent="0.3">
      <c r="A6" s="344"/>
      <c r="B6" s="345" t="s">
        <v>61</v>
      </c>
      <c r="C6" s="346" t="s">
        <v>62</v>
      </c>
      <c r="D6" s="347">
        <f ca="1">TODAY()-1</f>
        <v>44623</v>
      </c>
      <c r="E6" s="348" t="s">
        <v>63</v>
      </c>
      <c r="F6" s="348" t="s">
        <v>64</v>
      </c>
      <c r="G6" s="349" t="s">
        <v>65</v>
      </c>
    </row>
    <row r="7" spans="1:11" x14ac:dyDescent="0.25">
      <c r="A7" s="350" t="s">
        <v>66</v>
      </c>
      <c r="B7" s="351">
        <v>6000</v>
      </c>
      <c r="C7" s="352">
        <v>0.15959340595391361</v>
      </c>
      <c r="D7" s="351">
        <v>1951.14</v>
      </c>
      <c r="E7" s="351">
        <v>1159</v>
      </c>
      <c r="F7" s="351">
        <f t="shared" ref="F7:F12" si="0">B7-E7</f>
        <v>4841</v>
      </c>
      <c r="G7" s="351">
        <f>F7/28</f>
        <v>172.89285714285714</v>
      </c>
    </row>
    <row r="8" spans="1:11" x14ac:dyDescent="0.25">
      <c r="A8" s="353" t="s">
        <v>67</v>
      </c>
      <c r="B8" s="354">
        <v>8000</v>
      </c>
      <c r="C8" s="355">
        <v>0.35769133800744457</v>
      </c>
      <c r="D8" s="351">
        <v>2584.1</v>
      </c>
      <c r="E8" s="351">
        <v>1883</v>
      </c>
      <c r="F8" s="356">
        <f t="shared" si="0"/>
        <v>6117</v>
      </c>
      <c r="G8" s="351">
        <f t="shared" ref="G8:G11" si="1">F8/28</f>
        <v>218.46428571428572</v>
      </c>
    </row>
    <row r="9" spans="1:11" x14ac:dyDescent="0.25">
      <c r="A9" s="353" t="s">
        <v>68</v>
      </c>
      <c r="B9" s="354">
        <v>9000</v>
      </c>
      <c r="C9" s="355">
        <v>0.33600745716051283</v>
      </c>
      <c r="D9" s="351">
        <v>1609.5700000000002</v>
      </c>
      <c r="E9" s="351">
        <v>1651</v>
      </c>
      <c r="F9" s="356">
        <f t="shared" si="0"/>
        <v>7349</v>
      </c>
      <c r="G9" s="351">
        <f t="shared" si="1"/>
        <v>262.46428571428572</v>
      </c>
    </row>
    <row r="10" spans="1:11" x14ac:dyDescent="0.25">
      <c r="A10" s="353" t="s">
        <v>69</v>
      </c>
      <c r="B10" s="354">
        <v>6000</v>
      </c>
      <c r="C10" s="355">
        <v>7.1123701765269914E-2</v>
      </c>
      <c r="D10" s="351">
        <v>67.400000000000006</v>
      </c>
      <c r="E10" s="351">
        <v>689</v>
      </c>
      <c r="F10" s="356">
        <f t="shared" si="0"/>
        <v>5311</v>
      </c>
      <c r="G10" s="351">
        <f t="shared" si="1"/>
        <v>189.67857142857142</v>
      </c>
    </row>
    <row r="11" spans="1:11" x14ac:dyDescent="0.25">
      <c r="A11" s="357" t="s">
        <v>70</v>
      </c>
      <c r="B11" s="358">
        <v>5000</v>
      </c>
      <c r="C11" s="359">
        <v>7.5584097112858878E-2</v>
      </c>
      <c r="D11" s="351">
        <v>495.51</v>
      </c>
      <c r="E11" s="351">
        <v>431</v>
      </c>
      <c r="F11" s="356">
        <f t="shared" si="0"/>
        <v>4569</v>
      </c>
      <c r="G11" s="351">
        <f t="shared" si="1"/>
        <v>163.17857142857142</v>
      </c>
    </row>
    <row r="12" spans="1:11" ht="15.75" thickBot="1" x14ac:dyDescent="0.3">
      <c r="A12" s="360" t="s">
        <v>71</v>
      </c>
      <c r="B12" s="361">
        <f>SUM(B7:B11)</f>
        <v>34000</v>
      </c>
      <c r="C12" s="362">
        <v>0.99999999999999978</v>
      </c>
      <c r="D12" s="363">
        <f>SUM(D7:D11)</f>
        <v>6707.7199999999993</v>
      </c>
      <c r="E12" s="363">
        <f>SUM(E7:E11)</f>
        <v>5813</v>
      </c>
      <c r="F12" s="361">
        <f t="shared" si="0"/>
        <v>28187</v>
      </c>
      <c r="G12" s="361">
        <f>F12/15</f>
        <v>1879.1333333333334</v>
      </c>
    </row>
    <row r="13" spans="1:11" ht="15.75" thickBot="1" x14ac:dyDescent="0.3">
      <c r="A13" s="340"/>
      <c r="B13" s="341"/>
      <c r="C13" s="342"/>
      <c r="D13" s="341"/>
      <c r="E13" s="341"/>
      <c r="F13" s="341"/>
      <c r="G13" s="341"/>
    </row>
    <row r="14" spans="1:11" ht="15.75" thickBot="1" x14ac:dyDescent="0.3">
      <c r="A14" s="340"/>
      <c r="B14" s="345" t="s">
        <v>72</v>
      </c>
      <c r="C14" s="346" t="s">
        <v>73</v>
      </c>
      <c r="D14" s="347">
        <f ca="1">TODAY()-1</f>
        <v>44623</v>
      </c>
      <c r="E14" s="348" t="s">
        <v>63</v>
      </c>
      <c r="F14" s="348" t="s">
        <v>74</v>
      </c>
      <c r="G14" s="349" t="s">
        <v>65</v>
      </c>
    </row>
    <row r="15" spans="1:11" x14ac:dyDescent="0.25">
      <c r="A15" s="350" t="s">
        <v>75</v>
      </c>
      <c r="B15" s="351">
        <v>3200</v>
      </c>
      <c r="C15" s="352">
        <v>0.45600000000000002</v>
      </c>
      <c r="D15" s="351">
        <v>1006.9770774093</v>
      </c>
      <c r="E15" s="351">
        <v>489</v>
      </c>
      <c r="F15" s="351">
        <f t="shared" ref="F15:F20" si="2">B15-E15</f>
        <v>2711</v>
      </c>
      <c r="G15" s="351">
        <f>F15/28</f>
        <v>96.821428571428569</v>
      </c>
    </row>
    <row r="16" spans="1:11" x14ac:dyDescent="0.25">
      <c r="A16" s="353" t="s">
        <v>76</v>
      </c>
      <c r="B16" s="354">
        <v>4300</v>
      </c>
      <c r="C16" s="355">
        <v>0.24346481845886353</v>
      </c>
      <c r="D16" s="356">
        <v>827.11000000019999</v>
      </c>
      <c r="E16" s="351">
        <v>377</v>
      </c>
      <c r="F16" s="356">
        <f t="shared" si="2"/>
        <v>3923</v>
      </c>
      <c r="G16" s="351">
        <f t="shared" ref="G16:G19" si="3">F16/28</f>
        <v>140.10714285714286</v>
      </c>
    </row>
    <row r="17" spans="1:7" x14ac:dyDescent="0.25">
      <c r="A17" s="353" t="s">
        <v>77</v>
      </c>
      <c r="B17" s="354">
        <v>3500</v>
      </c>
      <c r="C17" s="355">
        <v>0.46499999999999997</v>
      </c>
      <c r="D17" s="356">
        <v>770.31500000009999</v>
      </c>
      <c r="E17" s="351">
        <v>982</v>
      </c>
      <c r="F17" s="356">
        <f t="shared" si="2"/>
        <v>2518</v>
      </c>
      <c r="G17" s="351">
        <f t="shared" si="3"/>
        <v>89.928571428571431</v>
      </c>
    </row>
    <row r="18" spans="1:7" x14ac:dyDescent="0.25">
      <c r="A18" s="353" t="s">
        <v>78</v>
      </c>
      <c r="B18" s="354">
        <v>1600</v>
      </c>
      <c r="C18" s="355">
        <v>0.13500000000000001</v>
      </c>
      <c r="D18" s="356">
        <v>46.768333333299999</v>
      </c>
      <c r="E18" s="351">
        <v>485</v>
      </c>
      <c r="F18" s="356">
        <f t="shared" si="2"/>
        <v>1115</v>
      </c>
      <c r="G18" s="351">
        <f t="shared" si="3"/>
        <v>39.821428571428569</v>
      </c>
    </row>
    <row r="19" spans="1:7" x14ac:dyDescent="0.25">
      <c r="A19" s="357" t="s">
        <v>79</v>
      </c>
      <c r="B19" s="358">
        <v>2000</v>
      </c>
      <c r="C19" s="359">
        <v>0.72334804928856444</v>
      </c>
      <c r="D19" s="356">
        <v>335.37166665469999</v>
      </c>
      <c r="E19" s="351">
        <v>299</v>
      </c>
      <c r="F19" s="356">
        <f t="shared" si="2"/>
        <v>1701</v>
      </c>
      <c r="G19" s="351">
        <f t="shared" si="3"/>
        <v>60.75</v>
      </c>
    </row>
    <row r="20" spans="1:7" ht="15.75" thickBot="1" x14ac:dyDescent="0.3">
      <c r="A20" s="360" t="s">
        <v>80</v>
      </c>
      <c r="B20" s="361">
        <f>SUM(B15:B19)</f>
        <v>14600</v>
      </c>
      <c r="C20" s="362">
        <v>0.38037862630904884</v>
      </c>
      <c r="D20" s="363">
        <f>SUM(D15:D19)</f>
        <v>2986.5420773976002</v>
      </c>
      <c r="E20" s="363">
        <f>SUM(E15:E19)</f>
        <v>2632</v>
      </c>
      <c r="F20" s="361">
        <f t="shared" si="2"/>
        <v>11968</v>
      </c>
      <c r="G20" s="361">
        <f>F20/15</f>
        <v>797.86666666666667</v>
      </c>
    </row>
  </sheetData>
  <pageMargins left="0.7" right="0.7" top="0.75" bottom="0.75" header="0.3" footer="0.3"/>
  <pageSetup paperSize="9"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50"/>
    <pageSetUpPr fitToPage="1"/>
  </sheetPr>
  <dimension ref="A1:AI173"/>
  <sheetViews>
    <sheetView tabSelected="1" zoomScale="80" zoomScaleNormal="80" workbookViewId="0">
      <pane ySplit="5" topLeftCell="A6" activePane="bottomLeft" state="frozen"/>
      <selection activeCell="F10" sqref="F10"/>
      <selection pane="bottomLeft" activeCell="C9" sqref="C9"/>
    </sheetView>
  </sheetViews>
  <sheetFormatPr baseColWidth="10" defaultRowHeight="12.75" x14ac:dyDescent="0.2"/>
  <cols>
    <col min="1" max="1" width="3" style="241" customWidth="1"/>
    <col min="2" max="2" width="23.42578125" style="338" customWidth="1"/>
    <col min="3" max="12" width="20.7109375" style="12" customWidth="1"/>
    <col min="13" max="14" width="16.5703125" style="12" customWidth="1"/>
    <col min="15" max="16" width="16" style="339" customWidth="1"/>
    <col min="17" max="17" width="16.7109375" style="12" bestFit="1" customWidth="1"/>
    <col min="18" max="18" width="5.5703125" style="12" customWidth="1"/>
    <col min="19" max="19" width="17.140625" style="12" hidden="1" customWidth="1"/>
    <col min="20" max="21" width="14.7109375" style="12" hidden="1" customWidth="1"/>
    <col min="22" max="22" width="4.85546875" style="12" hidden="1" customWidth="1"/>
    <col min="23" max="23" width="18.5703125" style="12" bestFit="1" customWidth="1"/>
    <col min="24" max="24" width="11.28515625" style="12" bestFit="1" customWidth="1"/>
    <col min="25" max="27" width="11.28515625" style="12" customWidth="1"/>
    <col min="28" max="28" width="11.42578125" style="12"/>
    <col min="29" max="29" width="13" style="12" customWidth="1"/>
    <col min="30" max="30" width="13" style="12" bestFit="1" customWidth="1"/>
    <col min="31" max="31" width="12.5703125" style="12" bestFit="1" customWidth="1"/>
    <col min="32" max="32" width="13" style="12" bestFit="1" customWidth="1"/>
    <col min="33" max="33" width="5.7109375" style="12" customWidth="1"/>
    <col min="34" max="16384" width="11.42578125" style="12"/>
  </cols>
  <sheetData>
    <row r="1" spans="1:34" ht="5.0999999999999996" customHeight="1" x14ac:dyDescent="0.7">
      <c r="A1" s="1"/>
      <c r="B1" s="2"/>
      <c r="C1" s="3"/>
      <c r="D1" s="3"/>
      <c r="E1" s="4"/>
      <c r="F1" s="5"/>
      <c r="G1" s="5"/>
      <c r="H1" s="6"/>
      <c r="I1" s="7"/>
      <c r="J1" s="7"/>
      <c r="K1" s="4"/>
      <c r="L1" s="5"/>
      <c r="M1" s="6"/>
      <c r="N1" s="6"/>
      <c r="O1" s="8"/>
      <c r="P1" s="9"/>
      <c r="Q1" s="10"/>
      <c r="R1" s="11"/>
      <c r="S1" s="11"/>
      <c r="T1" s="11"/>
      <c r="U1" s="11"/>
      <c r="V1" s="11"/>
    </row>
    <row r="2" spans="1:34" ht="39.950000000000003" customHeight="1" x14ac:dyDescent="0.2">
      <c r="A2" s="1"/>
      <c r="B2" s="2"/>
      <c r="C2" s="3"/>
      <c r="D2" s="3"/>
      <c r="E2" s="403" t="s">
        <v>94</v>
      </c>
      <c r="F2" s="404"/>
      <c r="G2" s="404"/>
      <c r="H2" s="405"/>
      <c r="I2" s="405"/>
      <c r="J2" s="405"/>
      <c r="K2" s="406" t="s">
        <v>95</v>
      </c>
      <c r="L2" s="407"/>
      <c r="M2" s="408"/>
      <c r="N2" s="409">
        <v>2022</v>
      </c>
      <c r="O2" s="410"/>
      <c r="P2" s="13">
        <v>5</v>
      </c>
      <c r="Q2" s="14"/>
      <c r="R2" s="11"/>
      <c r="S2" s="11"/>
      <c r="T2" s="11"/>
      <c r="U2" s="11"/>
      <c r="V2" s="11"/>
    </row>
    <row r="3" spans="1:34" ht="5.0999999999999996" customHeight="1" thickBot="1" x14ac:dyDescent="0.75">
      <c r="A3" s="1"/>
      <c r="B3" s="2"/>
      <c r="C3" s="3"/>
      <c r="D3" s="3"/>
      <c r="E3" s="4"/>
      <c r="F3" s="5"/>
      <c r="G3" s="5"/>
      <c r="H3" s="6"/>
      <c r="I3" s="7"/>
      <c r="J3" s="7"/>
      <c r="K3" s="4"/>
      <c r="L3" s="5"/>
      <c r="M3" s="6"/>
      <c r="N3" s="6"/>
      <c r="O3" s="8"/>
      <c r="P3" s="9"/>
      <c r="Q3" s="10"/>
      <c r="R3" s="11"/>
      <c r="S3" s="11"/>
      <c r="T3" s="11"/>
      <c r="U3" s="11"/>
      <c r="V3" s="11"/>
    </row>
    <row r="4" spans="1:34" ht="28.5" customHeight="1" thickTop="1" x14ac:dyDescent="0.25">
      <c r="A4" s="1"/>
      <c r="B4" s="15"/>
      <c r="C4" s="411" t="s">
        <v>0</v>
      </c>
      <c r="D4" s="411"/>
      <c r="E4" s="411" t="s">
        <v>1</v>
      </c>
      <c r="F4" s="411"/>
      <c r="G4" s="411" t="s">
        <v>2</v>
      </c>
      <c r="H4" s="411"/>
      <c r="I4" s="411" t="s">
        <v>3</v>
      </c>
      <c r="J4" s="411"/>
      <c r="K4" s="411" t="s">
        <v>4</v>
      </c>
      <c r="L4" s="411"/>
      <c r="M4" s="412" t="s">
        <v>5</v>
      </c>
      <c r="N4" s="412" t="s">
        <v>6</v>
      </c>
      <c r="O4" s="412" t="s">
        <v>7</v>
      </c>
      <c r="P4" s="414" t="s">
        <v>8</v>
      </c>
      <c r="Q4" s="416" t="s">
        <v>9</v>
      </c>
      <c r="R4" s="16"/>
      <c r="S4" s="17"/>
      <c r="T4" s="18"/>
      <c r="U4" s="19"/>
      <c r="V4" s="20"/>
      <c r="Z4" s="21"/>
      <c r="AA4" s="22"/>
      <c r="AB4" s="22"/>
      <c r="AC4" s="23"/>
      <c r="AD4" s="22"/>
      <c r="AE4" s="23"/>
      <c r="AF4" s="22"/>
      <c r="AG4" s="22"/>
      <c r="AH4" s="24"/>
    </row>
    <row r="5" spans="1:34" ht="24.75" customHeight="1" thickBot="1" x14ac:dyDescent="0.3">
      <c r="A5" s="1"/>
      <c r="B5" s="15"/>
      <c r="C5" s="25" t="s">
        <v>10</v>
      </c>
      <c r="D5" s="25" t="s">
        <v>11</v>
      </c>
      <c r="E5" s="25" t="s">
        <v>10</v>
      </c>
      <c r="F5" s="25" t="s">
        <v>11</v>
      </c>
      <c r="G5" s="25" t="s">
        <v>10</v>
      </c>
      <c r="H5" s="25" t="s">
        <v>11</v>
      </c>
      <c r="I5" s="25" t="s">
        <v>10</v>
      </c>
      <c r="J5" s="25" t="s">
        <v>11</v>
      </c>
      <c r="K5" s="25" t="s">
        <v>10</v>
      </c>
      <c r="L5" s="25" t="s">
        <v>11</v>
      </c>
      <c r="M5" s="413"/>
      <c r="N5" s="413"/>
      <c r="O5" s="412"/>
      <c r="P5" s="415"/>
      <c r="Q5" s="417"/>
      <c r="R5" s="16"/>
      <c r="S5" s="11"/>
      <c r="T5" s="11"/>
      <c r="U5" s="11"/>
      <c r="V5" s="20"/>
      <c r="AC5" s="26"/>
      <c r="AE5" s="26"/>
    </row>
    <row r="6" spans="1:34" ht="23.25" customHeight="1" thickBot="1" x14ac:dyDescent="0.3">
      <c r="A6" s="1">
        <f t="shared" ref="A6:A11" si="0">IF(N6=0,0,1)</f>
        <v>0</v>
      </c>
      <c r="B6" s="27">
        <v>44620</v>
      </c>
      <c r="C6" s="28">
        <v>0</v>
      </c>
      <c r="D6" s="28">
        <v>0</v>
      </c>
      <c r="E6" s="28">
        <v>0</v>
      </c>
      <c r="F6" s="28">
        <v>0</v>
      </c>
      <c r="G6" s="28">
        <v>0</v>
      </c>
      <c r="H6" s="28">
        <v>0</v>
      </c>
      <c r="I6" s="28">
        <v>0</v>
      </c>
      <c r="J6" s="28">
        <v>0</v>
      </c>
      <c r="K6" s="28">
        <v>0</v>
      </c>
      <c r="L6" s="28">
        <v>0</v>
      </c>
      <c r="M6" s="29">
        <v>0</v>
      </c>
      <c r="N6" s="30">
        <f t="shared" ref="N6:N11" si="1">C6+E6+G6+I6+K6</f>
        <v>0</v>
      </c>
      <c r="O6" s="30">
        <f t="shared" ref="O6:O11" si="2">SUM(D6+F6+H6+J6+L6)</f>
        <v>0</v>
      </c>
      <c r="P6" s="31" t="str">
        <f t="shared" ref="P6:P11" si="3">IF(ISERROR(O6/N6),"%",O6/N6)</f>
        <v>%</v>
      </c>
      <c r="Q6" s="32" t="str">
        <f>IF(M6=0,"",N6/M6)</f>
        <v/>
      </c>
      <c r="R6" s="33"/>
      <c r="S6" s="11"/>
      <c r="T6" s="11"/>
      <c r="U6" s="11"/>
      <c r="V6" s="34"/>
      <c r="W6" s="24"/>
      <c r="AC6" s="26"/>
      <c r="AE6" s="26"/>
    </row>
    <row r="7" spans="1:34" ht="23.25" customHeight="1" thickBot="1" x14ac:dyDescent="0.3">
      <c r="A7" s="1">
        <f t="shared" si="0"/>
        <v>1</v>
      </c>
      <c r="B7" s="35">
        <f t="shared" ref="B7:B33" si="4">B6+1</f>
        <v>44621</v>
      </c>
      <c r="C7" s="36">
        <v>359</v>
      </c>
      <c r="D7" s="36">
        <v>122</v>
      </c>
      <c r="E7" s="36">
        <v>800</v>
      </c>
      <c r="F7" s="36">
        <v>220</v>
      </c>
      <c r="G7" s="36">
        <v>680</v>
      </c>
      <c r="H7" s="36">
        <v>320</v>
      </c>
      <c r="I7" s="36">
        <v>200</v>
      </c>
      <c r="J7" s="36">
        <v>60</v>
      </c>
      <c r="K7" s="36">
        <v>300</v>
      </c>
      <c r="L7" s="36">
        <v>200</v>
      </c>
      <c r="M7" s="37">
        <v>60</v>
      </c>
      <c r="N7" s="38">
        <f t="shared" si="1"/>
        <v>2339</v>
      </c>
      <c r="O7" s="39">
        <f t="shared" si="2"/>
        <v>922</v>
      </c>
      <c r="P7" s="40">
        <f t="shared" si="3"/>
        <v>0.39418554938007694</v>
      </c>
      <c r="Q7" s="41">
        <f t="shared" ref="Q7:Q41" si="5">IF(M7=0,"",N7/M7)</f>
        <v>38.983333333333334</v>
      </c>
      <c r="R7" s="42"/>
      <c r="S7" s="400"/>
      <c r="T7" s="401"/>
      <c r="U7" s="402"/>
      <c r="V7" s="43"/>
      <c r="AC7" s="26"/>
      <c r="AE7" s="26"/>
    </row>
    <row r="8" spans="1:34" ht="23.25" customHeight="1" thickBot="1" x14ac:dyDescent="0.3">
      <c r="A8" s="1">
        <f t="shared" si="0"/>
        <v>0</v>
      </c>
      <c r="B8" s="35">
        <f t="shared" si="4"/>
        <v>44622</v>
      </c>
      <c r="C8" s="471">
        <v>0</v>
      </c>
      <c r="D8" s="36">
        <v>0</v>
      </c>
      <c r="E8" s="36">
        <v>0</v>
      </c>
      <c r="F8" s="36">
        <v>0</v>
      </c>
      <c r="G8" s="36">
        <v>0</v>
      </c>
      <c r="H8" s="36">
        <v>0</v>
      </c>
      <c r="I8" s="36">
        <v>0</v>
      </c>
      <c r="J8" s="36">
        <v>0</v>
      </c>
      <c r="K8" s="36">
        <v>0</v>
      </c>
      <c r="L8" s="36">
        <v>0</v>
      </c>
      <c r="M8" s="37">
        <v>0</v>
      </c>
      <c r="N8" s="38">
        <f t="shared" si="1"/>
        <v>0</v>
      </c>
      <c r="O8" s="39">
        <f t="shared" si="2"/>
        <v>0</v>
      </c>
      <c r="P8" s="40" t="str">
        <f t="shared" si="3"/>
        <v>%</v>
      </c>
      <c r="Q8" s="41" t="str">
        <f t="shared" si="5"/>
        <v/>
      </c>
      <c r="R8" s="16"/>
      <c r="S8" s="44"/>
      <c r="T8" s="45"/>
      <c r="U8" s="46"/>
      <c r="V8" s="20"/>
      <c r="AC8" s="26"/>
      <c r="AE8" s="26"/>
    </row>
    <row r="9" spans="1:34" ht="23.25" customHeight="1" thickBot="1" x14ac:dyDescent="0.3">
      <c r="A9" s="1">
        <f t="shared" ca="1" si="0"/>
        <v>1</v>
      </c>
      <c r="B9" s="469">
        <f t="shared" si="4"/>
        <v>44623</v>
      </c>
      <c r="C9" s="473">
        <f ca="1">IF($B9='A imprimer'!$D$6,'A imprimer'!D7,C9)</f>
        <v>1951.14</v>
      </c>
      <c r="D9" s="470">
        <v>0</v>
      </c>
      <c r="E9" s="36">
        <v>0</v>
      </c>
      <c r="F9" s="36">
        <v>0</v>
      </c>
      <c r="G9" s="36">
        <v>0</v>
      </c>
      <c r="H9" s="36">
        <v>0</v>
      </c>
      <c r="I9" s="36">
        <v>0</v>
      </c>
      <c r="J9" s="36">
        <v>0</v>
      </c>
      <c r="K9" s="36">
        <v>0</v>
      </c>
      <c r="L9" s="36">
        <v>0</v>
      </c>
      <c r="M9" s="37">
        <v>0</v>
      </c>
      <c r="N9" s="38">
        <f t="shared" ca="1" si="1"/>
        <v>1951.14</v>
      </c>
      <c r="O9" s="39">
        <f t="shared" si="2"/>
        <v>0</v>
      </c>
      <c r="P9" s="40">
        <f t="shared" ca="1" si="3"/>
        <v>0</v>
      </c>
      <c r="Q9" s="41" t="str">
        <f t="shared" si="5"/>
        <v/>
      </c>
      <c r="R9" s="42"/>
      <c r="S9" s="47"/>
      <c r="T9" s="48"/>
      <c r="U9" s="48"/>
      <c r="V9" s="49"/>
      <c r="AC9" s="26"/>
      <c r="AE9" s="26"/>
    </row>
    <row r="10" spans="1:34" ht="23.25" customHeight="1" x14ac:dyDescent="0.25">
      <c r="A10" s="1">
        <f t="shared" si="0"/>
        <v>0</v>
      </c>
      <c r="B10" s="35">
        <f t="shared" si="4"/>
        <v>44624</v>
      </c>
      <c r="C10" s="472">
        <v>0</v>
      </c>
      <c r="D10" s="36">
        <v>0</v>
      </c>
      <c r="E10" s="36">
        <v>0</v>
      </c>
      <c r="F10" s="36">
        <v>0</v>
      </c>
      <c r="G10" s="36">
        <v>0</v>
      </c>
      <c r="H10" s="36">
        <v>0</v>
      </c>
      <c r="I10" s="36">
        <v>0</v>
      </c>
      <c r="J10" s="36">
        <v>0</v>
      </c>
      <c r="K10" s="36">
        <v>0</v>
      </c>
      <c r="L10" s="36">
        <v>0</v>
      </c>
      <c r="M10" s="37">
        <v>0</v>
      </c>
      <c r="N10" s="38">
        <f t="shared" si="1"/>
        <v>0</v>
      </c>
      <c r="O10" s="39">
        <f t="shared" si="2"/>
        <v>0</v>
      </c>
      <c r="P10" s="40" t="str">
        <f t="shared" si="3"/>
        <v>%</v>
      </c>
      <c r="Q10" s="41" t="str">
        <f t="shared" si="5"/>
        <v/>
      </c>
      <c r="R10" s="50"/>
      <c r="S10" s="51"/>
      <c r="T10" s="48"/>
      <c r="U10" s="48"/>
      <c r="V10" s="52"/>
      <c r="AC10" s="26"/>
      <c r="AE10" s="26"/>
    </row>
    <row r="11" spans="1:34" ht="23.25" customHeight="1" thickBot="1" x14ac:dyDescent="0.4">
      <c r="A11" s="1">
        <f t="shared" si="0"/>
        <v>0</v>
      </c>
      <c r="B11" s="35">
        <f t="shared" si="4"/>
        <v>44625</v>
      </c>
      <c r="C11" s="36">
        <v>0</v>
      </c>
      <c r="D11" s="36">
        <v>0</v>
      </c>
      <c r="E11" s="36">
        <v>0</v>
      </c>
      <c r="F11" s="36">
        <v>0</v>
      </c>
      <c r="G11" s="36">
        <v>0</v>
      </c>
      <c r="H11" s="36">
        <v>0</v>
      </c>
      <c r="I11" s="36">
        <v>0</v>
      </c>
      <c r="J11" s="36">
        <v>0</v>
      </c>
      <c r="K11" s="36">
        <v>0</v>
      </c>
      <c r="L11" s="36">
        <v>0</v>
      </c>
      <c r="M11" s="37">
        <v>0</v>
      </c>
      <c r="N11" s="38">
        <f t="shared" si="1"/>
        <v>0</v>
      </c>
      <c r="O11" s="39">
        <f t="shared" si="2"/>
        <v>0</v>
      </c>
      <c r="P11" s="53" t="str">
        <f t="shared" si="3"/>
        <v>%</v>
      </c>
      <c r="Q11" s="54" t="str">
        <f t="shared" si="5"/>
        <v/>
      </c>
      <c r="R11" s="55"/>
      <c r="S11" s="51"/>
      <c r="T11" s="48"/>
      <c r="U11" s="48"/>
      <c r="V11" s="56"/>
      <c r="AC11" s="26"/>
      <c r="AE11" s="26"/>
    </row>
    <row r="12" spans="1:34" ht="23.25" customHeight="1" thickBot="1" x14ac:dyDescent="0.3">
      <c r="A12" s="1"/>
      <c r="B12" s="57">
        <f t="shared" si="4"/>
        <v>44626</v>
      </c>
      <c r="C12" s="58" t="str">
        <f ca="1">IF(SUM(C6:C11)&gt;(C44*(1/$P$2)),"ä","æ")</f>
        <v>ä</v>
      </c>
      <c r="D12" s="59" t="str">
        <f t="shared" ref="D12:O12" si="6">IF(SUM(D6:D11)&gt;(D44*(1/$P$2)),"ä","æ")</f>
        <v>æ</v>
      </c>
      <c r="E12" s="59" t="str">
        <f t="shared" si="6"/>
        <v>æ</v>
      </c>
      <c r="F12" s="59" t="str">
        <f t="shared" si="6"/>
        <v>æ</v>
      </c>
      <c r="G12" s="59" t="str">
        <f t="shared" si="6"/>
        <v>æ</v>
      </c>
      <c r="H12" s="59" t="str">
        <f t="shared" si="6"/>
        <v>æ</v>
      </c>
      <c r="I12" s="59" t="str">
        <f t="shared" si="6"/>
        <v>æ</v>
      </c>
      <c r="J12" s="59" t="str">
        <f t="shared" si="6"/>
        <v>æ</v>
      </c>
      <c r="K12" s="59" t="str">
        <f t="shared" si="6"/>
        <v>æ</v>
      </c>
      <c r="L12" s="59" t="str">
        <f t="shared" si="6"/>
        <v>æ</v>
      </c>
      <c r="M12" s="59" t="str">
        <f t="shared" si="6"/>
        <v>æ</v>
      </c>
      <c r="N12" s="58" t="str">
        <f t="shared" ca="1" si="6"/>
        <v>æ</v>
      </c>
      <c r="O12" s="58" t="str">
        <f t="shared" si="6"/>
        <v>æ</v>
      </c>
      <c r="P12" s="60" t="str">
        <f ca="1">IF(ISERROR(IF(SUM(O6:O11)/SUM(N6:N11)&gt;=$P$44,"ä","æ")),"",IF(SUM(O6:O11)/SUM(N6:N11)&gt;=$P$44,"ä","æ"))</f>
        <v>æ</v>
      </c>
      <c r="Q12" s="60" t="str">
        <f ca="1">IF(ISERROR(IF(SUM(N6:N11)/SUM(M6:M11)&gt;=$Q$44,"ä","æ")),"",IF(SUM(N6:N11)/SUM(M6:M11)&gt;=$Q$44,"ä","æ"))</f>
        <v>ä</v>
      </c>
      <c r="R12" s="3"/>
      <c r="S12" s="51"/>
      <c r="T12" s="48"/>
      <c r="U12" s="48"/>
      <c r="V12" s="61"/>
      <c r="W12" s="62"/>
      <c r="AC12" s="26"/>
      <c r="AE12" s="26"/>
    </row>
    <row r="13" spans="1:34" ht="23.25" customHeight="1" thickBot="1" x14ac:dyDescent="0.3">
      <c r="A13" s="1">
        <f t="shared" ref="A13:A18" si="7">IF(N13=0,0,1)</f>
        <v>0</v>
      </c>
      <c r="B13" s="35">
        <f t="shared" si="4"/>
        <v>44627</v>
      </c>
      <c r="C13" s="36">
        <v>0</v>
      </c>
      <c r="D13" s="36">
        <v>0</v>
      </c>
      <c r="E13" s="36">
        <v>0</v>
      </c>
      <c r="F13" s="36">
        <v>0</v>
      </c>
      <c r="G13" s="36">
        <v>0</v>
      </c>
      <c r="H13" s="36">
        <v>0</v>
      </c>
      <c r="I13" s="36">
        <v>0</v>
      </c>
      <c r="J13" s="36">
        <v>0</v>
      </c>
      <c r="K13" s="36">
        <v>0</v>
      </c>
      <c r="L13" s="36">
        <v>0</v>
      </c>
      <c r="M13" s="37">
        <v>0</v>
      </c>
      <c r="N13" s="38">
        <f t="shared" ref="N13:N18" si="8">C13+E13+G13+I13+K13</f>
        <v>0</v>
      </c>
      <c r="O13" s="39">
        <f t="shared" ref="O13:O18" si="9">SUM(D13+F13+H13+J13+L13)</f>
        <v>0</v>
      </c>
      <c r="P13" s="63" t="str">
        <f t="shared" ref="P13:P18" si="10">IF(ISERROR(O13/N13),"%",O13/N13)</f>
        <v>%</v>
      </c>
      <c r="Q13" s="64" t="str">
        <f t="shared" si="5"/>
        <v/>
      </c>
      <c r="R13" s="65"/>
      <c r="S13" s="66"/>
      <c r="T13" s="67"/>
      <c r="U13" s="48"/>
      <c r="V13" s="61"/>
      <c r="AC13" s="26"/>
      <c r="AE13" s="26"/>
    </row>
    <row r="14" spans="1:34" ht="23.25" customHeight="1" thickBot="1" x14ac:dyDescent="0.3">
      <c r="A14" s="1">
        <f t="shared" si="7"/>
        <v>0</v>
      </c>
      <c r="B14" s="35">
        <f t="shared" si="4"/>
        <v>44628</v>
      </c>
      <c r="C14" s="36">
        <v>0</v>
      </c>
      <c r="D14" s="36">
        <v>0</v>
      </c>
      <c r="E14" s="36">
        <v>0</v>
      </c>
      <c r="F14" s="36">
        <v>0</v>
      </c>
      <c r="G14" s="36">
        <v>0</v>
      </c>
      <c r="H14" s="36">
        <v>0</v>
      </c>
      <c r="I14" s="36">
        <v>0</v>
      </c>
      <c r="J14" s="36">
        <v>0</v>
      </c>
      <c r="K14" s="36">
        <v>0</v>
      </c>
      <c r="L14" s="36">
        <v>0</v>
      </c>
      <c r="M14" s="37">
        <v>0</v>
      </c>
      <c r="N14" s="38">
        <f t="shared" si="8"/>
        <v>0</v>
      </c>
      <c r="O14" s="39">
        <f t="shared" si="9"/>
        <v>0</v>
      </c>
      <c r="P14" s="40" t="str">
        <f t="shared" si="10"/>
        <v>%</v>
      </c>
      <c r="Q14" s="41" t="str">
        <f t="shared" si="5"/>
        <v/>
      </c>
      <c r="R14" s="20"/>
      <c r="S14" s="68"/>
      <c r="T14" s="69"/>
      <c r="U14" s="70"/>
      <c r="V14" s="20"/>
      <c r="AC14" s="26"/>
      <c r="AE14" s="26"/>
    </row>
    <row r="15" spans="1:34" ht="23.25" customHeight="1" thickBot="1" x14ac:dyDescent="0.3">
      <c r="A15" s="1">
        <f t="shared" si="7"/>
        <v>0</v>
      </c>
      <c r="B15" s="35">
        <f t="shared" si="4"/>
        <v>44629</v>
      </c>
      <c r="C15" s="36">
        <v>0</v>
      </c>
      <c r="D15" s="36">
        <v>0</v>
      </c>
      <c r="E15" s="71">
        <v>0</v>
      </c>
      <c r="F15" s="71">
        <v>0</v>
      </c>
      <c r="G15" s="71">
        <v>0</v>
      </c>
      <c r="H15" s="71">
        <v>0</v>
      </c>
      <c r="I15" s="71">
        <v>0</v>
      </c>
      <c r="J15" s="71">
        <v>0</v>
      </c>
      <c r="K15" s="71">
        <v>0</v>
      </c>
      <c r="L15" s="71">
        <v>0</v>
      </c>
      <c r="M15" s="37">
        <v>0</v>
      </c>
      <c r="N15" s="38">
        <f t="shared" si="8"/>
        <v>0</v>
      </c>
      <c r="O15" s="39">
        <f t="shared" si="9"/>
        <v>0</v>
      </c>
      <c r="P15" s="40" t="str">
        <f t="shared" si="10"/>
        <v>%</v>
      </c>
      <c r="Q15" s="41" t="str">
        <f t="shared" si="5"/>
        <v/>
      </c>
      <c r="R15" s="43"/>
      <c r="S15" s="11"/>
      <c r="T15" s="11"/>
      <c r="U15" s="11"/>
      <c r="V15" s="43"/>
      <c r="AC15" s="26"/>
      <c r="AE15" s="26"/>
    </row>
    <row r="16" spans="1:34" ht="23.25" customHeight="1" thickBot="1" x14ac:dyDescent="0.3">
      <c r="A16" s="1">
        <f t="shared" si="7"/>
        <v>0</v>
      </c>
      <c r="B16" s="35">
        <f t="shared" si="4"/>
        <v>44630</v>
      </c>
      <c r="C16" s="36">
        <v>0</v>
      </c>
      <c r="D16" s="36">
        <v>0</v>
      </c>
      <c r="E16" s="36">
        <v>0</v>
      </c>
      <c r="F16" s="36">
        <v>0</v>
      </c>
      <c r="G16" s="36">
        <v>0</v>
      </c>
      <c r="H16" s="36">
        <v>0</v>
      </c>
      <c r="I16" s="36">
        <v>0</v>
      </c>
      <c r="J16" s="36">
        <v>0</v>
      </c>
      <c r="K16" s="36">
        <v>0</v>
      </c>
      <c r="L16" s="36">
        <v>0</v>
      </c>
      <c r="M16" s="37">
        <v>0</v>
      </c>
      <c r="N16" s="38">
        <f t="shared" si="8"/>
        <v>0</v>
      </c>
      <c r="O16" s="39">
        <f t="shared" si="9"/>
        <v>0</v>
      </c>
      <c r="P16" s="40" t="str">
        <f t="shared" si="10"/>
        <v>%</v>
      </c>
      <c r="Q16" s="41" t="str">
        <f t="shared" si="5"/>
        <v/>
      </c>
      <c r="R16" s="43"/>
      <c r="S16" s="400"/>
      <c r="T16" s="401"/>
      <c r="U16" s="402"/>
      <c r="V16" s="43"/>
      <c r="AC16" s="26"/>
      <c r="AE16" s="26"/>
    </row>
    <row r="17" spans="1:23" ht="23.25" customHeight="1" thickBot="1" x14ac:dyDescent="0.3">
      <c r="A17" s="1">
        <f t="shared" si="7"/>
        <v>0</v>
      </c>
      <c r="B17" s="35">
        <f t="shared" si="4"/>
        <v>44631</v>
      </c>
      <c r="C17" s="36">
        <v>0</v>
      </c>
      <c r="D17" s="36">
        <v>0</v>
      </c>
      <c r="E17" s="72">
        <v>0</v>
      </c>
      <c r="F17" s="36">
        <v>0</v>
      </c>
      <c r="G17" s="36">
        <v>0</v>
      </c>
      <c r="H17" s="36">
        <v>0</v>
      </c>
      <c r="I17" s="36">
        <v>0</v>
      </c>
      <c r="J17" s="36">
        <v>0</v>
      </c>
      <c r="K17" s="36">
        <v>0</v>
      </c>
      <c r="L17" s="36">
        <v>0</v>
      </c>
      <c r="M17" s="37">
        <v>0</v>
      </c>
      <c r="N17" s="38">
        <f t="shared" si="8"/>
        <v>0</v>
      </c>
      <c r="O17" s="39">
        <f t="shared" si="9"/>
        <v>0</v>
      </c>
      <c r="P17" s="40" t="str">
        <f t="shared" si="10"/>
        <v>%</v>
      </c>
      <c r="Q17" s="41" t="str">
        <f t="shared" si="5"/>
        <v/>
      </c>
      <c r="R17" s="20"/>
      <c r="S17" s="44"/>
      <c r="T17" s="73"/>
      <c r="U17" s="46"/>
      <c r="V17" s="20"/>
    </row>
    <row r="18" spans="1:23" ht="23.25" customHeight="1" thickBot="1" x14ac:dyDescent="0.3">
      <c r="A18" s="1">
        <f t="shared" si="7"/>
        <v>0</v>
      </c>
      <c r="B18" s="35">
        <f t="shared" si="4"/>
        <v>44632</v>
      </c>
      <c r="C18" s="36">
        <v>0</v>
      </c>
      <c r="D18" s="36">
        <v>0</v>
      </c>
      <c r="E18" s="36">
        <v>0</v>
      </c>
      <c r="F18" s="36">
        <v>0</v>
      </c>
      <c r="G18" s="36">
        <v>0</v>
      </c>
      <c r="H18" s="36">
        <v>0</v>
      </c>
      <c r="I18" s="36">
        <v>0</v>
      </c>
      <c r="J18" s="36">
        <v>0</v>
      </c>
      <c r="K18" s="36">
        <v>0</v>
      </c>
      <c r="L18" s="36">
        <v>0</v>
      </c>
      <c r="M18" s="37">
        <v>0</v>
      </c>
      <c r="N18" s="38">
        <f t="shared" si="8"/>
        <v>0</v>
      </c>
      <c r="O18" s="39">
        <f t="shared" si="9"/>
        <v>0</v>
      </c>
      <c r="P18" s="74" t="str">
        <f t="shared" si="10"/>
        <v>%</v>
      </c>
      <c r="Q18" s="75" t="str">
        <f t="shared" si="5"/>
        <v/>
      </c>
      <c r="R18" s="49"/>
      <c r="S18" s="76"/>
      <c r="T18" s="77"/>
      <c r="U18" s="78"/>
      <c r="V18" s="79"/>
    </row>
    <row r="19" spans="1:23" ht="23.25" customHeight="1" thickBot="1" x14ac:dyDescent="0.3">
      <c r="A19" s="1"/>
      <c r="B19" s="57">
        <f t="shared" si="4"/>
        <v>44633</v>
      </c>
      <c r="C19" s="59" t="str">
        <f ca="1">IF(SUM(C13:C18)+SUM(C6:C11)&gt;(C44*(2/$P$2)),"ä","æ")</f>
        <v>æ</v>
      </c>
      <c r="D19" s="59" t="str">
        <f t="shared" ref="D19:O19" si="11">IF(SUM(D13:D18)+SUM(D6:D11)&gt;(D44*(2/$P$2)),"ä","æ")</f>
        <v>æ</v>
      </c>
      <c r="E19" s="59" t="str">
        <f t="shared" si="11"/>
        <v>æ</v>
      </c>
      <c r="F19" s="59" t="str">
        <f t="shared" si="11"/>
        <v>æ</v>
      </c>
      <c r="G19" s="59" t="str">
        <f t="shared" si="11"/>
        <v>æ</v>
      </c>
      <c r="H19" s="59" t="str">
        <f t="shared" si="11"/>
        <v>æ</v>
      </c>
      <c r="I19" s="59" t="str">
        <f t="shared" si="11"/>
        <v>æ</v>
      </c>
      <c r="J19" s="59" t="str">
        <f t="shared" si="11"/>
        <v>æ</v>
      </c>
      <c r="K19" s="59" t="str">
        <f t="shared" si="11"/>
        <v>æ</v>
      </c>
      <c r="L19" s="59" t="str">
        <f t="shared" si="11"/>
        <v>æ</v>
      </c>
      <c r="M19" s="59" t="str">
        <f t="shared" si="11"/>
        <v>æ</v>
      </c>
      <c r="N19" s="59" t="str">
        <f t="shared" ca="1" si="11"/>
        <v>æ</v>
      </c>
      <c r="O19" s="59" t="str">
        <f t="shared" si="11"/>
        <v>æ</v>
      </c>
      <c r="P19" s="60" t="str">
        <f ca="1">IF(ISERROR(IF(SUM(O6:O11,O13:O18)/SUM(N6:N11,N13:N18)&gt;=$P$44,"ä","æ")),"",IF(SUM(O6:O11,O13:O18)/SUM(N6:N11,N13:N18)&gt;=$P$44,"ä","æ"))</f>
        <v>æ</v>
      </c>
      <c r="Q19" s="60" t="str">
        <f ca="1">IF(ISERROR(IF(SUM(N6:N11,N13:N18)/SUM(M6:M11,M13:M18)&gt;=$Q$44,"ä","æ")),"",IF(SUM(N6:N11,N13:N18)/SUM(M6:M11,M13:M18)&gt;=$Q$44,"ä","æ"))</f>
        <v>ä</v>
      </c>
      <c r="R19" s="52"/>
      <c r="S19" s="80"/>
      <c r="T19" s="81"/>
      <c r="U19" s="82"/>
      <c r="V19" s="52"/>
      <c r="W19" s="83"/>
    </row>
    <row r="20" spans="1:23" ht="23.25" customHeight="1" x14ac:dyDescent="0.35">
      <c r="A20" s="1">
        <f t="shared" ref="A20:A25" si="12">IF(N20=0,0,1)</f>
        <v>0</v>
      </c>
      <c r="B20" s="35">
        <f t="shared" si="4"/>
        <v>44634</v>
      </c>
      <c r="C20" s="36">
        <v>0</v>
      </c>
      <c r="D20" s="36">
        <v>0</v>
      </c>
      <c r="E20" s="36">
        <v>0</v>
      </c>
      <c r="F20" s="36">
        <v>0</v>
      </c>
      <c r="G20" s="36">
        <v>0</v>
      </c>
      <c r="H20" s="36">
        <v>0</v>
      </c>
      <c r="I20" s="36">
        <v>0</v>
      </c>
      <c r="J20" s="36">
        <v>0</v>
      </c>
      <c r="K20" s="36">
        <v>0</v>
      </c>
      <c r="L20" s="36">
        <v>0</v>
      </c>
      <c r="M20" s="37">
        <v>0</v>
      </c>
      <c r="N20" s="38">
        <f t="shared" ref="N20:N25" si="13">C20+E20+G20+I20+K20</f>
        <v>0</v>
      </c>
      <c r="O20" s="39">
        <f t="shared" ref="O20:O25" si="14">SUM(D20+F20+H20+J20+L20)</f>
        <v>0</v>
      </c>
      <c r="P20" s="84" t="str">
        <f t="shared" ref="P20:P25" si="15">IF(ISERROR(O20/N20),"%",O20/N20)</f>
        <v>%</v>
      </c>
      <c r="Q20" s="64" t="str">
        <f t="shared" si="5"/>
        <v/>
      </c>
      <c r="R20" s="56"/>
      <c r="S20" s="85"/>
      <c r="T20" s="81"/>
      <c r="U20" s="82"/>
      <c r="V20" s="56"/>
    </row>
    <row r="21" spans="1:23" ht="23.25" customHeight="1" x14ac:dyDescent="0.2">
      <c r="A21" s="1">
        <f t="shared" si="12"/>
        <v>0</v>
      </c>
      <c r="B21" s="35">
        <f t="shared" si="4"/>
        <v>44635</v>
      </c>
      <c r="C21" s="36">
        <v>0</v>
      </c>
      <c r="D21" s="36">
        <v>0</v>
      </c>
      <c r="E21" s="36">
        <v>0</v>
      </c>
      <c r="F21" s="36">
        <v>0</v>
      </c>
      <c r="G21" s="36">
        <v>0</v>
      </c>
      <c r="H21" s="36">
        <v>0</v>
      </c>
      <c r="I21" s="36">
        <v>0</v>
      </c>
      <c r="J21" s="36">
        <v>0</v>
      </c>
      <c r="K21" s="36">
        <v>0</v>
      </c>
      <c r="L21" s="36">
        <v>0</v>
      </c>
      <c r="M21" s="37">
        <v>0</v>
      </c>
      <c r="N21" s="38">
        <f t="shared" si="13"/>
        <v>0</v>
      </c>
      <c r="O21" s="39">
        <f t="shared" si="14"/>
        <v>0</v>
      </c>
      <c r="P21" s="40" t="str">
        <f t="shared" si="15"/>
        <v>%</v>
      </c>
      <c r="Q21" s="41" t="str">
        <f t="shared" si="5"/>
        <v/>
      </c>
      <c r="R21" s="61"/>
      <c r="S21" s="85"/>
      <c r="T21" s="81"/>
      <c r="U21" s="82"/>
      <c r="V21" s="61"/>
    </row>
    <row r="22" spans="1:23" ht="23.25" customHeight="1" thickBot="1" x14ac:dyDescent="0.25">
      <c r="A22" s="1">
        <f t="shared" si="12"/>
        <v>0</v>
      </c>
      <c r="B22" s="35">
        <f t="shared" si="4"/>
        <v>44636</v>
      </c>
      <c r="C22" s="36">
        <v>0</v>
      </c>
      <c r="D22" s="36">
        <v>0</v>
      </c>
      <c r="E22" s="71">
        <v>0</v>
      </c>
      <c r="F22" s="71">
        <v>0</v>
      </c>
      <c r="G22" s="36">
        <v>0</v>
      </c>
      <c r="H22" s="36">
        <v>0</v>
      </c>
      <c r="I22" s="71">
        <v>0</v>
      </c>
      <c r="J22" s="71">
        <v>0</v>
      </c>
      <c r="K22" s="71">
        <v>0</v>
      </c>
      <c r="L22" s="71">
        <v>0</v>
      </c>
      <c r="M22" s="37">
        <v>0</v>
      </c>
      <c r="N22" s="38">
        <f t="shared" si="13"/>
        <v>0</v>
      </c>
      <c r="O22" s="39">
        <f t="shared" si="14"/>
        <v>0</v>
      </c>
      <c r="P22" s="40" t="str">
        <f t="shared" si="15"/>
        <v>%</v>
      </c>
      <c r="Q22" s="41" t="str">
        <f t="shared" si="5"/>
        <v/>
      </c>
      <c r="R22" s="61"/>
      <c r="S22" s="66"/>
      <c r="T22" s="86"/>
      <c r="U22" s="87"/>
      <c r="V22" s="61"/>
    </row>
    <row r="23" spans="1:23" ht="23.25" customHeight="1" thickBot="1" x14ac:dyDescent="0.3">
      <c r="A23" s="1">
        <f t="shared" si="12"/>
        <v>0</v>
      </c>
      <c r="B23" s="35">
        <f t="shared" si="4"/>
        <v>44637</v>
      </c>
      <c r="C23" s="36">
        <v>0</v>
      </c>
      <c r="D23" s="36">
        <v>0</v>
      </c>
      <c r="E23" s="36">
        <v>0</v>
      </c>
      <c r="F23" s="36">
        <v>0</v>
      </c>
      <c r="G23" s="36">
        <v>0</v>
      </c>
      <c r="H23" s="36">
        <v>0</v>
      </c>
      <c r="I23" s="36">
        <v>0</v>
      </c>
      <c r="J23" s="36">
        <v>0</v>
      </c>
      <c r="K23" s="36">
        <v>0</v>
      </c>
      <c r="L23" s="36">
        <v>0</v>
      </c>
      <c r="M23" s="37">
        <v>0</v>
      </c>
      <c r="N23" s="38">
        <f t="shared" si="13"/>
        <v>0</v>
      </c>
      <c r="O23" s="39">
        <f t="shared" si="14"/>
        <v>0</v>
      </c>
      <c r="P23" s="40" t="str">
        <f t="shared" si="15"/>
        <v>%</v>
      </c>
      <c r="Q23" s="41" t="str">
        <f t="shared" si="5"/>
        <v/>
      </c>
      <c r="R23" s="20"/>
      <c r="S23" s="68"/>
      <c r="T23" s="88"/>
      <c r="U23" s="89"/>
      <c r="V23" s="11"/>
    </row>
    <row r="24" spans="1:23" ht="23.25" customHeight="1" thickBot="1" x14ac:dyDescent="0.25">
      <c r="A24" s="1">
        <f t="shared" si="12"/>
        <v>0</v>
      </c>
      <c r="B24" s="35">
        <f t="shared" si="4"/>
        <v>44638</v>
      </c>
      <c r="C24" s="36">
        <v>0</v>
      </c>
      <c r="D24" s="36">
        <v>0</v>
      </c>
      <c r="E24" s="36">
        <v>0</v>
      </c>
      <c r="F24" s="36">
        <v>0</v>
      </c>
      <c r="G24" s="36">
        <v>0</v>
      </c>
      <c r="H24" s="36">
        <v>0</v>
      </c>
      <c r="I24" s="36">
        <v>0</v>
      </c>
      <c r="J24" s="36">
        <v>0</v>
      </c>
      <c r="K24" s="36">
        <v>0</v>
      </c>
      <c r="L24" s="36">
        <v>0</v>
      </c>
      <c r="M24" s="37">
        <v>0</v>
      </c>
      <c r="N24" s="38">
        <f t="shared" si="13"/>
        <v>0</v>
      </c>
      <c r="O24" s="39">
        <f t="shared" si="14"/>
        <v>0</v>
      </c>
      <c r="P24" s="40" t="str">
        <f t="shared" si="15"/>
        <v>%</v>
      </c>
      <c r="Q24" s="41" t="str">
        <f t="shared" si="5"/>
        <v/>
      </c>
      <c r="R24" s="43"/>
      <c r="S24" s="11"/>
      <c r="T24" s="11"/>
      <c r="U24" s="11"/>
      <c r="V24" s="90"/>
    </row>
    <row r="25" spans="1:23" ht="23.25" customHeight="1" thickBot="1" x14ac:dyDescent="0.25">
      <c r="A25" s="1">
        <f t="shared" si="12"/>
        <v>0</v>
      </c>
      <c r="B25" s="35">
        <f t="shared" si="4"/>
        <v>44639</v>
      </c>
      <c r="C25" s="36">
        <v>0</v>
      </c>
      <c r="D25" s="36">
        <v>0</v>
      </c>
      <c r="E25" s="36">
        <v>0</v>
      </c>
      <c r="F25" s="36">
        <v>0</v>
      </c>
      <c r="G25" s="36">
        <v>0</v>
      </c>
      <c r="H25" s="36">
        <v>0</v>
      </c>
      <c r="I25" s="36">
        <v>0</v>
      </c>
      <c r="J25" s="36">
        <v>0</v>
      </c>
      <c r="K25" s="36">
        <v>0</v>
      </c>
      <c r="L25" s="36">
        <v>0</v>
      </c>
      <c r="M25" s="37">
        <v>0</v>
      </c>
      <c r="N25" s="38">
        <f t="shared" si="13"/>
        <v>0</v>
      </c>
      <c r="O25" s="39">
        <f t="shared" si="14"/>
        <v>0</v>
      </c>
      <c r="P25" s="74" t="str">
        <f t="shared" si="15"/>
        <v>%</v>
      </c>
      <c r="Q25" s="75" t="str">
        <f t="shared" si="5"/>
        <v/>
      </c>
      <c r="R25" s="43"/>
      <c r="S25" s="400"/>
      <c r="T25" s="401"/>
      <c r="U25" s="402"/>
      <c r="V25" s="91"/>
    </row>
    <row r="26" spans="1:23" ht="23.25" customHeight="1" thickBot="1" x14ac:dyDescent="0.3">
      <c r="A26" s="1"/>
      <c r="B26" s="57">
        <f t="shared" si="4"/>
        <v>44640</v>
      </c>
      <c r="C26" s="59" t="str">
        <f ca="1">IF(SUM(C13:C18)+SUM(C6:C11)+SUM(C20:C25)&gt;(C44*(3/$P$2)),"ä","æ")</f>
        <v>æ</v>
      </c>
      <c r="D26" s="59" t="str">
        <f t="shared" ref="D26:O26" si="16">IF(SUM(D13:D18)+SUM(D6:D11)+SUM(D20:D25)&gt;(D44*(3/$P$2)),"ä","æ")</f>
        <v>æ</v>
      </c>
      <c r="E26" s="59" t="str">
        <f t="shared" si="16"/>
        <v>æ</v>
      </c>
      <c r="F26" s="59" t="str">
        <f t="shared" si="16"/>
        <v>æ</v>
      </c>
      <c r="G26" s="59" t="str">
        <f t="shared" si="16"/>
        <v>æ</v>
      </c>
      <c r="H26" s="59" t="str">
        <f t="shared" si="16"/>
        <v>æ</v>
      </c>
      <c r="I26" s="59" t="str">
        <f t="shared" si="16"/>
        <v>æ</v>
      </c>
      <c r="J26" s="59" t="str">
        <f t="shared" si="16"/>
        <v>æ</v>
      </c>
      <c r="K26" s="59" t="str">
        <f t="shared" si="16"/>
        <v>æ</v>
      </c>
      <c r="L26" s="59" t="str">
        <f t="shared" si="16"/>
        <v>æ</v>
      </c>
      <c r="M26" s="59" t="str">
        <f t="shared" si="16"/>
        <v>æ</v>
      </c>
      <c r="N26" s="59" t="str">
        <f t="shared" ca="1" si="16"/>
        <v>æ</v>
      </c>
      <c r="O26" s="59" t="str">
        <f t="shared" si="16"/>
        <v>æ</v>
      </c>
      <c r="P26" s="60" t="str">
        <f ca="1">IF(ISERROR(IF(SUM(O6:O11,O13:O18,O20:O25)/SUM(N6:N11,N13:N18,N20:N25)&gt;=$P$44,"ä","æ")),"",IF(SUM(O6:O11,O13:O18,O20:O25)/SUM(N6:N11,N13:N18,N20:N25)&gt;=$P$44,"ä","æ"))</f>
        <v>æ</v>
      </c>
      <c r="Q26" s="60" t="str">
        <f ca="1">IF(ISERROR(IF(SUM(N6:N11,N13:N18,N20:N25)/SUM(M6:M11,M13:M18,M20:M25)&gt;=$Q$44,"ä","æ")),"",IF(SUM(N6:N11,N13:N18,N20:N25)/SUM(M6:M11,M13:M18,M20:M25)&gt;=$Q$44,"ä","æ"))</f>
        <v>ä</v>
      </c>
      <c r="R26" s="20"/>
      <c r="S26" s="92"/>
      <c r="T26" s="420"/>
      <c r="U26" s="421"/>
      <c r="V26" s="91"/>
      <c r="W26" s="93"/>
    </row>
    <row r="27" spans="1:23" ht="23.25" customHeight="1" x14ac:dyDescent="0.25">
      <c r="A27" s="1">
        <f t="shared" ref="A27:A32" si="17">IF(N27=0,0,1)</f>
        <v>0</v>
      </c>
      <c r="B27" s="35">
        <f t="shared" si="4"/>
        <v>44641</v>
      </c>
      <c r="C27" s="36">
        <v>0</v>
      </c>
      <c r="D27" s="36">
        <v>0</v>
      </c>
      <c r="E27" s="36">
        <v>0</v>
      </c>
      <c r="F27" s="36">
        <v>0</v>
      </c>
      <c r="G27" s="36">
        <v>0</v>
      </c>
      <c r="H27" s="36">
        <v>0</v>
      </c>
      <c r="I27" s="36">
        <v>0</v>
      </c>
      <c r="J27" s="36">
        <v>0</v>
      </c>
      <c r="K27" s="36">
        <v>0</v>
      </c>
      <c r="L27" s="36">
        <v>0</v>
      </c>
      <c r="M27" s="37">
        <v>0</v>
      </c>
      <c r="N27" s="38">
        <f t="shared" ref="N27:N32" si="18">C27+E27+G27+I27+K27</f>
        <v>0</v>
      </c>
      <c r="O27" s="39">
        <f t="shared" ref="O27:O32" si="19">SUM(D27+F27+H27+J27+L27)</f>
        <v>0</v>
      </c>
      <c r="P27" s="84" t="str">
        <f t="shared" ref="P27:P32" si="20">IF(ISERROR(O27/N27),"%",O27/N27)</f>
        <v>%</v>
      </c>
      <c r="Q27" s="64" t="str">
        <f t="shared" si="5"/>
        <v/>
      </c>
      <c r="R27" s="79"/>
      <c r="S27" s="94"/>
      <c r="T27" s="422"/>
      <c r="U27" s="423"/>
      <c r="V27" s="91"/>
    </row>
    <row r="28" spans="1:23" ht="23.25" customHeight="1" thickBot="1" x14ac:dyDescent="0.3">
      <c r="A28" s="1">
        <f t="shared" si="17"/>
        <v>0</v>
      </c>
      <c r="B28" s="35">
        <f t="shared" si="4"/>
        <v>44642</v>
      </c>
      <c r="C28" s="36">
        <v>0</v>
      </c>
      <c r="D28" s="36">
        <v>0</v>
      </c>
      <c r="E28" s="36">
        <v>0</v>
      </c>
      <c r="F28" s="36">
        <v>0</v>
      </c>
      <c r="G28" s="36">
        <v>0</v>
      </c>
      <c r="H28" s="36">
        <v>0</v>
      </c>
      <c r="I28" s="36">
        <v>0</v>
      </c>
      <c r="J28" s="36">
        <v>0</v>
      </c>
      <c r="K28" s="36">
        <v>0</v>
      </c>
      <c r="L28" s="36">
        <v>0</v>
      </c>
      <c r="M28" s="37">
        <v>0</v>
      </c>
      <c r="N28" s="38">
        <f t="shared" si="18"/>
        <v>0</v>
      </c>
      <c r="O28" s="39">
        <f t="shared" si="19"/>
        <v>0</v>
      </c>
      <c r="P28" s="95" t="str">
        <f t="shared" si="20"/>
        <v>%</v>
      </c>
      <c r="Q28" s="41" t="str">
        <f t="shared" si="5"/>
        <v/>
      </c>
      <c r="R28" s="52"/>
      <c r="S28" s="96"/>
      <c r="T28" s="424"/>
      <c r="U28" s="425"/>
      <c r="V28" s="91"/>
    </row>
    <row r="29" spans="1:23" ht="23.25" customHeight="1" thickBot="1" x14ac:dyDescent="0.4">
      <c r="A29" s="1">
        <f t="shared" si="17"/>
        <v>0</v>
      </c>
      <c r="B29" s="35">
        <f t="shared" si="4"/>
        <v>44643</v>
      </c>
      <c r="C29" s="36">
        <v>0</v>
      </c>
      <c r="D29" s="36">
        <v>0</v>
      </c>
      <c r="E29" s="36">
        <v>0</v>
      </c>
      <c r="F29" s="36">
        <v>0</v>
      </c>
      <c r="G29" s="36">
        <v>0</v>
      </c>
      <c r="H29" s="36">
        <v>0</v>
      </c>
      <c r="I29" s="36">
        <v>0</v>
      </c>
      <c r="J29" s="36">
        <v>0</v>
      </c>
      <c r="K29" s="36">
        <v>0</v>
      </c>
      <c r="L29" s="36">
        <v>0</v>
      </c>
      <c r="M29" s="37">
        <v>0</v>
      </c>
      <c r="N29" s="38">
        <f t="shared" si="18"/>
        <v>0</v>
      </c>
      <c r="O29" s="39">
        <f t="shared" si="19"/>
        <v>0</v>
      </c>
      <c r="P29" s="95" t="str">
        <f t="shared" si="20"/>
        <v>%</v>
      </c>
      <c r="Q29" s="41" t="str">
        <f t="shared" si="5"/>
        <v/>
      </c>
      <c r="R29" s="56"/>
      <c r="S29" s="68"/>
      <c r="T29" s="426"/>
      <c r="U29" s="427"/>
      <c r="V29" s="91"/>
    </row>
    <row r="30" spans="1:23" ht="23.25" customHeight="1" x14ac:dyDescent="0.2">
      <c r="A30" s="1">
        <f t="shared" si="17"/>
        <v>0</v>
      </c>
      <c r="B30" s="35">
        <f t="shared" si="4"/>
        <v>44644</v>
      </c>
      <c r="C30" s="36">
        <v>0</v>
      </c>
      <c r="D30" s="36">
        <v>0</v>
      </c>
      <c r="E30" s="36">
        <v>0</v>
      </c>
      <c r="F30" s="36">
        <v>0</v>
      </c>
      <c r="G30" s="36">
        <v>0</v>
      </c>
      <c r="H30" s="36">
        <v>0</v>
      </c>
      <c r="I30" s="36">
        <v>0</v>
      </c>
      <c r="J30" s="36">
        <v>0</v>
      </c>
      <c r="K30" s="36">
        <v>0</v>
      </c>
      <c r="L30" s="36">
        <v>0</v>
      </c>
      <c r="M30" s="37">
        <v>0</v>
      </c>
      <c r="N30" s="38">
        <f t="shared" si="18"/>
        <v>0</v>
      </c>
      <c r="O30" s="39">
        <f t="shared" si="19"/>
        <v>0</v>
      </c>
      <c r="P30" s="95" t="str">
        <f t="shared" si="20"/>
        <v>%</v>
      </c>
      <c r="Q30" s="41" t="str">
        <f t="shared" si="5"/>
        <v/>
      </c>
      <c r="R30" s="61"/>
      <c r="S30" s="11"/>
      <c r="T30" s="11"/>
      <c r="U30" s="11"/>
      <c r="V30" s="97"/>
    </row>
    <row r="31" spans="1:23" ht="23.25" customHeight="1" x14ac:dyDescent="0.2">
      <c r="A31" s="1">
        <f t="shared" si="17"/>
        <v>0</v>
      </c>
      <c r="B31" s="35">
        <f t="shared" si="4"/>
        <v>44645</v>
      </c>
      <c r="C31" s="36">
        <v>0</v>
      </c>
      <c r="D31" s="36">
        <v>0</v>
      </c>
      <c r="E31" s="36">
        <v>0</v>
      </c>
      <c r="F31" s="36">
        <v>0</v>
      </c>
      <c r="G31" s="36">
        <v>0</v>
      </c>
      <c r="H31" s="36">
        <v>0</v>
      </c>
      <c r="I31" s="36">
        <v>0</v>
      </c>
      <c r="J31" s="36">
        <v>0</v>
      </c>
      <c r="K31" s="36">
        <v>0</v>
      </c>
      <c r="L31" s="36">
        <v>0</v>
      </c>
      <c r="M31" s="37">
        <v>0</v>
      </c>
      <c r="N31" s="38">
        <f t="shared" si="18"/>
        <v>0</v>
      </c>
      <c r="O31" s="39">
        <f t="shared" si="19"/>
        <v>0</v>
      </c>
      <c r="P31" s="95" t="str">
        <f t="shared" si="20"/>
        <v>%</v>
      </c>
      <c r="Q31" s="41" t="str">
        <f t="shared" si="5"/>
        <v/>
      </c>
      <c r="R31" s="61"/>
      <c r="S31" s="428"/>
      <c r="T31" s="428"/>
      <c r="U31" s="428"/>
      <c r="V31" s="91"/>
    </row>
    <row r="32" spans="1:23" ht="23.25" customHeight="1" thickBot="1" x14ac:dyDescent="0.25">
      <c r="A32" s="1">
        <f t="shared" si="17"/>
        <v>0</v>
      </c>
      <c r="B32" s="35">
        <f t="shared" si="4"/>
        <v>44646</v>
      </c>
      <c r="C32" s="36">
        <v>0</v>
      </c>
      <c r="D32" s="36">
        <v>0</v>
      </c>
      <c r="E32" s="36">
        <v>0</v>
      </c>
      <c r="F32" s="36">
        <v>0</v>
      </c>
      <c r="G32" s="36">
        <v>0</v>
      </c>
      <c r="H32" s="36">
        <v>0</v>
      </c>
      <c r="I32" s="36">
        <v>0</v>
      </c>
      <c r="J32" s="36">
        <v>0</v>
      </c>
      <c r="K32" s="36">
        <v>0</v>
      </c>
      <c r="L32" s="36">
        <v>0</v>
      </c>
      <c r="M32" s="37">
        <v>0</v>
      </c>
      <c r="N32" s="38">
        <f t="shared" si="18"/>
        <v>0</v>
      </c>
      <c r="O32" s="39">
        <f t="shared" si="19"/>
        <v>0</v>
      </c>
      <c r="P32" s="74" t="str">
        <f t="shared" si="20"/>
        <v>%</v>
      </c>
      <c r="Q32" s="75" t="str">
        <f t="shared" si="5"/>
        <v/>
      </c>
      <c r="R32" s="11"/>
      <c r="S32" s="98"/>
      <c r="T32" s="99"/>
      <c r="U32" s="99"/>
      <c r="V32" s="11"/>
    </row>
    <row r="33" spans="1:23" ht="23.25" customHeight="1" thickBot="1" x14ac:dyDescent="0.25">
      <c r="A33" s="1"/>
      <c r="B33" s="57">
        <f t="shared" si="4"/>
        <v>44647</v>
      </c>
      <c r="C33" s="59" t="str">
        <f ca="1">IF(SUM(C20:C25)+SUM(C13:C18)+SUM(C27:C32)+SUM(C6:C11)&gt;(C44*(4/$P$2)),"ä","æ")</f>
        <v>æ</v>
      </c>
      <c r="D33" s="59" t="str">
        <f t="shared" ref="D33:O33" si="21">IF(SUM(D20:D25)+SUM(D13:D18)+SUM(D27:D32)+SUM(D6:D11)&gt;(D44*(4/$P$2)),"ä","æ")</f>
        <v>æ</v>
      </c>
      <c r="E33" s="59" t="str">
        <f t="shared" si="21"/>
        <v>æ</v>
      </c>
      <c r="F33" s="59" t="str">
        <f t="shared" si="21"/>
        <v>æ</v>
      </c>
      <c r="G33" s="59" t="str">
        <f t="shared" si="21"/>
        <v>æ</v>
      </c>
      <c r="H33" s="59" t="str">
        <f t="shared" si="21"/>
        <v>æ</v>
      </c>
      <c r="I33" s="59" t="str">
        <f t="shared" si="21"/>
        <v>æ</v>
      </c>
      <c r="J33" s="59" t="str">
        <f t="shared" si="21"/>
        <v>æ</v>
      </c>
      <c r="K33" s="59" t="str">
        <f t="shared" si="21"/>
        <v>æ</v>
      </c>
      <c r="L33" s="59" t="str">
        <f t="shared" si="21"/>
        <v>æ</v>
      </c>
      <c r="M33" s="59" t="str">
        <f t="shared" si="21"/>
        <v>æ</v>
      </c>
      <c r="N33" s="59" t="str">
        <f t="shared" ca="1" si="21"/>
        <v>æ</v>
      </c>
      <c r="O33" s="59" t="str">
        <f t="shared" si="21"/>
        <v>æ</v>
      </c>
      <c r="P33" s="60" t="str">
        <f ca="1">IF(ISERROR(IF(SUM(O6:O11,O13:O18,O20:O25,O27:O32)/SUM(N6:N11,N13:N18,N20:N25,N27:N32)&gt;=$P$44,"ä","æ")),"",IF(SUM(O6:O11,O13:O18,O20:O25,O27:O32)/SUM(N6:N11,N13:N18,N20:N25,N27:N32)&gt;=$P$44,"ä","æ"))</f>
        <v>æ</v>
      </c>
      <c r="Q33" s="60" t="str">
        <f ca="1">IF(ISERROR(IF(SUM(N6:N11,N13:N18,N20:N25,N27:N32)/SUM(M6:M11,M13:M18,M20:M25,M27:M32)&gt;=$Q$44,"ä","æ")),"",IF(SUM(N6:N11,N13:N18,N20:N25,N27:N32)/SUM(M6:M11,M13:M18,M20:M25,M27:M32)&gt;=$Q$44,"ä","æ"))</f>
        <v>ä</v>
      </c>
      <c r="R33" s="11"/>
      <c r="S33" s="99"/>
      <c r="T33" s="100"/>
      <c r="U33" s="101"/>
      <c r="V33" s="11"/>
      <c r="W33" s="93"/>
    </row>
    <row r="34" spans="1:23" ht="23.25" customHeight="1" x14ac:dyDescent="0.2">
      <c r="A34" s="1">
        <f t="shared" ref="A34:A39" si="22">IF(N34=0,0,1)</f>
        <v>0</v>
      </c>
      <c r="B34" s="35">
        <f t="shared" ref="B34:B39" si="23">IF($P$2=4,"",B33+1)</f>
        <v>44648</v>
      </c>
      <c r="C34" s="36">
        <v>0</v>
      </c>
      <c r="D34" s="36">
        <v>0</v>
      </c>
      <c r="E34" s="36">
        <v>0</v>
      </c>
      <c r="F34" s="36">
        <v>0</v>
      </c>
      <c r="G34" s="36">
        <v>0</v>
      </c>
      <c r="H34" s="36">
        <v>0</v>
      </c>
      <c r="I34" s="36">
        <v>0</v>
      </c>
      <c r="J34" s="36">
        <v>0</v>
      </c>
      <c r="K34" s="36">
        <v>0</v>
      </c>
      <c r="L34" s="36">
        <v>0</v>
      </c>
      <c r="M34" s="37">
        <v>0</v>
      </c>
      <c r="N34" s="38">
        <f t="shared" ref="N34:N39" si="24">C34+E34+G34+I34+K34</f>
        <v>0</v>
      </c>
      <c r="O34" s="39">
        <f t="shared" ref="O34:O39" si="25">SUM(D34+F34+H34+J34+L34)</f>
        <v>0</v>
      </c>
      <c r="P34" s="84" t="str">
        <f t="shared" ref="P34:P41" si="26">IF(ISERROR(O34/N34),"%",O34/N34)</f>
        <v>%</v>
      </c>
      <c r="Q34" s="64" t="str">
        <f t="shared" si="5"/>
        <v/>
      </c>
      <c r="R34" s="11"/>
      <c r="S34" s="100"/>
      <c r="T34" s="100"/>
      <c r="U34" s="101"/>
      <c r="V34" s="11"/>
    </row>
    <row r="35" spans="1:23" ht="23.25" customHeight="1" x14ac:dyDescent="0.2">
      <c r="A35" s="1">
        <f t="shared" si="22"/>
        <v>0</v>
      </c>
      <c r="B35" s="35">
        <f t="shared" si="23"/>
        <v>44649</v>
      </c>
      <c r="C35" s="36">
        <v>0</v>
      </c>
      <c r="D35" s="36">
        <v>0</v>
      </c>
      <c r="E35" s="36">
        <v>0</v>
      </c>
      <c r="F35" s="36">
        <v>0</v>
      </c>
      <c r="G35" s="36">
        <v>0</v>
      </c>
      <c r="H35" s="36">
        <v>0</v>
      </c>
      <c r="I35" s="36">
        <v>0</v>
      </c>
      <c r="J35" s="36">
        <v>0</v>
      </c>
      <c r="K35" s="36">
        <v>0</v>
      </c>
      <c r="L35" s="36">
        <v>0</v>
      </c>
      <c r="M35" s="37">
        <v>0</v>
      </c>
      <c r="N35" s="38">
        <f t="shared" si="24"/>
        <v>0</v>
      </c>
      <c r="O35" s="39">
        <f t="shared" si="25"/>
        <v>0</v>
      </c>
      <c r="P35" s="95" t="str">
        <f t="shared" si="26"/>
        <v>%</v>
      </c>
      <c r="Q35" s="41" t="str">
        <f t="shared" si="5"/>
        <v/>
      </c>
      <c r="R35" s="11"/>
      <c r="S35" s="102"/>
      <c r="T35" s="103"/>
      <c r="U35" s="104"/>
      <c r="V35" s="11"/>
    </row>
    <row r="36" spans="1:23" ht="23.25" customHeight="1" x14ac:dyDescent="0.2">
      <c r="A36" s="1">
        <f t="shared" si="22"/>
        <v>0</v>
      </c>
      <c r="B36" s="35">
        <f t="shared" si="23"/>
        <v>44650</v>
      </c>
      <c r="C36" s="36">
        <v>0</v>
      </c>
      <c r="D36" s="36">
        <v>0</v>
      </c>
      <c r="E36" s="71">
        <v>0</v>
      </c>
      <c r="F36" s="71">
        <v>0</v>
      </c>
      <c r="G36" s="36">
        <v>0</v>
      </c>
      <c r="H36" s="36">
        <v>0</v>
      </c>
      <c r="I36" s="71">
        <v>0</v>
      </c>
      <c r="J36" s="71">
        <v>0</v>
      </c>
      <c r="K36" s="71">
        <v>0</v>
      </c>
      <c r="L36" s="71">
        <v>0</v>
      </c>
      <c r="M36" s="37">
        <v>0</v>
      </c>
      <c r="N36" s="38">
        <f t="shared" si="24"/>
        <v>0</v>
      </c>
      <c r="O36" s="39">
        <f t="shared" si="25"/>
        <v>0</v>
      </c>
      <c r="P36" s="95" t="str">
        <f t="shared" si="26"/>
        <v>%</v>
      </c>
      <c r="Q36" s="105" t="str">
        <f t="shared" si="5"/>
        <v/>
      </c>
      <c r="R36" s="11"/>
      <c r="S36" s="98"/>
      <c r="T36" s="99"/>
      <c r="U36" s="99"/>
      <c r="V36" s="11"/>
    </row>
    <row r="37" spans="1:23" ht="23.25" customHeight="1" x14ac:dyDescent="0.2">
      <c r="A37" s="1">
        <f t="shared" si="22"/>
        <v>0</v>
      </c>
      <c r="B37" s="35">
        <f t="shared" si="23"/>
        <v>44651</v>
      </c>
      <c r="C37" s="36">
        <v>0</v>
      </c>
      <c r="D37" s="36">
        <v>0</v>
      </c>
      <c r="E37" s="36">
        <v>0</v>
      </c>
      <c r="F37" s="36">
        <v>0</v>
      </c>
      <c r="G37" s="36">
        <v>0</v>
      </c>
      <c r="H37" s="36">
        <v>0</v>
      </c>
      <c r="I37" s="36">
        <v>0</v>
      </c>
      <c r="J37" s="36">
        <v>0</v>
      </c>
      <c r="K37" s="36">
        <v>0</v>
      </c>
      <c r="L37" s="36">
        <v>0</v>
      </c>
      <c r="M37" s="37">
        <v>0</v>
      </c>
      <c r="N37" s="38">
        <f t="shared" si="24"/>
        <v>0</v>
      </c>
      <c r="O37" s="39">
        <f t="shared" si="25"/>
        <v>0</v>
      </c>
      <c r="P37" s="95" t="str">
        <f t="shared" si="26"/>
        <v>%</v>
      </c>
      <c r="Q37" s="105" t="str">
        <f t="shared" si="5"/>
        <v/>
      </c>
      <c r="R37" s="11"/>
      <c r="S37" s="106"/>
      <c r="T37" s="100"/>
      <c r="U37" s="101"/>
      <c r="V37" s="11"/>
    </row>
    <row r="38" spans="1:23" ht="23.25" customHeight="1" x14ac:dyDescent="0.2">
      <c r="A38" s="1">
        <f t="shared" si="22"/>
        <v>0</v>
      </c>
      <c r="B38" s="107">
        <f t="shared" si="23"/>
        <v>44652</v>
      </c>
      <c r="C38" s="108">
        <v>0</v>
      </c>
      <c r="D38" s="109">
        <v>0</v>
      </c>
      <c r="E38" s="110">
        <v>0</v>
      </c>
      <c r="F38" s="109">
        <v>0</v>
      </c>
      <c r="G38" s="109">
        <v>0</v>
      </c>
      <c r="H38" s="109">
        <v>0</v>
      </c>
      <c r="I38" s="109">
        <v>0</v>
      </c>
      <c r="J38" s="109">
        <v>0</v>
      </c>
      <c r="K38" s="109">
        <v>0</v>
      </c>
      <c r="L38" s="111">
        <v>0</v>
      </c>
      <c r="M38" s="112">
        <v>0</v>
      </c>
      <c r="N38" s="113">
        <f t="shared" si="24"/>
        <v>0</v>
      </c>
      <c r="O38" s="113">
        <f t="shared" si="25"/>
        <v>0</v>
      </c>
      <c r="P38" s="114" t="str">
        <f t="shared" si="26"/>
        <v>%</v>
      </c>
      <c r="Q38" s="115" t="str">
        <f t="shared" si="5"/>
        <v/>
      </c>
      <c r="R38" s="11"/>
      <c r="S38" s="102"/>
      <c r="T38" s="100"/>
      <c r="U38" s="101"/>
      <c r="V38" s="11"/>
    </row>
    <row r="39" spans="1:23" ht="23.25" customHeight="1" thickBot="1" x14ac:dyDescent="0.25">
      <c r="A39" s="1">
        <f t="shared" si="22"/>
        <v>0</v>
      </c>
      <c r="B39" s="107">
        <f t="shared" si="23"/>
        <v>44653</v>
      </c>
      <c r="C39" s="116">
        <v>0</v>
      </c>
      <c r="D39" s="109">
        <v>0</v>
      </c>
      <c r="E39" s="110">
        <v>0</v>
      </c>
      <c r="F39" s="109">
        <v>0</v>
      </c>
      <c r="G39" s="109">
        <v>0</v>
      </c>
      <c r="H39" s="109">
        <v>0</v>
      </c>
      <c r="I39" s="109">
        <v>0</v>
      </c>
      <c r="J39" s="109">
        <v>0</v>
      </c>
      <c r="K39" s="109">
        <v>0</v>
      </c>
      <c r="L39" s="111">
        <v>0</v>
      </c>
      <c r="M39" s="112">
        <v>0</v>
      </c>
      <c r="N39" s="117">
        <f t="shared" si="24"/>
        <v>0</v>
      </c>
      <c r="O39" s="117">
        <f t="shared" si="25"/>
        <v>0</v>
      </c>
      <c r="P39" s="118" t="str">
        <f t="shared" si="26"/>
        <v>%</v>
      </c>
      <c r="Q39" s="119" t="str">
        <f t="shared" si="5"/>
        <v/>
      </c>
      <c r="R39" s="11"/>
      <c r="S39" s="102"/>
      <c r="T39" s="100"/>
      <c r="U39" s="101"/>
      <c r="V39" s="11"/>
    </row>
    <row r="40" spans="1:23" ht="23.25" customHeight="1" thickBot="1" x14ac:dyDescent="0.25">
      <c r="A40" s="1"/>
      <c r="B40" s="120"/>
      <c r="C40" s="121" t="str">
        <f ca="1">IF(SUM(C27:C32)+SUM(C20:C25)+SUM(C34:C39)+SUM(C13:C18)+SUM(C6:C11)&gt;(C44),"ä","æ")</f>
        <v>æ</v>
      </c>
      <c r="D40" s="122" t="str">
        <f t="shared" ref="D40:O40" si="27">IF(SUM(D27:D32)+SUM(D20:D25)+SUM(D34:D39)+SUM(D13:D18)+SUM(D6:D11)&gt;(D44),"ä","æ")</f>
        <v>æ</v>
      </c>
      <c r="E40" s="122" t="str">
        <f t="shared" si="27"/>
        <v>æ</v>
      </c>
      <c r="F40" s="122" t="str">
        <f t="shared" si="27"/>
        <v>æ</v>
      </c>
      <c r="G40" s="122" t="str">
        <f t="shared" si="27"/>
        <v>æ</v>
      </c>
      <c r="H40" s="122" t="str">
        <f t="shared" si="27"/>
        <v>æ</v>
      </c>
      <c r="I40" s="122" t="str">
        <f t="shared" si="27"/>
        <v>æ</v>
      </c>
      <c r="J40" s="122" t="str">
        <f t="shared" si="27"/>
        <v>æ</v>
      </c>
      <c r="K40" s="122" t="str">
        <f t="shared" si="27"/>
        <v>æ</v>
      </c>
      <c r="L40" s="123" t="str">
        <f t="shared" si="27"/>
        <v>æ</v>
      </c>
      <c r="M40" s="124" t="str">
        <f t="shared" si="27"/>
        <v>æ</v>
      </c>
      <c r="N40" s="122" t="str">
        <f t="shared" ca="1" si="27"/>
        <v>æ</v>
      </c>
      <c r="O40" s="122" t="str">
        <f t="shared" si="27"/>
        <v>æ</v>
      </c>
      <c r="P40" s="60" t="str">
        <f ca="1">IF(ISERROR(IF(SUM(O6:O11,O13:O18,O20:O25,O27:O32,O34:O39)/SUM(N6:N11,N13:N18,N20:N25,N27:N32,N34:N39)&gt;=$P$44,"ä","æ")),"",IF(SUM(O6:O11,O13:O18,O20:O25,O27:O32,O34:O39)/SUM(N6:N11,N13:N18,N20:N25,N27:N32,N34:N39)&gt;=$P$44,"ä","æ"))</f>
        <v>æ</v>
      </c>
      <c r="Q40" s="125" t="str">
        <f ca="1">IF(ISERROR(IF(SUM(N6:N11,N13:N18,N20:N25,N27:N32,N34:N39)/SUM(M6:M11,M13:M18,M20:M25,M27:M32,M34:M39)&gt;=$Q$44,"ä","æ")),"",IF(SUM(N6:N11,N13:N18,N20:N25,N27:N32,N34:N39)/SUM(M6:M11,M13:M18,M20:M25,M27:M32,M34:M39)&gt;=$Q$44,"ä","æ"))</f>
        <v>ä</v>
      </c>
      <c r="R40" s="11"/>
      <c r="S40" s="102"/>
      <c r="T40" s="103"/>
      <c r="U40" s="104"/>
      <c r="V40" s="11"/>
    </row>
    <row r="41" spans="1:23" s="137" customFormat="1" ht="38.25" customHeight="1" thickBot="1" x14ac:dyDescent="0.3">
      <c r="A41" s="126">
        <f ca="1">SUM(A6:A11,A13:A18,A20:A25,A27:A32,A34:A39)</f>
        <v>2</v>
      </c>
      <c r="B41" s="127" t="s">
        <v>12</v>
      </c>
      <c r="C41" s="128">
        <f t="shared" ref="C41:N41" ca="1" si="28">SUM(C6:C11,C13:C18,C20:C25,C27:C32,C34:C39)</f>
        <v>2310.1400000000003</v>
      </c>
      <c r="D41" s="129">
        <f t="shared" si="28"/>
        <v>122</v>
      </c>
      <c r="E41" s="129">
        <f t="shared" si="28"/>
        <v>800</v>
      </c>
      <c r="F41" s="129">
        <f t="shared" si="28"/>
        <v>220</v>
      </c>
      <c r="G41" s="129">
        <f t="shared" si="28"/>
        <v>680</v>
      </c>
      <c r="H41" s="129">
        <f t="shared" si="28"/>
        <v>320</v>
      </c>
      <c r="I41" s="129">
        <f t="shared" si="28"/>
        <v>200</v>
      </c>
      <c r="J41" s="129">
        <f t="shared" si="28"/>
        <v>60</v>
      </c>
      <c r="K41" s="129">
        <f t="shared" si="28"/>
        <v>300</v>
      </c>
      <c r="L41" s="130">
        <f t="shared" si="28"/>
        <v>200</v>
      </c>
      <c r="M41" s="131">
        <f t="shared" si="28"/>
        <v>60</v>
      </c>
      <c r="N41" s="132">
        <f t="shared" ca="1" si="28"/>
        <v>4290.1400000000003</v>
      </c>
      <c r="O41" s="133">
        <f>D41+F41+H41+J41+L41</f>
        <v>922</v>
      </c>
      <c r="P41" s="134">
        <f t="shared" ca="1" si="26"/>
        <v>0.21491140149272517</v>
      </c>
      <c r="Q41" s="135">
        <f t="shared" ca="1" si="5"/>
        <v>71.50233333333334</v>
      </c>
      <c r="R41" s="136"/>
      <c r="S41" s="136"/>
      <c r="T41" s="136"/>
      <c r="U41" s="136"/>
      <c r="V41" s="136"/>
    </row>
    <row r="42" spans="1:23" s="137" customFormat="1" ht="14.25" customHeight="1" thickBot="1" x14ac:dyDescent="0.3">
      <c r="A42" s="138"/>
      <c r="B42" s="139"/>
      <c r="C42" s="140"/>
      <c r="D42" s="141"/>
      <c r="E42" s="140"/>
      <c r="F42" s="141"/>
      <c r="G42" s="140"/>
      <c r="H42" s="141"/>
      <c r="I42" s="140"/>
      <c r="J42" s="141"/>
      <c r="K42" s="140"/>
      <c r="L42" s="141"/>
      <c r="M42" s="142"/>
      <c r="N42" s="141"/>
      <c r="O42" s="143"/>
      <c r="P42" s="143"/>
      <c r="Q42" s="144"/>
      <c r="R42" s="136"/>
      <c r="S42" s="136"/>
      <c r="T42" s="136"/>
      <c r="U42" s="136"/>
      <c r="V42" s="136"/>
    </row>
    <row r="43" spans="1:23" ht="28.5" customHeight="1" thickTop="1" thickBot="1" x14ac:dyDescent="0.25">
      <c r="A43" s="1"/>
      <c r="B43" s="145"/>
      <c r="C43" s="411" t="s">
        <v>0</v>
      </c>
      <c r="D43" s="411"/>
      <c r="E43" s="411" t="s">
        <v>1</v>
      </c>
      <c r="F43" s="411"/>
      <c r="G43" s="411" t="s">
        <v>2</v>
      </c>
      <c r="H43" s="411"/>
      <c r="I43" s="411" t="s">
        <v>3</v>
      </c>
      <c r="J43" s="411"/>
      <c r="K43" s="411" t="s">
        <v>4</v>
      </c>
      <c r="L43" s="411"/>
      <c r="M43" s="146" t="s">
        <v>13</v>
      </c>
      <c r="N43" s="147" t="s">
        <v>10</v>
      </c>
      <c r="O43" s="147" t="s">
        <v>11</v>
      </c>
      <c r="P43" s="148" t="s">
        <v>8</v>
      </c>
      <c r="Q43" s="149" t="s">
        <v>14</v>
      </c>
      <c r="R43" s="11"/>
      <c r="S43" s="11"/>
      <c r="T43" s="11"/>
      <c r="U43" s="11"/>
      <c r="V43" s="11"/>
    </row>
    <row r="44" spans="1:23" ht="21" customHeight="1" x14ac:dyDescent="0.2">
      <c r="A44" s="1"/>
      <c r="B44" s="150" t="s">
        <v>15</v>
      </c>
      <c r="C44" s="151">
        <v>6000</v>
      </c>
      <c r="D44" s="151">
        <v>3200</v>
      </c>
      <c r="E44" s="152">
        <v>8000</v>
      </c>
      <c r="F44" s="151">
        <v>4300</v>
      </c>
      <c r="G44" s="151">
        <v>9000</v>
      </c>
      <c r="H44" s="151">
        <v>3500</v>
      </c>
      <c r="I44" s="151">
        <v>6000</v>
      </c>
      <c r="J44" s="151">
        <v>1600</v>
      </c>
      <c r="K44" s="151">
        <v>5000</v>
      </c>
      <c r="L44" s="153">
        <v>2000</v>
      </c>
      <c r="M44" s="154">
        <v>3300</v>
      </c>
      <c r="N44" s="155">
        <f>K44+C44+E44+G44+I44</f>
        <v>34000</v>
      </c>
      <c r="O44" s="155">
        <f>D44+F44+H44+J44+L44</f>
        <v>14600</v>
      </c>
      <c r="P44" s="156">
        <v>0.4068915185195075</v>
      </c>
      <c r="Q44" s="157">
        <v>50.204913956631472</v>
      </c>
      <c r="R44" s="11"/>
      <c r="S44" s="11"/>
      <c r="T44" s="11"/>
      <c r="U44" s="11"/>
      <c r="V44" s="11"/>
    </row>
    <row r="45" spans="1:23" ht="23.25" customHeight="1" thickBot="1" x14ac:dyDescent="0.25">
      <c r="A45" s="1"/>
      <c r="B45" s="158" t="s">
        <v>16</v>
      </c>
      <c r="C45" s="159" t="str">
        <f t="shared" ref="C45:O45" ca="1" si="29">IF(C41&gt;C48,"ä","æ")</f>
        <v>ä</v>
      </c>
      <c r="D45" s="159" t="str">
        <f t="shared" ca="1" si="29"/>
        <v>æ</v>
      </c>
      <c r="E45" s="159" t="str">
        <f t="shared" ca="1" si="29"/>
        <v>ä</v>
      </c>
      <c r="F45" s="159" t="str">
        <f t="shared" ca="1" si="29"/>
        <v>æ</v>
      </c>
      <c r="G45" s="159" t="str">
        <f t="shared" ca="1" si="29"/>
        <v>ä</v>
      </c>
      <c r="H45" s="159" t="str">
        <f t="shared" ca="1" si="29"/>
        <v>ä</v>
      </c>
      <c r="I45" s="159" t="str">
        <f t="shared" ca="1" si="29"/>
        <v>æ</v>
      </c>
      <c r="J45" s="159" t="str">
        <f t="shared" ca="1" si="29"/>
        <v>æ</v>
      </c>
      <c r="K45" s="159" t="str">
        <f t="shared" ca="1" si="29"/>
        <v>æ</v>
      </c>
      <c r="L45" s="160" t="str">
        <f t="shared" ca="1" si="29"/>
        <v>ä</v>
      </c>
      <c r="M45" s="161" t="str">
        <f t="shared" ca="1" si="29"/>
        <v>æ</v>
      </c>
      <c r="N45" s="159" t="str">
        <f t="shared" ca="1" si="29"/>
        <v>ä</v>
      </c>
      <c r="O45" s="159" t="str">
        <f t="shared" ca="1" si="29"/>
        <v>æ</v>
      </c>
      <c r="P45" s="160" t="str">
        <f ca="1">IF(P41&gt;P44,"ä","æ")</f>
        <v>æ</v>
      </c>
      <c r="Q45" s="162" t="str">
        <f ca="1">IF(Q41&gt;Q44,"ä","æ")</f>
        <v>ä</v>
      </c>
      <c r="R45" s="11"/>
      <c r="S45" s="11"/>
      <c r="T45" s="11"/>
      <c r="U45" s="11"/>
      <c r="V45" s="11"/>
    </row>
    <row r="46" spans="1:23" s="173" customFormat="1" ht="23.25" customHeight="1" thickBot="1" x14ac:dyDescent="0.3">
      <c r="A46" s="163"/>
      <c r="B46" s="164" t="s">
        <v>17</v>
      </c>
      <c r="C46" s="165">
        <f t="shared" ref="C46:L46" ca="1" si="30">SUM(C41/C44)</f>
        <v>0.38502333333333338</v>
      </c>
      <c r="D46" s="165">
        <f t="shared" si="30"/>
        <v>3.8124999999999999E-2</v>
      </c>
      <c r="E46" s="166">
        <f t="shared" si="30"/>
        <v>0.1</v>
      </c>
      <c r="F46" s="165">
        <f t="shared" si="30"/>
        <v>5.1162790697674418E-2</v>
      </c>
      <c r="G46" s="165">
        <f t="shared" si="30"/>
        <v>7.5555555555555556E-2</v>
      </c>
      <c r="H46" s="165">
        <f t="shared" si="30"/>
        <v>9.1428571428571428E-2</v>
      </c>
      <c r="I46" s="165">
        <f t="shared" si="30"/>
        <v>3.3333333333333333E-2</v>
      </c>
      <c r="J46" s="165">
        <f t="shared" si="30"/>
        <v>3.7499999999999999E-2</v>
      </c>
      <c r="K46" s="165">
        <f t="shared" si="30"/>
        <v>0.06</v>
      </c>
      <c r="L46" s="165">
        <f t="shared" si="30"/>
        <v>0.1</v>
      </c>
      <c r="M46" s="167">
        <f>SUM(M41/M44)</f>
        <v>1.8181818181818181E-2</v>
      </c>
      <c r="N46" s="168">
        <f ca="1">N41/N44</f>
        <v>0.12618058823529413</v>
      </c>
      <c r="O46" s="169">
        <f>(D41+F41+H41+J41+L41)/O44</f>
        <v>6.3150684931506842E-2</v>
      </c>
      <c r="P46" s="170">
        <f ca="1">IF(ISERROR(P41-P44),"",P41-P44)</f>
        <v>-0.19198011702678233</v>
      </c>
      <c r="Q46" s="171">
        <f ca="1">IF(ISERROR(Q41-Q44),"",Q41-Q44)</f>
        <v>21.297419376701868</v>
      </c>
      <c r="R46" s="172"/>
      <c r="S46" s="172"/>
      <c r="T46" s="172"/>
      <c r="U46" s="172"/>
      <c r="V46" s="172"/>
    </row>
    <row r="47" spans="1:23" s="173" customFormat="1" ht="15.75" customHeight="1" thickTop="1" thickBot="1" x14ac:dyDescent="0.3">
      <c r="A47" s="163"/>
      <c r="B47" s="158" t="s">
        <v>18</v>
      </c>
      <c r="C47" s="174" t="str">
        <f ca="1">IF(C46&gt;$P$53,"ä","æ")</f>
        <v>ä</v>
      </c>
      <c r="D47" s="174" t="str">
        <f t="shared" ref="D47:O47" ca="1" si="31">IF(D46&gt;$P$53,"ä","æ")</f>
        <v>æ</v>
      </c>
      <c r="E47" s="174" t="str">
        <f t="shared" ca="1" si="31"/>
        <v>ä</v>
      </c>
      <c r="F47" s="174" t="str">
        <f t="shared" ca="1" si="31"/>
        <v>æ</v>
      </c>
      <c r="G47" s="174" t="str">
        <f t="shared" ca="1" si="31"/>
        <v>ä</v>
      </c>
      <c r="H47" s="174" t="str">
        <f t="shared" ca="1" si="31"/>
        <v>ä</v>
      </c>
      <c r="I47" s="174" t="str">
        <f t="shared" ca="1" si="31"/>
        <v>æ</v>
      </c>
      <c r="J47" s="174" t="str">
        <f t="shared" ca="1" si="31"/>
        <v>æ</v>
      </c>
      <c r="K47" s="174" t="str">
        <f t="shared" ca="1" si="31"/>
        <v>æ</v>
      </c>
      <c r="L47" s="175" t="str">
        <f t="shared" ca="1" si="31"/>
        <v>ä</v>
      </c>
      <c r="M47" s="176" t="str">
        <f t="shared" ca="1" si="31"/>
        <v>æ</v>
      </c>
      <c r="N47" s="174" t="str">
        <f t="shared" ca="1" si="31"/>
        <v>ä</v>
      </c>
      <c r="O47" s="177" t="str">
        <f t="shared" ca="1" si="31"/>
        <v>æ</v>
      </c>
      <c r="P47" s="178"/>
      <c r="Q47" s="179"/>
      <c r="R47" s="172"/>
      <c r="S47" s="172"/>
      <c r="T47" s="172"/>
      <c r="U47" s="172"/>
      <c r="V47" s="172"/>
    </row>
    <row r="48" spans="1:23" s="22" customFormat="1" ht="20.100000000000001" customHeight="1" thickTop="1" thickBot="1" x14ac:dyDescent="0.25">
      <c r="A48" s="1"/>
      <c r="B48" s="180" t="s">
        <v>19</v>
      </c>
      <c r="C48" s="181">
        <f t="shared" ref="C48:O48" ca="1" si="32">(C44/$Q$51)*($Q$51-$Q$50)</f>
        <v>400</v>
      </c>
      <c r="D48" s="182">
        <f t="shared" ca="1" si="32"/>
        <v>213.33333333333334</v>
      </c>
      <c r="E48" s="182">
        <f t="shared" ca="1" si="32"/>
        <v>533.33333333333337</v>
      </c>
      <c r="F48" s="183">
        <f t="shared" ca="1" si="32"/>
        <v>286.66666666666669</v>
      </c>
      <c r="G48" s="183">
        <f t="shared" ca="1" si="32"/>
        <v>600</v>
      </c>
      <c r="H48" s="183">
        <f t="shared" ca="1" si="32"/>
        <v>233.33333333333334</v>
      </c>
      <c r="I48" s="183">
        <f t="shared" ca="1" si="32"/>
        <v>400</v>
      </c>
      <c r="J48" s="182">
        <f t="shared" ca="1" si="32"/>
        <v>106.66666666666667</v>
      </c>
      <c r="K48" s="182">
        <f t="shared" ca="1" si="32"/>
        <v>333.33333333333331</v>
      </c>
      <c r="L48" s="182">
        <f t="shared" ca="1" si="32"/>
        <v>133.33333333333334</v>
      </c>
      <c r="M48" s="182">
        <f t="shared" ca="1" si="32"/>
        <v>220</v>
      </c>
      <c r="N48" s="182">
        <f t="shared" ca="1" si="32"/>
        <v>2266.6666666666665</v>
      </c>
      <c r="O48" s="182">
        <f t="shared" ca="1" si="32"/>
        <v>973.33333333333337</v>
      </c>
      <c r="P48" s="184"/>
      <c r="Q48" s="185"/>
      <c r="R48" s="11"/>
      <c r="S48" s="11"/>
      <c r="T48" s="11"/>
      <c r="U48" s="11"/>
      <c r="V48" s="11"/>
    </row>
    <row r="49" spans="1:33" s="22" customFormat="1" ht="14.25" customHeight="1" thickBot="1" x14ac:dyDescent="0.25">
      <c r="A49" s="1"/>
      <c r="B49" s="186"/>
      <c r="C49" s="187"/>
      <c r="D49" s="187"/>
      <c r="E49" s="187"/>
      <c r="F49" s="187"/>
      <c r="G49" s="187"/>
      <c r="H49" s="187"/>
      <c r="I49" s="187"/>
      <c r="J49" s="187"/>
      <c r="K49" s="187"/>
      <c r="L49" s="188"/>
      <c r="M49" s="61"/>
      <c r="N49" s="11"/>
      <c r="O49" s="189"/>
      <c r="P49" s="189"/>
      <c r="Q49" s="190"/>
      <c r="R49" s="11"/>
      <c r="S49" s="11"/>
      <c r="T49" s="11"/>
      <c r="U49" s="11"/>
      <c r="V49" s="11"/>
    </row>
    <row r="50" spans="1:33" s="199" customFormat="1" ht="28.5" customHeight="1" thickBot="1" x14ac:dyDescent="0.35">
      <c r="A50" s="191"/>
      <c r="B50" s="192"/>
      <c r="C50" s="411" t="s">
        <v>0</v>
      </c>
      <c r="D50" s="411"/>
      <c r="E50" s="411" t="s">
        <v>1</v>
      </c>
      <c r="F50" s="411"/>
      <c r="G50" s="411" t="s">
        <v>2</v>
      </c>
      <c r="H50" s="411"/>
      <c r="I50" s="411" t="s">
        <v>3</v>
      </c>
      <c r="J50" s="411"/>
      <c r="K50" s="411" t="s">
        <v>4</v>
      </c>
      <c r="L50" s="411"/>
      <c r="M50" s="193" t="s">
        <v>13</v>
      </c>
      <c r="N50" s="194" t="s">
        <v>10</v>
      </c>
      <c r="O50" s="195" t="s">
        <v>20</v>
      </c>
      <c r="P50" s="196" t="s">
        <v>21</v>
      </c>
      <c r="Q50" s="197">
        <f ca="1">+$Q$51-$A$41</f>
        <v>28</v>
      </c>
      <c r="R50" s="198"/>
      <c r="S50" s="198"/>
      <c r="T50" s="198"/>
      <c r="U50" s="198"/>
      <c r="V50" s="198"/>
    </row>
    <row r="51" spans="1:33" s="211" customFormat="1" ht="39.75" customHeight="1" thickBot="1" x14ac:dyDescent="0.4">
      <c r="A51" s="200"/>
      <c r="B51" s="201" t="s">
        <v>22</v>
      </c>
      <c r="C51" s="202">
        <f t="shared" ref="C51:M51" ca="1" si="33">IF($Q$50=0,C44-C41,(C44-C41)/$Q$50)</f>
        <v>131.78071428571428</v>
      </c>
      <c r="D51" s="203">
        <f t="shared" ca="1" si="33"/>
        <v>109.92857142857143</v>
      </c>
      <c r="E51" s="203">
        <f t="shared" ca="1" si="33"/>
        <v>257.14285714285717</v>
      </c>
      <c r="F51" s="203">
        <f t="shared" ca="1" si="33"/>
        <v>145.71428571428572</v>
      </c>
      <c r="G51" s="203">
        <f t="shared" ca="1" si="33"/>
        <v>297.14285714285717</v>
      </c>
      <c r="H51" s="203">
        <f t="shared" ca="1" si="33"/>
        <v>113.57142857142857</v>
      </c>
      <c r="I51" s="203">
        <f t="shared" ca="1" si="33"/>
        <v>207.14285714285714</v>
      </c>
      <c r="J51" s="203">
        <f t="shared" ca="1" si="33"/>
        <v>55</v>
      </c>
      <c r="K51" s="203">
        <f t="shared" ca="1" si="33"/>
        <v>167.85714285714286</v>
      </c>
      <c r="L51" s="204">
        <f t="shared" ca="1" si="33"/>
        <v>64.285714285714292</v>
      </c>
      <c r="M51" s="205">
        <f t="shared" ca="1" si="33"/>
        <v>115.71428571428571</v>
      </c>
      <c r="N51" s="206">
        <f ca="1">C51+E51+G51+I51+K51</f>
        <v>1061.0664285714286</v>
      </c>
      <c r="O51" s="207">
        <f ca="1">D51+F51+H51+J51+L51</f>
        <v>488.5</v>
      </c>
      <c r="P51" s="208" t="s">
        <v>23</v>
      </c>
      <c r="Q51" s="209">
        <v>30</v>
      </c>
      <c r="R51" s="210"/>
      <c r="S51" s="210"/>
      <c r="T51" s="210"/>
      <c r="U51" s="210"/>
      <c r="V51" s="210"/>
    </row>
    <row r="52" spans="1:33" s="22" customFormat="1" ht="21" customHeight="1" thickBot="1" x14ac:dyDescent="0.3">
      <c r="A52" s="1"/>
      <c r="B52" s="11"/>
      <c r="C52" s="212"/>
      <c r="D52" s="11"/>
      <c r="E52" s="11"/>
      <c r="F52" s="11"/>
      <c r="G52" s="11"/>
      <c r="H52" s="11"/>
      <c r="I52" s="11"/>
      <c r="J52" s="11"/>
      <c r="K52" s="11"/>
      <c r="L52" s="11"/>
      <c r="M52" s="11"/>
      <c r="N52" s="11"/>
      <c r="O52" s="418" t="s">
        <v>24</v>
      </c>
      <c r="P52" s="419"/>
      <c r="Q52" s="419"/>
      <c r="R52" s="419"/>
      <c r="S52" s="11"/>
      <c r="T52" s="11"/>
      <c r="U52" s="11"/>
      <c r="V52" s="11"/>
    </row>
    <row r="53" spans="1:33" s="22" customFormat="1" ht="21.75" customHeight="1" thickTop="1" thickBot="1" x14ac:dyDescent="0.25">
      <c r="A53" s="1"/>
      <c r="B53" s="186"/>
      <c r="C53" s="429" t="s">
        <v>25</v>
      </c>
      <c r="D53" s="430"/>
      <c r="E53" s="430"/>
      <c r="F53" s="430"/>
      <c r="G53" s="430"/>
      <c r="H53" s="430"/>
      <c r="I53" s="430"/>
      <c r="J53" s="430"/>
      <c r="K53" s="430"/>
      <c r="L53" s="431"/>
      <c r="M53" s="213"/>
      <c r="N53" s="213"/>
      <c r="O53" s="214"/>
      <c r="P53" s="432">
        <f ca="1">((100/$Q$51)*($Q$51-$Q$50))/100</f>
        <v>6.6666666666666666E-2</v>
      </c>
      <c r="Q53" s="433"/>
      <c r="R53" s="11"/>
      <c r="S53" s="11"/>
      <c r="T53" s="11"/>
      <c r="U53" s="11"/>
      <c r="V53" s="11"/>
    </row>
    <row r="54" spans="1:33" s="22" customFormat="1" ht="20.100000000000001" customHeight="1" thickTop="1" thickBot="1" x14ac:dyDescent="0.3">
      <c r="A54" s="1"/>
      <c r="B54" s="186"/>
      <c r="C54" s="215"/>
      <c r="D54" s="215"/>
      <c r="E54" s="216"/>
      <c r="F54" s="217"/>
      <c r="G54" s="218"/>
      <c r="H54" s="218"/>
      <c r="I54" s="218"/>
      <c r="J54" s="219"/>
      <c r="K54" s="219"/>
      <c r="L54" s="220"/>
      <c r="M54" s="221"/>
      <c r="N54" s="213"/>
      <c r="O54" s="214"/>
      <c r="P54" s="222"/>
      <c r="Q54" s="190"/>
      <c r="R54" s="11"/>
      <c r="S54" s="11"/>
      <c r="T54" s="11"/>
      <c r="U54" s="11"/>
      <c r="V54" s="11"/>
    </row>
    <row r="55" spans="1:33" s="22" customFormat="1" ht="20.100000000000001" customHeight="1" thickTop="1" thickBot="1" x14ac:dyDescent="0.3">
      <c r="A55" s="1"/>
      <c r="B55" s="186"/>
      <c r="C55" s="217"/>
      <c r="D55" s="434" t="s">
        <v>10</v>
      </c>
      <c r="E55" s="435"/>
      <c r="F55" s="436" t="s">
        <v>11</v>
      </c>
      <c r="G55" s="437"/>
      <c r="H55" s="213"/>
      <c r="I55" s="213"/>
      <c r="J55" s="213"/>
      <c r="K55" s="213"/>
      <c r="L55" s="213"/>
      <c r="M55" s="213"/>
      <c r="N55" s="213"/>
      <c r="O55" s="214"/>
      <c r="P55" s="222"/>
      <c r="Q55" s="190"/>
      <c r="R55" s="11"/>
      <c r="S55" s="11"/>
      <c r="T55" s="11"/>
      <c r="U55" s="11"/>
      <c r="V55" s="11"/>
    </row>
    <row r="56" spans="1:33" s="22" customFormat="1" ht="16.5" customHeight="1" thickTop="1" thickBot="1" x14ac:dyDescent="0.3">
      <c r="A56" s="1"/>
      <c r="B56" s="223"/>
      <c r="C56" s="224" t="s">
        <v>15</v>
      </c>
      <c r="D56" s="438">
        <f>+E44+I44</f>
        <v>14000</v>
      </c>
      <c r="E56" s="439"/>
      <c r="F56" s="438">
        <f>+F44+J44</f>
        <v>5900</v>
      </c>
      <c r="G56" s="440"/>
      <c r="H56" s="213" t="s">
        <v>26</v>
      </c>
      <c r="I56" s="225"/>
      <c r="J56" s="226" t="s">
        <v>10</v>
      </c>
      <c r="K56" s="227" t="s">
        <v>11</v>
      </c>
      <c r="L56" s="213"/>
      <c r="M56" s="213"/>
      <c r="N56" s="213"/>
      <c r="O56" s="214"/>
      <c r="P56" s="222"/>
      <c r="Q56" s="228"/>
      <c r="R56" s="213"/>
      <c r="S56" s="11"/>
      <c r="T56" s="11"/>
      <c r="U56" s="11"/>
      <c r="V56" s="11"/>
    </row>
    <row r="57" spans="1:33" s="22" customFormat="1" ht="16.5" customHeight="1" thickTop="1" x14ac:dyDescent="0.25">
      <c r="A57" s="1"/>
      <c r="B57" s="223"/>
      <c r="C57" s="229" t="s">
        <v>27</v>
      </c>
      <c r="D57" s="441">
        <f>+E41+I41</f>
        <v>1000</v>
      </c>
      <c r="E57" s="442"/>
      <c r="F57" s="441">
        <f>+F41+J41</f>
        <v>280</v>
      </c>
      <c r="G57" s="443"/>
      <c r="H57" s="213"/>
      <c r="I57" s="444" t="s">
        <v>28</v>
      </c>
      <c r="J57" s="446">
        <f ca="1">+E51+I51</f>
        <v>464.28571428571433</v>
      </c>
      <c r="K57" s="448">
        <f ca="1">+F51+J51</f>
        <v>200.71428571428572</v>
      </c>
      <c r="L57" s="213"/>
      <c r="M57" s="230"/>
      <c r="N57" s="230"/>
      <c r="O57" s="214"/>
      <c r="P57" s="222"/>
      <c r="Q57" s="228"/>
      <c r="R57" s="213"/>
      <c r="S57" s="11"/>
      <c r="T57" s="11"/>
      <c r="U57" s="11"/>
      <c r="V57" s="11"/>
    </row>
    <row r="58" spans="1:33" s="22" customFormat="1" ht="16.5" customHeight="1" thickBot="1" x14ac:dyDescent="0.3">
      <c r="A58" s="1"/>
      <c r="B58" s="223"/>
      <c r="C58" s="231" t="s">
        <v>29</v>
      </c>
      <c r="D58" s="450" t="str">
        <f ca="1">IF(D57&gt;D60,"ä","æ")</f>
        <v>ä</v>
      </c>
      <c r="E58" s="451" t="str">
        <f>IF(E54&gt;E61,"ä","æ")</f>
        <v>æ</v>
      </c>
      <c r="F58" s="452" t="str">
        <f ca="1">IF(F57&gt;F60,"ä","æ")</f>
        <v>æ</v>
      </c>
      <c r="G58" s="453"/>
      <c r="H58" s="213"/>
      <c r="I58" s="445"/>
      <c r="J58" s="447"/>
      <c r="K58" s="449"/>
      <c r="L58" s="232"/>
      <c r="M58" s="233"/>
      <c r="N58" s="234"/>
      <c r="O58" s="214"/>
      <c r="P58" s="222"/>
      <c r="Q58" s="228"/>
      <c r="R58" s="213"/>
      <c r="S58" s="11"/>
      <c r="T58" s="11"/>
      <c r="U58" s="11"/>
      <c r="V58" s="11"/>
    </row>
    <row r="59" spans="1:33" s="22" customFormat="1" ht="16.5" customHeight="1" thickTop="1" thickBot="1" x14ac:dyDescent="0.3">
      <c r="A59" s="1"/>
      <c r="B59" s="223"/>
      <c r="C59" s="235" t="s">
        <v>17</v>
      </c>
      <c r="D59" s="454">
        <f>+$D$57/$D$56</f>
        <v>7.1428571428571425E-2</v>
      </c>
      <c r="E59" s="455"/>
      <c r="F59" s="454">
        <f>+$F$57/$F$56</f>
        <v>4.7457627118644069E-2</v>
      </c>
      <c r="G59" s="456"/>
      <c r="H59" s="213"/>
      <c r="I59" s="213"/>
      <c r="J59" s="213"/>
      <c r="K59" s="236"/>
      <c r="L59" s="237"/>
      <c r="M59" s="221"/>
      <c r="N59" s="213"/>
      <c r="O59" s="214"/>
      <c r="P59" s="222"/>
      <c r="Q59" s="228"/>
      <c r="R59" s="213"/>
      <c r="S59" s="11"/>
      <c r="T59" s="11"/>
      <c r="U59" s="11"/>
      <c r="V59" s="11"/>
    </row>
    <row r="60" spans="1:33" s="22" customFormat="1" ht="20.100000000000001" customHeight="1" thickTop="1" x14ac:dyDescent="0.25">
      <c r="A60" s="1"/>
      <c r="B60" s="186"/>
      <c r="C60" s="215"/>
      <c r="D60" s="457">
        <f ca="1">(D56/$Q$51)*($Q$51-$Q$50)</f>
        <v>933.33333333333337</v>
      </c>
      <c r="E60" s="458"/>
      <c r="F60" s="457">
        <f ca="1">(F56/$Q$51)*($Q$51-$Q$50)</f>
        <v>393.33333333333331</v>
      </c>
      <c r="G60" s="458"/>
      <c r="H60" s="218"/>
      <c r="I60" s="218"/>
      <c r="J60" s="219"/>
      <c r="K60" s="219"/>
      <c r="L60" s="220"/>
      <c r="M60" s="221"/>
      <c r="N60" s="213"/>
      <c r="O60" s="214"/>
      <c r="P60" s="222"/>
      <c r="Q60" s="190"/>
      <c r="R60" s="11"/>
      <c r="S60" s="11"/>
      <c r="T60" s="11"/>
      <c r="U60" s="11"/>
      <c r="V60" s="11"/>
    </row>
    <row r="61" spans="1:33" s="22" customFormat="1" ht="32.25" hidden="1" customHeight="1" x14ac:dyDescent="0.2">
      <c r="A61" s="238"/>
      <c r="O61" s="239"/>
      <c r="P61" s="239"/>
      <c r="AD61" s="240"/>
    </row>
    <row r="62" spans="1:33" ht="16.5" hidden="1" customHeight="1" thickBot="1" x14ac:dyDescent="0.25">
      <c r="B62" s="12"/>
      <c r="N62" s="242"/>
      <c r="O62" s="243"/>
      <c r="P62" s="243"/>
      <c r="Q62" s="244"/>
    </row>
    <row r="63" spans="1:33" ht="15.75" hidden="1" customHeight="1" thickBot="1" x14ac:dyDescent="0.25">
      <c r="B63" s="12"/>
      <c r="C63" s="245"/>
      <c r="D63" s="459" t="s">
        <v>30</v>
      </c>
      <c r="E63" s="460"/>
      <c r="F63" s="459" t="s">
        <v>31</v>
      </c>
      <c r="G63" s="460"/>
      <c r="H63" s="459" t="s">
        <v>32</v>
      </c>
      <c r="I63" s="460"/>
      <c r="J63" s="459" t="s">
        <v>33</v>
      </c>
      <c r="K63" s="460"/>
      <c r="L63" s="459" t="s">
        <v>34</v>
      </c>
      <c r="M63" s="460"/>
      <c r="N63" s="461" t="s">
        <v>35</v>
      </c>
      <c r="O63" s="462"/>
      <c r="P63" s="463" t="s">
        <v>36</v>
      </c>
      <c r="Q63" s="464"/>
      <c r="W63" s="245"/>
      <c r="X63" s="463" t="s">
        <v>37</v>
      </c>
      <c r="Y63" s="465"/>
      <c r="Z63" s="466"/>
      <c r="AA63" s="460"/>
      <c r="AC63" s="459" t="s">
        <v>38</v>
      </c>
      <c r="AD63" s="460"/>
      <c r="AE63" s="459" t="s">
        <v>39</v>
      </c>
      <c r="AF63" s="460"/>
      <c r="AG63" s="246"/>
    </row>
    <row r="64" spans="1:33" ht="16.5" hidden="1" customHeight="1" thickBot="1" x14ac:dyDescent="0.25">
      <c r="B64" s="12"/>
      <c r="C64" s="247"/>
      <c r="D64" s="248" t="s">
        <v>10</v>
      </c>
      <c r="E64" s="249" t="s">
        <v>20</v>
      </c>
      <c r="F64" s="248" t="s">
        <v>10</v>
      </c>
      <c r="G64" s="249" t="s">
        <v>20</v>
      </c>
      <c r="H64" s="248" t="s">
        <v>10</v>
      </c>
      <c r="I64" s="249" t="s">
        <v>20</v>
      </c>
      <c r="J64" s="248" t="s">
        <v>10</v>
      </c>
      <c r="K64" s="249" t="s">
        <v>20</v>
      </c>
      <c r="L64" s="248" t="s">
        <v>10</v>
      </c>
      <c r="M64" s="249" t="s">
        <v>20</v>
      </c>
      <c r="N64" s="250" t="s">
        <v>10</v>
      </c>
      <c r="O64" s="251" t="s">
        <v>20</v>
      </c>
      <c r="P64" s="252" t="s">
        <v>10</v>
      </c>
      <c r="Q64" s="253" t="s">
        <v>20</v>
      </c>
      <c r="W64" s="247"/>
      <c r="X64" s="254" t="s">
        <v>10</v>
      </c>
      <c r="Y64" s="255" t="s">
        <v>20</v>
      </c>
      <c r="Z64" s="256" t="s">
        <v>40</v>
      </c>
      <c r="AA64" s="255" t="s">
        <v>41</v>
      </c>
      <c r="AC64" s="257" t="s">
        <v>42</v>
      </c>
      <c r="AD64" s="258" t="s">
        <v>43</v>
      </c>
      <c r="AE64" s="257" t="s">
        <v>44</v>
      </c>
      <c r="AF64" s="258" t="s">
        <v>45</v>
      </c>
      <c r="AG64" s="259"/>
    </row>
    <row r="65" spans="1:35" ht="15.75" hidden="1" customHeight="1" x14ac:dyDescent="0.2">
      <c r="A65" s="241" t="str">
        <f>C65</f>
        <v>MOBILIER</v>
      </c>
      <c r="B65" s="12">
        <v>1</v>
      </c>
      <c r="C65" s="260" t="s">
        <v>46</v>
      </c>
      <c r="D65" s="261">
        <f ca="1">SUM(C6:C11)</f>
        <v>2310.1400000000003</v>
      </c>
      <c r="E65" s="262">
        <f>SUM(D6:D11)</f>
        <v>122</v>
      </c>
      <c r="F65" s="261">
        <f>SUM(C13:C18)</f>
        <v>0</v>
      </c>
      <c r="G65" s="262">
        <f>SUM(D13:D18)</f>
        <v>0</v>
      </c>
      <c r="H65" s="261">
        <f>SUM(C20:C25)</f>
        <v>0</v>
      </c>
      <c r="I65" s="262">
        <f>SUM(D20:D25)</f>
        <v>0</v>
      </c>
      <c r="J65" s="261">
        <f>SUM(C27:C32)</f>
        <v>0</v>
      </c>
      <c r="K65" s="262">
        <f>SUM(D27:D32)</f>
        <v>0</v>
      </c>
      <c r="L65" s="261">
        <f>SUM(C34:C39)</f>
        <v>0</v>
      </c>
      <c r="M65" s="262">
        <f>SUM(D34:D39)</f>
        <v>0</v>
      </c>
      <c r="N65" s="263" t="str">
        <f ca="1">IF(SUM(D65,F65,H65,J65,L65)=C41,"OK","NOK")</f>
        <v>OK</v>
      </c>
      <c r="O65" s="264" t="str">
        <f>IF(SUM(E65,G65,I65,K65,M65)=D41,"OK","NOK")</f>
        <v>OK</v>
      </c>
      <c r="P65" s="265">
        <f t="shared" ref="P65:Q70" ca="1" si="34">SUM(D65,F65,H65,J65,L65)</f>
        <v>2310.1400000000003</v>
      </c>
      <c r="Q65" s="266">
        <f t="shared" si="34"/>
        <v>122</v>
      </c>
      <c r="W65" s="267" t="s">
        <v>46</v>
      </c>
      <c r="X65" s="268">
        <f>+C44</f>
        <v>6000</v>
      </c>
      <c r="Y65" s="269">
        <f>+D44</f>
        <v>3200</v>
      </c>
      <c r="Z65" s="270">
        <f>X65/$P$2</f>
        <v>1200</v>
      </c>
      <c r="AA65" s="271">
        <f>Y65/$P$2</f>
        <v>640</v>
      </c>
      <c r="AB65" s="12" t="s">
        <v>47</v>
      </c>
      <c r="AC65" s="272">
        <f t="shared" ref="AC65:AC70" si="35">X65*85%</f>
        <v>5100</v>
      </c>
      <c r="AD65" s="273">
        <f t="shared" ref="AD65:AD70" si="36">Y65*90%</f>
        <v>2880</v>
      </c>
      <c r="AE65" s="272"/>
      <c r="AF65" s="273"/>
      <c r="AG65" s="274"/>
    </row>
    <row r="66" spans="1:35" hidden="1" x14ac:dyDescent="0.2">
      <c r="A66" s="241" t="str">
        <f t="shared" ref="A66:A71" si="37">C66</f>
        <v>BUREAUTIQUE</v>
      </c>
      <c r="B66" s="12">
        <v>2</v>
      </c>
      <c r="C66" s="275" t="s">
        <v>48</v>
      </c>
      <c r="D66" s="276">
        <f>SUM(E6:E11)</f>
        <v>800</v>
      </c>
      <c r="E66" s="277">
        <f>SUM(F6:F11)</f>
        <v>220</v>
      </c>
      <c r="F66" s="276">
        <f>SUM(E13:E18)</f>
        <v>0</v>
      </c>
      <c r="G66" s="277">
        <f>SUM(F13:F18)</f>
        <v>0</v>
      </c>
      <c r="H66" s="276">
        <f>SUM(E20:E25)</f>
        <v>0</v>
      </c>
      <c r="I66" s="277">
        <f>SUM(F20:F25)</f>
        <v>0</v>
      </c>
      <c r="J66" s="276">
        <f>SUM(E27:E32)</f>
        <v>0</v>
      </c>
      <c r="K66" s="277">
        <f>SUM(F27:F32)</f>
        <v>0</v>
      </c>
      <c r="L66" s="276">
        <f>SUM(E34:E39)</f>
        <v>0</v>
      </c>
      <c r="M66" s="277">
        <f>SUM(F34:F39)</f>
        <v>0</v>
      </c>
      <c r="N66" s="278" t="str">
        <f>IF(SUM(D66,F66,H66,J66,L66)=E41,"OK","NOK")</f>
        <v>OK</v>
      </c>
      <c r="O66" s="279" t="str">
        <f>IF(SUM(E66,G66,I66,K66,M66)=F41,"OK","NOK")</f>
        <v>OK</v>
      </c>
      <c r="P66" s="280">
        <f t="shared" si="34"/>
        <v>800</v>
      </c>
      <c r="Q66" s="281">
        <f t="shared" si="34"/>
        <v>220</v>
      </c>
      <c r="W66" s="282" t="s">
        <v>48</v>
      </c>
      <c r="X66" s="283">
        <f>+E44</f>
        <v>8000</v>
      </c>
      <c r="Y66" s="281">
        <f>+F44</f>
        <v>4300</v>
      </c>
      <c r="Z66" s="284">
        <f t="shared" ref="Z66:AA71" si="38">X66/$P$2</f>
        <v>1600</v>
      </c>
      <c r="AA66" s="285">
        <f t="shared" si="38"/>
        <v>860</v>
      </c>
      <c r="AB66" s="12" t="s">
        <v>49</v>
      </c>
      <c r="AC66" s="286">
        <f t="shared" si="35"/>
        <v>6800</v>
      </c>
      <c r="AD66" s="287">
        <f t="shared" si="36"/>
        <v>3870</v>
      </c>
      <c r="AE66" s="286"/>
      <c r="AF66" s="287"/>
      <c r="AG66" s="274"/>
    </row>
    <row r="67" spans="1:35" ht="15.75" hidden="1" customHeight="1" x14ac:dyDescent="0.2">
      <c r="A67" s="241" t="str">
        <f t="shared" si="37"/>
        <v>FOURNITURES</v>
      </c>
      <c r="B67" s="12">
        <v>3</v>
      </c>
      <c r="C67" s="288" t="s">
        <v>50</v>
      </c>
      <c r="D67" s="289">
        <f>SUM(G6:G11)</f>
        <v>680</v>
      </c>
      <c r="E67" s="290">
        <f>SUM(H6:H11)</f>
        <v>320</v>
      </c>
      <c r="F67" s="289">
        <f>SUM(G13:G18)</f>
        <v>0</v>
      </c>
      <c r="G67" s="290">
        <f>SUM(H13:H18)</f>
        <v>0</v>
      </c>
      <c r="H67" s="289">
        <f>SUM(G20:G25)</f>
        <v>0</v>
      </c>
      <c r="I67" s="290">
        <f>SUM(H20:H25)</f>
        <v>0</v>
      </c>
      <c r="J67" s="289">
        <f>SUM(G27:G32)</f>
        <v>0</v>
      </c>
      <c r="K67" s="290">
        <f>SUM(H27:H32)</f>
        <v>0</v>
      </c>
      <c r="L67" s="289">
        <f>SUM(G34:G39)</f>
        <v>0</v>
      </c>
      <c r="M67" s="290">
        <f>SUM(H34:H39)</f>
        <v>0</v>
      </c>
      <c r="N67" s="278" t="str">
        <f>IF(SUM(D67,F67,H67,J67,L67)=G41,"OK","NOK")</f>
        <v>OK</v>
      </c>
      <c r="O67" s="279" t="str">
        <f>IF(SUM(E67,G67,I67,K67,M67)=H41,"OK","NOK")</f>
        <v>OK</v>
      </c>
      <c r="P67" s="291">
        <f t="shared" si="34"/>
        <v>680</v>
      </c>
      <c r="Q67" s="292">
        <f t="shared" si="34"/>
        <v>320</v>
      </c>
      <c r="W67" s="282" t="s">
        <v>50</v>
      </c>
      <c r="X67" s="293">
        <f>+G44</f>
        <v>9000</v>
      </c>
      <c r="Y67" s="292">
        <f>+H44</f>
        <v>3500</v>
      </c>
      <c r="Z67" s="294">
        <f t="shared" si="38"/>
        <v>1800</v>
      </c>
      <c r="AA67" s="273">
        <f t="shared" si="38"/>
        <v>700</v>
      </c>
      <c r="AB67" s="12" t="s">
        <v>51</v>
      </c>
      <c r="AC67" s="272">
        <f t="shared" si="35"/>
        <v>7650</v>
      </c>
      <c r="AD67" s="273">
        <f t="shared" si="36"/>
        <v>3150</v>
      </c>
      <c r="AE67" s="272"/>
      <c r="AF67" s="273"/>
      <c r="AG67" s="274"/>
    </row>
    <row r="68" spans="1:35" ht="15.75" hidden="1" customHeight="1" thickBot="1" x14ac:dyDescent="0.25">
      <c r="A68" s="241" t="str">
        <f t="shared" si="37"/>
        <v>MICRO</v>
      </c>
      <c r="B68" s="12">
        <v>4</v>
      </c>
      <c r="C68" s="275" t="s">
        <v>52</v>
      </c>
      <c r="D68" s="276">
        <f>SUM(I6:I11)</f>
        <v>200</v>
      </c>
      <c r="E68" s="277">
        <f>SUM(J6:J11)</f>
        <v>60</v>
      </c>
      <c r="F68" s="276">
        <f>SUM(I13:I18)</f>
        <v>0</v>
      </c>
      <c r="G68" s="277">
        <f>SUM(J13:J18)</f>
        <v>0</v>
      </c>
      <c r="H68" s="276">
        <f>SUM(I20:I25)</f>
        <v>0</v>
      </c>
      <c r="I68" s="277">
        <f>SUM(J20:J25)</f>
        <v>0</v>
      </c>
      <c r="J68" s="276">
        <f>SUM(I27:I32)</f>
        <v>0</v>
      </c>
      <c r="K68" s="277">
        <f>SUM(J27:J32)</f>
        <v>0</v>
      </c>
      <c r="L68" s="276">
        <f>SUM(I34:I39)</f>
        <v>0</v>
      </c>
      <c r="M68" s="277">
        <f>SUM(J34:J39)</f>
        <v>0</v>
      </c>
      <c r="N68" s="278" t="str">
        <f>IF(SUM(D68,F68,H68,J68,L68)=I41,"OK","NOK")</f>
        <v>OK</v>
      </c>
      <c r="O68" s="279" t="str">
        <f>IF(SUM(E68,G68,I68,K68,M68)=J41,"OK","NOK")</f>
        <v>OK</v>
      </c>
      <c r="P68" s="280">
        <f t="shared" si="34"/>
        <v>200</v>
      </c>
      <c r="Q68" s="281">
        <f t="shared" si="34"/>
        <v>60</v>
      </c>
      <c r="W68" s="282" t="s">
        <v>52</v>
      </c>
      <c r="X68" s="283">
        <f>+I44</f>
        <v>6000</v>
      </c>
      <c r="Y68" s="281">
        <f>+J44</f>
        <v>1600</v>
      </c>
      <c r="Z68" s="284">
        <f t="shared" si="38"/>
        <v>1200</v>
      </c>
      <c r="AA68" s="285">
        <f t="shared" si="38"/>
        <v>320</v>
      </c>
      <c r="AB68" s="12" t="s">
        <v>52</v>
      </c>
      <c r="AC68" s="286">
        <f t="shared" si="35"/>
        <v>5100</v>
      </c>
      <c r="AD68" s="287">
        <f t="shared" si="36"/>
        <v>1440</v>
      </c>
      <c r="AE68" s="286"/>
      <c r="AF68" s="287"/>
      <c r="AG68" s="274"/>
    </row>
    <row r="69" spans="1:35" ht="15.75" hidden="1" customHeight="1" thickBot="1" x14ac:dyDescent="0.25">
      <c r="A69" s="241" t="str">
        <f t="shared" si="37"/>
        <v>COPIE IMPRIMERIE</v>
      </c>
      <c r="B69" s="12">
        <v>9</v>
      </c>
      <c r="C69" s="295" t="s">
        <v>53</v>
      </c>
      <c r="D69" s="296">
        <f>SUM(K6:K11)</f>
        <v>300</v>
      </c>
      <c r="E69" s="297">
        <f>SUM(L6:L11)</f>
        <v>200</v>
      </c>
      <c r="F69" s="296">
        <f>SUM(K13:K18)</f>
        <v>0</v>
      </c>
      <c r="G69" s="297">
        <f>SUM(L13:L18)</f>
        <v>0</v>
      </c>
      <c r="H69" s="296">
        <f>SUM(K20:K25)</f>
        <v>0</v>
      </c>
      <c r="I69" s="297">
        <f>SUM(L20:L25)</f>
        <v>0</v>
      </c>
      <c r="J69" s="296">
        <f>SUM(K27:K32)</f>
        <v>0</v>
      </c>
      <c r="K69" s="297">
        <f>SUM(L27:L32)</f>
        <v>0</v>
      </c>
      <c r="L69" s="296">
        <f>SUM(K34:K39)</f>
        <v>0</v>
      </c>
      <c r="M69" s="297">
        <f>SUM(L34:L39)</f>
        <v>0</v>
      </c>
      <c r="N69" s="298" t="str">
        <f>IF(SUM(D69,F69,H69,J69,L69)=K41,"OK","NOK")</f>
        <v>OK</v>
      </c>
      <c r="O69" s="299" t="str">
        <f>IF(SUM(E69,G69,I69,K69,M69)=L41,"OK","NOK")</f>
        <v>OK</v>
      </c>
      <c r="P69" s="300">
        <f t="shared" si="34"/>
        <v>300</v>
      </c>
      <c r="Q69" s="301">
        <f t="shared" si="34"/>
        <v>200</v>
      </c>
      <c r="W69" s="282" t="s">
        <v>53</v>
      </c>
      <c r="X69" s="293">
        <f>+K44</f>
        <v>5000</v>
      </c>
      <c r="Y69" s="302">
        <f>+L44</f>
        <v>2000</v>
      </c>
      <c r="Z69" s="294">
        <f t="shared" si="38"/>
        <v>1000</v>
      </c>
      <c r="AA69" s="273">
        <f t="shared" si="38"/>
        <v>400</v>
      </c>
      <c r="AB69" s="12" t="s">
        <v>54</v>
      </c>
      <c r="AC69" s="272">
        <f t="shared" si="35"/>
        <v>4250</v>
      </c>
      <c r="AD69" s="273">
        <f t="shared" si="36"/>
        <v>1800</v>
      </c>
      <c r="AE69" s="272"/>
      <c r="AF69" s="273"/>
      <c r="AG69" s="274"/>
      <c r="AH69" s="303" t="s">
        <v>55</v>
      </c>
    </row>
    <row r="70" spans="1:35" ht="15.75" hidden="1" customHeight="1" thickBot="1" x14ac:dyDescent="0.25">
      <c r="A70" s="241" t="str">
        <f t="shared" si="37"/>
        <v>Pôle Techno</v>
      </c>
      <c r="B70" s="304" t="s">
        <v>56</v>
      </c>
      <c r="C70" s="305" t="s">
        <v>57</v>
      </c>
      <c r="D70" s="306">
        <f>SUM(D66,D68)</f>
        <v>1000</v>
      </c>
      <c r="E70" s="307">
        <f t="shared" ref="E70:M70" si="39">SUM(E66,E68)</f>
        <v>280</v>
      </c>
      <c r="F70" s="306">
        <f t="shared" si="39"/>
        <v>0</v>
      </c>
      <c r="G70" s="307">
        <f t="shared" si="39"/>
        <v>0</v>
      </c>
      <c r="H70" s="306">
        <f t="shared" si="39"/>
        <v>0</v>
      </c>
      <c r="I70" s="307">
        <f t="shared" si="39"/>
        <v>0</v>
      </c>
      <c r="J70" s="306">
        <f t="shared" si="39"/>
        <v>0</v>
      </c>
      <c r="K70" s="307">
        <f t="shared" si="39"/>
        <v>0</v>
      </c>
      <c r="L70" s="306">
        <f t="shared" si="39"/>
        <v>0</v>
      </c>
      <c r="M70" s="308">
        <f t="shared" si="39"/>
        <v>0</v>
      </c>
      <c r="N70" s="309"/>
      <c r="O70" s="309"/>
      <c r="P70" s="310">
        <f t="shared" si="34"/>
        <v>1000</v>
      </c>
      <c r="Q70" s="311">
        <f t="shared" si="34"/>
        <v>280</v>
      </c>
      <c r="W70" s="312" t="s">
        <v>57</v>
      </c>
      <c r="X70" s="310">
        <f>+X66+X68</f>
        <v>14000</v>
      </c>
      <c r="Y70" s="311">
        <f>+Y66+Y68</f>
        <v>5900</v>
      </c>
      <c r="Z70" s="313">
        <f t="shared" si="38"/>
        <v>2800</v>
      </c>
      <c r="AA70" s="314">
        <f t="shared" si="38"/>
        <v>1180</v>
      </c>
      <c r="AC70" s="286">
        <f t="shared" si="35"/>
        <v>11900</v>
      </c>
      <c r="AD70" s="287">
        <f t="shared" si="36"/>
        <v>5310</v>
      </c>
      <c r="AE70" s="286"/>
      <c r="AF70" s="287"/>
      <c r="AG70" s="274"/>
      <c r="AH70" s="315">
        <f ca="1">+P69/P71</f>
        <v>6.9927787904357427E-2</v>
      </c>
    </row>
    <row r="71" spans="1:35" ht="15.75" hidden="1" customHeight="1" thickBot="1" x14ac:dyDescent="0.25">
      <c r="A71" s="241" t="str">
        <f t="shared" si="37"/>
        <v>MAGASIN</v>
      </c>
      <c r="B71" s="12"/>
      <c r="C71" s="316" t="s">
        <v>58</v>
      </c>
      <c r="D71" s="317">
        <f ca="1">SUM(D65:D69)</f>
        <v>4290.1400000000003</v>
      </c>
      <c r="E71" s="318">
        <f t="shared" ref="E71:M71" si="40">SUM(E65:E69)</f>
        <v>922</v>
      </c>
      <c r="F71" s="317">
        <f t="shared" si="40"/>
        <v>0</v>
      </c>
      <c r="G71" s="318">
        <f t="shared" si="40"/>
        <v>0</v>
      </c>
      <c r="H71" s="317">
        <f t="shared" si="40"/>
        <v>0</v>
      </c>
      <c r="I71" s="318">
        <f t="shared" si="40"/>
        <v>0</v>
      </c>
      <c r="J71" s="317">
        <f t="shared" si="40"/>
        <v>0</v>
      </c>
      <c r="K71" s="318">
        <f t="shared" si="40"/>
        <v>0</v>
      </c>
      <c r="L71" s="317">
        <f t="shared" si="40"/>
        <v>0</v>
      </c>
      <c r="M71" s="319">
        <f t="shared" si="40"/>
        <v>0</v>
      </c>
      <c r="N71" s="309"/>
      <c r="O71" s="309"/>
      <c r="P71" s="320">
        <f ca="1">SUM(P65:P69)</f>
        <v>4290.1400000000003</v>
      </c>
      <c r="Q71" s="321">
        <f>SUM(Q65:Q69)</f>
        <v>922</v>
      </c>
      <c r="W71" s="322" t="s">
        <v>58</v>
      </c>
      <c r="X71" s="323">
        <f>SUM(X65:X69)</f>
        <v>34000</v>
      </c>
      <c r="Y71" s="324">
        <f>SUM(Y65:Y69)</f>
        <v>14600</v>
      </c>
      <c r="Z71" s="325">
        <f t="shared" si="38"/>
        <v>6800</v>
      </c>
      <c r="AA71" s="326">
        <f t="shared" si="38"/>
        <v>2920</v>
      </c>
      <c r="AC71" s="327"/>
      <c r="AD71" s="328"/>
      <c r="AE71" s="329">
        <f>X71*95%</f>
        <v>32300</v>
      </c>
      <c r="AF71" s="330">
        <f>Y71*95%</f>
        <v>13870</v>
      </c>
      <c r="AG71" s="331" t="s">
        <v>59</v>
      </c>
      <c r="AH71" s="332">
        <f ca="1">IF(AND($AH$70&gt;=4%,$AH$70&lt;5%),25,IF($AH$70&gt;=5%,50,0))</f>
        <v>50</v>
      </c>
      <c r="AI71" s="333">
        <v>0.05</v>
      </c>
    </row>
    <row r="72" spans="1:35" ht="15.75" hidden="1" customHeight="1" thickBot="1" x14ac:dyDescent="0.25">
      <c r="B72" s="12"/>
      <c r="C72" s="334" t="s">
        <v>35</v>
      </c>
      <c r="D72" s="254" t="str">
        <f ca="1">IF(SUM(D65:D69)=SUM(N6:N11),"OK","NOK")</f>
        <v>OK</v>
      </c>
      <c r="E72" s="254" t="str">
        <f>IF(SUM(E65:E69)=SUM(O6:O11),"OK","NOK")</f>
        <v>OK</v>
      </c>
      <c r="F72" s="254" t="str">
        <f>IF(SUM(F65:F69)=SUM(N13:N18),"OK","NOK")</f>
        <v>OK</v>
      </c>
      <c r="G72" s="254" t="str">
        <f>IF(SUM(G65:G69)=SUM(O13:O18),"OK","NOK")</f>
        <v>OK</v>
      </c>
      <c r="H72" s="254" t="str">
        <f>IF(SUM(H65:H69)=SUM(N20:N25),"OK","NOK")</f>
        <v>OK</v>
      </c>
      <c r="I72" s="254" t="str">
        <f>IF(SUM(I65:I69)=SUM(O20:O25),"OK","NOK")</f>
        <v>OK</v>
      </c>
      <c r="J72" s="254" t="str">
        <f>IF(SUM(J65:J69)=SUM(N27:N32),"OK","NOK")</f>
        <v>OK</v>
      </c>
      <c r="K72" s="254" t="str">
        <f>IF(SUM(K65:K69)=SUM(O27:O32),"OK","NOK")</f>
        <v>OK</v>
      </c>
      <c r="L72" s="254" t="str">
        <f>IF(SUM(L65:L69)=SUM(N34:N39),"OK","NOK")</f>
        <v>OK</v>
      </c>
      <c r="M72" s="254" t="str">
        <f>IF(SUM(M65:M69)=SUM(O34:O39),"OK","NOK")</f>
        <v>OK</v>
      </c>
      <c r="O72" s="335"/>
      <c r="P72" s="335"/>
      <c r="AG72" s="336" t="s">
        <v>60</v>
      </c>
      <c r="AH72" s="337">
        <f ca="1">IF(AND($AH$70&gt;=9%,$AH$70&lt;10%),25,IF($AH$70&gt;=10%,50,0))</f>
        <v>0</v>
      </c>
      <c r="AI72" s="333">
        <v>0.1</v>
      </c>
    </row>
    <row r="73" spans="1:35" ht="15.75" hidden="1" customHeight="1" x14ac:dyDescent="0.2">
      <c r="B73" s="12"/>
      <c r="O73" s="335"/>
      <c r="P73" s="335"/>
    </row>
    <row r="74" spans="1:35" ht="15.75" hidden="1" customHeight="1" x14ac:dyDescent="0.2">
      <c r="B74" s="12"/>
      <c r="O74" s="335"/>
      <c r="P74" s="335"/>
    </row>
    <row r="75" spans="1:35" ht="15.75" hidden="1" customHeight="1" x14ac:dyDescent="0.2">
      <c r="B75" s="12"/>
      <c r="O75" s="335"/>
      <c r="P75" s="335"/>
    </row>
    <row r="76" spans="1:35" ht="15.75" hidden="1" customHeight="1" x14ac:dyDescent="0.2">
      <c r="B76" s="12"/>
      <c r="O76" s="335"/>
      <c r="P76" s="335"/>
    </row>
    <row r="77" spans="1:35" ht="15.75" hidden="1" customHeight="1" x14ac:dyDescent="0.2">
      <c r="B77" s="12"/>
      <c r="O77" s="335"/>
      <c r="P77" s="335"/>
    </row>
    <row r="78" spans="1:35" ht="15.75" hidden="1" customHeight="1" x14ac:dyDescent="0.2">
      <c r="B78" s="12"/>
      <c r="O78" s="335"/>
      <c r="P78" s="335"/>
    </row>
    <row r="79" spans="1:35" ht="15.75" hidden="1" customHeight="1" x14ac:dyDescent="0.2">
      <c r="B79" s="12"/>
      <c r="O79" s="335"/>
      <c r="P79" s="335"/>
    </row>
    <row r="80" spans="1:35" ht="15.75" hidden="1" customHeight="1" x14ac:dyDescent="0.2">
      <c r="B80" s="12"/>
      <c r="O80" s="335"/>
      <c r="P80" s="335"/>
    </row>
    <row r="81" spans="2:16" ht="15.75" hidden="1" customHeight="1" x14ac:dyDescent="0.2">
      <c r="B81" s="12"/>
      <c r="O81" s="335"/>
      <c r="P81" s="335"/>
    </row>
    <row r="82" spans="2:16" ht="15.75" hidden="1" customHeight="1" x14ac:dyDescent="0.2">
      <c r="B82" s="12"/>
      <c r="O82" s="335"/>
      <c r="P82" s="335"/>
    </row>
    <row r="83" spans="2:16" ht="15.75" hidden="1" customHeight="1" x14ac:dyDescent="0.2">
      <c r="B83" s="12"/>
      <c r="O83" s="335"/>
      <c r="P83" s="335"/>
    </row>
    <row r="84" spans="2:16" ht="15.75" hidden="1" customHeight="1" x14ac:dyDescent="0.2">
      <c r="B84" s="12"/>
      <c r="O84" s="335"/>
      <c r="P84" s="335"/>
    </row>
    <row r="85" spans="2:16" ht="15.75" hidden="1" customHeight="1" x14ac:dyDescent="0.2">
      <c r="B85" s="12"/>
      <c r="O85" s="335"/>
      <c r="P85" s="335"/>
    </row>
    <row r="86" spans="2:16" hidden="1" x14ac:dyDescent="0.2">
      <c r="B86" s="12"/>
      <c r="O86" s="335"/>
      <c r="P86" s="335"/>
    </row>
    <row r="87" spans="2:16" ht="15.75" hidden="1" customHeight="1" x14ac:dyDescent="0.2">
      <c r="B87" s="12"/>
      <c r="O87" s="335"/>
      <c r="P87" s="335"/>
    </row>
    <row r="88" spans="2:16" hidden="1" x14ac:dyDescent="0.2">
      <c r="B88" s="12"/>
      <c r="O88" s="335"/>
      <c r="P88" s="335"/>
    </row>
    <row r="89" spans="2:16" hidden="1" x14ac:dyDescent="0.2">
      <c r="B89" s="12"/>
      <c r="O89" s="335"/>
      <c r="P89" s="335"/>
    </row>
    <row r="90" spans="2:16" ht="15.75" hidden="1" customHeight="1" x14ac:dyDescent="0.2">
      <c r="B90" s="12"/>
      <c r="O90" s="335"/>
      <c r="P90" s="335"/>
    </row>
    <row r="91" spans="2:16" ht="15.75" hidden="1" customHeight="1" x14ac:dyDescent="0.2">
      <c r="B91" s="12"/>
      <c r="O91" s="335"/>
      <c r="P91" s="335"/>
    </row>
    <row r="92" spans="2:16" ht="15.75" hidden="1" customHeight="1" x14ac:dyDescent="0.2">
      <c r="B92" s="12"/>
      <c r="O92" s="335"/>
      <c r="P92" s="335"/>
    </row>
    <row r="93" spans="2:16" ht="15.75" hidden="1" customHeight="1" x14ac:dyDescent="0.2">
      <c r="B93" s="12"/>
      <c r="O93" s="335"/>
      <c r="P93" s="335"/>
    </row>
    <row r="94" spans="2:16" ht="15.75" hidden="1" customHeight="1" x14ac:dyDescent="0.2">
      <c r="B94" s="12"/>
      <c r="O94" s="335"/>
      <c r="P94" s="335"/>
    </row>
    <row r="95" spans="2:16" ht="15.75" hidden="1" customHeight="1" x14ac:dyDescent="0.2">
      <c r="B95" s="12"/>
      <c r="O95" s="335"/>
      <c r="P95" s="335"/>
    </row>
    <row r="96" spans="2:16" ht="15.75" hidden="1" customHeight="1" x14ac:dyDescent="0.2">
      <c r="B96" s="12"/>
      <c r="O96" s="335"/>
      <c r="P96" s="335"/>
    </row>
    <row r="97" spans="2:16" ht="15.75" hidden="1" customHeight="1" x14ac:dyDescent="0.2">
      <c r="B97" s="12"/>
      <c r="O97" s="335"/>
      <c r="P97" s="335"/>
    </row>
    <row r="98" spans="2:16" ht="15.75" hidden="1" customHeight="1" x14ac:dyDescent="0.2">
      <c r="B98" s="12"/>
      <c r="O98" s="335"/>
      <c r="P98" s="335"/>
    </row>
    <row r="99" spans="2:16" ht="15.75" hidden="1" customHeight="1" x14ac:dyDescent="0.2">
      <c r="B99" s="12"/>
      <c r="O99" s="335"/>
      <c r="P99" s="335"/>
    </row>
    <row r="100" spans="2:16" ht="15.75" customHeight="1" x14ac:dyDescent="0.2">
      <c r="B100" s="12"/>
      <c r="O100" s="335"/>
      <c r="P100" s="335"/>
    </row>
    <row r="101" spans="2:16" ht="15.75" customHeight="1" x14ac:dyDescent="0.2">
      <c r="B101" s="12"/>
      <c r="O101" s="335"/>
      <c r="P101" s="335"/>
    </row>
    <row r="102" spans="2:16" ht="15.75" customHeight="1" x14ac:dyDescent="0.2">
      <c r="B102" s="12"/>
      <c r="O102" s="335"/>
      <c r="P102" s="335"/>
    </row>
    <row r="103" spans="2:16" ht="15.75" customHeight="1" x14ac:dyDescent="0.2">
      <c r="B103" s="12"/>
      <c r="O103" s="335"/>
      <c r="P103" s="335"/>
    </row>
    <row r="104" spans="2:16" ht="15.75" customHeight="1" x14ac:dyDescent="0.2">
      <c r="B104" s="12"/>
      <c r="O104" s="335"/>
      <c r="P104" s="335"/>
    </row>
    <row r="105" spans="2:16" ht="15.75" customHeight="1" x14ac:dyDescent="0.2">
      <c r="B105" s="12"/>
      <c r="O105" s="335"/>
      <c r="P105" s="335"/>
    </row>
    <row r="106" spans="2:16" ht="15.75" customHeight="1" x14ac:dyDescent="0.2">
      <c r="B106" s="12"/>
      <c r="O106" s="335"/>
      <c r="P106" s="335"/>
    </row>
    <row r="107" spans="2:16" ht="15.75" customHeight="1" x14ac:dyDescent="0.2">
      <c r="B107" s="12"/>
      <c r="O107" s="335"/>
      <c r="P107" s="335"/>
    </row>
    <row r="108" spans="2:16" ht="15.75" customHeight="1" x14ac:dyDescent="0.2">
      <c r="B108" s="12"/>
      <c r="O108" s="335"/>
      <c r="P108" s="335"/>
    </row>
    <row r="109" spans="2:16" ht="15.75" customHeight="1" x14ac:dyDescent="0.2">
      <c r="B109" s="12"/>
      <c r="O109" s="335"/>
      <c r="P109" s="335"/>
    </row>
    <row r="110" spans="2:16" ht="15.75" customHeight="1" x14ac:dyDescent="0.2">
      <c r="B110" s="12"/>
      <c r="O110" s="335"/>
      <c r="P110" s="335"/>
    </row>
    <row r="111" spans="2:16" ht="15.75" customHeight="1" x14ac:dyDescent="0.2">
      <c r="B111" s="12"/>
      <c r="O111" s="335"/>
      <c r="P111" s="335"/>
    </row>
    <row r="112" spans="2:16" x14ac:dyDescent="0.2">
      <c r="B112" s="12"/>
      <c r="O112" s="335"/>
      <c r="P112" s="335"/>
    </row>
    <row r="113" spans="2:16" ht="5.25" customHeight="1" x14ac:dyDescent="0.2">
      <c r="B113" s="12"/>
      <c r="O113" s="335"/>
      <c r="P113" s="335"/>
    </row>
    <row r="114" spans="2:16" ht="12.75" customHeight="1" x14ac:dyDescent="0.2">
      <c r="B114" s="12"/>
      <c r="O114" s="335"/>
      <c r="P114" s="335"/>
    </row>
    <row r="115" spans="2:16" ht="12.75" customHeight="1" x14ac:dyDescent="0.2">
      <c r="B115" s="12"/>
      <c r="O115" s="335"/>
      <c r="P115" s="335"/>
    </row>
    <row r="116" spans="2:16" x14ac:dyDescent="0.2">
      <c r="B116" s="12"/>
      <c r="O116" s="335"/>
      <c r="P116" s="335"/>
    </row>
    <row r="117" spans="2:16" ht="15.75" customHeight="1" x14ac:dyDescent="0.2">
      <c r="B117" s="12"/>
      <c r="O117" s="335"/>
      <c r="P117" s="335"/>
    </row>
    <row r="118" spans="2:16" ht="15.75" customHeight="1" x14ac:dyDescent="0.2">
      <c r="B118" s="12"/>
      <c r="O118" s="335"/>
      <c r="P118" s="335"/>
    </row>
    <row r="119" spans="2:16" ht="15.75" customHeight="1" x14ac:dyDescent="0.2">
      <c r="B119" s="12"/>
      <c r="O119" s="335"/>
      <c r="P119" s="335"/>
    </row>
    <row r="120" spans="2:16" ht="15.75" customHeight="1" x14ac:dyDescent="0.2">
      <c r="B120" s="12"/>
      <c r="O120" s="335"/>
      <c r="P120" s="335"/>
    </row>
    <row r="121" spans="2:16" ht="15.75" customHeight="1" x14ac:dyDescent="0.2">
      <c r="B121" s="12"/>
      <c r="O121" s="335"/>
      <c r="P121" s="335"/>
    </row>
    <row r="122" spans="2:16" ht="15.75" customHeight="1" x14ac:dyDescent="0.2">
      <c r="B122" s="12"/>
      <c r="O122" s="335"/>
      <c r="P122" s="335"/>
    </row>
    <row r="123" spans="2:16" ht="15.75" customHeight="1" x14ac:dyDescent="0.2">
      <c r="B123" s="12"/>
      <c r="O123" s="335"/>
      <c r="P123" s="335"/>
    </row>
    <row r="124" spans="2:16" ht="15.75" customHeight="1" x14ac:dyDescent="0.2">
      <c r="B124" s="12"/>
      <c r="O124" s="335"/>
      <c r="P124" s="335"/>
    </row>
    <row r="125" spans="2:16" ht="15.75" customHeight="1" x14ac:dyDescent="0.2">
      <c r="B125" s="12"/>
      <c r="O125" s="335"/>
      <c r="P125" s="335"/>
    </row>
    <row r="126" spans="2:16" ht="15.75" customHeight="1" x14ac:dyDescent="0.2">
      <c r="B126" s="12"/>
      <c r="O126" s="335"/>
      <c r="P126" s="335"/>
    </row>
    <row r="127" spans="2:16" ht="15.75" customHeight="1" x14ac:dyDescent="0.2">
      <c r="B127" s="12"/>
      <c r="O127" s="335"/>
      <c r="P127" s="335"/>
    </row>
    <row r="128" spans="2:16" ht="15.75" customHeight="1" x14ac:dyDescent="0.2">
      <c r="B128" s="12"/>
      <c r="O128" s="335"/>
      <c r="P128" s="335"/>
    </row>
    <row r="129" spans="2:16" ht="15.75" customHeight="1" x14ac:dyDescent="0.2">
      <c r="B129" s="12"/>
      <c r="O129" s="335"/>
      <c r="P129" s="335"/>
    </row>
    <row r="130" spans="2:16" ht="15.75" customHeight="1" x14ac:dyDescent="0.2">
      <c r="B130" s="12"/>
      <c r="O130" s="335"/>
      <c r="P130" s="335"/>
    </row>
    <row r="131" spans="2:16" ht="15.75" customHeight="1" x14ac:dyDescent="0.2">
      <c r="B131" s="12"/>
      <c r="O131" s="335"/>
      <c r="P131" s="335"/>
    </row>
    <row r="132" spans="2:16" ht="15.75" customHeight="1" x14ac:dyDescent="0.2">
      <c r="B132" s="12"/>
      <c r="O132" s="335"/>
      <c r="P132" s="335"/>
    </row>
    <row r="133" spans="2:16" ht="15.75" customHeight="1" x14ac:dyDescent="0.2">
      <c r="B133" s="12"/>
      <c r="O133" s="335"/>
      <c r="P133" s="335"/>
    </row>
    <row r="134" spans="2:16" ht="15.75" customHeight="1" x14ac:dyDescent="0.2">
      <c r="B134" s="12"/>
      <c r="O134" s="335"/>
      <c r="P134" s="335"/>
    </row>
    <row r="135" spans="2:16" ht="15.75" customHeight="1" x14ac:dyDescent="0.2">
      <c r="B135" s="12"/>
      <c r="O135" s="335"/>
      <c r="P135" s="335"/>
    </row>
    <row r="136" spans="2:16" ht="15.75" customHeight="1" x14ac:dyDescent="0.2">
      <c r="B136" s="12"/>
      <c r="O136" s="335"/>
      <c r="P136" s="335"/>
    </row>
    <row r="137" spans="2:16" ht="15.75" customHeight="1" x14ac:dyDescent="0.2">
      <c r="B137" s="12"/>
      <c r="O137" s="335"/>
      <c r="P137" s="335"/>
    </row>
    <row r="138" spans="2:16" ht="15.75" customHeight="1" x14ac:dyDescent="0.2">
      <c r="B138" s="12"/>
      <c r="O138" s="335"/>
      <c r="P138" s="335"/>
    </row>
    <row r="139" spans="2:16" x14ac:dyDescent="0.2">
      <c r="B139" s="12"/>
      <c r="O139" s="335"/>
      <c r="P139" s="335"/>
    </row>
    <row r="140" spans="2:16" ht="15.75" customHeight="1" x14ac:dyDescent="0.2">
      <c r="B140" s="12"/>
      <c r="O140" s="335"/>
      <c r="P140" s="335"/>
    </row>
    <row r="141" spans="2:16" x14ac:dyDescent="0.2">
      <c r="B141" s="12"/>
      <c r="O141" s="335"/>
      <c r="P141" s="335"/>
    </row>
    <row r="142" spans="2:16" x14ac:dyDescent="0.2">
      <c r="B142" s="12"/>
      <c r="O142" s="335"/>
      <c r="P142" s="335"/>
    </row>
    <row r="143" spans="2:16" ht="15.75" customHeight="1" x14ac:dyDescent="0.2">
      <c r="B143" s="12"/>
      <c r="O143" s="335"/>
      <c r="P143" s="335"/>
    </row>
    <row r="144" spans="2:16" ht="15.75" customHeight="1" x14ac:dyDescent="0.2">
      <c r="B144" s="12"/>
      <c r="O144" s="335"/>
      <c r="P144" s="335"/>
    </row>
    <row r="145" spans="2:16" ht="15.75" customHeight="1" x14ac:dyDescent="0.2">
      <c r="B145" s="12"/>
      <c r="O145" s="335"/>
      <c r="P145" s="335"/>
    </row>
    <row r="146" spans="2:16" ht="15.75" customHeight="1" x14ac:dyDescent="0.2">
      <c r="B146" s="12"/>
      <c r="O146" s="335"/>
      <c r="P146" s="335"/>
    </row>
    <row r="147" spans="2:16" ht="15.75" customHeight="1" x14ac:dyDescent="0.2">
      <c r="B147" s="12"/>
      <c r="O147" s="335"/>
      <c r="P147" s="335"/>
    </row>
    <row r="148" spans="2:16" ht="15.75" customHeight="1" x14ac:dyDescent="0.2">
      <c r="B148" s="12"/>
      <c r="O148" s="335"/>
      <c r="P148" s="335"/>
    </row>
    <row r="149" spans="2:16" ht="15.75" customHeight="1" x14ac:dyDescent="0.2">
      <c r="B149" s="12"/>
      <c r="O149" s="335"/>
      <c r="P149" s="335"/>
    </row>
    <row r="150" spans="2:16" ht="15.75" customHeight="1" x14ac:dyDescent="0.2">
      <c r="B150" s="12"/>
      <c r="O150" s="335"/>
      <c r="P150" s="335"/>
    </row>
    <row r="151" spans="2:16" ht="15.75" customHeight="1" x14ac:dyDescent="0.2">
      <c r="B151" s="12"/>
      <c r="O151" s="335"/>
      <c r="P151" s="335"/>
    </row>
    <row r="152" spans="2:16" ht="15.75" customHeight="1" x14ac:dyDescent="0.2">
      <c r="B152" s="12"/>
      <c r="O152" s="335"/>
      <c r="P152" s="335"/>
    </row>
    <row r="153" spans="2:16" ht="15.75" customHeight="1" x14ac:dyDescent="0.2">
      <c r="B153" s="12"/>
      <c r="O153" s="335"/>
      <c r="P153" s="335"/>
    </row>
    <row r="154" spans="2:16" ht="15.75" customHeight="1" x14ac:dyDescent="0.2">
      <c r="B154" s="12"/>
      <c r="O154" s="335"/>
      <c r="P154" s="335"/>
    </row>
    <row r="155" spans="2:16" ht="15.75" customHeight="1" x14ac:dyDescent="0.2">
      <c r="B155" s="12"/>
      <c r="O155" s="335"/>
      <c r="P155" s="335"/>
    </row>
    <row r="156" spans="2:16" ht="15.75" customHeight="1" x14ac:dyDescent="0.2">
      <c r="B156" s="12"/>
      <c r="O156" s="335"/>
      <c r="P156" s="335"/>
    </row>
    <row r="157" spans="2:16" ht="15.75" customHeight="1" x14ac:dyDescent="0.2">
      <c r="B157" s="12"/>
      <c r="O157" s="335"/>
      <c r="P157" s="335"/>
    </row>
    <row r="158" spans="2:16" ht="15.75" customHeight="1" x14ac:dyDescent="0.2">
      <c r="B158" s="12"/>
      <c r="O158" s="335"/>
      <c r="P158" s="335"/>
    </row>
    <row r="159" spans="2:16" ht="15.75" customHeight="1" x14ac:dyDescent="0.2">
      <c r="B159" s="12"/>
      <c r="O159" s="335"/>
      <c r="P159" s="335"/>
    </row>
    <row r="160" spans="2:16" ht="15.75" customHeight="1" x14ac:dyDescent="0.2">
      <c r="B160" s="12"/>
      <c r="O160" s="335"/>
      <c r="P160" s="335"/>
    </row>
    <row r="161" spans="2:16" ht="15.75" customHeight="1" x14ac:dyDescent="0.2">
      <c r="B161" s="12"/>
      <c r="O161" s="335"/>
      <c r="P161" s="335"/>
    </row>
    <row r="162" spans="2:16" ht="15.75" customHeight="1" x14ac:dyDescent="0.2">
      <c r="B162" s="12"/>
      <c r="O162" s="335"/>
      <c r="P162" s="335"/>
    </row>
    <row r="163" spans="2:16" ht="15.75" customHeight="1" x14ac:dyDescent="0.2">
      <c r="B163" s="12"/>
      <c r="O163" s="335"/>
      <c r="P163" s="335"/>
    </row>
    <row r="164" spans="2:16" ht="15.75" customHeight="1" x14ac:dyDescent="0.2">
      <c r="B164" s="12"/>
      <c r="O164" s="335"/>
      <c r="P164" s="335"/>
    </row>
    <row r="165" spans="2:16" x14ac:dyDescent="0.2">
      <c r="B165" s="12"/>
      <c r="O165" s="335"/>
      <c r="P165" s="335"/>
    </row>
    <row r="166" spans="2:16" x14ac:dyDescent="0.2">
      <c r="B166" s="12"/>
      <c r="O166" s="335"/>
      <c r="P166" s="335"/>
    </row>
    <row r="167" spans="2:16" x14ac:dyDescent="0.2">
      <c r="B167" s="12"/>
      <c r="O167" s="335"/>
      <c r="P167" s="335"/>
    </row>
    <row r="168" spans="2:16" x14ac:dyDescent="0.2">
      <c r="B168" s="12"/>
      <c r="O168" s="335"/>
      <c r="P168" s="335"/>
    </row>
    <row r="169" spans="2:16" x14ac:dyDescent="0.2">
      <c r="B169" s="12"/>
      <c r="O169" s="335"/>
      <c r="P169" s="335"/>
    </row>
    <row r="170" spans="2:16" x14ac:dyDescent="0.2">
      <c r="B170" s="12"/>
      <c r="O170" s="335"/>
      <c r="P170" s="335"/>
    </row>
    <row r="171" spans="2:16" x14ac:dyDescent="0.2">
      <c r="B171" s="12"/>
      <c r="O171" s="335"/>
      <c r="P171" s="335"/>
    </row>
    <row r="172" spans="2:16" x14ac:dyDescent="0.2">
      <c r="B172" s="12"/>
      <c r="O172" s="335"/>
      <c r="P172" s="335"/>
    </row>
    <row r="173" spans="2:16" x14ac:dyDescent="0.2">
      <c r="B173" s="12"/>
      <c r="O173" s="335"/>
      <c r="P173" s="335"/>
    </row>
  </sheetData>
  <mergeCells count="59">
    <mergeCell ref="AC63:AD63"/>
    <mergeCell ref="AE63:AF63"/>
    <mergeCell ref="H63:I63"/>
    <mergeCell ref="J63:K63"/>
    <mergeCell ref="L63:M63"/>
    <mergeCell ref="N63:O63"/>
    <mergeCell ref="P63:Q63"/>
    <mergeCell ref="X63:AA63"/>
    <mergeCell ref="D59:E59"/>
    <mergeCell ref="F59:G59"/>
    <mergeCell ref="D60:E60"/>
    <mergeCell ref="F60:G60"/>
    <mergeCell ref="D63:E63"/>
    <mergeCell ref="F63:G63"/>
    <mergeCell ref="D57:E57"/>
    <mergeCell ref="F57:G57"/>
    <mergeCell ref="I57:I58"/>
    <mergeCell ref="J57:J58"/>
    <mergeCell ref="K57:K58"/>
    <mergeCell ref="D58:E58"/>
    <mergeCell ref="F58:G58"/>
    <mergeCell ref="C53:L53"/>
    <mergeCell ref="P53:Q53"/>
    <mergeCell ref="D55:E55"/>
    <mergeCell ref="F55:G55"/>
    <mergeCell ref="D56:E56"/>
    <mergeCell ref="F56:G56"/>
    <mergeCell ref="C50:D50"/>
    <mergeCell ref="E50:F50"/>
    <mergeCell ref="G50:H50"/>
    <mergeCell ref="I50:J50"/>
    <mergeCell ref="K50:L50"/>
    <mergeCell ref="O52:R52"/>
    <mergeCell ref="T26:U26"/>
    <mergeCell ref="T27:U27"/>
    <mergeCell ref="T28:U28"/>
    <mergeCell ref="T29:U29"/>
    <mergeCell ref="S31:U31"/>
    <mergeCell ref="C43:D43"/>
    <mergeCell ref="E43:F43"/>
    <mergeCell ref="G43:H43"/>
    <mergeCell ref="I43:J43"/>
    <mergeCell ref="K43:L43"/>
    <mergeCell ref="S25:U25"/>
    <mergeCell ref="E2:J2"/>
    <mergeCell ref="K2:M2"/>
    <mergeCell ref="N2:O2"/>
    <mergeCell ref="C4:D4"/>
    <mergeCell ref="E4:F4"/>
    <mergeCell ref="G4:H4"/>
    <mergeCell ref="I4:J4"/>
    <mergeCell ref="K4:L4"/>
    <mergeCell ref="M4:M5"/>
    <mergeCell ref="N4:N5"/>
    <mergeCell ref="O4:O5"/>
    <mergeCell ref="P4:P5"/>
    <mergeCell ref="Q4:Q5"/>
    <mergeCell ref="S7:U7"/>
    <mergeCell ref="S16:U16"/>
  </mergeCells>
  <conditionalFormatting sqref="C33:N33 C12:N12 C19:N19 C26:N26 C40:N40 C45:P45">
    <cfRule type="cellIs" dxfId="61" priority="61" stopIfTrue="1" operator="equal">
      <formula>"æ"</formula>
    </cfRule>
    <cfRule type="cellIs" dxfId="60" priority="62" stopIfTrue="1" operator="equal">
      <formula>"ä"</formula>
    </cfRule>
  </conditionalFormatting>
  <conditionalFormatting sqref="O12">
    <cfRule type="cellIs" dxfId="59" priority="59" stopIfTrue="1" operator="equal">
      <formula>"æ"</formula>
    </cfRule>
    <cfRule type="cellIs" dxfId="58" priority="60" stopIfTrue="1" operator="equal">
      <formula>"ä"</formula>
    </cfRule>
  </conditionalFormatting>
  <conditionalFormatting sqref="O19">
    <cfRule type="cellIs" dxfId="57" priority="57" stopIfTrue="1" operator="equal">
      <formula>"æ"</formula>
    </cfRule>
    <cfRule type="cellIs" dxfId="56" priority="58" stopIfTrue="1" operator="equal">
      <formula>"ä"</formula>
    </cfRule>
  </conditionalFormatting>
  <conditionalFormatting sqref="O26">
    <cfRule type="cellIs" dxfId="55" priority="55" stopIfTrue="1" operator="equal">
      <formula>"æ"</formula>
    </cfRule>
    <cfRule type="cellIs" dxfId="54" priority="56" stopIfTrue="1" operator="equal">
      <formula>"ä"</formula>
    </cfRule>
  </conditionalFormatting>
  <conditionalFormatting sqref="O33">
    <cfRule type="cellIs" dxfId="53" priority="53" stopIfTrue="1" operator="equal">
      <formula>"æ"</formula>
    </cfRule>
    <cfRule type="cellIs" dxfId="52" priority="54" stopIfTrue="1" operator="equal">
      <formula>"ä"</formula>
    </cfRule>
  </conditionalFormatting>
  <conditionalFormatting sqref="O40">
    <cfRule type="cellIs" dxfId="51" priority="51" stopIfTrue="1" operator="equal">
      <formula>"æ"</formula>
    </cfRule>
    <cfRule type="cellIs" dxfId="50" priority="52" stopIfTrue="1" operator="equal">
      <formula>"ä"</formula>
    </cfRule>
  </conditionalFormatting>
  <conditionalFormatting sqref="P12">
    <cfRule type="cellIs" dxfId="49" priority="49" stopIfTrue="1" operator="equal">
      <formula>"æ"</formula>
    </cfRule>
    <cfRule type="cellIs" dxfId="48" priority="50" stopIfTrue="1" operator="equal">
      <formula>"ä"</formula>
    </cfRule>
  </conditionalFormatting>
  <conditionalFormatting sqref="Q12">
    <cfRule type="cellIs" dxfId="47" priority="47" stopIfTrue="1" operator="equal">
      <formula>"æ"</formula>
    </cfRule>
    <cfRule type="cellIs" dxfId="46" priority="48" stopIfTrue="1" operator="equal">
      <formula>"ä"</formula>
    </cfRule>
  </conditionalFormatting>
  <conditionalFormatting sqref="P19">
    <cfRule type="cellIs" dxfId="45" priority="45" stopIfTrue="1" operator="equal">
      <formula>"æ"</formula>
    </cfRule>
    <cfRule type="cellIs" dxfId="44" priority="46" stopIfTrue="1" operator="equal">
      <formula>"ä"</formula>
    </cfRule>
  </conditionalFormatting>
  <conditionalFormatting sqref="P26">
    <cfRule type="cellIs" dxfId="43" priority="43" stopIfTrue="1" operator="equal">
      <formula>"æ"</formula>
    </cfRule>
    <cfRule type="cellIs" dxfId="42" priority="44" stopIfTrue="1" operator="equal">
      <formula>"ä"</formula>
    </cfRule>
  </conditionalFormatting>
  <conditionalFormatting sqref="P33">
    <cfRule type="cellIs" dxfId="41" priority="41" stopIfTrue="1" operator="equal">
      <formula>"æ"</formula>
    </cfRule>
    <cfRule type="cellIs" dxfId="40" priority="42" stopIfTrue="1" operator="equal">
      <formula>"ä"</formula>
    </cfRule>
  </conditionalFormatting>
  <conditionalFormatting sqref="P40">
    <cfRule type="cellIs" dxfId="39" priority="39" stopIfTrue="1" operator="equal">
      <formula>"æ"</formula>
    </cfRule>
    <cfRule type="cellIs" dxfId="38" priority="40" stopIfTrue="1" operator="equal">
      <formula>"ä"</formula>
    </cfRule>
  </conditionalFormatting>
  <conditionalFormatting sqref="Q19">
    <cfRule type="cellIs" dxfId="37" priority="37" stopIfTrue="1" operator="equal">
      <formula>"æ"</formula>
    </cfRule>
    <cfRule type="cellIs" dxfId="36" priority="38" stopIfTrue="1" operator="equal">
      <formula>"ä"</formula>
    </cfRule>
  </conditionalFormatting>
  <conditionalFormatting sqref="Q26">
    <cfRule type="cellIs" dxfId="35" priority="35" stopIfTrue="1" operator="equal">
      <formula>"æ"</formula>
    </cfRule>
    <cfRule type="cellIs" dxfId="34" priority="36" stopIfTrue="1" operator="equal">
      <formula>"ä"</formula>
    </cfRule>
  </conditionalFormatting>
  <conditionalFormatting sqref="Q33">
    <cfRule type="cellIs" dxfId="33" priority="33" stopIfTrue="1" operator="equal">
      <formula>"æ"</formula>
    </cfRule>
    <cfRule type="cellIs" dxfId="32" priority="34" stopIfTrue="1" operator="equal">
      <formula>"ä"</formula>
    </cfRule>
  </conditionalFormatting>
  <conditionalFormatting sqref="Q40">
    <cfRule type="cellIs" dxfId="31" priority="31" stopIfTrue="1" operator="equal">
      <formula>"æ"</formula>
    </cfRule>
    <cfRule type="cellIs" dxfId="30" priority="32" stopIfTrue="1" operator="equal">
      <formula>"ä"</formula>
    </cfRule>
  </conditionalFormatting>
  <conditionalFormatting sqref="P46">
    <cfRule type="cellIs" dxfId="29" priority="25" operator="greaterThanOrEqual">
      <formula>0</formula>
    </cfRule>
    <cfRule type="cellIs" dxfId="28" priority="30" operator="lessThan">
      <formula>0%</formula>
    </cfRule>
  </conditionalFormatting>
  <conditionalFormatting sqref="C46:O46">
    <cfRule type="cellIs" dxfId="27" priority="28" operator="lessThan">
      <formula>1</formula>
    </cfRule>
    <cfRule type="cellIs" dxfId="26" priority="29" operator="greaterThanOrEqual">
      <formula>1</formula>
    </cfRule>
  </conditionalFormatting>
  <conditionalFormatting sqref="Q45">
    <cfRule type="cellIs" dxfId="25" priority="26" stopIfTrue="1" operator="equal">
      <formula>"æ"</formula>
    </cfRule>
    <cfRule type="cellIs" dxfId="24" priority="27" stopIfTrue="1" operator="equal">
      <formula>"ä"</formula>
    </cfRule>
  </conditionalFormatting>
  <conditionalFormatting sqref="Q46">
    <cfRule type="cellIs" dxfId="23" priority="23" operator="greaterThanOrEqual">
      <formula>0</formula>
    </cfRule>
    <cfRule type="cellIs" dxfId="22" priority="24" operator="lessThan">
      <formula>0</formula>
    </cfRule>
  </conditionalFormatting>
  <conditionalFormatting sqref="D59:G59">
    <cfRule type="cellIs" dxfId="21" priority="21" operator="lessThan">
      <formula>1</formula>
    </cfRule>
    <cfRule type="cellIs" dxfId="20" priority="22" operator="greaterThanOrEqual">
      <formula>1</formula>
    </cfRule>
  </conditionalFormatting>
  <conditionalFormatting sqref="J57:K58">
    <cfRule type="cellIs" dxfId="19" priority="19" operator="greaterThan">
      <formula>0</formula>
    </cfRule>
    <cfRule type="cellIs" dxfId="18" priority="20" operator="greaterThanOrEqual">
      <formula>0</formula>
    </cfRule>
  </conditionalFormatting>
  <conditionalFormatting sqref="D58:G58">
    <cfRule type="cellIs" dxfId="17" priority="17" operator="equal">
      <formula>"ä"</formula>
    </cfRule>
    <cfRule type="cellIs" dxfId="16" priority="18" operator="equal">
      <formula>"æ"</formula>
    </cfRule>
  </conditionalFormatting>
  <conditionalFormatting sqref="N65:O71">
    <cfRule type="cellIs" dxfId="15" priority="15" operator="equal">
      <formula>"NOK"</formula>
    </cfRule>
    <cfRule type="cellIs" dxfId="14" priority="16" operator="equal">
      <formula>"OK"</formula>
    </cfRule>
  </conditionalFormatting>
  <conditionalFormatting sqref="D72:M72">
    <cfRule type="cellIs" dxfId="13" priority="13" operator="equal">
      <formula>"NOK"</formula>
    </cfRule>
    <cfRule type="cellIs" dxfId="12" priority="14" operator="equal">
      <formula>"OK"</formula>
    </cfRule>
  </conditionalFormatting>
  <conditionalFormatting sqref="N51">
    <cfRule type="cellIs" dxfId="11" priority="11" operator="greaterThan">
      <formula>0</formula>
    </cfRule>
    <cfRule type="cellIs" dxfId="10" priority="12" operator="lessThanOrEqual">
      <formula>0</formula>
    </cfRule>
  </conditionalFormatting>
  <conditionalFormatting sqref="O51">
    <cfRule type="cellIs" dxfId="9" priority="9" operator="greaterThan">
      <formula>0</formula>
    </cfRule>
    <cfRule type="cellIs" dxfId="8" priority="10" operator="lessThanOrEqual">
      <formula>0</formula>
    </cfRule>
  </conditionalFormatting>
  <conditionalFormatting sqref="C51:M51">
    <cfRule type="cellIs" dxfId="7" priority="7" operator="greaterThan">
      <formula>0</formula>
    </cfRule>
    <cfRule type="cellIs" dxfId="6" priority="8" operator="lessThanOrEqual">
      <formula>0</formula>
    </cfRule>
  </conditionalFormatting>
  <conditionalFormatting sqref="P47">
    <cfRule type="cellIs" dxfId="5" priority="5" operator="greaterThanOrEqual">
      <formula>0</formula>
    </cfRule>
    <cfRule type="cellIs" dxfId="4" priority="6" operator="lessThan">
      <formula>0%</formula>
    </cfRule>
  </conditionalFormatting>
  <conditionalFormatting sqref="Q47">
    <cfRule type="cellIs" dxfId="3" priority="3" operator="greaterThanOrEqual">
      <formula>0</formula>
    </cfRule>
    <cfRule type="cellIs" dxfId="2" priority="4" operator="lessThan">
      <formula>0</formula>
    </cfRule>
  </conditionalFormatting>
  <conditionalFormatting sqref="C47:O47">
    <cfRule type="cellIs" dxfId="1" priority="1" stopIfTrue="1" operator="equal">
      <formula>"æ"</formula>
    </cfRule>
    <cfRule type="cellIs" dxfId="0" priority="2" stopIfTrue="1" operator="equal">
      <formula>"ä"</formula>
    </cfRule>
  </conditionalFormatting>
  <printOptions horizontalCentered="1" verticalCentered="1"/>
  <pageMargins left="0" right="0" top="0.17" bottom="0" header="0" footer="0"/>
  <pageSetup paperSize="9" scale="43" orientation="landscape" r:id="rId1"/>
  <headerFooter alignWithMargins="0"/>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O40"/>
  <sheetViews>
    <sheetView workbookViewId="0">
      <selection activeCell="S9" sqref="S9"/>
    </sheetView>
  </sheetViews>
  <sheetFormatPr baseColWidth="10" defaultRowHeight="15" x14ac:dyDescent="0.25"/>
  <sheetData>
    <row r="3" spans="2:15" ht="21" x14ac:dyDescent="0.35">
      <c r="F3" s="468" t="s">
        <v>91</v>
      </c>
      <c r="G3" s="468"/>
      <c r="H3" s="468"/>
      <c r="I3" s="468"/>
      <c r="J3" s="468"/>
    </row>
    <row r="15" spans="2:15" x14ac:dyDescent="0.25">
      <c r="B15" s="467" t="s">
        <v>93</v>
      </c>
      <c r="C15" s="467"/>
      <c r="D15" s="467"/>
      <c r="E15" s="467"/>
      <c r="F15" s="467"/>
      <c r="G15" s="467"/>
      <c r="H15" s="467"/>
      <c r="I15" s="467"/>
      <c r="J15" s="467"/>
      <c r="K15" s="467"/>
      <c r="L15" s="467"/>
      <c r="M15" s="467"/>
      <c r="N15" s="467"/>
      <c r="O15" s="467"/>
    </row>
    <row r="16" spans="2:15" x14ac:dyDescent="0.25">
      <c r="B16" s="467"/>
      <c r="C16" s="467"/>
      <c r="D16" s="467"/>
      <c r="E16" s="467"/>
      <c r="F16" s="467"/>
      <c r="G16" s="467"/>
      <c r="H16" s="467"/>
      <c r="I16" s="467"/>
      <c r="J16" s="467"/>
      <c r="K16" s="467"/>
      <c r="L16" s="467"/>
      <c r="M16" s="467"/>
      <c r="N16" s="467"/>
      <c r="O16" s="467"/>
    </row>
    <row r="17" spans="2:15" x14ac:dyDescent="0.25">
      <c r="B17" s="467"/>
      <c r="C17" s="467"/>
      <c r="D17" s="467"/>
      <c r="E17" s="467"/>
      <c r="F17" s="467"/>
      <c r="G17" s="467"/>
      <c r="H17" s="467"/>
      <c r="I17" s="467"/>
      <c r="J17" s="467"/>
      <c r="K17" s="467"/>
      <c r="L17" s="467"/>
      <c r="M17" s="467"/>
      <c r="N17" s="467"/>
      <c r="O17" s="467"/>
    </row>
    <row r="18" spans="2:15" x14ac:dyDescent="0.25">
      <c r="B18" s="467"/>
      <c r="C18" s="467"/>
      <c r="D18" s="467"/>
      <c r="E18" s="467"/>
      <c r="F18" s="467"/>
      <c r="G18" s="467"/>
      <c r="H18" s="467"/>
      <c r="I18" s="467"/>
      <c r="J18" s="467"/>
      <c r="K18" s="467"/>
      <c r="L18" s="467"/>
      <c r="M18" s="467"/>
      <c r="N18" s="467"/>
      <c r="O18" s="467"/>
    </row>
    <row r="19" spans="2:15" x14ac:dyDescent="0.25">
      <c r="B19" s="467"/>
      <c r="C19" s="467"/>
      <c r="D19" s="467"/>
      <c r="E19" s="467"/>
      <c r="F19" s="467"/>
      <c r="G19" s="467"/>
      <c r="H19" s="467"/>
      <c r="I19" s="467"/>
      <c r="J19" s="467"/>
      <c r="K19" s="467"/>
      <c r="L19" s="467"/>
      <c r="M19" s="467"/>
      <c r="N19" s="467"/>
      <c r="O19" s="467"/>
    </row>
    <row r="20" spans="2:15" x14ac:dyDescent="0.25">
      <c r="B20" s="467"/>
      <c r="C20" s="467"/>
      <c r="D20" s="467"/>
      <c r="E20" s="467"/>
      <c r="F20" s="467"/>
      <c r="G20" s="467"/>
      <c r="H20" s="467"/>
      <c r="I20" s="467"/>
      <c r="J20" s="467"/>
      <c r="K20" s="467"/>
      <c r="L20" s="467"/>
      <c r="M20" s="467"/>
      <c r="N20" s="467"/>
      <c r="O20" s="467"/>
    </row>
    <row r="21" spans="2:15" x14ac:dyDescent="0.25">
      <c r="B21" s="467"/>
      <c r="C21" s="467"/>
      <c r="D21" s="467"/>
      <c r="E21" s="467"/>
      <c r="F21" s="467"/>
      <c r="G21" s="467"/>
      <c r="H21" s="467"/>
      <c r="I21" s="467"/>
      <c r="J21" s="467"/>
      <c r="K21" s="467"/>
      <c r="L21" s="467"/>
      <c r="M21" s="467"/>
      <c r="N21" s="467"/>
      <c r="O21" s="467"/>
    </row>
    <row r="22" spans="2:15" x14ac:dyDescent="0.25">
      <c r="B22" s="467"/>
      <c r="C22" s="467"/>
      <c r="D22" s="467"/>
      <c r="E22" s="467"/>
      <c r="F22" s="467"/>
      <c r="G22" s="467"/>
      <c r="H22" s="467"/>
      <c r="I22" s="467"/>
      <c r="J22" s="467"/>
      <c r="K22" s="467"/>
      <c r="L22" s="467"/>
      <c r="M22" s="467"/>
      <c r="N22" s="467"/>
      <c r="O22" s="467"/>
    </row>
    <row r="23" spans="2:15" x14ac:dyDescent="0.25">
      <c r="B23" s="467"/>
      <c r="C23" s="467"/>
      <c r="D23" s="467"/>
      <c r="E23" s="467"/>
      <c r="F23" s="467"/>
      <c r="G23" s="467"/>
      <c r="H23" s="467"/>
      <c r="I23" s="467"/>
      <c r="J23" s="467"/>
      <c r="K23" s="467"/>
      <c r="L23" s="467"/>
      <c r="M23" s="467"/>
      <c r="N23" s="467"/>
      <c r="O23" s="467"/>
    </row>
    <row r="24" spans="2:15" x14ac:dyDescent="0.25">
      <c r="B24" s="467"/>
      <c r="C24" s="467"/>
      <c r="D24" s="467"/>
      <c r="E24" s="467"/>
      <c r="F24" s="467"/>
      <c r="G24" s="467"/>
      <c r="H24" s="467"/>
      <c r="I24" s="467"/>
      <c r="J24" s="467"/>
      <c r="K24" s="467"/>
      <c r="L24" s="467"/>
      <c r="M24" s="467"/>
      <c r="N24" s="467"/>
      <c r="O24" s="467"/>
    </row>
    <row r="25" spans="2:15" x14ac:dyDescent="0.25">
      <c r="B25" s="467"/>
      <c r="C25" s="467"/>
      <c r="D25" s="467"/>
      <c r="E25" s="467"/>
      <c r="F25" s="467"/>
      <c r="G25" s="467"/>
      <c r="H25" s="467"/>
      <c r="I25" s="467"/>
      <c r="J25" s="467"/>
      <c r="K25" s="467"/>
      <c r="L25" s="467"/>
      <c r="M25" s="467"/>
      <c r="N25" s="467"/>
      <c r="O25" s="467"/>
    </row>
    <row r="26" spans="2:15" x14ac:dyDescent="0.25">
      <c r="B26" s="467"/>
      <c r="C26" s="467"/>
      <c r="D26" s="467"/>
      <c r="E26" s="467"/>
      <c r="F26" s="467"/>
      <c r="G26" s="467"/>
      <c r="H26" s="467"/>
      <c r="I26" s="467"/>
      <c r="J26" s="467"/>
      <c r="K26" s="467"/>
      <c r="L26" s="467"/>
      <c r="M26" s="467"/>
      <c r="N26" s="467"/>
      <c r="O26" s="467"/>
    </row>
    <row r="27" spans="2:15" x14ac:dyDescent="0.25">
      <c r="B27" s="467"/>
      <c r="C27" s="467"/>
      <c r="D27" s="467"/>
      <c r="E27" s="467"/>
      <c r="F27" s="467"/>
      <c r="G27" s="467"/>
      <c r="H27" s="467"/>
      <c r="I27" s="467"/>
      <c r="J27" s="467"/>
      <c r="K27" s="467"/>
      <c r="L27" s="467"/>
      <c r="M27" s="467"/>
      <c r="N27" s="467"/>
      <c r="O27" s="467"/>
    </row>
    <row r="28" spans="2:15" x14ac:dyDescent="0.25">
      <c r="B28" s="467"/>
      <c r="C28" s="467"/>
      <c r="D28" s="467"/>
      <c r="E28" s="467"/>
      <c r="F28" s="467"/>
      <c r="G28" s="467"/>
      <c r="H28" s="467"/>
      <c r="I28" s="467"/>
      <c r="J28" s="467"/>
      <c r="K28" s="467"/>
      <c r="L28" s="467"/>
      <c r="M28" s="467"/>
      <c r="N28" s="467"/>
      <c r="O28" s="467"/>
    </row>
    <row r="31" spans="2:15" x14ac:dyDescent="0.25">
      <c r="B31" s="467" t="s">
        <v>92</v>
      </c>
      <c r="C31" s="467"/>
      <c r="D31" s="467"/>
      <c r="E31" s="467"/>
      <c r="F31" s="467"/>
      <c r="G31" s="467"/>
      <c r="H31" s="467"/>
      <c r="I31" s="467"/>
      <c r="J31" s="467"/>
      <c r="K31" s="467"/>
      <c r="L31" s="467"/>
      <c r="M31" s="467"/>
      <c r="N31" s="467"/>
      <c r="O31" s="467"/>
    </row>
    <row r="32" spans="2:15" x14ac:dyDescent="0.25">
      <c r="B32" s="467"/>
      <c r="C32" s="467"/>
      <c r="D32" s="467"/>
      <c r="E32" s="467"/>
      <c r="F32" s="467"/>
      <c r="G32" s="467"/>
      <c r="H32" s="467"/>
      <c r="I32" s="467"/>
      <c r="J32" s="467"/>
      <c r="K32" s="467"/>
      <c r="L32" s="467"/>
      <c r="M32" s="467"/>
      <c r="N32" s="467"/>
      <c r="O32" s="467"/>
    </row>
    <row r="33" spans="2:15" x14ac:dyDescent="0.25">
      <c r="B33" s="467"/>
      <c r="C33" s="467"/>
      <c r="D33" s="467"/>
      <c r="E33" s="467"/>
      <c r="F33" s="467"/>
      <c r="G33" s="467"/>
      <c r="H33" s="467"/>
      <c r="I33" s="467"/>
      <c r="J33" s="467"/>
      <c r="K33" s="467"/>
      <c r="L33" s="467"/>
      <c r="M33" s="467"/>
      <c r="N33" s="467"/>
      <c r="O33" s="467"/>
    </row>
    <row r="34" spans="2:15" x14ac:dyDescent="0.25">
      <c r="B34" s="467"/>
      <c r="C34" s="467"/>
      <c r="D34" s="467"/>
      <c r="E34" s="467"/>
      <c r="F34" s="467"/>
      <c r="G34" s="467"/>
      <c r="H34" s="467"/>
      <c r="I34" s="467"/>
      <c r="J34" s="467"/>
      <c r="K34" s="467"/>
      <c r="L34" s="467"/>
      <c r="M34" s="467"/>
      <c r="N34" s="467"/>
      <c r="O34" s="467"/>
    </row>
    <row r="35" spans="2:15" x14ac:dyDescent="0.25">
      <c r="B35" s="467"/>
      <c r="C35" s="467"/>
      <c r="D35" s="467"/>
      <c r="E35" s="467"/>
      <c r="F35" s="467"/>
      <c r="G35" s="467"/>
      <c r="H35" s="467"/>
      <c r="I35" s="467"/>
      <c r="J35" s="467"/>
      <c r="K35" s="467"/>
      <c r="L35" s="467"/>
      <c r="M35" s="467"/>
      <c r="N35" s="467"/>
      <c r="O35" s="467"/>
    </row>
    <row r="36" spans="2:15" x14ac:dyDescent="0.25">
      <c r="B36" s="467"/>
      <c r="C36" s="467"/>
      <c r="D36" s="467"/>
      <c r="E36" s="467"/>
      <c r="F36" s="467"/>
      <c r="G36" s="467"/>
      <c r="H36" s="467"/>
      <c r="I36" s="467"/>
      <c r="J36" s="467"/>
      <c r="K36" s="467"/>
      <c r="L36" s="467"/>
      <c r="M36" s="467"/>
      <c r="N36" s="467"/>
      <c r="O36" s="467"/>
    </row>
    <row r="37" spans="2:15" x14ac:dyDescent="0.25">
      <c r="B37" s="467"/>
      <c r="C37" s="467"/>
      <c r="D37" s="467"/>
      <c r="E37" s="467"/>
      <c r="F37" s="467"/>
      <c r="G37" s="467"/>
      <c r="H37" s="467"/>
      <c r="I37" s="467"/>
      <c r="J37" s="467"/>
      <c r="K37" s="467"/>
      <c r="L37" s="467"/>
      <c r="M37" s="467"/>
      <c r="N37" s="467"/>
      <c r="O37" s="467"/>
    </row>
    <row r="40" spans="2:15" ht="21" x14ac:dyDescent="0.35">
      <c r="G40" s="468" t="s">
        <v>90</v>
      </c>
      <c r="H40" s="468"/>
      <c r="I40" s="468"/>
      <c r="J40" s="468"/>
    </row>
  </sheetData>
  <mergeCells count="4">
    <mergeCell ref="B15:O28"/>
    <mergeCell ref="B31:O37"/>
    <mergeCell ref="G40:J40"/>
    <mergeCell ref="F3:J3"/>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Recap</vt:lpstr>
      <vt:lpstr>A imprimer</vt:lpstr>
      <vt:lpstr>MARS</vt:lpstr>
      <vt:lpstr>Explications</vt:lpstr>
      <vt:lpstr>MARS!Zone_d_impression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2022-03-04T17:49:22Z</dcterms:modified>
</cp:coreProperties>
</file>