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27315" windowHeight="12345"/>
  </bookViews>
  <sheets>
    <sheet name="Stats 1" sheetId="2" r:id="rId1"/>
    <sheet name="Stats 2" sheetId="4" r:id="rId2"/>
    <sheet name="Niveaux" sheetId="3" r:id="rId3"/>
  </sheets>
  <calcPr calcId="145621"/>
</workbook>
</file>

<file path=xl/calcChain.xml><?xml version="1.0" encoding="utf-8"?>
<calcChain xmlns="http://schemas.openxmlformats.org/spreadsheetml/2006/main">
  <c r="B7" i="2" l="1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S4" i="2"/>
  <c r="S7" i="2" s="1"/>
  <c r="S5" i="2"/>
  <c r="S6" i="2"/>
  <c r="R4" i="2"/>
  <c r="R7" i="2" s="1"/>
  <c r="R5" i="2"/>
  <c r="R6" i="2"/>
  <c r="B7" i="4"/>
  <c r="C7" i="4"/>
  <c r="D7" i="4" s="1"/>
  <c r="E7" i="4"/>
  <c r="F7" i="4"/>
  <c r="G7" i="4" s="1"/>
  <c r="H7" i="4"/>
  <c r="I7" i="4"/>
  <c r="J7" i="4"/>
  <c r="K7" i="4"/>
  <c r="M7" i="4" s="1"/>
  <c r="L7" i="4"/>
  <c r="N7" i="4"/>
  <c r="O7" i="4"/>
  <c r="P7" i="4" s="1"/>
  <c r="Q7" i="4"/>
  <c r="R7" i="4"/>
  <c r="S7" i="4" s="1"/>
  <c r="T7" i="4"/>
  <c r="U7" i="4"/>
  <c r="V7" i="4"/>
  <c r="W7" i="4"/>
  <c r="X7" i="4"/>
  <c r="Y7" i="4"/>
  <c r="AA4" i="4"/>
  <c r="AA7" i="4" s="1"/>
  <c r="AB7" i="4" s="1"/>
  <c r="AA5" i="4"/>
  <c r="AB5" i="4" s="1"/>
  <c r="AA6" i="4"/>
  <c r="AB6" i="4" s="1"/>
  <c r="Z4" i="4"/>
  <c r="Z7" i="4" s="1"/>
  <c r="Z5" i="4"/>
  <c r="Z6" i="4"/>
  <c r="A2" i="4"/>
  <c r="AB4" i="4" l="1"/>
  <c r="A2" i="2"/>
</calcChain>
</file>

<file path=xl/sharedStrings.xml><?xml version="1.0" encoding="utf-8"?>
<sst xmlns="http://schemas.openxmlformats.org/spreadsheetml/2006/main" count="83" uniqueCount="42">
  <si>
    <t>1° Année Primaire Général</t>
  </si>
  <si>
    <t>2° Année Primaire Général</t>
  </si>
  <si>
    <t>3° Année Primaire Général</t>
  </si>
  <si>
    <t>4° Année Primaire Général</t>
  </si>
  <si>
    <t>5° Année Primaire Général</t>
  </si>
  <si>
    <t>6° Année Primaire Général</t>
  </si>
  <si>
    <t>Total 1G</t>
  </si>
  <si>
    <t>Filles 1G</t>
  </si>
  <si>
    <t>Total 2G</t>
  </si>
  <si>
    <t>Filles 2G</t>
  </si>
  <si>
    <t>Total 3G</t>
  </si>
  <si>
    <t>Filles 3G</t>
  </si>
  <si>
    <t>Total 4G</t>
  </si>
  <si>
    <t>Filles 4G</t>
  </si>
  <si>
    <t>Total 5G</t>
  </si>
  <si>
    <t>Filles 5G</t>
  </si>
  <si>
    <t>Total 6G</t>
  </si>
  <si>
    <t>Filles 6G</t>
  </si>
  <si>
    <t>Etablissement</t>
  </si>
  <si>
    <t>Colonne1</t>
  </si>
  <si>
    <t>Total global</t>
  </si>
  <si>
    <t>Total filles</t>
  </si>
  <si>
    <t>Totaux</t>
  </si>
  <si>
    <t>Niveaux</t>
  </si>
  <si>
    <t>Préscolaire Niveau 1</t>
  </si>
  <si>
    <t>Préscolaire Niveau 2</t>
  </si>
  <si>
    <t>Total P1</t>
  </si>
  <si>
    <t>Filles P1</t>
  </si>
  <si>
    <t>Total P2</t>
  </si>
  <si>
    <t>Filles P2</t>
  </si>
  <si>
    <t>C</t>
  </si>
  <si>
    <t>D</t>
  </si>
  <si>
    <t>F</t>
  </si>
  <si>
    <t>% Filles P2</t>
  </si>
  <si>
    <t>% Filles 1G</t>
  </si>
  <si>
    <t>% Filles Total</t>
  </si>
  <si>
    <t>% Filles 6G</t>
  </si>
  <si>
    <t>% Filles 5G</t>
  </si>
  <si>
    <t>% Filles 4G</t>
  </si>
  <si>
    <t>% Filles 3G</t>
  </si>
  <si>
    <t>% Filles 2G</t>
  </si>
  <si>
    <t>% Filles P1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</si>
</sst>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4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4" xfId="0" applyBorder="1" applyAlignment="1">
      <alignment horizontal="center"/>
    </xf>
    <xf numFmtId="14" fontId="2" fillId="0" borderId="0" xfId="0" applyNumberFormat="1" applyFont="1" applyAlignment="1">
      <alignment horizontal="center"/>
    </xf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2" fontId="0" fillId="0" borderId="17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</cellXfs>
  <cellStyles count="1">
    <cellStyle name="Normal" xfId="0" builtinId="0"/>
  </cellStyles>
  <dxfs count="106"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border>
        <top style="medium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 style="thin">
          <color auto="1"/>
        </bottom>
      </border>
    </dxf>
    <dxf>
      <alignment horizontal="general" vertical="bottom" textRotation="0" wrapText="1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123825</xdr:rowOff>
        </xdr:from>
        <xdr:to>
          <xdr:col>4</xdr:col>
          <xdr:colOff>180975</xdr:colOff>
          <xdr:row>0</xdr:row>
          <xdr:rowOff>419100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Statistiques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0</xdr:row>
          <xdr:rowOff>142875</xdr:rowOff>
        </xdr:from>
        <xdr:to>
          <xdr:col>6</xdr:col>
          <xdr:colOff>171450</xdr:colOff>
          <xdr:row>0</xdr:row>
          <xdr:rowOff>438150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Statistiques 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b_stats" displayName="tb_stats" ref="A3:T7" totalsRowCount="1" headerRowDxfId="100" totalsRowBorderDxfId="105">
  <tableColumns count="20">
    <tableColumn id="1" name="Etablissement" totalsRowLabel="Totaux" dataDxfId="104" totalsRowDxfId="61"/>
    <tableColumn id="17" name="Total P1" totalsRowFunction="sum" dataDxfId="99" totalsRowDxfId="62"/>
    <tableColumn id="18" name="Filles P1" totalsRowFunction="sum" dataDxfId="98" totalsRowDxfId="63"/>
    <tableColumn id="19" name="Total P2" totalsRowFunction="sum" dataDxfId="97" totalsRowDxfId="64"/>
    <tableColumn id="20" name="Filles P2" totalsRowFunction="sum" dataDxfId="96" totalsRowDxfId="65"/>
    <tableColumn id="2" name="Total 1G" totalsRowFunction="sum" dataDxfId="95" totalsRowDxfId="66"/>
    <tableColumn id="3" name="Filles 1G" totalsRowFunction="sum" dataDxfId="94" totalsRowDxfId="67"/>
    <tableColumn id="4" name="Total 2G" totalsRowFunction="sum" dataDxfId="93" totalsRowDxfId="68"/>
    <tableColumn id="5" name="Filles 2G" totalsRowFunction="sum" dataDxfId="92" totalsRowDxfId="69"/>
    <tableColumn id="6" name="Total 3G" totalsRowFunction="sum" dataDxfId="91" totalsRowDxfId="70"/>
    <tableColumn id="7" name="Filles 3G" totalsRowFunction="sum" dataDxfId="90" totalsRowDxfId="71"/>
    <tableColumn id="8" name="Total 4G" totalsRowFunction="sum" dataDxfId="89" totalsRowDxfId="72"/>
    <tableColumn id="9" name="Filles 4G" totalsRowFunction="sum" dataDxfId="88" totalsRowDxfId="73"/>
    <tableColumn id="10" name="Total 5G" totalsRowFunction="sum" dataDxfId="87" totalsRowDxfId="74"/>
    <tableColumn id="11" name="Filles 5G" totalsRowFunction="sum" dataDxfId="86" totalsRowDxfId="75"/>
    <tableColumn id="12" name="Total 6G" totalsRowFunction="sum" dataDxfId="85" totalsRowDxfId="76"/>
    <tableColumn id="13" name="Filles 6G" totalsRowFunction="sum" dataDxfId="84" totalsRowDxfId="77"/>
    <tableColumn id="14" name="Total global" totalsRowFunction="sum" dataDxfId="83" totalsRowDxfId="78">
      <calculatedColumnFormula>tb_stats[[#This Row],[Total P1]]+tb_stats[[#This Row],[Total P2]]+tb_stats[[#This Row],[Total 1G]]+tb_stats[[#This Row],[Total 2G]]+tb_stats[[#This Row],[Total 3G]]+tb_stats[[#This Row],[Total 4G]]+tb_stats[[#This Row],[Total 5G]]+tb_stats[[#This Row],[Total 6G]]</calculatedColumnFormula>
    </tableColumn>
    <tableColumn id="15" name="Total filles" totalsRowFunction="sum" dataDxfId="82" totalsRowDxfId="79">
      <calculatedColumnFormula>tb_stats[[#This Row],[Filles P1]]+tb_stats[[#This Row],[Filles P2]]+tb_stats[[#This Row],[Filles 1G]]+tb_stats[[#This Row],[Filles 2G]]+tb_stats[[#This Row],[Filles 3G]]+tb_stats[[#This Row],[Filles 4G]]+tb_stats[[#This Row],[Filles 5G]]+tb_stats[[#This Row],[Filles 6G]]</calculatedColumnFormula>
    </tableColumn>
    <tableColumn id="16" name="Colonne1" dataDxfId="81" totalsRowDxfId="80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2" name="tb_stats2" displayName="tb_stats2" ref="A3:AB7" totalsRowCount="1" headerRowDxfId="0" totalsRowDxfId="60" headerRowBorderDxfId="58" tableBorderDxfId="59" totalsRowBorderDxfId="57">
  <tableColumns count="28">
    <tableColumn id="1" name="Etablissement" totalsRowLabel="Totaux" dataDxfId="56" totalsRowDxfId="1"/>
    <tableColumn id="17" name="Total P1" totalsRowFunction="sum" dataDxfId="55" totalsRowDxfId="2"/>
    <tableColumn id="18" name="Filles P1" totalsRowFunction="sum" dataDxfId="54" totalsRowDxfId="3"/>
    <tableColumn id="22" name="% Filles P1" totalsRowFunction="custom" dataDxfId="53" totalsRowDxfId="4">
      <totalsRowFormula>tb_stats2[[#Totals],[Filles P1]]/tb_stats2[[#Totals],[Total P1]]*100</totalsRowFormula>
    </tableColumn>
    <tableColumn id="19" name="Total P2" totalsRowFunction="sum" dataDxfId="52" totalsRowDxfId="5"/>
    <tableColumn id="20" name="Filles P2" totalsRowFunction="sum" dataDxfId="51" totalsRowDxfId="6"/>
    <tableColumn id="23" name="% Filles P2" totalsRowFunction="custom" dataDxfId="50" totalsRowDxfId="7">
      <totalsRowFormula>tb_stats2[[#Totals],[Filles P2]]/tb_stats2[[#Totals],[Total P2]]*100</totalsRowFormula>
    </tableColumn>
    <tableColumn id="2" name="Total 1G" totalsRowFunction="sum" dataDxfId="49" totalsRowDxfId="8"/>
    <tableColumn id="3" name="Filles 1G" totalsRowFunction="sum" dataDxfId="48" totalsRowDxfId="9"/>
    <tableColumn id="24" name="% Filles 1G" totalsRowFunction="custom" dataDxfId="47" totalsRowDxfId="10">
      <totalsRowFormula>tb_stats2[[#Totals],[Filles 1G]]/tb_stats2[[#Totals],[Total 1G]]*100</totalsRowFormula>
    </tableColumn>
    <tableColumn id="4" name="Total 2G" totalsRowFunction="sum" dataDxfId="46" totalsRowDxfId="11"/>
    <tableColumn id="5" name="Filles 2G" totalsRowFunction="sum" dataDxfId="45" totalsRowDxfId="12"/>
    <tableColumn id="29" name="% Filles 2G" totalsRowFunction="custom" dataDxfId="44" totalsRowDxfId="13">
      <totalsRowFormula>tb_stats2[[#Totals],[Filles 2G]]/tb_stats2[[#Totals],[Total 2G]]*100</totalsRowFormula>
    </tableColumn>
    <tableColumn id="6" name="Total 3G" totalsRowFunction="sum" dataDxfId="43" totalsRowDxfId="14"/>
    <tableColumn id="7" name="Filles 3G" totalsRowFunction="sum" dataDxfId="42" totalsRowDxfId="15"/>
    <tableColumn id="28" name="% Filles 3G" totalsRowFunction="custom" dataDxfId="41" totalsRowDxfId="16">
      <totalsRowFormula>tb_stats2[[#Totals],[Filles 3G]]/tb_stats2[[#Totals],[Total 3G]]*100</totalsRowFormula>
    </tableColumn>
    <tableColumn id="8" name="Total 4G" totalsRowFunction="sum" dataDxfId="40" totalsRowDxfId="17"/>
    <tableColumn id="9" name="Filles 4G" totalsRowFunction="sum" dataDxfId="39" totalsRowDxfId="18"/>
    <tableColumn id="27" name="% Filles 4G" totalsRowFunction="custom" dataDxfId="38" totalsRowDxfId="19">
      <totalsRowFormula>tb_stats2[[#Totals],[Filles 4G]]/tb_stats2[[#Totals],[Total 4G]]*100</totalsRowFormula>
    </tableColumn>
    <tableColumn id="10" name="Total 5G" totalsRowFunction="sum" dataDxfId="37" totalsRowDxfId="20"/>
    <tableColumn id="11" name="Filles 5G" totalsRowFunction="sum" dataDxfId="36" totalsRowDxfId="21"/>
    <tableColumn id="26" name="% Filles 5G" totalsRowFunction="custom" dataDxfId="35" totalsRowDxfId="22">
      <totalsRowFormula>tb_stats2[[#Totals],[Filles 5G]]/tb_stats2[[#Totals],[Total 5G]]*100</totalsRowFormula>
    </tableColumn>
    <tableColumn id="12" name="Total 6G" totalsRowFunction="sum" dataDxfId="34" totalsRowDxfId="23"/>
    <tableColumn id="13" name="Filles 6G" totalsRowFunction="sum" dataDxfId="33" totalsRowDxfId="24"/>
    <tableColumn id="25" name="% Filles 6G" totalsRowFunction="custom" dataDxfId="32" totalsRowDxfId="25">
      <totalsRowFormula>tb_stats2[[#Totals],[Filles 6G]]/tb_stats2[[#Totals],[Total 6G]]*100</totalsRowFormula>
    </tableColumn>
    <tableColumn id="14" name="Total global" totalsRowFunction="sum" dataDxfId="31" totalsRowDxfId="26">
      <calculatedColumnFormula>tb_stats2[[#This Row],[Total P1]]+tb_stats2[[#This Row],[Total P2]]+tb_stats2[[#This Row],[Total 1G]]+tb_stats2[[#This Row],[Total 2G]]+tb_stats2[[#This Row],[Total 3G]]+tb_stats2[[#This Row],[Total 4G]]+tb_stats2[[#This Row],[Total 5G]]+tb_stats2[[#This Row],[Total 6G]]</calculatedColumnFormula>
    </tableColumn>
    <tableColumn id="15" name="Total filles" totalsRowFunction="sum" dataDxfId="30" totalsRowDxfId="27">
      <calculatedColumnFormula>tb_stats2[[#This Row],[Filles P1]]+tb_stats2[[#This Row],[Filles P2]]+tb_stats2[[#This Row],[Filles 1G]]+tb_stats2[[#This Row],[Filles 2G]]+tb_stats2[[#This Row],[Filles 3G]]+tb_stats2[[#This Row],[Filles 4G]]+tb_stats2[[#This Row],[Filles 5G]]+tb_stats2[[#This Row],[Filles 6G]]</calculatedColumnFormula>
    </tableColumn>
    <tableColumn id="16" name="% Filles Total" totalsRowFunction="custom" dataDxfId="29" totalsRowDxfId="28">
      <calculatedColumnFormula>ROUND(tb_stats2[[#This Row],[Total filles]]/tb_stats2[[#This Row],[Total global]] * 100,2)</calculatedColumnFormula>
      <totalsRowFormula>tb_stats2[[#Totals],[Total filles]]/tb_stats2[[#Totals],[Total global]]*100</totalsRowFormula>
    </tableColumn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3" name="tb_niveaux" displayName="tb_niveaux" ref="A1:A9" totalsRowShown="0" headerRowDxfId="103" dataDxfId="102">
  <autoFilter ref="A1:A9"/>
  <tableColumns count="1">
    <tableColumn id="1" name="Niveaux" dataDxfId="101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B7"/>
  <sheetViews>
    <sheetView showGridLines="0" tabSelected="1" workbookViewId="0">
      <selection activeCell="G13" sqref="G13"/>
    </sheetView>
  </sheetViews>
  <sheetFormatPr baseColWidth="10" defaultRowHeight="15" x14ac:dyDescent="0.25"/>
  <cols>
    <col min="1" max="1" width="14.7109375" customWidth="1"/>
    <col min="2" max="28" width="8.42578125" style="15" customWidth="1"/>
  </cols>
  <sheetData>
    <row r="1" spans="1:20" ht="51" customHeight="1" thickBot="1" x14ac:dyDescent="0.3"/>
    <row r="2" spans="1:20" ht="15.75" thickBot="1" x14ac:dyDescent="0.3">
      <c r="A2" s="4">
        <f ca="1">TODAY()</f>
        <v>44480</v>
      </c>
      <c r="B2" s="6" t="s">
        <v>24</v>
      </c>
      <c r="C2" s="7"/>
      <c r="D2" s="6" t="s">
        <v>25</v>
      </c>
      <c r="E2" s="7"/>
      <c r="F2" s="6" t="s">
        <v>0</v>
      </c>
      <c r="G2" s="7"/>
      <c r="H2" s="6" t="s">
        <v>1</v>
      </c>
      <c r="I2" s="7"/>
      <c r="J2" s="6" t="s">
        <v>2</v>
      </c>
      <c r="K2" s="7"/>
      <c r="L2" s="6" t="s">
        <v>3</v>
      </c>
      <c r="M2" s="7"/>
      <c r="N2" s="6" t="s">
        <v>4</v>
      </c>
      <c r="O2" s="7"/>
      <c r="P2" s="6" t="s">
        <v>5</v>
      </c>
      <c r="Q2" s="7"/>
      <c r="R2" s="6" t="s">
        <v>22</v>
      </c>
      <c r="S2" s="7"/>
    </row>
    <row r="3" spans="1:20" ht="30" x14ac:dyDescent="0.25">
      <c r="A3" s="5" t="s">
        <v>18</v>
      </c>
      <c r="B3" s="16" t="s">
        <v>26</v>
      </c>
      <c r="C3" s="16" t="s">
        <v>27</v>
      </c>
      <c r="D3" s="16" t="s">
        <v>28</v>
      </c>
      <c r="E3" s="16" t="s">
        <v>29</v>
      </c>
      <c r="F3" s="16" t="s">
        <v>6</v>
      </c>
      <c r="G3" s="16" t="s">
        <v>7</v>
      </c>
      <c r="H3" s="16" t="s">
        <v>8</v>
      </c>
      <c r="I3" s="16" t="s">
        <v>9</v>
      </c>
      <c r="J3" s="16" t="s">
        <v>10</v>
      </c>
      <c r="K3" s="16" t="s">
        <v>11</v>
      </c>
      <c r="L3" s="16" t="s">
        <v>12</v>
      </c>
      <c r="M3" s="16" t="s">
        <v>13</v>
      </c>
      <c r="N3" s="16" t="s">
        <v>14</v>
      </c>
      <c r="O3" s="16" t="s">
        <v>15</v>
      </c>
      <c r="P3" s="16" t="s">
        <v>16</v>
      </c>
      <c r="Q3" s="16" t="s">
        <v>17</v>
      </c>
      <c r="R3" s="16" t="s">
        <v>20</v>
      </c>
      <c r="S3" s="16" t="s">
        <v>21</v>
      </c>
      <c r="T3" s="16" t="s">
        <v>19</v>
      </c>
    </row>
    <row r="4" spans="1:20" x14ac:dyDescent="0.25">
      <c r="A4" s="3" t="s">
        <v>30</v>
      </c>
      <c r="B4" s="8">
        <v>22</v>
      </c>
      <c r="C4" s="9">
        <v>11</v>
      </c>
      <c r="D4" s="8">
        <v>45</v>
      </c>
      <c r="E4" s="9">
        <v>27</v>
      </c>
      <c r="F4" s="8">
        <v>71</v>
      </c>
      <c r="G4" s="9">
        <v>29</v>
      </c>
      <c r="H4" s="8">
        <v>80</v>
      </c>
      <c r="I4" s="9">
        <v>40</v>
      </c>
      <c r="J4" s="8">
        <v>72</v>
      </c>
      <c r="K4" s="9">
        <v>40</v>
      </c>
      <c r="L4" s="8">
        <v>77</v>
      </c>
      <c r="M4" s="9">
        <v>35</v>
      </c>
      <c r="N4" s="8">
        <v>89</v>
      </c>
      <c r="O4" s="9">
        <v>44</v>
      </c>
      <c r="P4" s="8">
        <v>101</v>
      </c>
      <c r="Q4" s="9">
        <v>49</v>
      </c>
      <c r="R4" s="10">
        <f>tb_stats[[#This Row],[Total P1]]+tb_stats[[#This Row],[Total P2]]+tb_stats[[#This Row],[Total 1G]]+tb_stats[[#This Row],[Total 2G]]+tb_stats[[#This Row],[Total 3G]]+tb_stats[[#This Row],[Total 4G]]+tb_stats[[#This Row],[Total 5G]]+tb_stats[[#This Row],[Total 6G]]</f>
        <v>557</v>
      </c>
      <c r="S4" s="9">
        <f>tb_stats[[#This Row],[Filles P1]]+tb_stats[[#This Row],[Filles P2]]+tb_stats[[#This Row],[Filles 1G]]+tb_stats[[#This Row],[Filles 2G]]+tb_stats[[#This Row],[Filles 3G]]+tb_stats[[#This Row],[Filles 4G]]+tb_stats[[#This Row],[Filles 5G]]+tb_stats[[#This Row],[Filles 6G]]</f>
        <v>275</v>
      </c>
      <c r="T4" s="11"/>
    </row>
    <row r="5" spans="1:20" x14ac:dyDescent="0.25">
      <c r="A5" s="3" t="s">
        <v>31</v>
      </c>
      <c r="B5" s="8"/>
      <c r="C5" s="9"/>
      <c r="D5" s="8"/>
      <c r="E5" s="9"/>
      <c r="F5" s="8">
        <v>32</v>
      </c>
      <c r="G5" s="9">
        <v>15</v>
      </c>
      <c r="H5" s="8">
        <v>31</v>
      </c>
      <c r="I5" s="9">
        <v>16</v>
      </c>
      <c r="J5" s="8">
        <v>37</v>
      </c>
      <c r="K5" s="9">
        <v>21</v>
      </c>
      <c r="L5" s="8">
        <v>26</v>
      </c>
      <c r="M5" s="9">
        <v>16</v>
      </c>
      <c r="N5" s="8"/>
      <c r="O5" s="9"/>
      <c r="P5" s="8"/>
      <c r="Q5" s="9"/>
      <c r="R5" s="10">
        <f>tb_stats[[#This Row],[Total P1]]+tb_stats[[#This Row],[Total P2]]+tb_stats[[#This Row],[Total 1G]]+tb_stats[[#This Row],[Total 2G]]+tb_stats[[#This Row],[Total 3G]]+tb_stats[[#This Row],[Total 4G]]+tb_stats[[#This Row],[Total 5G]]+tb_stats[[#This Row],[Total 6G]]</f>
        <v>126</v>
      </c>
      <c r="S5" s="9">
        <f>tb_stats[[#This Row],[Filles P1]]+tb_stats[[#This Row],[Filles P2]]+tb_stats[[#This Row],[Filles 1G]]+tb_stats[[#This Row],[Filles 2G]]+tb_stats[[#This Row],[Filles 3G]]+tb_stats[[#This Row],[Filles 4G]]+tb_stats[[#This Row],[Filles 5G]]+tb_stats[[#This Row],[Filles 6G]]</f>
        <v>68</v>
      </c>
      <c r="T5" s="11"/>
    </row>
    <row r="6" spans="1:20" x14ac:dyDescent="0.25">
      <c r="A6" s="3" t="s">
        <v>32</v>
      </c>
      <c r="B6" s="8"/>
      <c r="C6" s="9"/>
      <c r="D6" s="8"/>
      <c r="E6" s="9"/>
      <c r="F6" s="8">
        <v>10</v>
      </c>
      <c r="G6" s="9">
        <v>6</v>
      </c>
      <c r="H6" s="8">
        <v>15</v>
      </c>
      <c r="I6" s="9">
        <v>1</v>
      </c>
      <c r="J6" s="8">
        <v>16</v>
      </c>
      <c r="K6" s="9">
        <v>6</v>
      </c>
      <c r="L6" s="8">
        <v>20</v>
      </c>
      <c r="M6" s="9">
        <v>10</v>
      </c>
      <c r="N6" s="8">
        <v>19</v>
      </c>
      <c r="O6" s="9">
        <v>8</v>
      </c>
      <c r="P6" s="8">
        <v>18</v>
      </c>
      <c r="Q6" s="9">
        <v>11</v>
      </c>
      <c r="R6" s="10">
        <f>tb_stats[[#This Row],[Total P1]]+tb_stats[[#This Row],[Total P2]]+tb_stats[[#This Row],[Total 1G]]+tb_stats[[#This Row],[Total 2G]]+tb_stats[[#This Row],[Total 3G]]+tb_stats[[#This Row],[Total 4G]]+tb_stats[[#This Row],[Total 5G]]+tb_stats[[#This Row],[Total 6G]]</f>
        <v>98</v>
      </c>
      <c r="S6" s="9">
        <f>tb_stats[[#This Row],[Filles P1]]+tb_stats[[#This Row],[Filles P2]]+tb_stats[[#This Row],[Filles 1G]]+tb_stats[[#This Row],[Filles 2G]]+tb_stats[[#This Row],[Filles 3G]]+tb_stats[[#This Row],[Filles 4G]]+tb_stats[[#This Row],[Filles 5G]]+tb_stats[[#This Row],[Filles 6G]]</f>
        <v>42</v>
      </c>
      <c r="T6" s="11"/>
    </row>
    <row r="7" spans="1:20" x14ac:dyDescent="0.25">
      <c r="A7" s="3" t="s">
        <v>22</v>
      </c>
      <c r="B7" s="12">
        <f>SUBTOTAL(109,tb_stats[Total P1])</f>
        <v>22</v>
      </c>
      <c r="C7" s="12">
        <f>SUBTOTAL(109,tb_stats[Filles P1])</f>
        <v>11</v>
      </c>
      <c r="D7" s="12">
        <f>SUBTOTAL(109,tb_stats[Total P2])</f>
        <v>45</v>
      </c>
      <c r="E7" s="12">
        <f>SUBTOTAL(109,tb_stats[Filles P2])</f>
        <v>27</v>
      </c>
      <c r="F7" s="12">
        <f>SUBTOTAL(109,tb_stats[Total 1G])</f>
        <v>113</v>
      </c>
      <c r="G7" s="12">
        <f>SUBTOTAL(109,tb_stats[Filles 1G])</f>
        <v>50</v>
      </c>
      <c r="H7" s="12">
        <f>SUBTOTAL(109,tb_stats[Total 2G])</f>
        <v>126</v>
      </c>
      <c r="I7" s="12">
        <f>SUBTOTAL(109,tb_stats[Filles 2G])</f>
        <v>57</v>
      </c>
      <c r="J7" s="12">
        <f>SUBTOTAL(109,tb_stats[Total 3G])</f>
        <v>125</v>
      </c>
      <c r="K7" s="12">
        <f>SUBTOTAL(109,tb_stats[Filles 3G])</f>
        <v>67</v>
      </c>
      <c r="L7" s="12">
        <f>SUBTOTAL(109,tb_stats[Total 4G])</f>
        <v>123</v>
      </c>
      <c r="M7" s="12">
        <f>SUBTOTAL(109,tb_stats[Filles 4G])</f>
        <v>61</v>
      </c>
      <c r="N7" s="12">
        <f>SUBTOTAL(109,tb_stats[Total 5G])</f>
        <v>108</v>
      </c>
      <c r="O7" s="12">
        <f>SUBTOTAL(109,tb_stats[Filles 5G])</f>
        <v>52</v>
      </c>
      <c r="P7" s="12">
        <f>SUBTOTAL(109,tb_stats[Total 6G])</f>
        <v>119</v>
      </c>
      <c r="Q7" s="12">
        <f>SUBTOTAL(109,tb_stats[Filles 6G])</f>
        <v>60</v>
      </c>
      <c r="R7" s="12">
        <f>SUBTOTAL(109,tb_stats[Total global])</f>
        <v>781</v>
      </c>
      <c r="S7" s="12">
        <f>SUBTOTAL(109,tb_stats[Total filles])</f>
        <v>385</v>
      </c>
      <c r="T7" s="13"/>
    </row>
  </sheetData>
  <mergeCells count="9">
    <mergeCell ref="F2:G2"/>
    <mergeCell ref="D2:E2"/>
    <mergeCell ref="B2:C2"/>
    <mergeCell ref="R2:S2"/>
    <mergeCell ref="P2:Q2"/>
    <mergeCell ref="N2:O2"/>
    <mergeCell ref="L2:M2"/>
    <mergeCell ref="J2:K2"/>
    <mergeCell ref="H2:I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import">
                <anchor moveWithCells="1">
                  <from>
                    <xdr:col>1</xdr:col>
                    <xdr:colOff>38100</xdr:colOff>
                    <xdr:row>0</xdr:row>
                    <xdr:rowOff>123825</xdr:rowOff>
                  </from>
                  <to>
                    <xdr:col>4</xdr:col>
                    <xdr:colOff>180975</xdr:colOff>
                    <xdr:row>0</xdr:row>
                    <xdr:rowOff>419100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7"/>
  <sheetViews>
    <sheetView workbookViewId="0">
      <selection activeCell="I1" sqref="I1"/>
    </sheetView>
  </sheetViews>
  <sheetFormatPr baseColWidth="10" defaultRowHeight="15" x14ac:dyDescent="0.25"/>
  <cols>
    <col min="1" max="1" width="13.42578125" customWidth="1"/>
    <col min="2" max="28" width="8.28515625" customWidth="1"/>
  </cols>
  <sheetData>
    <row r="1" spans="1:28" ht="46.5" customHeight="1" thickBot="1" x14ac:dyDescent="0.3"/>
    <row r="2" spans="1:28" ht="15.75" customHeight="1" thickBot="1" x14ac:dyDescent="0.3">
      <c r="A2" s="4">
        <f ca="1">TODAY()</f>
        <v>44480</v>
      </c>
      <c r="B2" s="6" t="s">
        <v>24</v>
      </c>
      <c r="C2" s="25"/>
      <c r="D2" s="7"/>
      <c r="E2" s="6" t="s">
        <v>25</v>
      </c>
      <c r="F2" s="25"/>
      <c r="G2" s="7"/>
      <c r="H2" s="6" t="s">
        <v>0</v>
      </c>
      <c r="I2" s="25"/>
      <c r="J2" s="7"/>
      <c r="K2" s="6" t="s">
        <v>1</v>
      </c>
      <c r="L2" s="25"/>
      <c r="M2" s="7"/>
      <c r="N2" s="6" t="s">
        <v>2</v>
      </c>
      <c r="O2" s="25"/>
      <c r="P2" s="7"/>
      <c r="Q2" s="6" t="s">
        <v>3</v>
      </c>
      <c r="R2" s="25"/>
      <c r="S2" s="7"/>
      <c r="T2" s="6" t="s">
        <v>4</v>
      </c>
      <c r="U2" s="25"/>
      <c r="V2" s="7"/>
      <c r="W2" s="6" t="s">
        <v>5</v>
      </c>
      <c r="X2" s="25"/>
      <c r="Y2" s="7"/>
      <c r="Z2" s="6" t="s">
        <v>22</v>
      </c>
      <c r="AA2" s="25"/>
      <c r="AB2" s="7"/>
    </row>
    <row r="3" spans="1:28" ht="30" x14ac:dyDescent="0.25">
      <c r="A3" s="17" t="s">
        <v>18</v>
      </c>
      <c r="B3" s="18" t="s">
        <v>26</v>
      </c>
      <c r="C3" s="19" t="s">
        <v>27</v>
      </c>
      <c r="D3" s="20" t="s">
        <v>41</v>
      </c>
      <c r="E3" s="18" t="s">
        <v>28</v>
      </c>
      <c r="F3" s="19" t="s">
        <v>29</v>
      </c>
      <c r="G3" s="20" t="s">
        <v>33</v>
      </c>
      <c r="H3" s="18" t="s">
        <v>6</v>
      </c>
      <c r="I3" s="19" t="s">
        <v>7</v>
      </c>
      <c r="J3" s="20" t="s">
        <v>34</v>
      </c>
      <c r="K3" s="18" t="s">
        <v>8</v>
      </c>
      <c r="L3" s="19" t="s">
        <v>9</v>
      </c>
      <c r="M3" s="20" t="s">
        <v>40</v>
      </c>
      <c r="N3" s="18" t="s">
        <v>10</v>
      </c>
      <c r="O3" s="19" t="s">
        <v>11</v>
      </c>
      <c r="P3" s="20" t="s">
        <v>39</v>
      </c>
      <c r="Q3" s="18" t="s">
        <v>12</v>
      </c>
      <c r="R3" s="19" t="s">
        <v>13</v>
      </c>
      <c r="S3" s="20" t="s">
        <v>38</v>
      </c>
      <c r="T3" s="18" t="s">
        <v>14</v>
      </c>
      <c r="U3" s="19" t="s">
        <v>15</v>
      </c>
      <c r="V3" s="20" t="s">
        <v>37</v>
      </c>
      <c r="W3" s="18" t="s">
        <v>16</v>
      </c>
      <c r="X3" s="19" t="s">
        <v>17</v>
      </c>
      <c r="Y3" s="20" t="s">
        <v>36</v>
      </c>
      <c r="Z3" s="18" t="s">
        <v>20</v>
      </c>
      <c r="AA3" s="19" t="s">
        <v>21</v>
      </c>
      <c r="AB3" s="20" t="s">
        <v>35</v>
      </c>
    </row>
    <row r="4" spans="1:28" x14ac:dyDescent="0.25">
      <c r="A4" s="3" t="s">
        <v>30</v>
      </c>
      <c r="B4" s="8">
        <v>22</v>
      </c>
      <c r="C4" s="14">
        <v>11</v>
      </c>
      <c r="D4" s="9">
        <v>0.5</v>
      </c>
      <c r="E4" s="8">
        <v>45</v>
      </c>
      <c r="F4" s="14">
        <v>27</v>
      </c>
      <c r="G4" s="9">
        <v>0.6</v>
      </c>
      <c r="H4" s="8">
        <v>71</v>
      </c>
      <c r="I4" s="14">
        <v>29</v>
      </c>
      <c r="J4" s="9">
        <v>0.41</v>
      </c>
      <c r="K4" s="8">
        <v>80</v>
      </c>
      <c r="L4" s="14">
        <v>40</v>
      </c>
      <c r="M4" s="9">
        <v>0.5</v>
      </c>
      <c r="N4" s="8">
        <v>72</v>
      </c>
      <c r="O4" s="14">
        <v>40</v>
      </c>
      <c r="P4" s="9">
        <v>0.56000000000000005</v>
      </c>
      <c r="Q4" s="8">
        <v>77</v>
      </c>
      <c r="R4" s="14">
        <v>35</v>
      </c>
      <c r="S4" s="9">
        <v>0.45</v>
      </c>
      <c r="T4" s="8">
        <v>89</v>
      </c>
      <c r="U4" s="14">
        <v>44</v>
      </c>
      <c r="V4" s="9">
        <v>0.49</v>
      </c>
      <c r="W4" s="8">
        <v>101</v>
      </c>
      <c r="X4" s="14">
        <v>49</v>
      </c>
      <c r="Y4" s="9">
        <v>0.49</v>
      </c>
      <c r="Z4" s="10">
        <f>tb_stats2[[#This Row],[Total P1]]+tb_stats2[[#This Row],[Total P2]]+tb_stats2[[#This Row],[Total 1G]]+tb_stats2[[#This Row],[Total 2G]]+tb_stats2[[#This Row],[Total 3G]]+tb_stats2[[#This Row],[Total 4G]]+tb_stats2[[#This Row],[Total 5G]]+tb_stats2[[#This Row],[Total 6G]]</f>
        <v>557</v>
      </c>
      <c r="AA4" s="14">
        <f>tb_stats2[[#This Row],[Filles P1]]+tb_stats2[[#This Row],[Filles P2]]+tb_stats2[[#This Row],[Filles 1G]]+tb_stats2[[#This Row],[Filles 2G]]+tb_stats2[[#This Row],[Filles 3G]]+tb_stats2[[#This Row],[Filles 4G]]+tb_stats2[[#This Row],[Filles 5G]]+tb_stats2[[#This Row],[Filles 6G]]</f>
        <v>275</v>
      </c>
      <c r="AB4" s="9">
        <f>ROUND(tb_stats2[[#This Row],[Total filles]]/tb_stats2[[#This Row],[Total global]] * 100,2)</f>
        <v>49.37</v>
      </c>
    </row>
    <row r="5" spans="1:28" x14ac:dyDescent="0.25">
      <c r="A5" s="3" t="s">
        <v>31</v>
      </c>
      <c r="B5" s="8"/>
      <c r="C5" s="14"/>
      <c r="D5" s="9"/>
      <c r="E5" s="8"/>
      <c r="F5" s="14"/>
      <c r="G5" s="9"/>
      <c r="H5" s="8">
        <v>32</v>
      </c>
      <c r="I5" s="14">
        <v>15</v>
      </c>
      <c r="J5" s="9">
        <v>0.47</v>
      </c>
      <c r="K5" s="8">
        <v>31</v>
      </c>
      <c r="L5" s="14">
        <v>16</v>
      </c>
      <c r="M5" s="9">
        <v>0.52</v>
      </c>
      <c r="N5" s="8">
        <v>37</v>
      </c>
      <c r="O5" s="14">
        <v>21</v>
      </c>
      <c r="P5" s="9">
        <v>0.56999999999999995</v>
      </c>
      <c r="Q5" s="8">
        <v>26</v>
      </c>
      <c r="R5" s="14">
        <v>16</v>
      </c>
      <c r="S5" s="9">
        <v>0.62</v>
      </c>
      <c r="T5" s="8"/>
      <c r="U5" s="14"/>
      <c r="V5" s="9"/>
      <c r="W5" s="8"/>
      <c r="X5" s="14"/>
      <c r="Y5" s="9"/>
      <c r="Z5" s="10">
        <f>tb_stats2[[#This Row],[Total P1]]+tb_stats2[[#This Row],[Total P2]]+tb_stats2[[#This Row],[Total 1G]]+tb_stats2[[#This Row],[Total 2G]]+tb_stats2[[#This Row],[Total 3G]]+tb_stats2[[#This Row],[Total 4G]]+tb_stats2[[#This Row],[Total 5G]]+tb_stats2[[#This Row],[Total 6G]]</f>
        <v>126</v>
      </c>
      <c r="AA5" s="14">
        <f>tb_stats2[[#This Row],[Filles P1]]+tb_stats2[[#This Row],[Filles P2]]+tb_stats2[[#This Row],[Filles 1G]]+tb_stats2[[#This Row],[Filles 2G]]+tb_stats2[[#This Row],[Filles 3G]]+tb_stats2[[#This Row],[Filles 4G]]+tb_stats2[[#This Row],[Filles 5G]]+tb_stats2[[#This Row],[Filles 6G]]</f>
        <v>68</v>
      </c>
      <c r="AB5" s="9">
        <f>ROUND(tb_stats2[[#This Row],[Total filles]]/tb_stats2[[#This Row],[Total global]] * 100,2)</f>
        <v>53.97</v>
      </c>
    </row>
    <row r="6" spans="1:28" ht="15.75" thickBot="1" x14ac:dyDescent="0.3">
      <c r="A6" s="3" t="s">
        <v>32</v>
      </c>
      <c r="B6" s="8"/>
      <c r="C6" s="14"/>
      <c r="D6" s="9"/>
      <c r="E6" s="8"/>
      <c r="F6" s="14"/>
      <c r="G6" s="9"/>
      <c r="H6" s="8">
        <v>10</v>
      </c>
      <c r="I6" s="14">
        <v>6</v>
      </c>
      <c r="J6" s="9">
        <v>0.6</v>
      </c>
      <c r="K6" s="8">
        <v>15</v>
      </c>
      <c r="L6" s="14">
        <v>1</v>
      </c>
      <c r="M6" s="9">
        <v>7.0000000000000007E-2</v>
      </c>
      <c r="N6" s="8">
        <v>16</v>
      </c>
      <c r="O6" s="14">
        <v>6</v>
      </c>
      <c r="P6" s="9">
        <v>0.38</v>
      </c>
      <c r="Q6" s="8">
        <v>20</v>
      </c>
      <c r="R6" s="14">
        <v>10</v>
      </c>
      <c r="S6" s="9">
        <v>0.5</v>
      </c>
      <c r="T6" s="8">
        <v>19</v>
      </c>
      <c r="U6" s="14">
        <v>8</v>
      </c>
      <c r="V6" s="9">
        <v>0.42</v>
      </c>
      <c r="W6" s="8">
        <v>18</v>
      </c>
      <c r="X6" s="14">
        <v>11</v>
      </c>
      <c r="Y6" s="9">
        <v>0.61</v>
      </c>
      <c r="Z6" s="10">
        <f>tb_stats2[[#This Row],[Total P1]]+tb_stats2[[#This Row],[Total P2]]+tb_stats2[[#This Row],[Total 1G]]+tb_stats2[[#This Row],[Total 2G]]+tb_stats2[[#This Row],[Total 3G]]+tb_stats2[[#This Row],[Total 4G]]+tb_stats2[[#This Row],[Total 5G]]+tb_stats2[[#This Row],[Total 6G]]</f>
        <v>98</v>
      </c>
      <c r="AA6" s="14">
        <f>tb_stats2[[#This Row],[Filles P1]]+tb_stats2[[#This Row],[Filles P2]]+tb_stats2[[#This Row],[Filles 1G]]+tb_stats2[[#This Row],[Filles 2G]]+tb_stats2[[#This Row],[Filles 3G]]+tb_stats2[[#This Row],[Filles 4G]]+tb_stats2[[#This Row],[Filles 5G]]+tb_stats2[[#This Row],[Filles 6G]]</f>
        <v>42</v>
      </c>
      <c r="AB6" s="9">
        <f>ROUND(tb_stats2[[#This Row],[Total filles]]/tb_stats2[[#This Row],[Total global]] * 100,2)</f>
        <v>42.86</v>
      </c>
    </row>
    <row r="7" spans="1:28" ht="15.75" thickBot="1" x14ac:dyDescent="0.3">
      <c r="A7" s="21" t="s">
        <v>22</v>
      </c>
      <c r="B7" s="22">
        <f>SUBTOTAL(109,tb_stats2[Total P1])</f>
        <v>22</v>
      </c>
      <c r="C7" s="23">
        <f>SUBTOTAL(109,tb_stats2[Filles P1])</f>
        <v>11</v>
      </c>
      <c r="D7" s="24">
        <f>tb_stats2[[#Totals],[Filles P1]]/tb_stats2[[#Totals],[Total P1]]*100</f>
        <v>50</v>
      </c>
      <c r="E7" s="22">
        <f>SUBTOTAL(109,tb_stats2[Total P2])</f>
        <v>45</v>
      </c>
      <c r="F7" s="23">
        <f>SUBTOTAL(109,tb_stats2[Filles P2])</f>
        <v>27</v>
      </c>
      <c r="G7" s="24">
        <f>tb_stats2[[#Totals],[Filles P2]]/tb_stats2[[#Totals],[Total P2]]*100</f>
        <v>60</v>
      </c>
      <c r="H7" s="22">
        <f>SUBTOTAL(109,tb_stats2[Total 1G])</f>
        <v>113</v>
      </c>
      <c r="I7" s="23">
        <f>SUBTOTAL(109,tb_stats2[Filles 1G])</f>
        <v>50</v>
      </c>
      <c r="J7" s="24">
        <f>tb_stats2[[#Totals],[Filles 1G]]/tb_stats2[[#Totals],[Total 1G]]*100</f>
        <v>44.247787610619469</v>
      </c>
      <c r="K7" s="22">
        <f>SUBTOTAL(109,tb_stats2[Total 2G])</f>
        <v>126</v>
      </c>
      <c r="L7" s="23">
        <f>SUBTOTAL(109,tb_stats2[Filles 2G])</f>
        <v>57</v>
      </c>
      <c r="M7" s="24">
        <f>tb_stats2[[#Totals],[Filles 2G]]/tb_stats2[[#Totals],[Total 2G]]*100</f>
        <v>45.238095238095241</v>
      </c>
      <c r="N7" s="22">
        <f>SUBTOTAL(109,tb_stats2[Total 3G])</f>
        <v>125</v>
      </c>
      <c r="O7" s="23">
        <f>SUBTOTAL(109,tb_stats2[Filles 3G])</f>
        <v>67</v>
      </c>
      <c r="P7" s="24">
        <f>tb_stats2[[#Totals],[Filles 3G]]/tb_stats2[[#Totals],[Total 3G]]*100</f>
        <v>53.6</v>
      </c>
      <c r="Q7" s="22">
        <f>SUBTOTAL(109,tb_stats2[Total 4G])</f>
        <v>123</v>
      </c>
      <c r="R7" s="23">
        <f>SUBTOTAL(109,tb_stats2[Filles 4G])</f>
        <v>61</v>
      </c>
      <c r="S7" s="24">
        <f>tb_stats2[[#Totals],[Filles 4G]]/tb_stats2[[#Totals],[Total 4G]]*100</f>
        <v>49.59349593495935</v>
      </c>
      <c r="T7" s="22">
        <f>SUBTOTAL(109,tb_stats2[Total 5G])</f>
        <v>108</v>
      </c>
      <c r="U7" s="23">
        <f>SUBTOTAL(109,tb_stats2[Filles 5G])</f>
        <v>52</v>
      </c>
      <c r="V7" s="24">
        <f>tb_stats2[[#Totals],[Filles 5G]]/tb_stats2[[#Totals],[Total 5G]]*100</f>
        <v>48.148148148148145</v>
      </c>
      <c r="W7" s="22">
        <f>SUBTOTAL(109,tb_stats2[Total 6G])</f>
        <v>119</v>
      </c>
      <c r="X7" s="23">
        <f>SUBTOTAL(109,tb_stats2[Filles 6G])</f>
        <v>60</v>
      </c>
      <c r="Y7" s="24">
        <f>tb_stats2[[#Totals],[Filles 6G]]/tb_stats2[[#Totals],[Total 6G]]*100</f>
        <v>50.420168067226889</v>
      </c>
      <c r="Z7" s="22">
        <f>SUBTOTAL(109,tb_stats2[Total global])</f>
        <v>781</v>
      </c>
      <c r="AA7" s="23">
        <f>SUBTOTAL(109,tb_stats2[Total filles])</f>
        <v>385</v>
      </c>
      <c r="AB7" s="24">
        <f>tb_stats2[[#Totals],[Total filles]]/tb_stats2[[#Totals],[Total global]]*100</f>
        <v>49.295774647887328</v>
      </c>
    </row>
  </sheetData>
  <mergeCells count="9">
    <mergeCell ref="K2:M2"/>
    <mergeCell ref="H2:J2"/>
    <mergeCell ref="E2:G2"/>
    <mergeCell ref="B2:D2"/>
    <mergeCell ref="Z2:AB2"/>
    <mergeCell ref="W2:Y2"/>
    <mergeCell ref="T2:V2"/>
    <mergeCell ref="Q2:S2"/>
    <mergeCell ref="N2:P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Stats2">
                <anchor moveWithCells="1">
                  <from>
                    <xdr:col>3</xdr:col>
                    <xdr:colOff>0</xdr:colOff>
                    <xdr:row>0</xdr:row>
                    <xdr:rowOff>142875</xdr:rowOff>
                  </from>
                  <to>
                    <xdr:col>6</xdr:col>
                    <xdr:colOff>171450</xdr:colOff>
                    <xdr:row>0</xdr:row>
                    <xdr:rowOff>438150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9"/>
  <sheetViews>
    <sheetView workbookViewId="0">
      <selection activeCell="A4" sqref="A4"/>
    </sheetView>
  </sheetViews>
  <sheetFormatPr baseColWidth="10" defaultRowHeight="15" x14ac:dyDescent="0.25"/>
  <cols>
    <col min="1" max="1" width="24.7109375" style="2" bestFit="1" customWidth="1"/>
  </cols>
  <sheetData>
    <row r="1" spans="1:1" x14ac:dyDescent="0.25">
      <c r="A1" s="1" t="s">
        <v>23</v>
      </c>
    </row>
    <row r="2" spans="1:1" x14ac:dyDescent="0.25">
      <c r="A2" s="2" t="s">
        <v>24</v>
      </c>
    </row>
    <row r="3" spans="1:1" x14ac:dyDescent="0.25">
      <c r="A3" s="2" t="s">
        <v>25</v>
      </c>
    </row>
    <row r="4" spans="1:1" x14ac:dyDescent="0.25">
      <c r="A4" s="2" t="s">
        <v>0</v>
      </c>
    </row>
    <row r="5" spans="1:1" x14ac:dyDescent="0.25">
      <c r="A5" s="2" t="s">
        <v>1</v>
      </c>
    </row>
    <row r="6" spans="1:1" x14ac:dyDescent="0.25">
      <c r="A6" s="2" t="s">
        <v>2</v>
      </c>
    </row>
    <row r="7" spans="1:1" x14ac:dyDescent="0.25">
      <c r="A7" s="2" t="s">
        <v>3</v>
      </c>
    </row>
    <row r="8" spans="1:1" x14ac:dyDescent="0.25">
      <c r="A8" s="2" t="s">
        <v>4</v>
      </c>
    </row>
    <row r="9" spans="1:1" x14ac:dyDescent="0.25">
      <c r="A9" s="2" t="s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Stats 1</vt:lpstr>
      <vt:lpstr>Stats 2</vt:lpstr>
      <vt:lpstr>Niveaux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yal</dc:creator>
  <cp:lastModifiedBy>yal</cp:lastModifiedBy>
  <dcterms:created xsi:type="dcterms:W3CDTF">2021-10-09T08:20:21Z</dcterms:created>
  <dcterms:modified xsi:type="dcterms:W3CDTF">2021-10-11T10:11:45Z</dcterms:modified>
</cp:coreProperties>
</file>