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tables/table5.xml" ContentType="application/vnd.openxmlformats-officedocument.spreadsheetml.table+xml"/>
  <Override PartName="/xl/tables/table6.xml" ContentType="application/vnd.openxmlformats-officedocument.spreadsheetml.table+xml"/>
  <Override PartName="/xl/tables/table7.xml" ContentType="application/vnd.openxmlformats-officedocument.spreadsheetml.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-120" yWindow="-120" windowWidth="29040" windowHeight="15840" tabRatio="914" activeTab="2"/>
  </bookViews>
  <sheets>
    <sheet name="Modèle Sub" sheetId="20" r:id="rId1"/>
    <sheet name="Employés" sheetId="19" r:id="rId2"/>
    <sheet name="Recap" sheetId="16" r:id="rId3"/>
    <sheet name="table des feuilles" sheetId="39" r:id="rId4"/>
    <sheet name="Feuil1" sheetId="77" r:id="rId5"/>
    <sheet name="Achats" sheetId="79" r:id="rId6"/>
    <sheet name="Factures" sheetId="80" r:id="rId7"/>
  </sheets>
  <definedNames>
    <definedName name="_xlnm._FilterDatabase" localSheetId="2" hidden="1">Recap!#REF!</definedName>
    <definedName name="_xlnm.Print_Area" localSheetId="2">Recap!#REF!</definedName>
  </definedNames>
  <calcPr calcId="145621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calcChain.xml><?xml version="1.0" encoding="utf-8"?>
<calcChain xmlns="http://schemas.openxmlformats.org/spreadsheetml/2006/main">
  <c r="B6" i="80" l="1"/>
  <c r="B7" i="80"/>
  <c r="B8" i="80"/>
  <c r="B9" i="80"/>
  <c r="C6" i="80"/>
  <c r="C7" i="80"/>
  <c r="C8" i="80"/>
  <c r="C9" i="80"/>
  <c r="D6" i="80"/>
  <c r="D7" i="80"/>
  <c r="D8" i="80"/>
  <c r="D9" i="80"/>
  <c r="E6" i="80"/>
  <c r="E7" i="80"/>
  <c r="E8" i="80"/>
  <c r="E9" i="80"/>
  <c r="F6" i="80"/>
  <c r="F7" i="80"/>
  <c r="F8" i="80"/>
  <c r="F9" i="80"/>
  <c r="AQ6" i="80"/>
  <c r="AQ7" i="80"/>
  <c r="AQ8" i="80"/>
  <c r="AQ9" i="80"/>
  <c r="AY6" i="80"/>
  <c r="AY7" i="80"/>
  <c r="AY8" i="80"/>
  <c r="AY9" i="80"/>
  <c r="AZ6" i="80"/>
  <c r="AZ7" i="80"/>
  <c r="AZ8" i="80"/>
  <c r="AZ9" i="80"/>
  <c r="BA6" i="80"/>
  <c r="BA7" i="80"/>
  <c r="BA8" i="80"/>
  <c r="BA9" i="80"/>
  <c r="BB6" i="80"/>
  <c r="BB7" i="80"/>
  <c r="BB8" i="80"/>
  <c r="BB9" i="80"/>
  <c r="BC6" i="80"/>
  <c r="BC7" i="80"/>
  <c r="BC8" i="80"/>
  <c r="BC9" i="80"/>
  <c r="BD6" i="80"/>
  <c r="BD7" i="80"/>
  <c r="BD8" i="80"/>
  <c r="BD9" i="80"/>
  <c r="BE6" i="80"/>
  <c r="BE7" i="80"/>
  <c r="BE8" i="80"/>
  <c r="BE9" i="80"/>
  <c r="AR6" i="80" l="1"/>
  <c r="AR9" i="80"/>
  <c r="AR8" i="80"/>
  <c r="AR7" i="80"/>
  <c r="B6" i="79"/>
  <c r="B7" i="79"/>
  <c r="B8" i="79"/>
  <c r="B9" i="79"/>
  <c r="B10" i="79"/>
  <c r="C6" i="79"/>
  <c r="C7" i="79"/>
  <c r="C8" i="79"/>
  <c r="C9" i="79"/>
  <c r="C10" i="79"/>
  <c r="D6" i="79"/>
  <c r="D7" i="79"/>
  <c r="D8" i="79"/>
  <c r="D9" i="79"/>
  <c r="D10" i="79"/>
  <c r="E6" i="79"/>
  <c r="E7" i="79"/>
  <c r="E8" i="79"/>
  <c r="E9" i="79"/>
  <c r="F9" i="79" s="1"/>
  <c r="E10" i="79"/>
  <c r="F6" i="79"/>
  <c r="F7" i="79"/>
  <c r="F8" i="79"/>
  <c r="F10" i="79"/>
  <c r="AQ6" i="79"/>
  <c r="AQ7" i="79"/>
  <c r="AR7" i="79" s="1"/>
  <c r="AQ8" i="79"/>
  <c r="AQ9" i="79"/>
  <c r="AQ10" i="79"/>
  <c r="AY6" i="79"/>
  <c r="AY7" i="79"/>
  <c r="AY8" i="79"/>
  <c r="AY9" i="79"/>
  <c r="AY10" i="79"/>
  <c r="AZ6" i="79"/>
  <c r="AZ7" i="79"/>
  <c r="AZ8" i="79"/>
  <c r="AZ9" i="79"/>
  <c r="AZ10" i="79"/>
  <c r="BA6" i="79"/>
  <c r="BA7" i="79"/>
  <c r="BA8" i="79"/>
  <c r="BA9" i="79"/>
  <c r="BA10" i="79"/>
  <c r="BB6" i="79"/>
  <c r="BB7" i="79"/>
  <c r="BB8" i="79"/>
  <c r="BB9" i="79"/>
  <c r="BB10" i="79"/>
  <c r="BC6" i="79"/>
  <c r="BC7" i="79"/>
  <c r="BC8" i="79"/>
  <c r="BC9" i="79"/>
  <c r="BC10" i="79"/>
  <c r="BD6" i="79"/>
  <c r="BD7" i="79"/>
  <c r="BD8" i="79"/>
  <c r="BD9" i="79"/>
  <c r="BD10" i="79"/>
  <c r="BE6" i="79"/>
  <c r="BE7" i="79"/>
  <c r="BE8" i="79"/>
  <c r="BE9" i="79"/>
  <c r="BE10" i="79"/>
  <c r="BG10" i="80"/>
  <c r="AN10" i="80"/>
  <c r="AK10" i="80"/>
  <c r="AH10" i="80"/>
  <c r="AE10" i="80"/>
  <c r="AB10" i="80"/>
  <c r="Y10" i="80"/>
  <c r="V10" i="80"/>
  <c r="S10" i="80"/>
  <c r="P10" i="80"/>
  <c r="M10" i="80"/>
  <c r="J10" i="80"/>
  <c r="G10" i="80"/>
  <c r="BE5" i="80"/>
  <c r="BD5" i="80"/>
  <c r="BC5" i="80"/>
  <c r="BB5" i="80"/>
  <c r="BA5" i="80"/>
  <c r="AZ5" i="80"/>
  <c r="AY5" i="80"/>
  <c r="AQ5" i="80"/>
  <c r="E5" i="80"/>
  <c r="F5" i="80" s="1"/>
  <c r="D5" i="80"/>
  <c r="C5" i="80"/>
  <c r="B5" i="80"/>
  <c r="B1" i="80"/>
  <c r="BG11" i="79"/>
  <c r="AN11" i="79"/>
  <c r="AK11" i="79"/>
  <c r="AH11" i="79"/>
  <c r="AE11" i="79"/>
  <c r="AB11" i="79"/>
  <c r="Y11" i="79"/>
  <c r="V11" i="79"/>
  <c r="S11" i="79"/>
  <c r="P11" i="79"/>
  <c r="M11" i="79"/>
  <c r="J11" i="79"/>
  <c r="G11" i="79"/>
  <c r="BE5" i="79"/>
  <c r="BD5" i="79"/>
  <c r="BC5" i="79"/>
  <c r="BB5" i="79"/>
  <c r="BA5" i="79"/>
  <c r="AZ5" i="79"/>
  <c r="AY5" i="79"/>
  <c r="AQ5" i="79"/>
  <c r="E5" i="79"/>
  <c r="F5" i="79" s="1"/>
  <c r="D5" i="79"/>
  <c r="C5" i="79"/>
  <c r="B5" i="79"/>
  <c r="B1" i="79"/>
  <c r="AR5" i="80" l="1"/>
  <c r="AR9" i="79"/>
  <c r="AR10" i="79"/>
  <c r="AR6" i="79"/>
  <c r="AR8" i="79"/>
  <c r="AR5" i="79"/>
  <c r="AI6" i="77"/>
  <c r="AF6" i="77"/>
  <c r="AC6" i="77"/>
  <c r="Z6" i="77"/>
  <c r="AI5" i="77"/>
  <c r="AF5" i="77"/>
  <c r="AC5" i="77"/>
  <c r="Z5" i="77"/>
  <c r="AI4" i="77"/>
  <c r="AF4" i="77"/>
  <c r="AC4" i="77"/>
  <c r="Z4" i="77"/>
  <c r="W6" i="77"/>
  <c r="T6" i="77"/>
  <c r="Q6" i="77"/>
  <c r="N6" i="77"/>
  <c r="K6" i="77"/>
  <c r="H6" i="77"/>
  <c r="E6" i="77"/>
  <c r="B6" i="77"/>
  <c r="W5" i="77"/>
  <c r="T5" i="77"/>
  <c r="Q5" i="77"/>
  <c r="N5" i="77"/>
  <c r="K5" i="77"/>
  <c r="H5" i="77"/>
  <c r="E5" i="77"/>
  <c r="B5" i="77"/>
  <c r="E4" i="77"/>
  <c r="H4" i="77"/>
  <c r="K4" i="77"/>
  <c r="N4" i="77"/>
  <c r="Q4" i="77"/>
  <c r="T4" i="77"/>
  <c r="W4" i="77"/>
  <c r="B4" i="77"/>
  <c r="E5" i="20" l="1"/>
  <c r="F5" i="20" s="1"/>
  <c r="AR5" i="20" s="1"/>
  <c r="D5" i="20"/>
  <c r="C5" i="20"/>
  <c r="B5" i="20"/>
  <c r="AQ5" i="20"/>
  <c r="AY5" i="20"/>
  <c r="AZ5" i="20"/>
  <c r="BA5" i="20"/>
  <c r="BB5" i="20"/>
  <c r="BC5" i="20"/>
  <c r="BD5" i="20"/>
  <c r="BE5" i="20"/>
  <c r="B1" i="20" l="1"/>
  <c r="J6" i="20"/>
  <c r="M6" i="20"/>
  <c r="P6" i="20"/>
  <c r="S6" i="20"/>
  <c r="V6" i="20"/>
  <c r="Y6" i="20"/>
  <c r="AB6" i="20"/>
  <c r="AE6" i="20"/>
  <c r="AH6" i="20"/>
  <c r="AK6" i="20"/>
  <c r="AN6" i="20"/>
  <c r="G6" i="20"/>
  <c r="BG6" i="20"/>
</calcChain>
</file>

<file path=xl/sharedStrings.xml><?xml version="1.0" encoding="utf-8"?>
<sst xmlns="http://schemas.openxmlformats.org/spreadsheetml/2006/main" count="335" uniqueCount="133">
  <si>
    <t>Nom</t>
  </si>
  <si>
    <t>Prénom</t>
  </si>
  <si>
    <t>Matricule</t>
  </si>
  <si>
    <t>CUMUL</t>
  </si>
  <si>
    <t>Reste à donner</t>
  </si>
  <si>
    <t>Conjoint / enfant</t>
  </si>
  <si>
    <t>ce qui peut être remboursé</t>
  </si>
  <si>
    <t>Somme Max Allouée</t>
  </si>
  <si>
    <t>S.S</t>
  </si>
  <si>
    <t>Facture</t>
  </si>
  <si>
    <t>A</t>
  </si>
  <si>
    <t>B</t>
  </si>
  <si>
    <t>C</t>
  </si>
  <si>
    <t>D</t>
  </si>
  <si>
    <t>E</t>
  </si>
  <si>
    <t>Reste à Charge</t>
  </si>
  <si>
    <t>Année</t>
  </si>
  <si>
    <t>Semestre</t>
  </si>
  <si>
    <t>Trimestre</t>
  </si>
  <si>
    <t>Janvier 2021</t>
  </si>
  <si>
    <t>Fevrier 2021</t>
  </si>
  <si>
    <t>Mars 2021</t>
  </si>
  <si>
    <t>Avril 2021</t>
  </si>
  <si>
    <t>Mai 2021</t>
  </si>
  <si>
    <t>Juin 2021</t>
  </si>
  <si>
    <t>Juillet 2021</t>
  </si>
  <si>
    <t>A Régler</t>
  </si>
  <si>
    <t>Kms parcourus</t>
  </si>
  <si>
    <t>Tranche</t>
  </si>
  <si>
    <t>Mut.</t>
  </si>
  <si>
    <t>Ce qui va être facturé</t>
  </si>
  <si>
    <t>ce qui doit être donné</t>
  </si>
  <si>
    <t>Cotisation 1</t>
  </si>
  <si>
    <t>Cotisation 2</t>
  </si>
  <si>
    <t>Recap</t>
  </si>
  <si>
    <t>Mois</t>
  </si>
  <si>
    <t>A regler</t>
  </si>
  <si>
    <t>sept-21</t>
  </si>
  <si>
    <t>oct-21</t>
  </si>
  <si>
    <t>nov-21</t>
  </si>
  <si>
    <t>déc-21</t>
  </si>
  <si>
    <t>Reste à charge2</t>
  </si>
  <si>
    <t>Conjoint - enfant</t>
  </si>
  <si>
    <t>Total</t>
  </si>
  <si>
    <t>somme Allouée</t>
  </si>
  <si>
    <t>Civilité</t>
  </si>
  <si>
    <t>M.</t>
  </si>
  <si>
    <t>Mme</t>
  </si>
  <si>
    <t>MCB</t>
  </si>
  <si>
    <t>Mognpj</t>
  </si>
  <si>
    <t>LRKWYX</t>
  </si>
  <si>
    <t>Fljkm-Hiy</t>
  </si>
  <si>
    <t>ZETTZX - BEZZXLZ</t>
  </si>
  <si>
    <t>Smdcpclqkak</t>
  </si>
  <si>
    <t>FLASER</t>
  </si>
  <si>
    <t>Uabftw</t>
  </si>
  <si>
    <t>UJCUBRE</t>
  </si>
  <si>
    <t>Jkukox</t>
  </si>
  <si>
    <t>ALD</t>
  </si>
  <si>
    <t>Mkm</t>
  </si>
  <si>
    <t>TDFANZGRQ</t>
  </si>
  <si>
    <t>Rewnoc</t>
  </si>
  <si>
    <t>UDXZ</t>
  </si>
  <si>
    <t>Lyuqk-Xsq</t>
  </si>
  <si>
    <t>ZUH</t>
  </si>
  <si>
    <t>Kpekwygeusw</t>
  </si>
  <si>
    <t>AMYTSP</t>
  </si>
  <si>
    <t>Vbygre</t>
  </si>
  <si>
    <t>MJFZNT - EHAVRTN</t>
  </si>
  <si>
    <t>Cnojjv</t>
  </si>
  <si>
    <t>KUYOLT</t>
  </si>
  <si>
    <t>Gto</t>
  </si>
  <si>
    <t>UJCJCCL</t>
  </si>
  <si>
    <t>Rslajm</t>
  </si>
  <si>
    <t>BND</t>
  </si>
  <si>
    <t>Wgnxm-Qhi</t>
  </si>
  <si>
    <t>VACYNFNEW</t>
  </si>
  <si>
    <t>Jdhehednydq</t>
  </si>
  <si>
    <t>FJAH</t>
  </si>
  <si>
    <t>Tcgdrh</t>
  </si>
  <si>
    <t>BRG</t>
  </si>
  <si>
    <t>Juhvnb</t>
  </si>
  <si>
    <t>MEBRBA</t>
  </si>
  <si>
    <t>Sbq</t>
  </si>
  <si>
    <t>AKKLBT - ZAGAVOS</t>
  </si>
  <si>
    <t>Ntsqjx</t>
  </si>
  <si>
    <t>UIBWWO</t>
  </si>
  <si>
    <t>Ngayt-Wbq</t>
  </si>
  <si>
    <t>IQIXRFW</t>
  </si>
  <si>
    <t>Qbmerttdjlx</t>
  </si>
  <si>
    <t>QSJ</t>
  </si>
  <si>
    <t>Cqsckq</t>
  </si>
  <si>
    <t>nom feuille</t>
  </si>
  <si>
    <t>nom tableau</t>
  </si>
  <si>
    <t>Achats</t>
  </si>
  <si>
    <t>tb_Achats</t>
  </si>
  <si>
    <t>Factures</t>
  </si>
  <si>
    <t>tb_Factures</t>
  </si>
  <si>
    <t>col-janv</t>
  </si>
  <si>
    <t>janv-periode</t>
  </si>
  <si>
    <t>Juin-periode</t>
  </si>
  <si>
    <t>janv-21</t>
  </si>
  <si>
    <t>mars-21</t>
  </si>
  <si>
    <t>avr-21</t>
  </si>
  <si>
    <t>mai-21</t>
  </si>
  <si>
    <t>juin-21</t>
  </si>
  <si>
    <t>juil-21</t>
  </si>
  <si>
    <t>août-21</t>
  </si>
  <si>
    <t>col-sept</t>
  </si>
  <si>
    <t>oct-pepriode</t>
  </si>
  <si>
    <t>col-oct</t>
  </si>
  <si>
    <t>nov-periode</t>
  </si>
  <si>
    <t>col-nov</t>
  </si>
  <si>
    <t>déc-periode</t>
  </si>
  <si>
    <t>col-déc</t>
  </si>
  <si>
    <t>fev-21</t>
  </si>
  <si>
    <t>fev-periode</t>
  </si>
  <si>
    <t>col-fev</t>
  </si>
  <si>
    <t>mars-periode</t>
  </si>
  <si>
    <t>col-mars</t>
  </si>
  <si>
    <t>avril-periode</t>
  </si>
  <si>
    <t>col-avril</t>
  </si>
  <si>
    <t>mai-periode</t>
  </si>
  <si>
    <t>col-mai</t>
  </si>
  <si>
    <t>col-juin</t>
  </si>
  <si>
    <t>juil-periode</t>
  </si>
  <si>
    <t>col-juillet</t>
  </si>
  <si>
    <t>août-periode</t>
  </si>
  <si>
    <t>col-août</t>
  </si>
  <si>
    <t>sept-periode</t>
  </si>
  <si>
    <t>T</t>
  </si>
  <si>
    <t>S</t>
  </si>
  <si>
    <t>Février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</si>
</sst>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5">
    <numFmt numFmtId="164" formatCode="_(* #,##0.00_);_(* \(#,##0.00\);_(* &quot;-&quot;??_);_(@_)"/>
    <numFmt numFmtId="165" formatCode="_(&quot;€&quot;* #,##0.00_);_(&quot;€&quot;* \(#,##0.00\);_(&quot;€&quot;* &quot;-&quot;??_);_(@_)"/>
    <numFmt numFmtId="166" formatCode="#,##0\ &quot;€&quot;"/>
    <numFmt numFmtId="167" formatCode="#,##0.00\ &quot;€&quot;"/>
    <numFmt numFmtId="168" formatCode="000000#"/>
  </numFmts>
  <fonts count="19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10"/>
      <name val="Arial"/>
      <family val="2"/>
    </font>
    <font>
      <sz val="11"/>
      <color theme="1"/>
      <name val="Calibri"/>
      <family val="2"/>
      <scheme val="minor"/>
    </font>
    <font>
      <b/>
      <sz val="11"/>
      <name val="Arial"/>
      <family val="2"/>
    </font>
    <font>
      <b/>
      <i/>
      <sz val="22"/>
      <color theme="1"/>
      <name val="Calibri"/>
      <family val="2"/>
      <scheme val="minor"/>
    </font>
    <font>
      <b/>
      <u/>
      <sz val="14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  <font>
      <b/>
      <sz val="9"/>
      <name val="Arial"/>
      <family val="2"/>
    </font>
    <font>
      <sz val="10"/>
      <name val="Arial"/>
      <family val="2"/>
    </font>
    <font>
      <sz val="10"/>
      <color rgb="FF000000"/>
      <name val="Arial"/>
      <family val="2"/>
    </font>
    <font>
      <b/>
      <sz val="8"/>
      <name val="Arial"/>
      <family val="2"/>
    </font>
    <font>
      <b/>
      <sz val="10"/>
      <color theme="0"/>
      <name val="Arial"/>
      <family val="2"/>
    </font>
    <font>
      <sz val="20"/>
      <color theme="1"/>
      <name val="Calibri"/>
      <family val="2"/>
      <scheme val="minor"/>
    </font>
    <font>
      <b/>
      <sz val="11"/>
      <color indexed="9"/>
      <name val="Arial"/>
      <family val="2"/>
    </font>
    <font>
      <b/>
      <sz val="20"/>
      <color indexed="9"/>
      <name val="Arial"/>
      <family val="2"/>
    </font>
    <font>
      <b/>
      <sz val="26"/>
      <color rgb="FFFF0000"/>
      <name val="Calibri"/>
      <family val="2"/>
      <scheme val="minor"/>
    </font>
    <font>
      <sz val="11"/>
      <color rgb="FF000000"/>
      <name val="Calibri"/>
      <family val="2"/>
    </font>
  </fonts>
  <fills count="9">
    <fill>
      <patternFill patternType="none"/>
    </fill>
    <fill>
      <patternFill patternType="gray125"/>
    </fill>
    <fill>
      <patternFill patternType="solid">
        <fgColor theme="9" tint="0.59999389629810485"/>
        <bgColor indexed="9"/>
      </patternFill>
    </fill>
    <fill>
      <patternFill patternType="solid">
        <fgColor theme="6" tint="0.59999389629810485"/>
        <bgColor indexed="9"/>
      </patternFill>
    </fill>
    <fill>
      <patternFill patternType="solid">
        <fgColor indexed="54"/>
        <bgColor indexed="9"/>
      </patternFill>
    </fill>
    <fill>
      <patternFill patternType="solid">
        <fgColor rgb="FF666699"/>
        <bgColor indexed="9"/>
      </patternFill>
    </fill>
    <fill>
      <patternFill patternType="solid">
        <fgColor rgb="FFFFFF00"/>
        <bgColor indexed="64"/>
      </patternFill>
    </fill>
    <fill>
      <patternFill patternType="solid">
        <fgColor rgb="FF666699"/>
        <bgColor indexed="64"/>
      </patternFill>
    </fill>
    <fill>
      <patternFill patternType="solid">
        <fgColor theme="0" tint="-0.14999847407452621"/>
        <bgColor indexed="9"/>
      </patternFill>
    </fill>
  </fills>
  <borders count="12">
    <border>
      <left/>
      <right/>
      <top/>
      <bottom/>
      <diagonal/>
    </border>
    <border>
      <left style="thin">
        <color indexed="31"/>
      </left>
      <right style="thin">
        <color indexed="31"/>
      </right>
      <top style="medium">
        <color indexed="31"/>
      </top>
      <bottom style="medium">
        <color rgb="FFCCCCFF"/>
      </bottom>
      <diagonal/>
    </border>
    <border>
      <left style="thin">
        <color rgb="FF0000FF"/>
      </left>
      <right/>
      <top style="thin">
        <color rgb="FF0000FF"/>
      </top>
      <bottom style="thin">
        <color rgb="FF0000FF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medium">
        <color indexed="31"/>
      </bottom>
      <diagonal/>
    </border>
    <border>
      <left style="medium">
        <color indexed="31"/>
      </left>
      <right style="thin">
        <color indexed="31"/>
      </right>
      <top/>
      <bottom style="medium">
        <color rgb="FFCCCCFF"/>
      </bottom>
      <diagonal/>
    </border>
    <border>
      <left style="thin">
        <color indexed="31"/>
      </left>
      <right style="thin">
        <color indexed="31"/>
      </right>
      <top/>
      <bottom style="medium">
        <color rgb="FFCCCCFF"/>
      </bottom>
      <diagonal/>
    </border>
    <border>
      <left style="thin">
        <color rgb="FF0000FF"/>
      </left>
      <right/>
      <top style="thin">
        <color theme="8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rgb="FF0000FF"/>
      </left>
      <right/>
      <top style="thin">
        <color rgb="FF0000FF"/>
      </top>
      <bottom/>
      <diagonal/>
    </border>
    <border>
      <left style="thin">
        <color rgb="FF0000FF"/>
      </left>
      <right style="thin">
        <color rgb="FF0000FF"/>
      </right>
      <top/>
      <bottom style="thin">
        <color rgb="FF0000FF"/>
      </bottom>
      <diagonal/>
    </border>
  </borders>
  <cellStyleXfs count="13">
    <xf numFmtId="0" fontId="0" fillId="0" borderId="0"/>
    <xf numFmtId="0" fontId="1" fillId="0" borderId="0"/>
    <xf numFmtId="0" fontId="2" fillId="0" borderId="0"/>
    <xf numFmtId="0" fontId="3" fillId="0" borderId="0"/>
    <xf numFmtId="0" fontId="1" fillId="0" borderId="0"/>
    <xf numFmtId="0" fontId="1" fillId="0" borderId="0"/>
    <xf numFmtId="0" fontId="1" fillId="0" borderId="0"/>
    <xf numFmtId="165" fontId="4" fillId="0" borderId="0" applyFont="0" applyFill="0" applyBorder="0" applyAlignment="0" applyProtection="0"/>
    <xf numFmtId="0" fontId="1" fillId="0" borderId="0"/>
    <xf numFmtId="0" fontId="4" fillId="0" borderId="0"/>
    <xf numFmtId="165" fontId="4" fillId="0" borderId="0" applyFont="0" applyFill="0" applyBorder="0" applyAlignment="0" applyProtection="0"/>
    <xf numFmtId="0" fontId="10" fillId="0" borderId="0"/>
    <xf numFmtId="0" fontId="11" fillId="0" borderId="0"/>
  </cellStyleXfs>
  <cellXfs count="41">
    <xf numFmtId="0" fontId="0" fillId="0" borderId="0" xfId="0"/>
    <xf numFmtId="166" fontId="0" fillId="0" borderId="0" xfId="0" applyNumberFormat="1" applyFill="1" applyBorder="1" applyAlignment="1">
      <alignment horizontal="center" vertical="center" wrapText="1"/>
    </xf>
    <xf numFmtId="166" fontId="0" fillId="0" borderId="0" xfId="7" quotePrefix="1" applyNumberFormat="1" applyFont="1" applyFill="1" applyBorder="1" applyAlignment="1">
      <alignment horizontal="center" vertical="center" wrapText="1"/>
    </xf>
    <xf numFmtId="164" fontId="0" fillId="0" borderId="0" xfId="0" applyNumberFormat="1" applyFill="1" applyBorder="1" applyAlignment="1">
      <alignment horizontal="center" vertical="center" wrapText="1"/>
    </xf>
    <xf numFmtId="0" fontId="6" fillId="0" borderId="0" xfId="0" applyFont="1" applyAlignment="1">
      <alignment vertical="center"/>
    </xf>
    <xf numFmtId="167" fontId="14" fillId="0" borderId="0" xfId="0" applyNumberFormat="1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right" vertical="center"/>
    </xf>
    <xf numFmtId="0" fontId="7" fillId="0" borderId="0" xfId="0" applyFont="1" applyAlignment="1">
      <alignment vertical="center"/>
    </xf>
    <xf numFmtId="0" fontId="15" fillId="5" borderId="1" xfId="8" applyFont="1" applyFill="1" applyBorder="1" applyAlignment="1">
      <alignment horizontal="center" vertical="center" wrapText="1"/>
    </xf>
    <xf numFmtId="0" fontId="0" fillId="0" borderId="4" xfId="0" applyBorder="1" applyAlignment="1"/>
    <xf numFmtId="0" fontId="15" fillId="4" borderId="5" xfId="8" applyFont="1" applyFill="1" applyBorder="1" applyAlignment="1">
      <alignment horizontal="center" vertical="center" wrapText="1"/>
    </xf>
    <xf numFmtId="0" fontId="15" fillId="4" borderId="6" xfId="8" applyFont="1" applyFill="1" applyBorder="1" applyAlignment="1">
      <alignment horizontal="center" vertical="center" wrapText="1"/>
    </xf>
    <xf numFmtId="0" fontId="15" fillId="5" borderId="6" xfId="8" applyFont="1" applyFill="1" applyBorder="1" applyAlignment="1">
      <alignment horizontal="center" vertical="center" wrapText="1"/>
    </xf>
    <xf numFmtId="0" fontId="16" fillId="5" borderId="6" xfId="8" applyFont="1" applyFill="1" applyBorder="1" applyAlignment="1">
      <alignment horizontal="center" vertical="center" wrapText="1"/>
    </xf>
    <xf numFmtId="0" fontId="0" fillId="0" borderId="0" xfId="0" applyAlignment="1">
      <alignment horizontal="center"/>
    </xf>
    <xf numFmtId="0" fontId="5" fillId="2" borderId="3" xfId="8" applyNumberFormat="1" applyFont="1" applyFill="1" applyBorder="1" applyAlignment="1">
      <alignment horizontal="center" vertical="center" wrapText="1"/>
    </xf>
    <xf numFmtId="0" fontId="13" fillId="7" borderId="7" xfId="0" applyFont="1" applyFill="1" applyBorder="1" applyAlignment="1">
      <alignment horizontal="center" vertical="center" wrapText="1"/>
    </xf>
    <xf numFmtId="168" fontId="0" fillId="0" borderId="0" xfId="0" applyNumberFormat="1"/>
    <xf numFmtId="17" fontId="9" fillId="3" borderId="2" xfId="8" applyNumberFormat="1" applyFont="1" applyFill="1" applyBorder="1" applyAlignment="1">
      <alignment horizontal="center" vertical="center" wrapText="1"/>
    </xf>
    <xf numFmtId="0" fontId="0" fillId="0" borderId="0" xfId="0" applyAlignment="1">
      <alignment horizontal="centerContinuous"/>
    </xf>
    <xf numFmtId="0" fontId="17" fillId="0" borderId="0" xfId="0" applyFont="1" applyBorder="1" applyAlignment="1">
      <alignment horizontal="centerContinuous" vertical="center"/>
    </xf>
    <xf numFmtId="0" fontId="0" fillId="0" borderId="0" xfId="0" applyFill="1" applyBorder="1"/>
    <xf numFmtId="166" fontId="0" fillId="0" borderId="0" xfId="0" applyNumberFormat="1" applyFont="1" applyFill="1" applyBorder="1" applyAlignment="1">
      <alignment horizontal="center" vertical="center" wrapText="1"/>
    </xf>
    <xf numFmtId="167" fontId="0" fillId="0" borderId="0" xfId="0" applyNumberFormat="1"/>
    <xf numFmtId="0" fontId="5" fillId="2" borderId="8" xfId="8" applyNumberFormat="1" applyFont="1" applyFill="1" applyBorder="1" applyAlignment="1">
      <alignment horizontal="center" vertical="center" wrapText="1"/>
    </xf>
    <xf numFmtId="0" fontId="5" fillId="2" borderId="9" xfId="8" applyNumberFormat="1" applyFont="1" applyFill="1" applyBorder="1" applyAlignment="1">
      <alignment horizontal="center" vertical="center" wrapText="1"/>
    </xf>
    <xf numFmtId="0" fontId="5" fillId="2" borderId="8" xfId="8" applyNumberFormat="1" applyFont="1" applyFill="1" applyBorder="1" applyAlignment="1">
      <alignment horizontal="center" vertical="center"/>
    </xf>
    <xf numFmtId="17" fontId="9" fillId="3" borderId="10" xfId="8" applyNumberFormat="1" applyFont="1" applyFill="1" applyBorder="1" applyAlignment="1">
      <alignment horizontal="center" vertical="center" wrapText="1"/>
    </xf>
    <xf numFmtId="0" fontId="5" fillId="2" borderId="10" xfId="8" applyNumberFormat="1" applyFont="1" applyFill="1" applyBorder="1" applyAlignment="1">
      <alignment horizontal="center" vertical="center" wrapText="1"/>
    </xf>
    <xf numFmtId="0" fontId="12" fillId="3" borderId="10" xfId="8" applyNumberFormat="1" applyFont="1" applyFill="1" applyBorder="1" applyAlignment="1">
      <alignment horizontal="center" vertical="center" wrapText="1"/>
    </xf>
    <xf numFmtId="0" fontId="9" fillId="3" borderId="10" xfId="8" applyNumberFormat="1" applyFont="1" applyFill="1" applyBorder="1" applyAlignment="1">
      <alignment horizontal="center" vertical="center" wrapText="1"/>
    </xf>
    <xf numFmtId="0" fontId="8" fillId="6" borderId="10" xfId="0" applyFont="1" applyFill="1" applyBorder="1" applyAlignment="1">
      <alignment horizontal="center" vertical="center" wrapText="1"/>
    </xf>
    <xf numFmtId="167" fontId="12" fillId="8" borderId="11" xfId="0" applyNumberFormat="1" applyFont="1" applyFill="1" applyBorder="1" applyAlignment="1" applyProtection="1">
      <alignment horizontal="center" vertical="center" wrapText="1"/>
    </xf>
    <xf numFmtId="168" fontId="0" fillId="0" borderId="3" xfId="0" applyNumberFormat="1" applyBorder="1"/>
    <xf numFmtId="0" fontId="0" fillId="0" borderId="3" xfId="0" applyBorder="1" applyAlignment="1">
      <alignment horizontal="center"/>
    </xf>
    <xf numFmtId="0" fontId="0" fillId="0" borderId="3" xfId="0" applyBorder="1"/>
    <xf numFmtId="0" fontId="0" fillId="0" borderId="3" xfId="0" applyNumberFormat="1" applyBorder="1" applyAlignment="1">
      <alignment horizontal="center"/>
    </xf>
    <xf numFmtId="0" fontId="0" fillId="0" borderId="3" xfId="0" applyNumberFormat="1" applyBorder="1"/>
    <xf numFmtId="0" fontId="6" fillId="0" borderId="0" xfId="0" applyFont="1" applyAlignment="1">
      <alignment horizontal="center" vertical="center"/>
    </xf>
    <xf numFmtId="2" fontId="0" fillId="0" borderId="3" xfId="0" applyNumberFormat="1" applyBorder="1"/>
  </cellXfs>
  <cellStyles count="13">
    <cellStyle name="Monétaire" xfId="7" builtinId="4"/>
    <cellStyle name="Monétaire 2" xfId="10"/>
    <cellStyle name="Normal" xfId="0" builtinId="0"/>
    <cellStyle name="Normal 12" xfId="12"/>
    <cellStyle name="Normal 2" xfId="1"/>
    <cellStyle name="Normal 2 2" xfId="2"/>
    <cellStyle name="Normal 2 2 2" xfId="4"/>
    <cellStyle name="Normal 3" xfId="5"/>
    <cellStyle name="Normal 4" xfId="6"/>
    <cellStyle name="Normal 5" xfId="3"/>
    <cellStyle name="Normal 5 2" xfId="8"/>
    <cellStyle name="Normal 5 2 2" xfId="9"/>
    <cellStyle name="Normal 6" xfId="11"/>
  </cellStyles>
  <dxfs count="317"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numFmt numFmtId="2" formatCode="0.00"/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diagonalUp="0" diagonalDown="0"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/>
        <bottom style="thin">
          <color rgb="FF0000FF"/>
        </bottom>
      </border>
      <protection locked="1" hidden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000000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666699"/>
        </patternFill>
      </fill>
      <alignment horizontal="center" vertical="center" textRotation="0" wrapText="1" indent="0" justifyLastLine="0" shrinkToFit="0" readingOrder="0"/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000000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666699"/>
        </patternFill>
      </fill>
      <alignment horizontal="center" vertical="center" textRotation="0" wrapText="1" indent="0" justifyLastLine="0" shrinkToFit="0" readingOrder="0"/>
    </dxf>
    <dxf>
      <numFmt numFmtId="167" formatCode="#,##0.00\ &quot;€&quot;"/>
    </dxf>
    <dxf>
      <numFmt numFmtId="167" formatCode="#,##0.00\ &quot;€&quot;"/>
    </dxf>
    <dxf>
      <numFmt numFmtId="168" formatCode="000000#"/>
    </dxf>
    <dxf>
      <border outline="0">
        <top style="medium">
          <color rgb="FFCCCCFF"/>
        </top>
      </border>
    </dxf>
    <dxf>
      <border outline="0">
        <top style="medium">
          <color indexed="31"/>
        </top>
        <bottom style="hair">
          <color rgb="FFCCCCFF"/>
        </bottom>
      </border>
    </dxf>
    <dxf>
      <border outline="0">
        <bottom style="medium">
          <color rgb="FFCCCCFF"/>
        </bottom>
      </border>
    </dxf>
    <dxf>
      <numFmt numFmtId="166" formatCode="#,##0\ &quot;€&quot;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numFmt numFmtId="164" formatCode="_(* #,##0.00_);_(* \(#,##0.00\);_(* &quot;-&quot;??_);_(@_)"/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1" indent="0" justifyLastLine="0" shrinkToFit="0" readingOrder="0"/>
    </dxf>
    <dxf>
      <fill>
        <patternFill patternType="none">
          <fgColor indexed="64"/>
          <bgColor indexed="65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8"/>
        <color indexed="8"/>
        <name val="Arial"/>
        <scheme val="none"/>
      </font>
      <fill>
        <patternFill patternType="solid">
          <fgColor indexed="9"/>
          <bgColor indexed="9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rgb="FF666699"/>
        </left>
        <right style="thin">
          <color rgb="FF666699"/>
        </right>
        <top style="hair">
          <color rgb="FF666699"/>
        </top>
        <bottom style="hair">
          <color rgb="FF666699"/>
        </bottom>
      </border>
      <protection locked="0" hidden="0"/>
    </dxf>
    <dxf>
      <numFmt numFmtId="168" formatCode="000000#"/>
    </dxf>
    <dxf>
      <numFmt numFmtId="168" formatCode="000000#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1"/>
        <color auto="1"/>
        <name val="Arial"/>
        <scheme val="none"/>
      </font>
      <numFmt numFmtId="0" formatCode="General"/>
      <fill>
        <patternFill patternType="solid">
          <fgColor indexed="9"/>
          <bgColor theme="9" tint="0.59999389629810485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8"/>
        <color auto="1"/>
        <name val="Arial"/>
        <scheme val="none"/>
      </font>
      <numFmt numFmtId="167" formatCode="#,##0.00\ &quot;€&quot;"/>
      <fill>
        <patternFill patternType="solid">
          <fgColor indexed="9"/>
          <bgColor theme="0" tint="-0.149998474074526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rgb="FF0000FF"/>
        </left>
        <right style="thin">
          <color rgb="FF0000FF"/>
        </right>
        <top style="thin">
          <color rgb="FF0000FF"/>
        </top>
        <bottom style="thin">
          <color rgb="FF0000FF"/>
        </bottom>
      </border>
      <protection locked="1" hidden="0"/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alignment horizontal="center" vertical="bottom" textRotation="0" wrapText="0" indent="0" justifyLastLine="0" shrinkToFit="0" readingOrder="0"/>
    </dxf>
    <dxf>
      <numFmt numFmtId="0" formatCode="General"/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numFmt numFmtId="168" formatCode="000000#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 style="thin">
          <color indexed="64"/>
        </vertical>
        <horizontal style="thin">
          <color indexed="64"/>
        </horizontal>
      </border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0"/>
        <color theme="0"/>
        <name val="Arial"/>
        <scheme val="none"/>
      </font>
      <fill>
        <patternFill patternType="solid">
          <fgColor indexed="64"/>
          <bgColor rgb="FF666699"/>
        </patternFill>
      </fill>
      <alignment horizontal="center" vertical="center" textRotation="0" wrapText="1" indent="0" justifyLastLine="0" shrinkToFit="0" readingOrder="0"/>
    </dxf>
  </dxfs>
  <tableStyles count="0" defaultTableStyle="TableStyleMedium2" defaultPivotStyle="PivotStyleLight16"/>
  <colors>
    <mruColors>
      <color rgb="FF0000FF"/>
      <color rgb="FFCCCCFF"/>
      <color rgb="FFFFFF00"/>
      <color rgb="FFFFFFCC"/>
      <color rgb="FF6666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13" Type="http://schemas.microsoft.com/office/2006/relationships/vbaProject" Target="vbaProject.bin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5</xdr:col>
          <xdr:colOff>85725</xdr:colOff>
          <xdr:row>0</xdr:row>
          <xdr:rowOff>123825</xdr:rowOff>
        </xdr:from>
        <xdr:to>
          <xdr:col>6</xdr:col>
          <xdr:colOff>390525</xdr:colOff>
          <xdr:row>0</xdr:row>
          <xdr:rowOff>390525</xdr:rowOff>
        </xdr:to>
        <xdr:sp macro="" textlink="">
          <xdr:nvSpPr>
            <xdr:cNvPr id="21506" name="Button 2" hidden="1">
              <a:extLst>
                <a:ext uri="{63B3BB69-23CF-44E3-9099-C40C66FF867C}">
                  <a14:compatExt spid="_x0000_s2150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Nouvelle Sub</a:t>
              </a:r>
            </a:p>
          </xdr:txBody>
        </xdr:sp>
        <xdr:clientData fPrintsWithSheet="0"/>
      </xdr:twoCellAnchor>
    </mc:Choice>
    <mc:Fallback/>
  </mc:AlternateContent>
</xdr:wsDr>
</file>

<file path=xl/tables/table1.xml><?xml version="1.0" encoding="utf-8"?>
<table xmlns="http://schemas.openxmlformats.org/spreadsheetml/2006/main" id="14" name="tb_sub" displayName="tb_sub" ref="A4:BG6" totalsRowCount="1" headerRowDxfId="316">
  <autoFilter ref="A4:BG5"/>
  <tableColumns count="59">
    <tableColumn id="1" name="Matricule" totalsRowLabel="Total" dataDxfId="315"/>
    <tableColumn id="2" name="Nom" dataDxfId="314" totalsRowDxfId="313">
      <calculatedColumnFormula>VLOOKUP(tb_sub[[#This Row],[Matricule]],tb_employes[],3,FALSE)</calculatedColumnFormula>
    </tableColumn>
    <tableColumn id="3" name="Prénom" dataDxfId="312" totalsRowDxfId="311">
      <calculatedColumnFormula>VLOOKUP(tb_sub[[#This Row],[Matricule]],tb_employes[],4,FALSE)</calculatedColumnFormula>
    </tableColumn>
    <tableColumn id="4" name="Conjoint / enfant" dataDxfId="310" totalsRowDxfId="309">
      <calculatedColumnFormula>VLOOKUP(tb_sub[[#This Row],[Matricule]],tb_employes[],5,FALSE)</calculatedColumnFormula>
    </tableColumn>
    <tableColumn id="5" name="Tranche" dataDxfId="308" totalsRowDxfId="307">
      <calculatedColumnFormula>VLOOKUP(tb_sub[[#This Row],[Matricule]],tb_employes[],6,FALSE)</calculatedColumnFormula>
    </tableColumn>
    <tableColumn id="6" name="Somme Max Allouée" dataDxfId="42">
      <calculatedColumnFormula>VLOOKUP(tb_sub[[#This Row],[Tranche]],tb_tranches[],2,FALSE)</calculatedColumnFormula>
    </tableColumn>
    <tableColumn id="7" name="janv-21" totalsRowFunction="sum" dataDxfId="40" totalsRowDxfId="306"/>
    <tableColumn id="36" name="janv-periode" dataDxfId="41" totalsRowDxfId="305"/>
    <tableColumn id="37" name="col-janv" dataDxfId="39" totalsRowDxfId="304"/>
    <tableColumn id="8" name="fev-21" totalsRowFunction="sum" dataDxfId="37" totalsRowDxfId="303"/>
    <tableColumn id="38" name="fev-periode" dataDxfId="38" totalsRowDxfId="302"/>
    <tableColumn id="39" name="col-fev" dataDxfId="36" totalsRowDxfId="301"/>
    <tableColumn id="9" name="mars-21" totalsRowFunction="sum" dataDxfId="34" totalsRowDxfId="300"/>
    <tableColumn id="40" name="mars-periode" dataDxfId="35" totalsRowDxfId="299"/>
    <tableColumn id="41" name="col-mars" dataDxfId="33" totalsRowDxfId="298"/>
    <tableColumn id="10" name="avr-21" totalsRowFunction="sum" dataDxfId="31" totalsRowDxfId="297"/>
    <tableColumn id="42" name="avril-periode" dataDxfId="32" totalsRowDxfId="296"/>
    <tableColumn id="43" name="col-avril" dataDxfId="30" totalsRowDxfId="295"/>
    <tableColumn id="11" name="mai-21" totalsRowFunction="sum" dataDxfId="28" totalsRowDxfId="294"/>
    <tableColumn id="44" name="mai-periode" dataDxfId="29" totalsRowDxfId="293"/>
    <tableColumn id="45" name="col-mai" dataDxfId="27" totalsRowDxfId="292"/>
    <tableColumn id="12" name="juin-21" totalsRowFunction="sum" dataDxfId="25" totalsRowDxfId="291"/>
    <tableColumn id="46" name="Juin-periode" dataDxfId="26" totalsRowDxfId="290"/>
    <tableColumn id="47" name="col-juin" dataDxfId="24" totalsRowDxfId="289"/>
    <tableColumn id="13" name="juil-21" totalsRowFunction="sum" dataDxfId="22" totalsRowDxfId="288"/>
    <tableColumn id="48" name="juil-periode" dataDxfId="23" totalsRowDxfId="287"/>
    <tableColumn id="49" name="col-juillet" dataDxfId="21" totalsRowDxfId="286"/>
    <tableColumn id="14" name="août-21" totalsRowFunction="sum" dataDxfId="19" totalsRowDxfId="285"/>
    <tableColumn id="50" name="août-periode" dataDxfId="20" totalsRowDxfId="284"/>
    <tableColumn id="51" name="col-août" dataDxfId="18" totalsRowDxfId="283"/>
    <tableColumn id="15" name="sept-21" totalsRowFunction="sum" dataDxfId="16" totalsRowDxfId="282"/>
    <tableColumn id="52" name="sept-periode" dataDxfId="17" totalsRowDxfId="281"/>
    <tableColumn id="53" name="col-sept" dataDxfId="15" totalsRowDxfId="280"/>
    <tableColumn id="16" name="oct-21" totalsRowFunction="sum" dataDxfId="13" totalsRowDxfId="279"/>
    <tableColumn id="54" name="oct-pepriode" dataDxfId="14" totalsRowDxfId="278"/>
    <tableColumn id="55" name="col-oct" dataDxfId="12" totalsRowDxfId="277"/>
    <tableColumn id="17" name="nov-21" totalsRowFunction="sum" dataDxfId="10" totalsRowDxfId="276"/>
    <tableColumn id="56" name="nov-periode" dataDxfId="11" totalsRowDxfId="275"/>
    <tableColumn id="57" name="col-nov" dataDxfId="9" totalsRowDxfId="274"/>
    <tableColumn id="18" name="déc-21" totalsRowFunction="sum" dataDxfId="7" totalsRowDxfId="273"/>
    <tableColumn id="58" name="déc-periode" dataDxfId="8" totalsRowDxfId="272"/>
    <tableColumn id="59" name="col-déc" dataDxfId="6" totalsRowDxfId="271"/>
    <tableColumn id="19" name="CUMUL" dataDxfId="5">
      <calculatedColumnFormula>SUM(tb_sub[[#This Row],[janv-21]:[déc-21]])</calculatedColumnFormula>
    </tableColumn>
    <tableColumn id="20" name="Reste à donner" dataDxfId="3">
      <calculatedColumnFormula>IF(tb_sub[[#This Row],[Somme Max Allouée]]="","",tb_sub[[#This Row],[Somme Max Allouée]]-tb_sub[[#This Row],[CUMUL]])</calculatedColumnFormula>
    </tableColumn>
    <tableColumn id="21" name="Année" dataDxfId="4"/>
    <tableColumn id="22" name="Semestre" dataDxfId="270"/>
    <tableColumn id="23" name="Trimestre" dataDxfId="269"/>
    <tableColumn id="24" name="Facture" dataDxfId="268"/>
    <tableColumn id="25" name="S.S" dataDxfId="267"/>
    <tableColumn id="26" name="Mut." dataDxfId="266"/>
    <tableColumn id="27" name="Reste à Charge" dataDxfId="265">
      <calculatedColumnFormula>IF(tb_sub[[#This Row],[Facture]]="","",tb_sub[[#This Row],[Facture]]-tb_sub[[#This Row],[S.S]])</calculatedColumnFormula>
    </tableColumn>
    <tableColumn id="28" name="ce qui peut être remboursé" dataDxfId="264">
      <calculatedColumnFormula>IF(tb_sub[[#This Row],[Facture]]="","",IF(SUM(tb_sub[[#This Row],[Facture]]-tb_sub[[#This Row],[S.S]]-tb_sub[[#This Row],[Mut.]])&gt;=tb_sub[[#This Row],[Somme Max Allouée]],tb_sub[[#This Row],[Somme Max Allouée]],SUM(tb_sub[[#This Row],[Facture]]-tb_sub[[#This Row],[S.S]]-tb_sub[[#This Row],[Mut.]])))</calculatedColumnFormula>
    </tableColumn>
    <tableColumn id="29" name="ce qui doit être donné" dataDxfId="263">
      <calculatedColumnFormula>IF(tb_sub[[#This Row],[Facture]]="","",ROUND(tb_sub[[#This Row],[ce qui peut être remboursé]]-(tb_sub[[#This Row],[ce qui peut être remboursé]]*0.33),2))</calculatedColumnFormula>
    </tableColumn>
    <tableColumn id="30" name="Cotisation 1" dataDxfId="262">
      <calculatedColumnFormula>IF(tb_sub[[#This Row],[Facture]]="","",tb_sub[[#This Row],[ce qui peut être remboursé]]-tb_sub[[#This Row],[ce qui doit être donné]])</calculatedColumnFormula>
    </tableColumn>
    <tableColumn id="31" name="Cotisation 2" dataDxfId="261">
      <calculatedColumnFormula>IF(tb_sub[[#This Row],[Facture]]="","",tb_sub[[#This Row],[ce qui doit être donné]]*0.2)</calculatedColumnFormula>
    </tableColumn>
    <tableColumn id="32" name="Reste à charge2" dataDxfId="260">
      <calculatedColumnFormula>IF(tb_sub[[#This Row],[Facture]]="","",tb_sub[[#This Row],[ce qui doit être donné]]-tb_sub[[#This Row],[Cotisation 2]])</calculatedColumnFormula>
    </tableColumn>
    <tableColumn id="33" name="Ce qui va être facturé" dataDxfId="259">
      <calculatedColumnFormula>IF(tb_sub[[#This Row],[Facture]]="","",tb_sub[[#This Row],[ce qui doit être donné]]+tb_sub[[#This Row],[Cotisation 1]])</calculatedColumnFormula>
    </tableColumn>
    <tableColumn id="34" name="Kms parcourus" dataDxfId="258"/>
    <tableColumn id="35" name="A Régler" totalsRowFunction="count" dataDxfId="257"/>
  </tableColumns>
  <tableStyleInfo name="TableStyleLight12" showFirstColumn="0" showLastColumn="0" showRowStripes="1" showColumnStripes="0"/>
</table>
</file>

<file path=xl/tables/table2.xml><?xml version="1.0" encoding="utf-8"?>
<table xmlns="http://schemas.openxmlformats.org/spreadsheetml/2006/main" id="13" name="tb_employes" displayName="tb_employes" ref="A1:F23" totalsRowShown="0" headerRowDxfId="256" headerRowCellStyle="Normal 5 2">
  <autoFilter ref="A1:F23"/>
  <tableColumns count="6">
    <tableColumn id="1" name="Matricule" dataDxfId="255"/>
    <tableColumn id="6" name="Civilité" dataDxfId="254"/>
    <tableColumn id="2" name="Nom"/>
    <tableColumn id="3" name="Prénom"/>
    <tableColumn id="4" name="Conjoint - enfant"/>
    <tableColumn id="5" name="Tranche" dataDxfId="253" dataCellStyle="Normal 5 2"/>
  </tableColumns>
  <tableStyleInfo name="TableStyleLight14" showFirstColumn="0" showLastColumn="0" showRowStripes="1" showColumnStripes="0"/>
</table>
</file>

<file path=xl/tables/table3.xml><?xml version="1.0" encoding="utf-8"?>
<table xmlns="http://schemas.openxmlformats.org/spreadsheetml/2006/main" id="17" name="tb_tranches" displayName="tb_tranches" ref="H1:I6" totalsRowShown="0" headerRowDxfId="252" dataDxfId="251">
  <autoFilter ref="H1:I6"/>
  <tableColumns count="2">
    <tableColumn id="1" name="Tranche" dataDxfId="250"/>
    <tableColumn id="2" name="somme Allouée" dataDxfId="249"/>
  </tableColumns>
  <tableStyleInfo name="TableStyleLight12" showFirstColumn="0" showLastColumn="0" showRowStripes="1" showColumnStripes="0"/>
</table>
</file>

<file path=xl/tables/table4.xml><?xml version="1.0" encoding="utf-8"?>
<table xmlns="http://schemas.openxmlformats.org/spreadsheetml/2006/main" id="12" name="tb_recap" displayName="tb_recap" ref="A6:E12" totalsRowShown="0" headerRowBorderDxfId="248" tableBorderDxfId="247" totalsRowBorderDxfId="246">
  <sortState ref="A7:E12">
    <sortCondition ref="B6:B12"/>
  </sortState>
  <tableColumns count="5">
    <tableColumn id="1" name="Matricule" dataDxfId="245"/>
    <tableColumn id="2" name="Nom"/>
    <tableColumn id="3" name="Prénom"/>
    <tableColumn id="4" name="A regler" dataDxfId="244"/>
    <tableColumn id="5" name="Février" dataDxfId="243"/>
  </tableColumns>
  <tableStyleInfo name="TableStyleLight12" showFirstColumn="0" showLastColumn="0" showRowStripes="1" showColumnStripes="0"/>
</table>
</file>

<file path=xl/tables/table5.xml><?xml version="1.0" encoding="utf-8"?>
<table xmlns="http://schemas.openxmlformats.org/spreadsheetml/2006/main" id="1" name="tb_feuilles" displayName="tb_feuilles" ref="A1:B3" totalsRowShown="0">
  <autoFilter ref="A1:B3"/>
  <tableColumns count="2">
    <tableColumn id="1" name="nom feuille"/>
    <tableColumn id="2" name="nom tableau"/>
  </tableColumns>
  <tableStyleInfo name="TableStyleLight8" showFirstColumn="0" showLastColumn="0" showRowStripes="1" showColumnStripes="0"/>
</table>
</file>

<file path=xl/tables/table6.xml><?xml version="1.0" encoding="utf-8"?>
<table xmlns="http://schemas.openxmlformats.org/spreadsheetml/2006/main" id="3" name="tb_Achats" displayName="tb_Achats" ref="A4:BG11" totalsRowCount="1" headerRowDxfId="242">
  <autoFilter ref="A4:BG10"/>
  <tableColumns count="59">
    <tableColumn id="1" name="Matricule" totalsRowLabel="Total" dataDxfId="241"/>
    <tableColumn id="2" name="Nom" dataDxfId="240" totalsRowDxfId="122">
      <calculatedColumnFormula>VLOOKUP(tb_Achats[[#This Row],[Matricule]],tb_employes[],3,FALSE)</calculatedColumnFormula>
    </tableColumn>
    <tableColumn id="3" name="Prénom" dataDxfId="239" totalsRowDxfId="121">
      <calculatedColumnFormula>VLOOKUP(tb_Achats[[#This Row],[Matricule]],tb_employes[],4,FALSE)</calculatedColumnFormula>
    </tableColumn>
    <tableColumn id="4" name="Conjoint / enfant" dataDxfId="238" totalsRowDxfId="120">
      <calculatedColumnFormula>VLOOKUP(tb_Achats[[#This Row],[Matricule]],tb_employes[],5,FALSE)</calculatedColumnFormula>
    </tableColumn>
    <tableColumn id="5" name="Tranche" dataDxfId="237" totalsRowDxfId="119">
      <calculatedColumnFormula>VLOOKUP(tb_Achats[[#This Row],[Matricule]],tb_employes[],6,FALSE)</calculatedColumnFormula>
    </tableColumn>
    <tableColumn id="6" name="Somme Max Allouée" dataDxfId="236">
      <calculatedColumnFormula>VLOOKUP(tb_Achats[[#This Row],[Tranche]],tb_tranches[],2,FALSE)</calculatedColumnFormula>
    </tableColumn>
    <tableColumn id="7" name="janv-21" totalsRowFunction="sum" dataDxfId="235" totalsRowDxfId="118"/>
    <tableColumn id="36" name="janv-periode" dataDxfId="234" totalsRowDxfId="117"/>
    <tableColumn id="37" name="col-janv" dataDxfId="233" totalsRowDxfId="116"/>
    <tableColumn id="8" name="fev-21" totalsRowFunction="sum" dataDxfId="232" totalsRowDxfId="115"/>
    <tableColumn id="38" name="fev-periode" dataDxfId="231" totalsRowDxfId="114"/>
    <tableColumn id="39" name="col-fev" dataDxfId="230" totalsRowDxfId="113"/>
    <tableColumn id="9" name="mars-21" totalsRowFunction="sum" dataDxfId="229" totalsRowDxfId="112"/>
    <tableColumn id="40" name="mars-periode" dataDxfId="228" totalsRowDxfId="111"/>
    <tableColumn id="41" name="col-mars" dataDxfId="227" totalsRowDxfId="110"/>
    <tableColumn id="10" name="avr-21" totalsRowFunction="sum" dataDxfId="226" totalsRowDxfId="109"/>
    <tableColumn id="42" name="avril-periode" dataDxfId="225" totalsRowDxfId="108"/>
    <tableColumn id="43" name="col-avril" dataDxfId="224" totalsRowDxfId="107"/>
    <tableColumn id="11" name="mai-21" totalsRowFunction="sum" dataDxfId="223" totalsRowDxfId="106"/>
    <tableColumn id="44" name="mai-periode" dataDxfId="222" totalsRowDxfId="105"/>
    <tableColumn id="45" name="col-mai" dataDxfId="221" totalsRowDxfId="104"/>
    <tableColumn id="12" name="juin-21" totalsRowFunction="sum" dataDxfId="220" totalsRowDxfId="103"/>
    <tableColumn id="46" name="Juin-periode" dataDxfId="219" totalsRowDxfId="102"/>
    <tableColumn id="47" name="col-juin" dataDxfId="218" totalsRowDxfId="101"/>
    <tableColumn id="13" name="juil-21" totalsRowFunction="sum" dataDxfId="217" totalsRowDxfId="100"/>
    <tableColumn id="48" name="juil-periode" dataDxfId="216" totalsRowDxfId="99"/>
    <tableColumn id="49" name="col-juillet" dataDxfId="215" totalsRowDxfId="98"/>
    <tableColumn id="14" name="août-21" totalsRowFunction="sum" dataDxfId="214" totalsRowDxfId="97"/>
    <tableColumn id="50" name="août-periode" dataDxfId="213" totalsRowDxfId="96"/>
    <tableColumn id="51" name="col-août" dataDxfId="212" totalsRowDxfId="95"/>
    <tableColumn id="15" name="sept-21" totalsRowFunction="sum" dataDxfId="211" totalsRowDxfId="94"/>
    <tableColumn id="52" name="sept-periode" dataDxfId="210" totalsRowDxfId="93"/>
    <tableColumn id="53" name="col-sept" dataDxfId="209" totalsRowDxfId="92"/>
    <tableColumn id="16" name="oct-21" totalsRowFunction="sum" dataDxfId="208" totalsRowDxfId="91"/>
    <tableColumn id="54" name="oct-pepriode" dataDxfId="207" totalsRowDxfId="90"/>
    <tableColumn id="55" name="col-oct" dataDxfId="206" totalsRowDxfId="89"/>
    <tableColumn id="17" name="nov-21" totalsRowFunction="sum" dataDxfId="205" totalsRowDxfId="88"/>
    <tableColumn id="56" name="nov-periode" dataDxfId="204" totalsRowDxfId="87"/>
    <tableColumn id="57" name="col-nov" dataDxfId="203" totalsRowDxfId="86"/>
    <tableColumn id="18" name="déc-21" totalsRowFunction="sum" dataDxfId="202" totalsRowDxfId="85"/>
    <tableColumn id="58" name="déc-periode" dataDxfId="201" totalsRowDxfId="84"/>
    <tableColumn id="59" name="col-déc" dataDxfId="200" totalsRowDxfId="83"/>
    <tableColumn id="19" name="CUMUL" dataDxfId="199">
      <calculatedColumnFormula>SUM(tb_Achats[[#This Row],[janv-21]:[déc-21]])</calculatedColumnFormula>
    </tableColumn>
    <tableColumn id="20" name="Reste à donner" dataDxfId="198">
      <calculatedColumnFormula>IF(tb_Achats[[#This Row],[Somme Max Allouée]]="","",tb_Achats[[#This Row],[Somme Max Allouée]]-tb_Achats[[#This Row],[CUMUL]])</calculatedColumnFormula>
    </tableColumn>
    <tableColumn id="21" name="Année" dataDxfId="197"/>
    <tableColumn id="22" name="Semestre" dataDxfId="196"/>
    <tableColumn id="23" name="Trimestre" dataDxfId="195"/>
    <tableColumn id="24" name="Facture" dataDxfId="194"/>
    <tableColumn id="25" name="S.S" dataDxfId="193"/>
    <tableColumn id="26" name="Mut." dataDxfId="192"/>
    <tableColumn id="27" name="Reste à Charge" dataDxfId="191">
      <calculatedColumnFormula>IF(tb_Achats[[#This Row],[Facture]]="","",tb_Achats[[#This Row],[Facture]]-tb_Achats[[#This Row],[S.S]])</calculatedColumnFormula>
    </tableColumn>
    <tableColumn id="28" name="ce qui peut être remboursé" dataDxfId="190">
      <calculatedColumnFormula>IF(tb_Achats[[#This Row],[Facture]]="","",IF(SUM(tb_Achats[[#This Row],[Facture]]-tb_Achats[[#This Row],[S.S]]-tb_Achats[[#This Row],[Mut.]])&gt;=tb_Achats[[#This Row],[Somme Max Allouée]],tb_Achats[[#This Row],[Somme Max Allouée]],SUM(tb_Achats[[#This Row],[Facture]]-tb_Achats[[#This Row],[S.S]]-tb_Achats[[#This Row],[Mut.]])))</calculatedColumnFormula>
    </tableColumn>
    <tableColumn id="29" name="ce qui doit être donné" dataDxfId="189">
      <calculatedColumnFormula>IF(tb_Achats[[#This Row],[Facture]]="","",ROUND(tb_Achats[[#This Row],[ce qui peut être remboursé]]-(tb_Achats[[#This Row],[ce qui peut être remboursé]]*0.33),2))</calculatedColumnFormula>
    </tableColumn>
    <tableColumn id="30" name="Cotisation 1" dataDxfId="188">
      <calculatedColumnFormula>IF(tb_Achats[[#This Row],[Facture]]="","",tb_Achats[[#This Row],[ce qui peut être remboursé]]-tb_Achats[[#This Row],[ce qui doit être donné]])</calculatedColumnFormula>
    </tableColumn>
    <tableColumn id="31" name="Cotisation 2" dataDxfId="187">
      <calculatedColumnFormula>IF(tb_Achats[[#This Row],[Facture]]="","",tb_Achats[[#This Row],[ce qui doit être donné]]*0.2)</calculatedColumnFormula>
    </tableColumn>
    <tableColumn id="32" name="Reste à charge2" dataDxfId="186">
      <calculatedColumnFormula>IF(tb_Achats[[#This Row],[Facture]]="","",tb_Achats[[#This Row],[ce qui doit être donné]]-tb_Achats[[#This Row],[Cotisation 2]])</calculatedColumnFormula>
    </tableColumn>
    <tableColumn id="33" name="Ce qui va être facturé" dataDxfId="185">
      <calculatedColumnFormula>IF(tb_Achats[[#This Row],[Facture]]="","",tb_Achats[[#This Row],[ce qui doit être donné]]+tb_Achats[[#This Row],[Cotisation 1]])</calculatedColumnFormula>
    </tableColumn>
    <tableColumn id="34" name="Kms parcourus" dataDxfId="184"/>
    <tableColumn id="35" name="A Régler" totalsRowFunction="count" dataDxfId="183"/>
  </tableColumns>
  <tableStyleInfo name="TableStyleLight12" showFirstColumn="0" showLastColumn="0" showRowStripes="1" showColumnStripes="0"/>
</table>
</file>

<file path=xl/tables/table7.xml><?xml version="1.0" encoding="utf-8"?>
<table xmlns="http://schemas.openxmlformats.org/spreadsheetml/2006/main" id="4" name="tb_Factures" displayName="tb_Factures" ref="A4:BG10" totalsRowCount="1" headerRowDxfId="182">
  <autoFilter ref="A4:BG9"/>
  <tableColumns count="59">
    <tableColumn id="1" name="Matricule" totalsRowLabel="Total" dataDxfId="181"/>
    <tableColumn id="2" name="Nom" dataDxfId="180" totalsRowDxfId="82">
      <calculatedColumnFormula>VLOOKUP(tb_Factures[[#This Row],[Matricule]],tb_employes[],3,FALSE)</calculatedColumnFormula>
    </tableColumn>
    <tableColumn id="3" name="Prénom" dataDxfId="179" totalsRowDxfId="81">
      <calculatedColumnFormula>VLOOKUP(tb_Factures[[#This Row],[Matricule]],tb_employes[],4,FALSE)</calculatedColumnFormula>
    </tableColumn>
    <tableColumn id="4" name="Conjoint / enfant" dataDxfId="178" totalsRowDxfId="80">
      <calculatedColumnFormula>VLOOKUP(tb_Factures[[#This Row],[Matricule]],tb_employes[],5,FALSE)</calculatedColumnFormula>
    </tableColumn>
    <tableColumn id="5" name="Tranche" dataDxfId="177" totalsRowDxfId="79">
      <calculatedColumnFormula>VLOOKUP(tb_Factures[[#This Row],[Matricule]],tb_employes[],6,FALSE)</calculatedColumnFormula>
    </tableColumn>
    <tableColumn id="6" name="Somme Max Allouée" dataDxfId="176">
      <calculatedColumnFormula>VLOOKUP(tb_Factures[[#This Row],[Tranche]],tb_tranches[],2,FALSE)</calculatedColumnFormula>
    </tableColumn>
    <tableColumn id="7" name="janv-21" totalsRowFunction="sum" dataDxfId="175" totalsRowDxfId="78"/>
    <tableColumn id="36" name="janv-periode" dataDxfId="174" totalsRowDxfId="77"/>
    <tableColumn id="37" name="col-janv" dataDxfId="173" totalsRowDxfId="76"/>
    <tableColumn id="8" name="fev-21" totalsRowFunction="sum" dataDxfId="172" totalsRowDxfId="75"/>
    <tableColumn id="38" name="fev-periode" dataDxfId="171" totalsRowDxfId="74"/>
    <tableColumn id="39" name="col-fev" dataDxfId="170" totalsRowDxfId="73"/>
    <tableColumn id="9" name="mars-21" totalsRowFunction="sum" dataDxfId="169" totalsRowDxfId="72"/>
    <tableColumn id="40" name="mars-periode" dataDxfId="168" totalsRowDxfId="71"/>
    <tableColumn id="41" name="col-mars" dataDxfId="167" totalsRowDxfId="70"/>
    <tableColumn id="10" name="avr-21" totalsRowFunction="sum" dataDxfId="166" totalsRowDxfId="69"/>
    <tableColumn id="42" name="avril-periode" dataDxfId="165" totalsRowDxfId="68"/>
    <tableColumn id="43" name="col-avril" dataDxfId="164" totalsRowDxfId="67"/>
    <tableColumn id="11" name="mai-21" totalsRowFunction="sum" dataDxfId="163" totalsRowDxfId="66"/>
    <tableColumn id="44" name="mai-periode" dataDxfId="162" totalsRowDxfId="65"/>
    <tableColumn id="45" name="col-mai" dataDxfId="161" totalsRowDxfId="64"/>
    <tableColumn id="12" name="juin-21" totalsRowFunction="sum" dataDxfId="160" totalsRowDxfId="63"/>
    <tableColumn id="46" name="Juin-periode" dataDxfId="159" totalsRowDxfId="62"/>
    <tableColumn id="47" name="col-juin" dataDxfId="158" totalsRowDxfId="61"/>
    <tableColumn id="13" name="juil-21" totalsRowFunction="sum" dataDxfId="157" totalsRowDxfId="60"/>
    <tableColumn id="48" name="juil-periode" dataDxfId="156" totalsRowDxfId="59"/>
    <tableColumn id="49" name="col-juillet" dataDxfId="155" totalsRowDxfId="58"/>
    <tableColumn id="14" name="août-21" totalsRowFunction="sum" dataDxfId="154" totalsRowDxfId="57"/>
    <tableColumn id="50" name="août-periode" dataDxfId="153" totalsRowDxfId="56"/>
    <tableColumn id="51" name="col-août" dataDxfId="152" totalsRowDxfId="55"/>
    <tableColumn id="15" name="sept-21" totalsRowFunction="sum" dataDxfId="151" totalsRowDxfId="54"/>
    <tableColumn id="52" name="sept-periode" dataDxfId="150" totalsRowDxfId="53"/>
    <tableColumn id="53" name="col-sept" dataDxfId="149" totalsRowDxfId="52"/>
    <tableColumn id="16" name="oct-21" totalsRowFunction="sum" dataDxfId="148" totalsRowDxfId="51"/>
    <tableColumn id="54" name="oct-pepriode" dataDxfId="147" totalsRowDxfId="50"/>
    <tableColumn id="55" name="col-oct" dataDxfId="146" totalsRowDxfId="49"/>
    <tableColumn id="17" name="nov-21" totalsRowFunction="sum" dataDxfId="145" totalsRowDxfId="48"/>
    <tableColumn id="56" name="nov-periode" dataDxfId="144" totalsRowDxfId="47"/>
    <tableColumn id="57" name="col-nov" dataDxfId="143" totalsRowDxfId="46"/>
    <tableColumn id="18" name="déc-21" totalsRowFunction="sum" dataDxfId="142" totalsRowDxfId="45"/>
    <tableColumn id="58" name="déc-periode" dataDxfId="141" totalsRowDxfId="44"/>
    <tableColumn id="59" name="col-déc" dataDxfId="140" totalsRowDxfId="43"/>
    <tableColumn id="19" name="CUMUL" dataDxfId="139">
      <calculatedColumnFormula>SUM(tb_Factures[[#This Row],[janv-21]:[déc-21]])</calculatedColumnFormula>
    </tableColumn>
    <tableColumn id="20" name="Reste à donner" dataDxfId="138">
      <calculatedColumnFormula>IF(tb_Factures[[#This Row],[Somme Max Allouée]]="","",tb_Factures[[#This Row],[Somme Max Allouée]]-tb_Factures[[#This Row],[CUMUL]])</calculatedColumnFormula>
    </tableColumn>
    <tableColumn id="21" name="Année" dataDxfId="137"/>
    <tableColumn id="22" name="Semestre" dataDxfId="136"/>
    <tableColumn id="23" name="Trimestre" dataDxfId="135"/>
    <tableColumn id="24" name="Facture" dataDxfId="134"/>
    <tableColumn id="25" name="S.S" dataDxfId="133"/>
    <tableColumn id="26" name="Mut." dataDxfId="132"/>
    <tableColumn id="27" name="Reste à Charge" dataDxfId="131">
      <calculatedColumnFormula>IF(tb_Factures[[#This Row],[Facture]]="","",tb_Factures[[#This Row],[Facture]]-tb_Factures[[#This Row],[S.S]])</calculatedColumnFormula>
    </tableColumn>
    <tableColumn id="28" name="ce qui peut être remboursé" dataDxfId="130">
      <calculatedColumnFormula>IF(tb_Factures[[#This Row],[Facture]]="","",IF(SUM(tb_Factures[[#This Row],[Facture]]-tb_Factures[[#This Row],[S.S]]-tb_Factures[[#This Row],[Mut.]])&gt;=tb_Factures[[#This Row],[Somme Max Allouée]],tb_Factures[[#This Row],[Somme Max Allouée]],SUM(tb_Factures[[#This Row],[Facture]]-tb_Factures[[#This Row],[S.S]]-tb_Factures[[#This Row],[Mut.]])))</calculatedColumnFormula>
    </tableColumn>
    <tableColumn id="29" name="ce qui doit être donné" dataDxfId="129">
      <calculatedColumnFormula>IF(tb_Factures[[#This Row],[Facture]]="","",ROUND(tb_Factures[[#This Row],[ce qui peut être remboursé]]-(tb_Factures[[#This Row],[ce qui peut être remboursé]]*0.33),2))</calculatedColumnFormula>
    </tableColumn>
    <tableColumn id="30" name="Cotisation 1" dataDxfId="128">
      <calculatedColumnFormula>IF(tb_Factures[[#This Row],[Facture]]="","",tb_Factures[[#This Row],[ce qui peut être remboursé]]-tb_Factures[[#This Row],[ce qui doit être donné]])</calculatedColumnFormula>
    </tableColumn>
    <tableColumn id="31" name="Cotisation 2" dataDxfId="127">
      <calculatedColumnFormula>IF(tb_Factures[[#This Row],[Facture]]="","",tb_Factures[[#This Row],[ce qui doit être donné]]*0.2)</calculatedColumnFormula>
    </tableColumn>
    <tableColumn id="32" name="Reste à charge2" dataDxfId="126">
      <calculatedColumnFormula>IF(tb_Factures[[#This Row],[Facture]]="","",tb_Factures[[#This Row],[ce qui doit être donné]]-tb_Factures[[#This Row],[Cotisation 2]])</calculatedColumnFormula>
    </tableColumn>
    <tableColumn id="33" name="Ce qui va être facturé" dataDxfId="125">
      <calculatedColumnFormula>IF(tb_Factures[[#This Row],[Facture]]="","",tb_Factures[[#This Row],[ce qui doit être donné]]+tb_Factures[[#This Row],[Cotisation 1]])</calculatedColumnFormula>
    </tableColumn>
    <tableColumn id="34" name="Kms parcourus" dataDxfId="124"/>
    <tableColumn id="35" name="A Régler" totalsRowFunction="count" dataDxfId="123"/>
  </tableColumns>
  <tableStyleInfo name="TableStyleLight1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5" Type="http://schemas.openxmlformats.org/officeDocument/2006/relationships/table" Target="../tables/table1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3.xml"/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table" Target="../tables/table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table" Target="../tables/table6.xml"/><Relationship Id="rId1" Type="http://schemas.openxmlformats.org/officeDocument/2006/relationships/printerSettings" Target="../printerSettings/printerSettings3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table" Target="../tables/table7.xml"/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0"/>
  <dimension ref="A1:BG6"/>
  <sheetViews>
    <sheetView topLeftCell="AE1" workbookViewId="0">
      <selection activeCell="AN5" sqref="AN5"/>
    </sheetView>
  </sheetViews>
  <sheetFormatPr baseColWidth="10" defaultRowHeight="15" x14ac:dyDescent="0.25"/>
  <cols>
    <col min="1" max="1" width="12.5703125" customWidth="1"/>
    <col min="4" max="4" width="19.85546875" customWidth="1"/>
    <col min="5" max="5" width="11.5703125" customWidth="1"/>
    <col min="6" max="6" width="23.42578125" customWidth="1"/>
    <col min="7" max="7" width="13.5703125" customWidth="1"/>
    <col min="8" max="8" width="13.140625" customWidth="1"/>
    <col min="9" max="9" width="11.7109375" customWidth="1"/>
    <col min="13" max="13" width="12.42578125" customWidth="1"/>
    <col min="20" max="20" width="18.7109375" customWidth="1"/>
    <col min="27" max="27" width="15.5703125" customWidth="1"/>
    <col min="28" max="28" width="27.28515625" customWidth="1"/>
    <col min="29" max="29" width="23.140625" customWidth="1"/>
    <col min="30" max="31" width="16.140625" bestFit="1" customWidth="1"/>
    <col min="32" max="32" width="17.7109375" customWidth="1"/>
    <col min="33" max="33" width="22.7109375" customWidth="1"/>
    <col min="34" max="34" width="18.42578125" customWidth="1"/>
  </cols>
  <sheetData>
    <row r="1" spans="1:59" ht="33.75" x14ac:dyDescent="0.25">
      <c r="B1" s="21" t="str">
        <f ca="1">RIGHT(CELL("nomfichier",A1),LEN(CELL("nomfichier",A1))-FIND("]",CELL("nomfichier",A1)))</f>
        <v>Modèle Sub</v>
      </c>
      <c r="C1" s="20"/>
      <c r="D1" s="20"/>
    </row>
    <row r="4" spans="1:59" ht="45" x14ac:dyDescent="0.25">
      <c r="A4" s="25" t="s">
        <v>2</v>
      </c>
      <c r="B4" s="26" t="s">
        <v>0</v>
      </c>
      <c r="C4" s="25" t="s">
        <v>1</v>
      </c>
      <c r="D4" s="25" t="s">
        <v>5</v>
      </c>
      <c r="E4" s="25" t="s">
        <v>28</v>
      </c>
      <c r="F4" s="27" t="s">
        <v>7</v>
      </c>
      <c r="G4" s="28" t="s">
        <v>101</v>
      </c>
      <c r="H4" s="28" t="s">
        <v>99</v>
      </c>
      <c r="I4" s="28" t="s">
        <v>98</v>
      </c>
      <c r="J4" s="28" t="s">
        <v>115</v>
      </c>
      <c r="K4" s="28" t="s">
        <v>116</v>
      </c>
      <c r="L4" s="28" t="s">
        <v>117</v>
      </c>
      <c r="M4" s="28" t="s">
        <v>102</v>
      </c>
      <c r="N4" s="28" t="s">
        <v>118</v>
      </c>
      <c r="O4" s="28" t="s">
        <v>119</v>
      </c>
      <c r="P4" s="28" t="s">
        <v>103</v>
      </c>
      <c r="Q4" s="28" t="s">
        <v>120</v>
      </c>
      <c r="R4" s="28" t="s">
        <v>121</v>
      </c>
      <c r="S4" s="28" t="s">
        <v>104</v>
      </c>
      <c r="T4" s="28" t="s">
        <v>122</v>
      </c>
      <c r="U4" s="28" t="s">
        <v>123</v>
      </c>
      <c r="V4" s="28" t="s">
        <v>105</v>
      </c>
      <c r="W4" s="28" t="s">
        <v>100</v>
      </c>
      <c r="X4" s="28" t="s">
        <v>124</v>
      </c>
      <c r="Y4" s="28" t="s">
        <v>106</v>
      </c>
      <c r="Z4" s="28" t="s">
        <v>125</v>
      </c>
      <c r="AA4" s="28" t="s">
        <v>126</v>
      </c>
      <c r="AB4" s="28" t="s">
        <v>107</v>
      </c>
      <c r="AC4" s="28" t="s">
        <v>127</v>
      </c>
      <c r="AD4" s="28" t="s">
        <v>128</v>
      </c>
      <c r="AE4" s="28" t="s">
        <v>37</v>
      </c>
      <c r="AF4" s="28" t="s">
        <v>129</v>
      </c>
      <c r="AG4" s="28" t="s">
        <v>108</v>
      </c>
      <c r="AH4" s="28" t="s">
        <v>38</v>
      </c>
      <c r="AI4" s="28" t="s">
        <v>109</v>
      </c>
      <c r="AJ4" s="28" t="s">
        <v>110</v>
      </c>
      <c r="AK4" s="28" t="s">
        <v>39</v>
      </c>
      <c r="AL4" s="28" t="s">
        <v>111</v>
      </c>
      <c r="AM4" s="28" t="s">
        <v>112</v>
      </c>
      <c r="AN4" s="28" t="s">
        <v>40</v>
      </c>
      <c r="AO4" s="28" t="s">
        <v>113</v>
      </c>
      <c r="AP4" s="28" t="s">
        <v>114</v>
      </c>
      <c r="AQ4" s="29" t="s">
        <v>3</v>
      </c>
      <c r="AR4" s="29" t="s">
        <v>4</v>
      </c>
      <c r="AS4" s="30" t="s">
        <v>16</v>
      </c>
      <c r="AT4" s="30" t="s">
        <v>17</v>
      </c>
      <c r="AU4" s="30" t="s">
        <v>18</v>
      </c>
      <c r="AV4" s="31" t="s">
        <v>9</v>
      </c>
      <c r="AW4" s="31" t="s">
        <v>8</v>
      </c>
      <c r="AX4" s="31" t="s">
        <v>29</v>
      </c>
      <c r="AY4" s="31" t="s">
        <v>15</v>
      </c>
      <c r="AZ4" s="32" t="s">
        <v>6</v>
      </c>
      <c r="BA4" s="17" t="s">
        <v>31</v>
      </c>
      <c r="BB4" s="17" t="s">
        <v>32</v>
      </c>
      <c r="BC4" s="17" t="s">
        <v>33</v>
      </c>
      <c r="BD4" s="17" t="s">
        <v>41</v>
      </c>
      <c r="BE4" s="17" t="s">
        <v>30</v>
      </c>
      <c r="BF4" s="29" t="s">
        <v>27</v>
      </c>
      <c r="BG4" s="31" t="s">
        <v>26</v>
      </c>
    </row>
    <row r="5" spans="1:59" x14ac:dyDescent="0.25">
      <c r="A5" s="34"/>
      <c r="B5" s="35" t="e">
        <f>VLOOKUP(tb_sub[[#This Row],[Matricule]],tb_employes[],3,FALSE)</f>
        <v>#N/A</v>
      </c>
      <c r="C5" s="35" t="e">
        <f>VLOOKUP(tb_sub[[#This Row],[Matricule]],tb_employes[],4,FALSE)</f>
        <v>#N/A</v>
      </c>
      <c r="D5" s="35" t="e">
        <f>VLOOKUP(tb_sub[[#This Row],[Matricule]],tb_employes[],5,FALSE)</f>
        <v>#N/A</v>
      </c>
      <c r="E5" s="35" t="e">
        <f>VLOOKUP(tb_sub[[#This Row],[Matricule]],tb_employes[],6,FALSE)</f>
        <v>#N/A</v>
      </c>
      <c r="F5" s="36" t="e">
        <f>VLOOKUP(tb_sub[[#This Row],[Tranche]],tb_tranches[],2,FALSE)</f>
        <v>#N/A</v>
      </c>
      <c r="G5" s="40"/>
      <c r="H5" s="36"/>
      <c r="I5" s="36"/>
      <c r="J5" s="40"/>
      <c r="K5" s="36"/>
      <c r="L5" s="36"/>
      <c r="M5" s="40"/>
      <c r="N5" s="36"/>
      <c r="O5" s="36"/>
      <c r="P5" s="40"/>
      <c r="Q5" s="36"/>
      <c r="R5" s="36"/>
      <c r="S5" s="40"/>
      <c r="T5" s="36"/>
      <c r="U5" s="36"/>
      <c r="V5" s="40"/>
      <c r="W5" s="36"/>
      <c r="X5" s="36"/>
      <c r="Y5" s="40"/>
      <c r="Z5" s="36"/>
      <c r="AA5" s="36"/>
      <c r="AB5" s="40"/>
      <c r="AC5" s="36"/>
      <c r="AD5" s="36"/>
      <c r="AE5" s="40"/>
      <c r="AF5" s="36"/>
      <c r="AG5" s="36"/>
      <c r="AH5" s="40"/>
      <c r="AI5" s="36"/>
      <c r="AJ5" s="36"/>
      <c r="AK5" s="40"/>
      <c r="AL5" s="36"/>
      <c r="AM5" s="36"/>
      <c r="AN5" s="40"/>
      <c r="AO5" s="36"/>
      <c r="AP5" s="36"/>
      <c r="AQ5" s="40">
        <f>SUM(tb_sub[[#This Row],[janv-21]:[déc-21]])</f>
        <v>0</v>
      </c>
      <c r="AR5" s="40" t="e">
        <f>IF(tb_sub[[#This Row],[Somme Max Allouée]]="","",tb_sub[[#This Row],[Somme Max Allouée]]-tb_sub[[#This Row],[CUMUL]])</f>
        <v>#N/A</v>
      </c>
      <c r="AS5" s="36"/>
      <c r="AT5" s="36"/>
      <c r="AU5" s="36"/>
      <c r="AV5" s="36"/>
      <c r="AW5" s="36"/>
      <c r="AX5" s="36"/>
      <c r="AY5" s="36" t="str">
        <f>IF(tb_sub[[#This Row],[Facture]]="","",tb_sub[[#This Row],[Facture]]-tb_sub[[#This Row],[S.S]])</f>
        <v/>
      </c>
      <c r="AZ5" s="36" t="str">
        <f>IF(tb_sub[[#This Row],[Facture]]="","",IF(SUM(tb_sub[[#This Row],[Facture]]-tb_sub[[#This Row],[S.S]]-tb_sub[[#This Row],[Mut.]])&gt;=tb_sub[[#This Row],[Somme Max Allouée]],tb_sub[[#This Row],[Somme Max Allouée]],SUM(tb_sub[[#This Row],[Facture]]-tb_sub[[#This Row],[S.S]]-tb_sub[[#This Row],[Mut.]])))</f>
        <v/>
      </c>
      <c r="BA5" s="36" t="str">
        <f>IF(tb_sub[[#This Row],[Facture]]="","",ROUND(tb_sub[[#This Row],[ce qui peut être remboursé]]-(tb_sub[[#This Row],[ce qui peut être remboursé]]*0.33),2))</f>
        <v/>
      </c>
      <c r="BB5" s="36" t="str">
        <f>IF(tb_sub[[#This Row],[Facture]]="","",tb_sub[[#This Row],[ce qui peut être remboursé]]-tb_sub[[#This Row],[ce qui doit être donné]])</f>
        <v/>
      </c>
      <c r="BC5" s="36" t="str">
        <f>IF(tb_sub[[#This Row],[Facture]]="","",tb_sub[[#This Row],[ce qui doit être donné]]*0.2)</f>
        <v/>
      </c>
      <c r="BD5" s="36" t="str">
        <f>IF(tb_sub[[#This Row],[Facture]]="","",tb_sub[[#This Row],[ce qui doit être donné]]-tb_sub[[#This Row],[Cotisation 2]])</f>
        <v/>
      </c>
      <c r="BE5" s="36" t="str">
        <f>IF(tb_sub[[#This Row],[Facture]]="","",tb_sub[[#This Row],[ce qui doit être donné]]+tb_sub[[#This Row],[Cotisation 1]])</f>
        <v/>
      </c>
      <c r="BF5" s="36"/>
      <c r="BG5" s="36"/>
    </row>
    <row r="6" spans="1:59" x14ac:dyDescent="0.25">
      <c r="A6" t="s">
        <v>43</v>
      </c>
      <c r="B6" s="15"/>
      <c r="C6" s="15"/>
      <c r="D6" s="15"/>
      <c r="E6" s="15"/>
      <c r="G6" s="33">
        <f>SUBTOTAL(109,tb_sub[janv-21])</f>
        <v>0</v>
      </c>
      <c r="H6" s="33"/>
      <c r="I6" s="33"/>
      <c r="J6" s="33">
        <f>SUBTOTAL(109,tb_sub[fev-21])</f>
        <v>0</v>
      </c>
      <c r="K6" s="33"/>
      <c r="L6" s="33"/>
      <c r="M6" s="33">
        <f>SUBTOTAL(109,tb_sub[mars-21])</f>
        <v>0</v>
      </c>
      <c r="N6" s="33"/>
      <c r="O6" s="33"/>
      <c r="P6" s="33">
        <f>SUBTOTAL(109,tb_sub[avr-21])</f>
        <v>0</v>
      </c>
      <c r="Q6" s="33"/>
      <c r="R6" s="33"/>
      <c r="S6" s="33">
        <f>SUBTOTAL(109,tb_sub[mai-21])</f>
        <v>0</v>
      </c>
      <c r="T6" s="33"/>
      <c r="U6" s="33"/>
      <c r="V6" s="33">
        <f>SUBTOTAL(109,tb_sub[juin-21])</f>
        <v>0</v>
      </c>
      <c r="W6" s="33"/>
      <c r="X6" s="33"/>
      <c r="Y6" s="33">
        <f>SUBTOTAL(109,tb_sub[juil-21])</f>
        <v>0</v>
      </c>
      <c r="Z6" s="33"/>
      <c r="AA6" s="33"/>
      <c r="AB6" s="33">
        <f>SUBTOTAL(109,tb_sub[août-21])</f>
        <v>0</v>
      </c>
      <c r="AC6" s="33"/>
      <c r="AD6" s="33"/>
      <c r="AE6" s="33">
        <f>SUBTOTAL(109,tb_sub[sept-21])</f>
        <v>0</v>
      </c>
      <c r="AF6" s="33"/>
      <c r="AG6" s="33"/>
      <c r="AH6" s="33">
        <f>SUBTOTAL(109,tb_sub[oct-21])</f>
        <v>0</v>
      </c>
      <c r="AI6" s="33"/>
      <c r="AJ6" s="33"/>
      <c r="AK6" s="33">
        <f>SUBTOTAL(109,tb_sub[nov-21])</f>
        <v>0</v>
      </c>
      <c r="AL6" s="33"/>
      <c r="AM6" s="33"/>
      <c r="AN6" s="33">
        <f>SUBTOTAL(109,tb_sub[déc-21])</f>
        <v>0</v>
      </c>
      <c r="AO6" s="33"/>
      <c r="AP6" s="33"/>
      <c r="BG6">
        <f>SUBTOTAL(103,tb_sub[A Régler])</f>
        <v>0</v>
      </c>
    </row>
  </sheetData>
  <dataConsolidate/>
  <conditionalFormatting sqref="A5">
    <cfRule type="duplicateValues" dxfId="2" priority="26"/>
  </conditionalFormatting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1506" r:id="rId4" name="Button 2">
              <controlPr defaultSize="0" print="0" autoFill="0" autoPict="0" macro="[0]!dupliqueSub">
                <anchor moveWithCells="1" sizeWithCells="1">
                  <from>
                    <xdr:col>5</xdr:col>
                    <xdr:colOff>85725</xdr:colOff>
                    <xdr:row>0</xdr:row>
                    <xdr:rowOff>123825</xdr:rowOff>
                  </from>
                  <to>
                    <xdr:col>6</xdr:col>
                    <xdr:colOff>390525</xdr:colOff>
                    <xdr:row>0</xdr:row>
                    <xdr:rowOff>390525</xdr:rowOff>
                  </to>
                </anchor>
              </controlPr>
            </control>
          </mc:Choice>
        </mc:AlternateContent>
      </controls>
    </mc:Choice>
  </mc:AlternateContent>
  <tableParts count="1">
    <tablePart r:id="rId5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8"/>
  <dimension ref="A1:I23"/>
  <sheetViews>
    <sheetView workbookViewId="0">
      <selection activeCell="C6" sqref="C6"/>
    </sheetView>
  </sheetViews>
  <sheetFormatPr baseColWidth="10" defaultRowHeight="15" x14ac:dyDescent="0.25"/>
  <cols>
    <col min="1" max="1" width="15" bestFit="1" customWidth="1"/>
    <col min="2" max="2" width="10.140625" bestFit="1" customWidth="1"/>
    <col min="3" max="3" width="19.140625" customWidth="1"/>
    <col min="4" max="4" width="14.5703125" bestFit="1" customWidth="1"/>
    <col min="5" max="5" width="14" bestFit="1" customWidth="1"/>
    <col min="6" max="6" width="15.42578125" bestFit="1" customWidth="1"/>
    <col min="7" max="7" width="10.140625" customWidth="1"/>
    <col min="8" max="8" width="17.140625" customWidth="1"/>
  </cols>
  <sheetData>
    <row r="1" spans="1:9" ht="30" x14ac:dyDescent="0.25">
      <c r="A1" s="16" t="s">
        <v>2</v>
      </c>
      <c r="B1" s="16" t="s">
        <v>45</v>
      </c>
      <c r="C1" s="16" t="s">
        <v>0</v>
      </c>
      <c r="D1" s="16" t="s">
        <v>1</v>
      </c>
      <c r="E1" s="16" t="s">
        <v>42</v>
      </c>
      <c r="F1" s="16" t="s">
        <v>28</v>
      </c>
      <c r="H1" s="22" t="s">
        <v>28</v>
      </c>
      <c r="I1" s="22" t="s">
        <v>44</v>
      </c>
    </row>
    <row r="2" spans="1:9" x14ac:dyDescent="0.25">
      <c r="A2" s="18">
        <v>1</v>
      </c>
      <c r="B2" s="18" t="s">
        <v>46</v>
      </c>
      <c r="C2" t="s">
        <v>48</v>
      </c>
      <c r="D2" t="s">
        <v>49</v>
      </c>
      <c r="F2" s="15" t="s">
        <v>13</v>
      </c>
      <c r="H2" s="3" t="s">
        <v>10</v>
      </c>
      <c r="I2" s="1">
        <v>540</v>
      </c>
    </row>
    <row r="3" spans="1:9" x14ac:dyDescent="0.25">
      <c r="A3" s="18">
        <v>2</v>
      </c>
      <c r="B3" s="18" t="s">
        <v>47</v>
      </c>
      <c r="C3" t="s">
        <v>50</v>
      </c>
      <c r="D3" t="s">
        <v>51</v>
      </c>
      <c r="F3" s="15" t="s">
        <v>10</v>
      </c>
      <c r="H3" s="3" t="s">
        <v>11</v>
      </c>
      <c r="I3" s="1">
        <v>480</v>
      </c>
    </row>
    <row r="4" spans="1:9" x14ac:dyDescent="0.25">
      <c r="A4" s="18">
        <v>3</v>
      </c>
      <c r="B4" s="18" t="s">
        <v>46</v>
      </c>
      <c r="C4" t="s">
        <v>52</v>
      </c>
      <c r="D4" t="s">
        <v>53</v>
      </c>
      <c r="F4" s="15" t="s">
        <v>12</v>
      </c>
      <c r="H4" s="3" t="s">
        <v>12</v>
      </c>
      <c r="I4" s="2">
        <v>430</v>
      </c>
    </row>
    <row r="5" spans="1:9" x14ac:dyDescent="0.25">
      <c r="A5" s="18">
        <v>4</v>
      </c>
      <c r="B5" s="18" t="s">
        <v>46</v>
      </c>
      <c r="C5" t="s">
        <v>54</v>
      </c>
      <c r="D5" t="s">
        <v>55</v>
      </c>
      <c r="F5" s="15" t="s">
        <v>11</v>
      </c>
      <c r="H5" s="3" t="s">
        <v>13</v>
      </c>
      <c r="I5" s="1">
        <v>380</v>
      </c>
    </row>
    <row r="6" spans="1:9" x14ac:dyDescent="0.25">
      <c r="A6" s="18">
        <v>5</v>
      </c>
      <c r="B6" s="18" t="s">
        <v>47</v>
      </c>
      <c r="C6" t="s">
        <v>56</v>
      </c>
      <c r="D6" t="s">
        <v>57</v>
      </c>
      <c r="F6" s="15" t="s">
        <v>11</v>
      </c>
      <c r="H6" s="3" t="s">
        <v>14</v>
      </c>
      <c r="I6" s="23">
        <v>320</v>
      </c>
    </row>
    <row r="7" spans="1:9" x14ac:dyDescent="0.25">
      <c r="A7" s="18">
        <v>6</v>
      </c>
      <c r="B7" s="18" t="s">
        <v>47</v>
      </c>
      <c r="C7" t="s">
        <v>58</v>
      </c>
      <c r="D7" t="s">
        <v>59</v>
      </c>
      <c r="F7" s="15" t="s">
        <v>10</v>
      </c>
    </row>
    <row r="8" spans="1:9" x14ac:dyDescent="0.25">
      <c r="A8" s="18">
        <v>7</v>
      </c>
      <c r="B8" s="18" t="s">
        <v>46</v>
      </c>
      <c r="C8" t="s">
        <v>60</v>
      </c>
      <c r="D8" t="s">
        <v>61</v>
      </c>
      <c r="F8" s="15" t="s">
        <v>10</v>
      </c>
    </row>
    <row r="9" spans="1:9" x14ac:dyDescent="0.25">
      <c r="A9" s="18">
        <v>8</v>
      </c>
      <c r="B9" s="18" t="s">
        <v>46</v>
      </c>
      <c r="C9" t="s">
        <v>62</v>
      </c>
      <c r="D9" t="s">
        <v>63</v>
      </c>
      <c r="F9" s="15" t="s">
        <v>13</v>
      </c>
    </row>
    <row r="10" spans="1:9" x14ac:dyDescent="0.25">
      <c r="A10" s="18">
        <v>9</v>
      </c>
      <c r="B10" s="18" t="s">
        <v>47</v>
      </c>
      <c r="C10" t="s">
        <v>64</v>
      </c>
      <c r="D10" t="s">
        <v>65</v>
      </c>
      <c r="F10" s="15" t="s">
        <v>14</v>
      </c>
    </row>
    <row r="11" spans="1:9" x14ac:dyDescent="0.25">
      <c r="A11" s="18">
        <v>10</v>
      </c>
      <c r="B11" s="18" t="s">
        <v>47</v>
      </c>
      <c r="C11" t="s">
        <v>66</v>
      </c>
      <c r="D11" t="s">
        <v>67</v>
      </c>
      <c r="F11" s="15" t="s">
        <v>14</v>
      </c>
    </row>
    <row r="12" spans="1:9" x14ac:dyDescent="0.25">
      <c r="A12" s="18">
        <v>11</v>
      </c>
      <c r="B12" s="18" t="s">
        <v>46</v>
      </c>
      <c r="C12" t="s">
        <v>68</v>
      </c>
      <c r="D12" t="s">
        <v>69</v>
      </c>
      <c r="F12" s="15" t="s">
        <v>11</v>
      </c>
    </row>
    <row r="13" spans="1:9" x14ac:dyDescent="0.25">
      <c r="A13" s="18">
        <v>12</v>
      </c>
      <c r="B13" s="18" t="s">
        <v>46</v>
      </c>
      <c r="C13" t="s">
        <v>70</v>
      </c>
      <c r="D13" t="s">
        <v>71</v>
      </c>
      <c r="F13" s="15" t="s">
        <v>10</v>
      </c>
    </row>
    <row r="14" spans="1:9" x14ac:dyDescent="0.25">
      <c r="A14" s="18">
        <v>13</v>
      </c>
      <c r="B14" s="18" t="s">
        <v>46</v>
      </c>
      <c r="C14" t="s">
        <v>72</v>
      </c>
      <c r="D14" t="s">
        <v>73</v>
      </c>
      <c r="F14" s="15" t="s">
        <v>11</v>
      </c>
    </row>
    <row r="15" spans="1:9" x14ac:dyDescent="0.25">
      <c r="A15" s="18">
        <v>14</v>
      </c>
      <c r="B15" s="18" t="s">
        <v>47</v>
      </c>
      <c r="C15" t="s">
        <v>74</v>
      </c>
      <c r="D15" t="s">
        <v>75</v>
      </c>
      <c r="F15" s="15" t="s">
        <v>10</v>
      </c>
    </row>
    <row r="16" spans="1:9" x14ac:dyDescent="0.25">
      <c r="A16" s="18">
        <v>15</v>
      </c>
      <c r="B16" s="18" t="s">
        <v>47</v>
      </c>
      <c r="C16" t="s">
        <v>76</v>
      </c>
      <c r="D16" t="s">
        <v>77</v>
      </c>
      <c r="F16" s="15" t="s">
        <v>12</v>
      </c>
    </row>
    <row r="17" spans="1:6" x14ac:dyDescent="0.25">
      <c r="A17" s="18">
        <v>16</v>
      </c>
      <c r="B17" s="18" t="s">
        <v>46</v>
      </c>
      <c r="C17" t="s">
        <v>78</v>
      </c>
      <c r="D17" t="s">
        <v>79</v>
      </c>
      <c r="F17" s="15" t="s">
        <v>10</v>
      </c>
    </row>
    <row r="18" spans="1:6" x14ac:dyDescent="0.25">
      <c r="A18" s="18">
        <v>17</v>
      </c>
      <c r="B18" s="18" t="s">
        <v>46</v>
      </c>
      <c r="C18" t="s">
        <v>80</v>
      </c>
      <c r="D18" t="s">
        <v>81</v>
      </c>
      <c r="F18" s="15" t="s">
        <v>11</v>
      </c>
    </row>
    <row r="19" spans="1:6" x14ac:dyDescent="0.25">
      <c r="A19" s="18">
        <v>18</v>
      </c>
      <c r="B19" s="18" t="s">
        <v>47</v>
      </c>
      <c r="C19" t="s">
        <v>82</v>
      </c>
      <c r="D19" t="s">
        <v>83</v>
      </c>
      <c r="F19" s="15" t="s">
        <v>10</v>
      </c>
    </row>
    <row r="20" spans="1:6" x14ac:dyDescent="0.25">
      <c r="A20" s="18">
        <v>19</v>
      </c>
      <c r="B20" s="18" t="s">
        <v>47</v>
      </c>
      <c r="C20" t="s">
        <v>84</v>
      </c>
      <c r="D20" t="s">
        <v>85</v>
      </c>
      <c r="F20" s="15" t="s">
        <v>11</v>
      </c>
    </row>
    <row r="21" spans="1:6" x14ac:dyDescent="0.25">
      <c r="A21" s="18">
        <v>20</v>
      </c>
      <c r="B21" s="18" t="s">
        <v>47</v>
      </c>
      <c r="C21" t="s">
        <v>86</v>
      </c>
      <c r="D21" t="s">
        <v>87</v>
      </c>
      <c r="F21" s="15" t="s">
        <v>13</v>
      </c>
    </row>
    <row r="22" spans="1:6" x14ac:dyDescent="0.25">
      <c r="A22" s="18">
        <v>21</v>
      </c>
      <c r="B22" s="18" t="s">
        <v>46</v>
      </c>
      <c r="C22" t="s">
        <v>88</v>
      </c>
      <c r="D22" t="s">
        <v>89</v>
      </c>
      <c r="F22" s="15" t="s">
        <v>13</v>
      </c>
    </row>
    <row r="23" spans="1:6" x14ac:dyDescent="0.25">
      <c r="A23" s="18">
        <v>22</v>
      </c>
      <c r="B23" s="18" t="s">
        <v>46</v>
      </c>
      <c r="C23" t="s">
        <v>90</v>
      </c>
      <c r="D23" t="s">
        <v>91</v>
      </c>
      <c r="F23" s="15" t="s">
        <v>12</v>
      </c>
    </row>
  </sheetData>
  <pageMargins left="0.7" right="0.7" top="0.75" bottom="0.75" header="0.3" footer="0.3"/>
  <tableParts count="2">
    <tablePart r:id="rId1"/>
    <tablePart r:id="rId2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E2001"/>
  <sheetViews>
    <sheetView showGridLines="0" tabSelected="1" zoomScaleNormal="100" workbookViewId="0">
      <selection activeCell="G7" sqref="G7"/>
    </sheetView>
  </sheetViews>
  <sheetFormatPr baseColWidth="10" defaultRowHeight="15" zeroHeight="1" x14ac:dyDescent="0.25"/>
  <cols>
    <col min="1" max="5" width="25.28515625" customWidth="1"/>
  </cols>
  <sheetData>
    <row r="1" spans="1:5" ht="37.5" customHeight="1" x14ac:dyDescent="0.25">
      <c r="A1" s="39" t="s">
        <v>34</v>
      </c>
      <c r="B1" s="39"/>
      <c r="C1" s="39"/>
      <c r="D1" s="39"/>
      <c r="E1" s="4"/>
    </row>
    <row r="2" spans="1:5" ht="9" customHeight="1" x14ac:dyDescent="0.25">
      <c r="A2" s="6"/>
      <c r="B2" s="6"/>
      <c r="C2" s="6"/>
      <c r="D2" s="6"/>
      <c r="E2" s="6"/>
    </row>
    <row r="3" spans="1:5" ht="27" customHeight="1" x14ac:dyDescent="0.25">
      <c r="A3" s="6"/>
      <c r="C3" s="7"/>
      <c r="D3" s="5"/>
      <c r="E3" s="8"/>
    </row>
    <row r="4" spans="1:5" ht="12" customHeight="1" thickBot="1" x14ac:dyDescent="0.3">
      <c r="A4" s="6"/>
      <c r="B4" s="6"/>
      <c r="C4" s="6"/>
      <c r="D4" s="6"/>
      <c r="E4" s="6"/>
    </row>
    <row r="5" spans="1:5" ht="15.75" customHeight="1" thickBot="1" x14ac:dyDescent="0.3">
      <c r="A5" s="10"/>
      <c r="B5" s="10"/>
      <c r="C5" s="10"/>
      <c r="D5" s="10"/>
      <c r="E5" s="9" t="s">
        <v>35</v>
      </c>
    </row>
    <row r="6" spans="1:5" ht="33" customHeight="1" thickBot="1" x14ac:dyDescent="0.3">
      <c r="A6" s="11" t="s">
        <v>2</v>
      </c>
      <c r="B6" s="12" t="s">
        <v>0</v>
      </c>
      <c r="C6" s="13" t="s">
        <v>1</v>
      </c>
      <c r="D6" s="13" t="s">
        <v>36</v>
      </c>
      <c r="E6" s="14" t="s">
        <v>132</v>
      </c>
    </row>
    <row r="7" spans="1:5" ht="19.5" customHeight="1" x14ac:dyDescent="0.25">
      <c r="A7" s="18">
        <v>10</v>
      </c>
      <c r="B7" t="s">
        <v>66</v>
      </c>
      <c r="C7" t="s">
        <v>67</v>
      </c>
      <c r="D7" s="24">
        <v>13</v>
      </c>
      <c r="E7" s="24">
        <v>20</v>
      </c>
    </row>
    <row r="8" spans="1:5" ht="19.5" customHeight="1" x14ac:dyDescent="0.25">
      <c r="A8" s="18">
        <v>4</v>
      </c>
      <c r="B8" t="s">
        <v>54</v>
      </c>
      <c r="C8" t="s">
        <v>55</v>
      </c>
      <c r="D8" s="24">
        <v>27</v>
      </c>
      <c r="E8" s="24">
        <v>40</v>
      </c>
    </row>
    <row r="9" spans="1:5" ht="19.5" customHeight="1" x14ac:dyDescent="0.25">
      <c r="A9" s="18">
        <v>2</v>
      </c>
      <c r="B9" t="s">
        <v>50</v>
      </c>
      <c r="C9" t="s">
        <v>51</v>
      </c>
      <c r="D9" s="24">
        <v>27</v>
      </c>
      <c r="E9" s="24">
        <v>40</v>
      </c>
    </row>
    <row r="10" spans="1:5" ht="19.5" customHeight="1" x14ac:dyDescent="0.25">
      <c r="A10" s="18">
        <v>1</v>
      </c>
      <c r="B10" t="s">
        <v>48</v>
      </c>
      <c r="C10" t="s">
        <v>49</v>
      </c>
      <c r="D10" s="24">
        <v>27</v>
      </c>
      <c r="E10" s="24">
        <v>40</v>
      </c>
    </row>
    <row r="11" spans="1:5" ht="19.5" customHeight="1" x14ac:dyDescent="0.25">
      <c r="A11" s="18">
        <v>5</v>
      </c>
      <c r="B11" t="s">
        <v>56</v>
      </c>
      <c r="C11" t="s">
        <v>57</v>
      </c>
      <c r="D11" s="24">
        <v>27</v>
      </c>
      <c r="E11" s="24">
        <v>40</v>
      </c>
    </row>
    <row r="12" spans="1:5" ht="19.5" customHeight="1" x14ac:dyDescent="0.25">
      <c r="A12" s="18">
        <v>3</v>
      </c>
      <c r="B12" t="s">
        <v>52</v>
      </c>
      <c r="C12" t="s">
        <v>53</v>
      </c>
      <c r="D12" s="24">
        <v>27</v>
      </c>
      <c r="E12" s="24">
        <v>40</v>
      </c>
    </row>
    <row r="13" spans="1:5" ht="19.5" customHeight="1" x14ac:dyDescent="0.25"/>
    <row r="14" spans="1:5" ht="19.5" customHeight="1" x14ac:dyDescent="0.25"/>
    <row r="15" spans="1:5" ht="19.5" customHeight="1" x14ac:dyDescent="0.25"/>
    <row r="16" spans="1:5" ht="19.5" customHeight="1" x14ac:dyDescent="0.25"/>
    <row r="17" ht="19.5" customHeight="1" x14ac:dyDescent="0.25"/>
    <row r="18" ht="19.5" customHeight="1" x14ac:dyDescent="0.25"/>
    <row r="19" ht="19.5" customHeight="1" x14ac:dyDescent="0.25"/>
    <row r="20" ht="19.5" customHeight="1" x14ac:dyDescent="0.25"/>
    <row r="21" hidden="1" x14ac:dyDescent="0.25"/>
    <row r="22" hidden="1" x14ac:dyDescent="0.25"/>
    <row r="23" hidden="1" x14ac:dyDescent="0.25"/>
    <row r="24" hidden="1" x14ac:dyDescent="0.25"/>
    <row r="25" hidden="1" x14ac:dyDescent="0.25"/>
    <row r="26" hidden="1" x14ac:dyDescent="0.25"/>
    <row r="27" hidden="1" x14ac:dyDescent="0.25"/>
    <row r="28" hidden="1" x14ac:dyDescent="0.25"/>
    <row r="29" hidden="1" x14ac:dyDescent="0.25"/>
    <row r="30" hidden="1" x14ac:dyDescent="0.25"/>
    <row r="31" hidden="1" x14ac:dyDescent="0.25"/>
    <row r="32" hidden="1" x14ac:dyDescent="0.25"/>
    <row r="33" hidden="1" x14ac:dyDescent="0.25"/>
    <row r="34" hidden="1" x14ac:dyDescent="0.25"/>
    <row r="35" hidden="1" x14ac:dyDescent="0.25"/>
    <row r="36" hidden="1" x14ac:dyDescent="0.25"/>
    <row r="37" hidden="1" x14ac:dyDescent="0.25"/>
    <row r="38" hidden="1" x14ac:dyDescent="0.25"/>
    <row r="39" hidden="1" x14ac:dyDescent="0.25"/>
    <row r="40" hidden="1" x14ac:dyDescent="0.25"/>
    <row r="41" hidden="1" x14ac:dyDescent="0.25"/>
    <row r="42" hidden="1" x14ac:dyDescent="0.25"/>
    <row r="43" hidden="1" x14ac:dyDescent="0.25"/>
    <row r="44" hidden="1" x14ac:dyDescent="0.25"/>
    <row r="45" hidden="1" x14ac:dyDescent="0.25"/>
    <row r="46" hidden="1" x14ac:dyDescent="0.25"/>
    <row r="47" hidden="1" x14ac:dyDescent="0.25"/>
    <row r="48" hidden="1" x14ac:dyDescent="0.25"/>
    <row r="49" hidden="1" x14ac:dyDescent="0.25"/>
    <row r="50" hidden="1" x14ac:dyDescent="0.25"/>
    <row r="51" hidden="1" x14ac:dyDescent="0.25"/>
    <row r="52" hidden="1" x14ac:dyDescent="0.25"/>
    <row r="53" hidden="1" x14ac:dyDescent="0.25"/>
    <row r="54" hidden="1" x14ac:dyDescent="0.25"/>
    <row r="55" hidden="1" x14ac:dyDescent="0.25"/>
    <row r="56" hidden="1" x14ac:dyDescent="0.25"/>
    <row r="57" hidden="1" x14ac:dyDescent="0.25"/>
    <row r="58" hidden="1" x14ac:dyDescent="0.25"/>
    <row r="59" hidden="1" x14ac:dyDescent="0.25"/>
    <row r="60" hidden="1" x14ac:dyDescent="0.25"/>
    <row r="61" hidden="1" x14ac:dyDescent="0.25"/>
    <row r="62" hidden="1" x14ac:dyDescent="0.25"/>
    <row r="63" hidden="1" x14ac:dyDescent="0.25"/>
    <row r="64" hidden="1" x14ac:dyDescent="0.25"/>
    <row r="65" hidden="1" x14ac:dyDescent="0.25"/>
    <row r="66" hidden="1" x14ac:dyDescent="0.25"/>
    <row r="67" hidden="1" x14ac:dyDescent="0.25"/>
    <row r="68" hidden="1" x14ac:dyDescent="0.25"/>
    <row r="69" hidden="1" x14ac:dyDescent="0.25"/>
    <row r="70" hidden="1" x14ac:dyDescent="0.25"/>
    <row r="71" hidden="1" x14ac:dyDescent="0.25"/>
    <row r="72" hidden="1" x14ac:dyDescent="0.25"/>
    <row r="73" hidden="1" x14ac:dyDescent="0.25"/>
    <row r="74" hidden="1" x14ac:dyDescent="0.25"/>
    <row r="75" hidden="1" x14ac:dyDescent="0.25"/>
    <row r="76" hidden="1" x14ac:dyDescent="0.25"/>
    <row r="77" hidden="1" x14ac:dyDescent="0.25"/>
    <row r="78" hidden="1" x14ac:dyDescent="0.25"/>
    <row r="79" hidden="1" x14ac:dyDescent="0.25"/>
    <row r="80" hidden="1" x14ac:dyDescent="0.25"/>
    <row r="81" hidden="1" x14ac:dyDescent="0.25"/>
    <row r="82" hidden="1" x14ac:dyDescent="0.25"/>
    <row r="83" hidden="1" x14ac:dyDescent="0.25"/>
    <row r="84" hidden="1" x14ac:dyDescent="0.25"/>
    <row r="85" hidden="1" x14ac:dyDescent="0.25"/>
    <row r="86" hidden="1" x14ac:dyDescent="0.25"/>
    <row r="87" hidden="1" x14ac:dyDescent="0.25"/>
    <row r="88" hidden="1" x14ac:dyDescent="0.25"/>
    <row r="89" hidden="1" x14ac:dyDescent="0.25"/>
    <row r="90" hidden="1" x14ac:dyDescent="0.25"/>
    <row r="91" hidden="1" x14ac:dyDescent="0.25"/>
    <row r="92" hidden="1" x14ac:dyDescent="0.25"/>
    <row r="93" hidden="1" x14ac:dyDescent="0.25"/>
    <row r="94" hidden="1" x14ac:dyDescent="0.25"/>
    <row r="95" hidden="1" x14ac:dyDescent="0.25"/>
    <row r="96" hidden="1" x14ac:dyDescent="0.25"/>
    <row r="97" hidden="1" x14ac:dyDescent="0.25"/>
    <row r="98" hidden="1" x14ac:dyDescent="0.25"/>
    <row r="99" hidden="1" x14ac:dyDescent="0.25"/>
    <row r="100" hidden="1" x14ac:dyDescent="0.25"/>
    <row r="101" hidden="1" x14ac:dyDescent="0.25"/>
    <row r="102" hidden="1" x14ac:dyDescent="0.25"/>
    <row r="103" hidden="1" x14ac:dyDescent="0.25"/>
    <row r="104" hidden="1" x14ac:dyDescent="0.25"/>
    <row r="105" hidden="1" x14ac:dyDescent="0.25"/>
    <row r="106" hidden="1" x14ac:dyDescent="0.25"/>
    <row r="107" hidden="1" x14ac:dyDescent="0.25"/>
    <row r="108" hidden="1" x14ac:dyDescent="0.25"/>
    <row r="109" hidden="1" x14ac:dyDescent="0.25"/>
    <row r="110" hidden="1" x14ac:dyDescent="0.25"/>
    <row r="111" hidden="1" x14ac:dyDescent="0.25"/>
    <row r="112" hidden="1" x14ac:dyDescent="0.25"/>
    <row r="113" hidden="1" x14ac:dyDescent="0.25"/>
    <row r="114" hidden="1" x14ac:dyDescent="0.25"/>
    <row r="115" hidden="1" x14ac:dyDescent="0.25"/>
    <row r="116" hidden="1" x14ac:dyDescent="0.25"/>
    <row r="117" hidden="1" x14ac:dyDescent="0.25"/>
    <row r="118" hidden="1" x14ac:dyDescent="0.25"/>
    <row r="119" hidden="1" x14ac:dyDescent="0.25"/>
    <row r="120" hidden="1" x14ac:dyDescent="0.25"/>
    <row r="121" hidden="1" x14ac:dyDescent="0.25"/>
    <row r="122" hidden="1" x14ac:dyDescent="0.25"/>
    <row r="123" hidden="1" x14ac:dyDescent="0.25"/>
    <row r="124" hidden="1" x14ac:dyDescent="0.25"/>
    <row r="125" hidden="1" x14ac:dyDescent="0.25"/>
    <row r="126" hidden="1" x14ac:dyDescent="0.25"/>
    <row r="127" hidden="1" x14ac:dyDescent="0.25"/>
    <row r="128" hidden="1" x14ac:dyDescent="0.25"/>
    <row r="129" hidden="1" x14ac:dyDescent="0.25"/>
    <row r="130" hidden="1" x14ac:dyDescent="0.25"/>
    <row r="131" hidden="1" x14ac:dyDescent="0.25"/>
    <row r="132" hidden="1" x14ac:dyDescent="0.25"/>
    <row r="133" hidden="1" x14ac:dyDescent="0.25"/>
    <row r="134" hidden="1" x14ac:dyDescent="0.25"/>
    <row r="135" hidden="1" x14ac:dyDescent="0.25"/>
    <row r="136" hidden="1" x14ac:dyDescent="0.25"/>
    <row r="137" hidden="1" x14ac:dyDescent="0.25"/>
    <row r="138" hidden="1" x14ac:dyDescent="0.25"/>
    <row r="139" hidden="1" x14ac:dyDescent="0.25"/>
    <row r="140" hidden="1" x14ac:dyDescent="0.25"/>
    <row r="141" hidden="1" x14ac:dyDescent="0.25"/>
    <row r="142" hidden="1" x14ac:dyDescent="0.25"/>
    <row r="143" hidden="1" x14ac:dyDescent="0.25"/>
    <row r="144" hidden="1" x14ac:dyDescent="0.25"/>
    <row r="145" hidden="1" x14ac:dyDescent="0.25"/>
    <row r="146" hidden="1" x14ac:dyDescent="0.25"/>
    <row r="147" hidden="1" x14ac:dyDescent="0.25"/>
    <row r="148" hidden="1" x14ac:dyDescent="0.25"/>
    <row r="149" hidden="1" x14ac:dyDescent="0.25"/>
    <row r="150" hidden="1" x14ac:dyDescent="0.25"/>
    <row r="151" hidden="1" x14ac:dyDescent="0.25"/>
    <row r="152" hidden="1" x14ac:dyDescent="0.25"/>
    <row r="153" hidden="1" x14ac:dyDescent="0.25"/>
    <row r="154" hidden="1" x14ac:dyDescent="0.25"/>
    <row r="155" hidden="1" x14ac:dyDescent="0.25"/>
    <row r="156" hidden="1" x14ac:dyDescent="0.25"/>
    <row r="157" hidden="1" x14ac:dyDescent="0.25"/>
    <row r="158" hidden="1" x14ac:dyDescent="0.25"/>
    <row r="159" hidden="1" x14ac:dyDescent="0.25"/>
    <row r="160" hidden="1" x14ac:dyDescent="0.25"/>
    <row r="161" hidden="1" x14ac:dyDescent="0.25"/>
    <row r="162" hidden="1" x14ac:dyDescent="0.25"/>
    <row r="163" hidden="1" x14ac:dyDescent="0.25"/>
    <row r="164" hidden="1" x14ac:dyDescent="0.25"/>
    <row r="165" hidden="1" x14ac:dyDescent="0.25"/>
    <row r="166" hidden="1" x14ac:dyDescent="0.25"/>
    <row r="167" hidden="1" x14ac:dyDescent="0.25"/>
    <row r="168" hidden="1" x14ac:dyDescent="0.25"/>
    <row r="169" hidden="1" x14ac:dyDescent="0.25"/>
    <row r="170" hidden="1" x14ac:dyDescent="0.25"/>
    <row r="171" hidden="1" x14ac:dyDescent="0.25"/>
    <row r="172" hidden="1" x14ac:dyDescent="0.25"/>
    <row r="173" hidden="1" x14ac:dyDescent="0.25"/>
    <row r="174" hidden="1" x14ac:dyDescent="0.25"/>
    <row r="175" hidden="1" x14ac:dyDescent="0.25"/>
    <row r="176" hidden="1" x14ac:dyDescent="0.25"/>
    <row r="177" hidden="1" x14ac:dyDescent="0.25"/>
    <row r="178" hidden="1" x14ac:dyDescent="0.25"/>
    <row r="179" hidden="1" x14ac:dyDescent="0.25"/>
    <row r="180" hidden="1" x14ac:dyDescent="0.25"/>
    <row r="181" hidden="1" x14ac:dyDescent="0.25"/>
    <row r="182" hidden="1" x14ac:dyDescent="0.25"/>
    <row r="183" hidden="1" x14ac:dyDescent="0.25"/>
    <row r="184" hidden="1" x14ac:dyDescent="0.25"/>
    <row r="185" hidden="1" x14ac:dyDescent="0.25"/>
    <row r="186" hidden="1" x14ac:dyDescent="0.25"/>
    <row r="187" hidden="1" x14ac:dyDescent="0.25"/>
    <row r="188" hidden="1" x14ac:dyDescent="0.25"/>
    <row r="189" hidden="1" x14ac:dyDescent="0.25"/>
    <row r="190" hidden="1" x14ac:dyDescent="0.25"/>
    <row r="191" hidden="1" x14ac:dyDescent="0.25"/>
    <row r="192" hidden="1" x14ac:dyDescent="0.25"/>
    <row r="193" hidden="1" x14ac:dyDescent="0.25"/>
    <row r="194" hidden="1" x14ac:dyDescent="0.25"/>
    <row r="195" hidden="1" x14ac:dyDescent="0.25"/>
    <row r="196" hidden="1" x14ac:dyDescent="0.25"/>
    <row r="197" hidden="1" x14ac:dyDescent="0.25"/>
    <row r="198" hidden="1" x14ac:dyDescent="0.25"/>
    <row r="199" hidden="1" x14ac:dyDescent="0.25"/>
    <row r="200" hidden="1" x14ac:dyDescent="0.25"/>
    <row r="201" hidden="1" x14ac:dyDescent="0.25"/>
    <row r="202" hidden="1" x14ac:dyDescent="0.25"/>
    <row r="203" hidden="1" x14ac:dyDescent="0.25"/>
    <row r="204" hidden="1" x14ac:dyDescent="0.25"/>
    <row r="205" hidden="1" x14ac:dyDescent="0.25"/>
    <row r="206" hidden="1" x14ac:dyDescent="0.25"/>
    <row r="207" hidden="1" x14ac:dyDescent="0.25"/>
    <row r="208" hidden="1" x14ac:dyDescent="0.25"/>
    <row r="209" hidden="1" x14ac:dyDescent="0.25"/>
    <row r="210" hidden="1" x14ac:dyDescent="0.25"/>
    <row r="211" hidden="1" x14ac:dyDescent="0.25"/>
    <row r="212" hidden="1" x14ac:dyDescent="0.25"/>
    <row r="213" hidden="1" x14ac:dyDescent="0.25"/>
    <row r="214" hidden="1" x14ac:dyDescent="0.25"/>
    <row r="215" hidden="1" x14ac:dyDescent="0.25"/>
    <row r="216" hidden="1" x14ac:dyDescent="0.25"/>
    <row r="217" hidden="1" x14ac:dyDescent="0.25"/>
    <row r="218" hidden="1" x14ac:dyDescent="0.25"/>
    <row r="219" hidden="1" x14ac:dyDescent="0.25"/>
    <row r="220" hidden="1" x14ac:dyDescent="0.25"/>
    <row r="221" hidden="1" x14ac:dyDescent="0.25"/>
    <row r="222" hidden="1" x14ac:dyDescent="0.25"/>
    <row r="223" hidden="1" x14ac:dyDescent="0.25"/>
    <row r="224" hidden="1" x14ac:dyDescent="0.25"/>
    <row r="225" hidden="1" x14ac:dyDescent="0.25"/>
    <row r="226" hidden="1" x14ac:dyDescent="0.25"/>
    <row r="227" hidden="1" x14ac:dyDescent="0.25"/>
    <row r="228" hidden="1" x14ac:dyDescent="0.25"/>
    <row r="229" hidden="1" x14ac:dyDescent="0.25"/>
    <row r="230" hidden="1" x14ac:dyDescent="0.25"/>
    <row r="231" hidden="1" x14ac:dyDescent="0.25"/>
    <row r="232" hidden="1" x14ac:dyDescent="0.25"/>
    <row r="233" hidden="1" x14ac:dyDescent="0.25"/>
    <row r="234" hidden="1" x14ac:dyDescent="0.25"/>
    <row r="235" hidden="1" x14ac:dyDescent="0.25"/>
    <row r="236" hidden="1" x14ac:dyDescent="0.25"/>
    <row r="237" hidden="1" x14ac:dyDescent="0.25"/>
    <row r="238" hidden="1" x14ac:dyDescent="0.25"/>
    <row r="239" hidden="1" x14ac:dyDescent="0.25"/>
    <row r="240" hidden="1" x14ac:dyDescent="0.25"/>
    <row r="241" hidden="1" x14ac:dyDescent="0.25"/>
    <row r="242" hidden="1" x14ac:dyDescent="0.25"/>
    <row r="243" hidden="1" x14ac:dyDescent="0.25"/>
    <row r="244" hidden="1" x14ac:dyDescent="0.25"/>
    <row r="245" hidden="1" x14ac:dyDescent="0.25"/>
    <row r="246" hidden="1" x14ac:dyDescent="0.25"/>
    <row r="247" hidden="1" x14ac:dyDescent="0.25"/>
    <row r="248" hidden="1" x14ac:dyDescent="0.25"/>
    <row r="249" hidden="1" x14ac:dyDescent="0.25"/>
    <row r="250" hidden="1" x14ac:dyDescent="0.25"/>
    <row r="251" hidden="1" x14ac:dyDescent="0.25"/>
    <row r="252" hidden="1" x14ac:dyDescent="0.25"/>
    <row r="253" hidden="1" x14ac:dyDescent="0.25"/>
    <row r="254" hidden="1" x14ac:dyDescent="0.25"/>
    <row r="255" hidden="1" x14ac:dyDescent="0.25"/>
    <row r="256" hidden="1" x14ac:dyDescent="0.25"/>
    <row r="257" hidden="1" x14ac:dyDescent="0.25"/>
    <row r="258" hidden="1" x14ac:dyDescent="0.25"/>
    <row r="259" hidden="1" x14ac:dyDescent="0.25"/>
    <row r="260" hidden="1" x14ac:dyDescent="0.25"/>
    <row r="261" hidden="1" x14ac:dyDescent="0.25"/>
    <row r="262" hidden="1" x14ac:dyDescent="0.25"/>
    <row r="263" hidden="1" x14ac:dyDescent="0.25"/>
    <row r="264" hidden="1" x14ac:dyDescent="0.25"/>
    <row r="265" hidden="1" x14ac:dyDescent="0.25"/>
    <row r="266" hidden="1" x14ac:dyDescent="0.25"/>
    <row r="267" hidden="1" x14ac:dyDescent="0.25"/>
    <row r="268" hidden="1" x14ac:dyDescent="0.25"/>
    <row r="269" hidden="1" x14ac:dyDescent="0.25"/>
    <row r="270" hidden="1" x14ac:dyDescent="0.25"/>
    <row r="271" hidden="1" x14ac:dyDescent="0.25"/>
    <row r="272" hidden="1" x14ac:dyDescent="0.25"/>
    <row r="273" hidden="1" x14ac:dyDescent="0.25"/>
    <row r="274" hidden="1" x14ac:dyDescent="0.25"/>
    <row r="275" hidden="1" x14ac:dyDescent="0.25"/>
    <row r="276" hidden="1" x14ac:dyDescent="0.25"/>
    <row r="277" hidden="1" x14ac:dyDescent="0.25"/>
    <row r="278" hidden="1" x14ac:dyDescent="0.25"/>
    <row r="279" hidden="1" x14ac:dyDescent="0.25"/>
    <row r="280" hidden="1" x14ac:dyDescent="0.25"/>
    <row r="281" hidden="1" x14ac:dyDescent="0.25"/>
    <row r="282" hidden="1" x14ac:dyDescent="0.25"/>
    <row r="283" hidden="1" x14ac:dyDescent="0.25"/>
    <row r="284" hidden="1" x14ac:dyDescent="0.25"/>
    <row r="285" hidden="1" x14ac:dyDescent="0.25"/>
    <row r="286" hidden="1" x14ac:dyDescent="0.25"/>
    <row r="287" hidden="1" x14ac:dyDescent="0.25"/>
    <row r="288" hidden="1" x14ac:dyDescent="0.25"/>
    <row r="289" hidden="1" x14ac:dyDescent="0.25"/>
    <row r="290" hidden="1" x14ac:dyDescent="0.25"/>
    <row r="291" hidden="1" x14ac:dyDescent="0.25"/>
    <row r="292" hidden="1" x14ac:dyDescent="0.25"/>
    <row r="293" hidden="1" x14ac:dyDescent="0.25"/>
    <row r="294" hidden="1" x14ac:dyDescent="0.25"/>
    <row r="295" hidden="1" x14ac:dyDescent="0.25"/>
    <row r="296" hidden="1" x14ac:dyDescent="0.25"/>
    <row r="297" hidden="1" x14ac:dyDescent="0.25"/>
    <row r="298" hidden="1" x14ac:dyDescent="0.25"/>
    <row r="299" hidden="1" x14ac:dyDescent="0.25"/>
    <row r="300" hidden="1" x14ac:dyDescent="0.25"/>
    <row r="301" hidden="1" x14ac:dyDescent="0.25"/>
    <row r="302" hidden="1" x14ac:dyDescent="0.25"/>
    <row r="303" hidden="1" x14ac:dyDescent="0.25"/>
    <row r="304" hidden="1" x14ac:dyDescent="0.25"/>
    <row r="305" hidden="1" x14ac:dyDescent="0.25"/>
    <row r="306" hidden="1" x14ac:dyDescent="0.25"/>
    <row r="307" hidden="1" x14ac:dyDescent="0.25"/>
    <row r="308" hidden="1" x14ac:dyDescent="0.25"/>
    <row r="309" hidden="1" x14ac:dyDescent="0.25"/>
    <row r="310" hidden="1" x14ac:dyDescent="0.25"/>
    <row r="311" hidden="1" x14ac:dyDescent="0.25"/>
    <row r="312" hidden="1" x14ac:dyDescent="0.25"/>
    <row r="313" hidden="1" x14ac:dyDescent="0.25"/>
    <row r="314" hidden="1" x14ac:dyDescent="0.25"/>
    <row r="315" hidden="1" x14ac:dyDescent="0.25"/>
    <row r="316" hidden="1" x14ac:dyDescent="0.25"/>
    <row r="317" hidden="1" x14ac:dyDescent="0.25"/>
    <row r="318" hidden="1" x14ac:dyDescent="0.25"/>
    <row r="319" hidden="1" x14ac:dyDescent="0.25"/>
    <row r="320" hidden="1" x14ac:dyDescent="0.25"/>
    <row r="321" hidden="1" x14ac:dyDescent="0.25"/>
    <row r="322" hidden="1" x14ac:dyDescent="0.25"/>
    <row r="323" hidden="1" x14ac:dyDescent="0.25"/>
    <row r="324" hidden="1" x14ac:dyDescent="0.25"/>
    <row r="325" hidden="1" x14ac:dyDescent="0.25"/>
    <row r="326" hidden="1" x14ac:dyDescent="0.25"/>
    <row r="327" hidden="1" x14ac:dyDescent="0.25"/>
    <row r="328" hidden="1" x14ac:dyDescent="0.25"/>
    <row r="329" hidden="1" x14ac:dyDescent="0.25"/>
    <row r="330" hidden="1" x14ac:dyDescent="0.25"/>
    <row r="331" hidden="1" x14ac:dyDescent="0.25"/>
    <row r="332" hidden="1" x14ac:dyDescent="0.25"/>
    <row r="333" hidden="1" x14ac:dyDescent="0.25"/>
    <row r="334" hidden="1" x14ac:dyDescent="0.25"/>
    <row r="335" hidden="1" x14ac:dyDescent="0.25"/>
    <row r="336" hidden="1" x14ac:dyDescent="0.25"/>
    <row r="337" hidden="1" x14ac:dyDescent="0.25"/>
    <row r="338" hidden="1" x14ac:dyDescent="0.25"/>
    <row r="339" hidden="1" x14ac:dyDescent="0.25"/>
    <row r="340" hidden="1" x14ac:dyDescent="0.25"/>
    <row r="341" hidden="1" x14ac:dyDescent="0.25"/>
    <row r="342" hidden="1" x14ac:dyDescent="0.25"/>
    <row r="343" hidden="1" x14ac:dyDescent="0.25"/>
    <row r="344" hidden="1" x14ac:dyDescent="0.25"/>
    <row r="345" hidden="1" x14ac:dyDescent="0.25"/>
    <row r="346" hidden="1" x14ac:dyDescent="0.25"/>
    <row r="347" hidden="1" x14ac:dyDescent="0.25"/>
    <row r="348" hidden="1" x14ac:dyDescent="0.25"/>
    <row r="349" hidden="1" x14ac:dyDescent="0.25"/>
    <row r="350" hidden="1" x14ac:dyDescent="0.25"/>
    <row r="351" hidden="1" x14ac:dyDescent="0.25"/>
    <row r="352" hidden="1" x14ac:dyDescent="0.25"/>
    <row r="353" hidden="1" x14ac:dyDescent="0.25"/>
    <row r="354" hidden="1" x14ac:dyDescent="0.25"/>
    <row r="355" hidden="1" x14ac:dyDescent="0.25"/>
    <row r="356" hidden="1" x14ac:dyDescent="0.25"/>
    <row r="357" hidden="1" x14ac:dyDescent="0.25"/>
    <row r="358" hidden="1" x14ac:dyDescent="0.25"/>
    <row r="359" hidden="1" x14ac:dyDescent="0.25"/>
    <row r="360" hidden="1" x14ac:dyDescent="0.25"/>
    <row r="361" hidden="1" x14ac:dyDescent="0.25"/>
    <row r="362" hidden="1" x14ac:dyDescent="0.25"/>
    <row r="363" hidden="1" x14ac:dyDescent="0.25"/>
    <row r="364" hidden="1" x14ac:dyDescent="0.25"/>
    <row r="365" hidden="1" x14ac:dyDescent="0.25"/>
    <row r="366" hidden="1" x14ac:dyDescent="0.25"/>
    <row r="367" hidden="1" x14ac:dyDescent="0.25"/>
    <row r="368" hidden="1" x14ac:dyDescent="0.25"/>
    <row r="369" hidden="1" x14ac:dyDescent="0.25"/>
    <row r="370" hidden="1" x14ac:dyDescent="0.25"/>
    <row r="371" hidden="1" x14ac:dyDescent="0.25"/>
    <row r="372" hidden="1" x14ac:dyDescent="0.25"/>
    <row r="373" hidden="1" x14ac:dyDescent="0.25"/>
    <row r="374" hidden="1" x14ac:dyDescent="0.25"/>
    <row r="375" hidden="1" x14ac:dyDescent="0.25"/>
    <row r="376" hidden="1" x14ac:dyDescent="0.25"/>
    <row r="377" hidden="1" x14ac:dyDescent="0.25"/>
    <row r="378" hidden="1" x14ac:dyDescent="0.25"/>
    <row r="379" hidden="1" x14ac:dyDescent="0.25"/>
    <row r="380" hidden="1" x14ac:dyDescent="0.25"/>
    <row r="381" hidden="1" x14ac:dyDescent="0.25"/>
    <row r="382" hidden="1" x14ac:dyDescent="0.25"/>
    <row r="383" hidden="1" x14ac:dyDescent="0.25"/>
    <row r="384" hidden="1" x14ac:dyDescent="0.25"/>
    <row r="385" hidden="1" x14ac:dyDescent="0.25"/>
    <row r="386" hidden="1" x14ac:dyDescent="0.25"/>
    <row r="387" hidden="1" x14ac:dyDescent="0.25"/>
    <row r="388" hidden="1" x14ac:dyDescent="0.25"/>
    <row r="389" hidden="1" x14ac:dyDescent="0.25"/>
    <row r="390" hidden="1" x14ac:dyDescent="0.25"/>
    <row r="391" hidden="1" x14ac:dyDescent="0.25"/>
    <row r="392" hidden="1" x14ac:dyDescent="0.25"/>
    <row r="393" hidden="1" x14ac:dyDescent="0.25"/>
    <row r="394" hidden="1" x14ac:dyDescent="0.25"/>
    <row r="395" hidden="1" x14ac:dyDescent="0.25"/>
    <row r="396" hidden="1" x14ac:dyDescent="0.25"/>
    <row r="397" hidden="1" x14ac:dyDescent="0.25"/>
    <row r="398" hidden="1" x14ac:dyDescent="0.25"/>
    <row r="399" hidden="1" x14ac:dyDescent="0.25"/>
    <row r="400" hidden="1" x14ac:dyDescent="0.25"/>
    <row r="401" hidden="1" x14ac:dyDescent="0.25"/>
    <row r="402" hidden="1" x14ac:dyDescent="0.25"/>
    <row r="403" hidden="1" x14ac:dyDescent="0.25"/>
    <row r="404" hidden="1" x14ac:dyDescent="0.25"/>
    <row r="405" hidden="1" x14ac:dyDescent="0.25"/>
    <row r="406" hidden="1" x14ac:dyDescent="0.25"/>
    <row r="407" hidden="1" x14ac:dyDescent="0.25"/>
    <row r="408" hidden="1" x14ac:dyDescent="0.25"/>
    <row r="409" hidden="1" x14ac:dyDescent="0.25"/>
    <row r="410" hidden="1" x14ac:dyDescent="0.25"/>
    <row r="411" hidden="1" x14ac:dyDescent="0.25"/>
    <row r="412" hidden="1" x14ac:dyDescent="0.25"/>
    <row r="413" hidden="1" x14ac:dyDescent="0.25"/>
    <row r="414" hidden="1" x14ac:dyDescent="0.25"/>
    <row r="415" hidden="1" x14ac:dyDescent="0.25"/>
    <row r="416" hidden="1" x14ac:dyDescent="0.25"/>
    <row r="417" hidden="1" x14ac:dyDescent="0.25"/>
    <row r="418" hidden="1" x14ac:dyDescent="0.25"/>
    <row r="419" hidden="1" x14ac:dyDescent="0.25"/>
    <row r="420" hidden="1" x14ac:dyDescent="0.25"/>
    <row r="421" hidden="1" x14ac:dyDescent="0.25"/>
    <row r="422" hidden="1" x14ac:dyDescent="0.25"/>
    <row r="423" hidden="1" x14ac:dyDescent="0.25"/>
    <row r="424" hidden="1" x14ac:dyDescent="0.25"/>
    <row r="425" hidden="1" x14ac:dyDescent="0.25"/>
    <row r="426" hidden="1" x14ac:dyDescent="0.25"/>
    <row r="427" hidden="1" x14ac:dyDescent="0.25"/>
    <row r="428" hidden="1" x14ac:dyDescent="0.25"/>
    <row r="429" hidden="1" x14ac:dyDescent="0.25"/>
    <row r="430" hidden="1" x14ac:dyDescent="0.25"/>
    <row r="431" hidden="1" x14ac:dyDescent="0.25"/>
    <row r="432" hidden="1" x14ac:dyDescent="0.25"/>
    <row r="433" hidden="1" x14ac:dyDescent="0.25"/>
    <row r="434" hidden="1" x14ac:dyDescent="0.25"/>
    <row r="435" hidden="1" x14ac:dyDescent="0.25"/>
    <row r="436" hidden="1" x14ac:dyDescent="0.25"/>
    <row r="437" hidden="1" x14ac:dyDescent="0.25"/>
    <row r="438" hidden="1" x14ac:dyDescent="0.25"/>
    <row r="439" hidden="1" x14ac:dyDescent="0.25"/>
    <row r="440" hidden="1" x14ac:dyDescent="0.25"/>
    <row r="441" hidden="1" x14ac:dyDescent="0.25"/>
    <row r="442" hidden="1" x14ac:dyDescent="0.25"/>
    <row r="443" hidden="1" x14ac:dyDescent="0.25"/>
    <row r="444" hidden="1" x14ac:dyDescent="0.25"/>
    <row r="445" hidden="1" x14ac:dyDescent="0.25"/>
    <row r="446" hidden="1" x14ac:dyDescent="0.25"/>
    <row r="447" hidden="1" x14ac:dyDescent="0.25"/>
    <row r="448" hidden="1" x14ac:dyDescent="0.25"/>
    <row r="449" hidden="1" x14ac:dyDescent="0.25"/>
    <row r="450" hidden="1" x14ac:dyDescent="0.25"/>
    <row r="451" hidden="1" x14ac:dyDescent="0.25"/>
    <row r="452" hidden="1" x14ac:dyDescent="0.25"/>
    <row r="453" hidden="1" x14ac:dyDescent="0.25"/>
    <row r="454" hidden="1" x14ac:dyDescent="0.25"/>
    <row r="455" hidden="1" x14ac:dyDescent="0.25"/>
    <row r="456" hidden="1" x14ac:dyDescent="0.25"/>
    <row r="457" hidden="1" x14ac:dyDescent="0.25"/>
    <row r="458" hidden="1" x14ac:dyDescent="0.25"/>
    <row r="459" hidden="1" x14ac:dyDescent="0.25"/>
    <row r="460" hidden="1" x14ac:dyDescent="0.25"/>
    <row r="461" hidden="1" x14ac:dyDescent="0.25"/>
    <row r="462" hidden="1" x14ac:dyDescent="0.25"/>
    <row r="463" hidden="1" x14ac:dyDescent="0.25"/>
    <row r="464" hidden="1" x14ac:dyDescent="0.25"/>
    <row r="465" hidden="1" x14ac:dyDescent="0.25"/>
    <row r="466" hidden="1" x14ac:dyDescent="0.25"/>
    <row r="467" hidden="1" x14ac:dyDescent="0.25"/>
    <row r="468" hidden="1" x14ac:dyDescent="0.25"/>
    <row r="469" hidden="1" x14ac:dyDescent="0.25"/>
    <row r="470" hidden="1" x14ac:dyDescent="0.25"/>
    <row r="471" hidden="1" x14ac:dyDescent="0.25"/>
    <row r="472" hidden="1" x14ac:dyDescent="0.25"/>
    <row r="473" hidden="1" x14ac:dyDescent="0.25"/>
    <row r="474" hidden="1" x14ac:dyDescent="0.25"/>
    <row r="475" hidden="1" x14ac:dyDescent="0.25"/>
    <row r="476" hidden="1" x14ac:dyDescent="0.25"/>
    <row r="477" hidden="1" x14ac:dyDescent="0.25"/>
    <row r="478" hidden="1" x14ac:dyDescent="0.25"/>
    <row r="479" hidden="1" x14ac:dyDescent="0.25"/>
    <row r="480" hidden="1" x14ac:dyDescent="0.25"/>
    <row r="481" hidden="1" x14ac:dyDescent="0.25"/>
    <row r="482" hidden="1" x14ac:dyDescent="0.25"/>
    <row r="483" hidden="1" x14ac:dyDescent="0.25"/>
    <row r="484" hidden="1" x14ac:dyDescent="0.25"/>
    <row r="485" hidden="1" x14ac:dyDescent="0.25"/>
    <row r="486" hidden="1" x14ac:dyDescent="0.25"/>
    <row r="487" hidden="1" x14ac:dyDescent="0.25"/>
    <row r="488" hidden="1" x14ac:dyDescent="0.25"/>
    <row r="489" hidden="1" x14ac:dyDescent="0.25"/>
    <row r="490" hidden="1" x14ac:dyDescent="0.25"/>
    <row r="491" hidden="1" x14ac:dyDescent="0.25"/>
    <row r="492" hidden="1" x14ac:dyDescent="0.25"/>
    <row r="493" hidden="1" x14ac:dyDescent="0.25"/>
    <row r="494" hidden="1" x14ac:dyDescent="0.25"/>
    <row r="495" hidden="1" x14ac:dyDescent="0.25"/>
    <row r="496" hidden="1" x14ac:dyDescent="0.25"/>
    <row r="497" hidden="1" x14ac:dyDescent="0.25"/>
    <row r="498" hidden="1" x14ac:dyDescent="0.25"/>
    <row r="499" hidden="1" x14ac:dyDescent="0.25"/>
    <row r="500" hidden="1" x14ac:dyDescent="0.25"/>
    <row r="501" hidden="1" x14ac:dyDescent="0.25"/>
    <row r="502" hidden="1" x14ac:dyDescent="0.25"/>
    <row r="503" hidden="1" x14ac:dyDescent="0.25"/>
    <row r="504" hidden="1" x14ac:dyDescent="0.25"/>
    <row r="505" hidden="1" x14ac:dyDescent="0.25"/>
    <row r="506" hidden="1" x14ac:dyDescent="0.25"/>
    <row r="507" hidden="1" x14ac:dyDescent="0.25"/>
    <row r="508" hidden="1" x14ac:dyDescent="0.25"/>
    <row r="509" hidden="1" x14ac:dyDescent="0.25"/>
    <row r="510" hidden="1" x14ac:dyDescent="0.25"/>
    <row r="511" hidden="1" x14ac:dyDescent="0.25"/>
    <row r="512" hidden="1" x14ac:dyDescent="0.25"/>
    <row r="513" hidden="1" x14ac:dyDescent="0.25"/>
    <row r="514" hidden="1" x14ac:dyDescent="0.25"/>
    <row r="515" hidden="1" x14ac:dyDescent="0.25"/>
    <row r="516" hidden="1" x14ac:dyDescent="0.25"/>
    <row r="517" hidden="1" x14ac:dyDescent="0.25"/>
    <row r="518" hidden="1" x14ac:dyDescent="0.25"/>
    <row r="519" hidden="1" x14ac:dyDescent="0.25"/>
    <row r="520" hidden="1" x14ac:dyDescent="0.25"/>
    <row r="521" hidden="1" x14ac:dyDescent="0.25"/>
    <row r="522" hidden="1" x14ac:dyDescent="0.25"/>
    <row r="523" hidden="1" x14ac:dyDescent="0.25"/>
    <row r="524" hidden="1" x14ac:dyDescent="0.25"/>
    <row r="525" hidden="1" x14ac:dyDescent="0.25"/>
    <row r="526" hidden="1" x14ac:dyDescent="0.25"/>
    <row r="527" hidden="1" x14ac:dyDescent="0.25"/>
    <row r="528" hidden="1" x14ac:dyDescent="0.25"/>
    <row r="529" hidden="1" x14ac:dyDescent="0.25"/>
    <row r="530" hidden="1" x14ac:dyDescent="0.25"/>
    <row r="531" hidden="1" x14ac:dyDescent="0.25"/>
    <row r="532" hidden="1" x14ac:dyDescent="0.25"/>
    <row r="533" hidden="1" x14ac:dyDescent="0.25"/>
    <row r="534" hidden="1" x14ac:dyDescent="0.25"/>
    <row r="535" hidden="1" x14ac:dyDescent="0.25"/>
    <row r="536" hidden="1" x14ac:dyDescent="0.25"/>
    <row r="537" hidden="1" x14ac:dyDescent="0.25"/>
    <row r="538" hidden="1" x14ac:dyDescent="0.25"/>
    <row r="539" hidden="1" x14ac:dyDescent="0.25"/>
    <row r="540" hidden="1" x14ac:dyDescent="0.25"/>
    <row r="541" hidden="1" x14ac:dyDescent="0.25"/>
    <row r="542" hidden="1" x14ac:dyDescent="0.25"/>
    <row r="543" hidden="1" x14ac:dyDescent="0.25"/>
    <row r="544" hidden="1" x14ac:dyDescent="0.25"/>
    <row r="545" hidden="1" x14ac:dyDescent="0.25"/>
    <row r="546" hidden="1" x14ac:dyDescent="0.25"/>
    <row r="547" hidden="1" x14ac:dyDescent="0.25"/>
    <row r="548" hidden="1" x14ac:dyDescent="0.25"/>
    <row r="549" hidden="1" x14ac:dyDescent="0.25"/>
    <row r="550" hidden="1" x14ac:dyDescent="0.25"/>
    <row r="551" hidden="1" x14ac:dyDescent="0.25"/>
    <row r="552" hidden="1" x14ac:dyDescent="0.25"/>
    <row r="553" hidden="1" x14ac:dyDescent="0.25"/>
    <row r="554" hidden="1" x14ac:dyDescent="0.25"/>
    <row r="555" hidden="1" x14ac:dyDescent="0.25"/>
    <row r="556" hidden="1" x14ac:dyDescent="0.25"/>
    <row r="557" hidden="1" x14ac:dyDescent="0.25"/>
    <row r="558" hidden="1" x14ac:dyDescent="0.25"/>
    <row r="559" hidden="1" x14ac:dyDescent="0.25"/>
    <row r="560" hidden="1" x14ac:dyDescent="0.25"/>
    <row r="561" hidden="1" x14ac:dyDescent="0.25"/>
    <row r="562" hidden="1" x14ac:dyDescent="0.25"/>
    <row r="563" hidden="1" x14ac:dyDescent="0.25"/>
    <row r="564" hidden="1" x14ac:dyDescent="0.25"/>
    <row r="565" hidden="1" x14ac:dyDescent="0.25"/>
    <row r="566" hidden="1" x14ac:dyDescent="0.25"/>
    <row r="567" hidden="1" x14ac:dyDescent="0.25"/>
    <row r="568" hidden="1" x14ac:dyDescent="0.25"/>
    <row r="569" hidden="1" x14ac:dyDescent="0.25"/>
    <row r="570" hidden="1" x14ac:dyDescent="0.25"/>
    <row r="571" hidden="1" x14ac:dyDescent="0.25"/>
    <row r="572" hidden="1" x14ac:dyDescent="0.25"/>
    <row r="573" hidden="1" x14ac:dyDescent="0.25"/>
    <row r="574" hidden="1" x14ac:dyDescent="0.25"/>
    <row r="575" hidden="1" x14ac:dyDescent="0.25"/>
    <row r="576" hidden="1" x14ac:dyDescent="0.25"/>
    <row r="577" hidden="1" x14ac:dyDescent="0.25"/>
    <row r="578" hidden="1" x14ac:dyDescent="0.25"/>
    <row r="579" hidden="1" x14ac:dyDescent="0.25"/>
    <row r="580" hidden="1" x14ac:dyDescent="0.25"/>
    <row r="581" hidden="1" x14ac:dyDescent="0.25"/>
    <row r="582" hidden="1" x14ac:dyDescent="0.25"/>
    <row r="583" hidden="1" x14ac:dyDescent="0.25"/>
    <row r="584" hidden="1" x14ac:dyDescent="0.25"/>
    <row r="585" hidden="1" x14ac:dyDescent="0.25"/>
    <row r="586" hidden="1" x14ac:dyDescent="0.25"/>
    <row r="587" hidden="1" x14ac:dyDescent="0.25"/>
    <row r="588" hidden="1" x14ac:dyDescent="0.25"/>
    <row r="589" hidden="1" x14ac:dyDescent="0.25"/>
    <row r="590" hidden="1" x14ac:dyDescent="0.25"/>
    <row r="591" hidden="1" x14ac:dyDescent="0.25"/>
    <row r="592" hidden="1" x14ac:dyDescent="0.25"/>
    <row r="593" hidden="1" x14ac:dyDescent="0.25"/>
    <row r="594" hidden="1" x14ac:dyDescent="0.25"/>
    <row r="595" hidden="1" x14ac:dyDescent="0.25"/>
    <row r="596" hidden="1" x14ac:dyDescent="0.25"/>
    <row r="597" hidden="1" x14ac:dyDescent="0.25"/>
    <row r="598" hidden="1" x14ac:dyDescent="0.25"/>
    <row r="599" hidden="1" x14ac:dyDescent="0.25"/>
    <row r="600" hidden="1" x14ac:dyDescent="0.25"/>
    <row r="601" hidden="1" x14ac:dyDescent="0.25"/>
    <row r="602" hidden="1" x14ac:dyDescent="0.25"/>
    <row r="603" hidden="1" x14ac:dyDescent="0.25"/>
    <row r="604" hidden="1" x14ac:dyDescent="0.25"/>
    <row r="605" hidden="1" x14ac:dyDescent="0.25"/>
    <row r="606" hidden="1" x14ac:dyDescent="0.25"/>
    <row r="607" hidden="1" x14ac:dyDescent="0.25"/>
    <row r="608" hidden="1" x14ac:dyDescent="0.25"/>
    <row r="609" hidden="1" x14ac:dyDescent="0.25"/>
    <row r="610" hidden="1" x14ac:dyDescent="0.25"/>
    <row r="611" hidden="1" x14ac:dyDescent="0.25"/>
    <row r="612" hidden="1" x14ac:dyDescent="0.25"/>
    <row r="613" hidden="1" x14ac:dyDescent="0.25"/>
    <row r="614" hidden="1" x14ac:dyDescent="0.25"/>
    <row r="615" hidden="1" x14ac:dyDescent="0.25"/>
    <row r="616" hidden="1" x14ac:dyDescent="0.25"/>
    <row r="617" hidden="1" x14ac:dyDescent="0.25"/>
    <row r="618" hidden="1" x14ac:dyDescent="0.25"/>
    <row r="619" hidden="1" x14ac:dyDescent="0.25"/>
    <row r="620" hidden="1" x14ac:dyDescent="0.25"/>
    <row r="621" hidden="1" x14ac:dyDescent="0.25"/>
    <row r="622" hidden="1" x14ac:dyDescent="0.25"/>
    <row r="623" hidden="1" x14ac:dyDescent="0.25"/>
    <row r="624" hidden="1" x14ac:dyDescent="0.25"/>
    <row r="625" hidden="1" x14ac:dyDescent="0.25"/>
    <row r="626" hidden="1" x14ac:dyDescent="0.25"/>
    <row r="627" hidden="1" x14ac:dyDescent="0.25"/>
    <row r="628" hidden="1" x14ac:dyDescent="0.25"/>
    <row r="629" hidden="1" x14ac:dyDescent="0.25"/>
    <row r="630" hidden="1" x14ac:dyDescent="0.25"/>
    <row r="631" hidden="1" x14ac:dyDescent="0.25"/>
    <row r="632" hidden="1" x14ac:dyDescent="0.25"/>
    <row r="633" hidden="1" x14ac:dyDescent="0.25"/>
    <row r="634" hidden="1" x14ac:dyDescent="0.25"/>
    <row r="635" hidden="1" x14ac:dyDescent="0.25"/>
    <row r="636" hidden="1" x14ac:dyDescent="0.25"/>
    <row r="637" hidden="1" x14ac:dyDescent="0.25"/>
    <row r="638" hidden="1" x14ac:dyDescent="0.25"/>
    <row r="639" hidden="1" x14ac:dyDescent="0.25"/>
    <row r="640" hidden="1" x14ac:dyDescent="0.25"/>
    <row r="641" hidden="1" x14ac:dyDescent="0.25"/>
    <row r="642" hidden="1" x14ac:dyDescent="0.25"/>
    <row r="643" hidden="1" x14ac:dyDescent="0.25"/>
    <row r="644" hidden="1" x14ac:dyDescent="0.25"/>
    <row r="645" hidden="1" x14ac:dyDescent="0.25"/>
    <row r="646" hidden="1" x14ac:dyDescent="0.25"/>
    <row r="647" hidden="1" x14ac:dyDescent="0.25"/>
    <row r="648" hidden="1" x14ac:dyDescent="0.25"/>
    <row r="649" hidden="1" x14ac:dyDescent="0.25"/>
    <row r="650" hidden="1" x14ac:dyDescent="0.25"/>
    <row r="651" hidden="1" x14ac:dyDescent="0.25"/>
    <row r="652" hidden="1" x14ac:dyDescent="0.25"/>
    <row r="653" hidden="1" x14ac:dyDescent="0.25"/>
    <row r="654" hidden="1" x14ac:dyDescent="0.25"/>
    <row r="655" hidden="1" x14ac:dyDescent="0.25"/>
    <row r="656" hidden="1" x14ac:dyDescent="0.25"/>
    <row r="657" hidden="1" x14ac:dyDescent="0.25"/>
    <row r="658" hidden="1" x14ac:dyDescent="0.25"/>
    <row r="659" hidden="1" x14ac:dyDescent="0.25"/>
    <row r="660" hidden="1" x14ac:dyDescent="0.25"/>
    <row r="661" hidden="1" x14ac:dyDescent="0.25"/>
    <row r="662" hidden="1" x14ac:dyDescent="0.25"/>
    <row r="663" hidden="1" x14ac:dyDescent="0.25"/>
    <row r="664" hidden="1" x14ac:dyDescent="0.25"/>
    <row r="665" hidden="1" x14ac:dyDescent="0.25"/>
    <row r="666" hidden="1" x14ac:dyDescent="0.25"/>
    <row r="667" hidden="1" x14ac:dyDescent="0.25"/>
    <row r="668" hidden="1" x14ac:dyDescent="0.25"/>
    <row r="669" hidden="1" x14ac:dyDescent="0.25"/>
    <row r="670" hidden="1" x14ac:dyDescent="0.25"/>
    <row r="671" hidden="1" x14ac:dyDescent="0.25"/>
    <row r="672" hidden="1" x14ac:dyDescent="0.25"/>
    <row r="673" hidden="1" x14ac:dyDescent="0.25"/>
    <row r="674" hidden="1" x14ac:dyDescent="0.25"/>
    <row r="675" hidden="1" x14ac:dyDescent="0.25"/>
    <row r="676" hidden="1" x14ac:dyDescent="0.25"/>
    <row r="677" hidden="1" x14ac:dyDescent="0.25"/>
    <row r="678" hidden="1" x14ac:dyDescent="0.25"/>
    <row r="679" hidden="1" x14ac:dyDescent="0.25"/>
    <row r="680" hidden="1" x14ac:dyDescent="0.25"/>
    <row r="681" hidden="1" x14ac:dyDescent="0.25"/>
    <row r="682" hidden="1" x14ac:dyDescent="0.25"/>
    <row r="683" hidden="1" x14ac:dyDescent="0.25"/>
    <row r="684" hidden="1" x14ac:dyDescent="0.25"/>
    <row r="685" hidden="1" x14ac:dyDescent="0.25"/>
    <row r="686" hidden="1" x14ac:dyDescent="0.25"/>
    <row r="687" hidden="1" x14ac:dyDescent="0.25"/>
    <row r="688" hidden="1" x14ac:dyDescent="0.25"/>
    <row r="689" hidden="1" x14ac:dyDescent="0.25"/>
    <row r="690" hidden="1" x14ac:dyDescent="0.25"/>
    <row r="691" hidden="1" x14ac:dyDescent="0.25"/>
    <row r="692" hidden="1" x14ac:dyDescent="0.25"/>
    <row r="693" hidden="1" x14ac:dyDescent="0.25"/>
    <row r="694" hidden="1" x14ac:dyDescent="0.25"/>
    <row r="695" hidden="1" x14ac:dyDescent="0.25"/>
    <row r="696" hidden="1" x14ac:dyDescent="0.25"/>
    <row r="697" hidden="1" x14ac:dyDescent="0.25"/>
    <row r="698" hidden="1" x14ac:dyDescent="0.25"/>
    <row r="699" hidden="1" x14ac:dyDescent="0.25"/>
    <row r="700" hidden="1" x14ac:dyDescent="0.25"/>
    <row r="701" hidden="1" x14ac:dyDescent="0.25"/>
    <row r="702" hidden="1" x14ac:dyDescent="0.25"/>
    <row r="703" hidden="1" x14ac:dyDescent="0.25"/>
    <row r="704" hidden="1" x14ac:dyDescent="0.25"/>
    <row r="705" hidden="1" x14ac:dyDescent="0.25"/>
    <row r="706" hidden="1" x14ac:dyDescent="0.25"/>
    <row r="707" hidden="1" x14ac:dyDescent="0.25"/>
    <row r="708" hidden="1" x14ac:dyDescent="0.25"/>
    <row r="709" hidden="1" x14ac:dyDescent="0.25"/>
    <row r="710" hidden="1" x14ac:dyDescent="0.25"/>
    <row r="711" hidden="1" x14ac:dyDescent="0.25"/>
    <row r="712" hidden="1" x14ac:dyDescent="0.25"/>
    <row r="713" hidden="1" x14ac:dyDescent="0.25"/>
    <row r="714" hidden="1" x14ac:dyDescent="0.25"/>
    <row r="715" hidden="1" x14ac:dyDescent="0.25"/>
    <row r="716" hidden="1" x14ac:dyDescent="0.25"/>
    <row r="717" hidden="1" x14ac:dyDescent="0.25"/>
    <row r="718" hidden="1" x14ac:dyDescent="0.25"/>
    <row r="719" hidden="1" x14ac:dyDescent="0.25"/>
    <row r="720" hidden="1" x14ac:dyDescent="0.25"/>
    <row r="721" hidden="1" x14ac:dyDescent="0.25"/>
    <row r="722" hidden="1" x14ac:dyDescent="0.25"/>
    <row r="723" hidden="1" x14ac:dyDescent="0.25"/>
    <row r="724" hidden="1" x14ac:dyDescent="0.25"/>
    <row r="725" hidden="1" x14ac:dyDescent="0.25"/>
    <row r="726" hidden="1" x14ac:dyDescent="0.25"/>
    <row r="727" hidden="1" x14ac:dyDescent="0.25"/>
    <row r="728" hidden="1" x14ac:dyDescent="0.25"/>
    <row r="729" hidden="1" x14ac:dyDescent="0.25"/>
    <row r="730" hidden="1" x14ac:dyDescent="0.25"/>
    <row r="731" hidden="1" x14ac:dyDescent="0.25"/>
    <row r="732" hidden="1" x14ac:dyDescent="0.25"/>
    <row r="733" hidden="1" x14ac:dyDescent="0.25"/>
    <row r="734" hidden="1" x14ac:dyDescent="0.25"/>
    <row r="735" hidden="1" x14ac:dyDescent="0.25"/>
    <row r="736" hidden="1" x14ac:dyDescent="0.25"/>
    <row r="737" hidden="1" x14ac:dyDescent="0.25"/>
    <row r="738" hidden="1" x14ac:dyDescent="0.25"/>
    <row r="739" hidden="1" x14ac:dyDescent="0.25"/>
    <row r="740" hidden="1" x14ac:dyDescent="0.25"/>
    <row r="741" hidden="1" x14ac:dyDescent="0.25"/>
    <row r="742" hidden="1" x14ac:dyDescent="0.25"/>
    <row r="743" hidden="1" x14ac:dyDescent="0.25"/>
    <row r="744" hidden="1" x14ac:dyDescent="0.25"/>
    <row r="745" hidden="1" x14ac:dyDescent="0.25"/>
    <row r="746" hidden="1" x14ac:dyDescent="0.25"/>
    <row r="747" hidden="1" x14ac:dyDescent="0.25"/>
    <row r="748" hidden="1" x14ac:dyDescent="0.25"/>
    <row r="749" hidden="1" x14ac:dyDescent="0.25"/>
    <row r="750" hidden="1" x14ac:dyDescent="0.25"/>
    <row r="751" hidden="1" x14ac:dyDescent="0.25"/>
    <row r="752" hidden="1" x14ac:dyDescent="0.25"/>
    <row r="753" hidden="1" x14ac:dyDescent="0.25"/>
    <row r="754" hidden="1" x14ac:dyDescent="0.25"/>
    <row r="755" hidden="1" x14ac:dyDescent="0.25"/>
    <row r="756" hidden="1" x14ac:dyDescent="0.25"/>
    <row r="757" hidden="1" x14ac:dyDescent="0.25"/>
    <row r="758" hidden="1" x14ac:dyDescent="0.25"/>
    <row r="759" hidden="1" x14ac:dyDescent="0.25"/>
    <row r="760" hidden="1" x14ac:dyDescent="0.25"/>
    <row r="761" hidden="1" x14ac:dyDescent="0.25"/>
    <row r="762" hidden="1" x14ac:dyDescent="0.25"/>
    <row r="763" hidden="1" x14ac:dyDescent="0.25"/>
    <row r="764" hidden="1" x14ac:dyDescent="0.25"/>
    <row r="765" hidden="1" x14ac:dyDescent="0.25"/>
    <row r="766" hidden="1" x14ac:dyDescent="0.25"/>
    <row r="767" hidden="1" x14ac:dyDescent="0.25"/>
    <row r="768" hidden="1" x14ac:dyDescent="0.25"/>
    <row r="769" hidden="1" x14ac:dyDescent="0.25"/>
    <row r="770" hidden="1" x14ac:dyDescent="0.25"/>
    <row r="771" hidden="1" x14ac:dyDescent="0.25"/>
    <row r="772" hidden="1" x14ac:dyDescent="0.25"/>
    <row r="773" hidden="1" x14ac:dyDescent="0.25"/>
    <row r="774" hidden="1" x14ac:dyDescent="0.25"/>
    <row r="775" hidden="1" x14ac:dyDescent="0.25"/>
    <row r="776" hidden="1" x14ac:dyDescent="0.25"/>
    <row r="777" hidden="1" x14ac:dyDescent="0.25"/>
    <row r="778" hidden="1" x14ac:dyDescent="0.25"/>
    <row r="779" hidden="1" x14ac:dyDescent="0.25"/>
    <row r="780" hidden="1" x14ac:dyDescent="0.25"/>
    <row r="781" hidden="1" x14ac:dyDescent="0.25"/>
    <row r="782" hidden="1" x14ac:dyDescent="0.25"/>
    <row r="783" hidden="1" x14ac:dyDescent="0.25"/>
    <row r="784" hidden="1" x14ac:dyDescent="0.25"/>
    <row r="785" hidden="1" x14ac:dyDescent="0.25"/>
    <row r="786" hidden="1" x14ac:dyDescent="0.25"/>
    <row r="787" hidden="1" x14ac:dyDescent="0.25"/>
    <row r="788" hidden="1" x14ac:dyDescent="0.25"/>
    <row r="789" hidden="1" x14ac:dyDescent="0.25"/>
    <row r="790" hidden="1" x14ac:dyDescent="0.25"/>
    <row r="791" hidden="1" x14ac:dyDescent="0.25"/>
    <row r="792" hidden="1" x14ac:dyDescent="0.25"/>
    <row r="793" hidden="1" x14ac:dyDescent="0.25"/>
    <row r="794" hidden="1" x14ac:dyDescent="0.25"/>
    <row r="795" hidden="1" x14ac:dyDescent="0.25"/>
    <row r="796" hidden="1" x14ac:dyDescent="0.25"/>
    <row r="797" hidden="1" x14ac:dyDescent="0.25"/>
    <row r="798" hidden="1" x14ac:dyDescent="0.25"/>
    <row r="799" hidden="1" x14ac:dyDescent="0.25"/>
    <row r="800" hidden="1" x14ac:dyDescent="0.25"/>
    <row r="801" hidden="1" x14ac:dyDescent="0.25"/>
    <row r="802" hidden="1" x14ac:dyDescent="0.25"/>
    <row r="803" hidden="1" x14ac:dyDescent="0.25"/>
    <row r="804" hidden="1" x14ac:dyDescent="0.25"/>
    <row r="805" hidden="1" x14ac:dyDescent="0.25"/>
    <row r="806" hidden="1" x14ac:dyDescent="0.25"/>
    <row r="807" hidden="1" x14ac:dyDescent="0.25"/>
    <row r="808" hidden="1" x14ac:dyDescent="0.25"/>
    <row r="809" hidden="1" x14ac:dyDescent="0.25"/>
    <row r="810" hidden="1" x14ac:dyDescent="0.25"/>
    <row r="811" hidden="1" x14ac:dyDescent="0.25"/>
    <row r="812" hidden="1" x14ac:dyDescent="0.25"/>
    <row r="813" hidden="1" x14ac:dyDescent="0.25"/>
    <row r="814" hidden="1" x14ac:dyDescent="0.25"/>
    <row r="815" hidden="1" x14ac:dyDescent="0.25"/>
    <row r="816" hidden="1" x14ac:dyDescent="0.25"/>
    <row r="817" hidden="1" x14ac:dyDescent="0.25"/>
    <row r="818" hidden="1" x14ac:dyDescent="0.25"/>
    <row r="819" hidden="1" x14ac:dyDescent="0.25"/>
    <row r="820" hidden="1" x14ac:dyDescent="0.25"/>
    <row r="821" hidden="1" x14ac:dyDescent="0.25"/>
    <row r="822" hidden="1" x14ac:dyDescent="0.25"/>
    <row r="823" hidden="1" x14ac:dyDescent="0.25"/>
    <row r="824" hidden="1" x14ac:dyDescent="0.25"/>
    <row r="825" hidden="1" x14ac:dyDescent="0.25"/>
    <row r="826" hidden="1" x14ac:dyDescent="0.25"/>
    <row r="827" hidden="1" x14ac:dyDescent="0.25"/>
    <row r="828" hidden="1" x14ac:dyDescent="0.25"/>
    <row r="829" hidden="1" x14ac:dyDescent="0.25"/>
    <row r="830" hidden="1" x14ac:dyDescent="0.25"/>
    <row r="831" hidden="1" x14ac:dyDescent="0.25"/>
    <row r="832" hidden="1" x14ac:dyDescent="0.25"/>
    <row r="833" hidden="1" x14ac:dyDescent="0.25"/>
    <row r="834" hidden="1" x14ac:dyDescent="0.25"/>
    <row r="835" hidden="1" x14ac:dyDescent="0.25"/>
    <row r="836" hidden="1" x14ac:dyDescent="0.25"/>
    <row r="837" hidden="1" x14ac:dyDescent="0.25"/>
    <row r="838" hidden="1" x14ac:dyDescent="0.25"/>
    <row r="839" hidden="1" x14ac:dyDescent="0.25"/>
    <row r="840" hidden="1" x14ac:dyDescent="0.25"/>
    <row r="841" hidden="1" x14ac:dyDescent="0.25"/>
    <row r="842" hidden="1" x14ac:dyDescent="0.25"/>
    <row r="843" hidden="1" x14ac:dyDescent="0.25"/>
    <row r="844" hidden="1" x14ac:dyDescent="0.25"/>
    <row r="845" hidden="1" x14ac:dyDescent="0.25"/>
    <row r="846" hidden="1" x14ac:dyDescent="0.25"/>
    <row r="847" hidden="1" x14ac:dyDescent="0.25"/>
    <row r="848" hidden="1" x14ac:dyDescent="0.25"/>
    <row r="849" hidden="1" x14ac:dyDescent="0.25"/>
    <row r="850" hidden="1" x14ac:dyDescent="0.25"/>
    <row r="851" hidden="1" x14ac:dyDescent="0.25"/>
    <row r="852" hidden="1" x14ac:dyDescent="0.25"/>
    <row r="853" hidden="1" x14ac:dyDescent="0.25"/>
    <row r="854" hidden="1" x14ac:dyDescent="0.25"/>
    <row r="855" hidden="1" x14ac:dyDescent="0.25"/>
    <row r="856" hidden="1" x14ac:dyDescent="0.25"/>
    <row r="857" hidden="1" x14ac:dyDescent="0.25"/>
    <row r="858" hidden="1" x14ac:dyDescent="0.25"/>
    <row r="859" hidden="1" x14ac:dyDescent="0.25"/>
    <row r="860" hidden="1" x14ac:dyDescent="0.25"/>
    <row r="861" hidden="1" x14ac:dyDescent="0.25"/>
    <row r="862" hidden="1" x14ac:dyDescent="0.25"/>
    <row r="863" hidden="1" x14ac:dyDescent="0.25"/>
    <row r="864" hidden="1" x14ac:dyDescent="0.25"/>
    <row r="865" hidden="1" x14ac:dyDescent="0.25"/>
    <row r="866" hidden="1" x14ac:dyDescent="0.25"/>
    <row r="867" hidden="1" x14ac:dyDescent="0.25"/>
    <row r="868" hidden="1" x14ac:dyDescent="0.25"/>
    <row r="869" hidden="1" x14ac:dyDescent="0.25"/>
    <row r="870" hidden="1" x14ac:dyDescent="0.25"/>
    <row r="871" hidden="1" x14ac:dyDescent="0.25"/>
    <row r="872" hidden="1" x14ac:dyDescent="0.25"/>
    <row r="873" hidden="1" x14ac:dyDescent="0.25"/>
    <row r="874" hidden="1" x14ac:dyDescent="0.25"/>
    <row r="875" hidden="1" x14ac:dyDescent="0.25"/>
    <row r="876" hidden="1" x14ac:dyDescent="0.25"/>
    <row r="877" hidden="1" x14ac:dyDescent="0.25"/>
    <row r="878" hidden="1" x14ac:dyDescent="0.25"/>
    <row r="879" hidden="1" x14ac:dyDescent="0.25"/>
    <row r="880" hidden="1" x14ac:dyDescent="0.25"/>
    <row r="881" hidden="1" x14ac:dyDescent="0.25"/>
    <row r="882" hidden="1" x14ac:dyDescent="0.25"/>
    <row r="883" hidden="1" x14ac:dyDescent="0.25"/>
    <row r="884" hidden="1" x14ac:dyDescent="0.25"/>
    <row r="885" hidden="1" x14ac:dyDescent="0.25"/>
    <row r="886" hidden="1" x14ac:dyDescent="0.25"/>
    <row r="887" hidden="1" x14ac:dyDescent="0.25"/>
    <row r="888" hidden="1" x14ac:dyDescent="0.25"/>
    <row r="889" hidden="1" x14ac:dyDescent="0.25"/>
    <row r="890" hidden="1" x14ac:dyDescent="0.25"/>
    <row r="891" hidden="1" x14ac:dyDescent="0.25"/>
    <row r="892" hidden="1" x14ac:dyDescent="0.25"/>
    <row r="893" hidden="1" x14ac:dyDescent="0.25"/>
    <row r="894" hidden="1" x14ac:dyDescent="0.25"/>
    <row r="895" hidden="1" x14ac:dyDescent="0.25"/>
    <row r="896" hidden="1" x14ac:dyDescent="0.25"/>
    <row r="897" hidden="1" x14ac:dyDescent="0.25"/>
    <row r="898" hidden="1" x14ac:dyDescent="0.25"/>
    <row r="899" hidden="1" x14ac:dyDescent="0.25"/>
    <row r="900" hidden="1" x14ac:dyDescent="0.25"/>
    <row r="901" hidden="1" x14ac:dyDescent="0.25"/>
    <row r="902" hidden="1" x14ac:dyDescent="0.25"/>
    <row r="903" hidden="1" x14ac:dyDescent="0.25"/>
    <row r="904" hidden="1" x14ac:dyDescent="0.25"/>
    <row r="905" hidden="1" x14ac:dyDescent="0.25"/>
    <row r="906" hidden="1" x14ac:dyDescent="0.25"/>
    <row r="907" hidden="1" x14ac:dyDescent="0.25"/>
    <row r="908" hidden="1" x14ac:dyDescent="0.25"/>
    <row r="909" hidden="1" x14ac:dyDescent="0.25"/>
    <row r="910" hidden="1" x14ac:dyDescent="0.25"/>
    <row r="911" hidden="1" x14ac:dyDescent="0.25"/>
    <row r="912" hidden="1" x14ac:dyDescent="0.25"/>
    <row r="913" hidden="1" x14ac:dyDescent="0.25"/>
    <row r="914" hidden="1" x14ac:dyDescent="0.25"/>
    <row r="915" hidden="1" x14ac:dyDescent="0.25"/>
    <row r="916" hidden="1" x14ac:dyDescent="0.25"/>
    <row r="917" hidden="1" x14ac:dyDescent="0.25"/>
    <row r="918" hidden="1" x14ac:dyDescent="0.25"/>
    <row r="919" hidden="1" x14ac:dyDescent="0.25"/>
    <row r="920" hidden="1" x14ac:dyDescent="0.25"/>
    <row r="921" hidden="1" x14ac:dyDescent="0.25"/>
    <row r="922" hidden="1" x14ac:dyDescent="0.25"/>
    <row r="923" hidden="1" x14ac:dyDescent="0.25"/>
    <row r="924" hidden="1" x14ac:dyDescent="0.25"/>
    <row r="925" hidden="1" x14ac:dyDescent="0.25"/>
    <row r="926" hidden="1" x14ac:dyDescent="0.25"/>
    <row r="927" hidden="1" x14ac:dyDescent="0.25"/>
    <row r="928" hidden="1" x14ac:dyDescent="0.25"/>
    <row r="929" hidden="1" x14ac:dyDescent="0.25"/>
    <row r="930" hidden="1" x14ac:dyDescent="0.25"/>
    <row r="931" hidden="1" x14ac:dyDescent="0.25"/>
    <row r="932" hidden="1" x14ac:dyDescent="0.25"/>
    <row r="933" hidden="1" x14ac:dyDescent="0.25"/>
    <row r="934" hidden="1" x14ac:dyDescent="0.25"/>
    <row r="935" hidden="1" x14ac:dyDescent="0.25"/>
    <row r="936" hidden="1" x14ac:dyDescent="0.25"/>
    <row r="937" hidden="1" x14ac:dyDescent="0.25"/>
    <row r="938" hidden="1" x14ac:dyDescent="0.25"/>
    <row r="939" hidden="1" x14ac:dyDescent="0.25"/>
    <row r="940" hidden="1" x14ac:dyDescent="0.25"/>
    <row r="941" hidden="1" x14ac:dyDescent="0.25"/>
    <row r="942" hidden="1" x14ac:dyDescent="0.25"/>
    <row r="943" hidden="1" x14ac:dyDescent="0.25"/>
    <row r="944" hidden="1" x14ac:dyDescent="0.25"/>
    <row r="945" hidden="1" x14ac:dyDescent="0.25"/>
    <row r="946" hidden="1" x14ac:dyDescent="0.25"/>
    <row r="947" hidden="1" x14ac:dyDescent="0.25"/>
    <row r="948" hidden="1" x14ac:dyDescent="0.25"/>
    <row r="949" hidden="1" x14ac:dyDescent="0.25"/>
    <row r="950" hidden="1" x14ac:dyDescent="0.25"/>
    <row r="951" hidden="1" x14ac:dyDescent="0.25"/>
    <row r="952" hidden="1" x14ac:dyDescent="0.25"/>
    <row r="953" hidden="1" x14ac:dyDescent="0.25"/>
    <row r="954" hidden="1" x14ac:dyDescent="0.25"/>
    <row r="955" hidden="1" x14ac:dyDescent="0.25"/>
    <row r="956" hidden="1" x14ac:dyDescent="0.25"/>
    <row r="957" hidden="1" x14ac:dyDescent="0.25"/>
    <row r="958" hidden="1" x14ac:dyDescent="0.25"/>
    <row r="959" hidden="1" x14ac:dyDescent="0.25"/>
    <row r="960" hidden="1" x14ac:dyDescent="0.25"/>
    <row r="961" hidden="1" x14ac:dyDescent="0.25"/>
    <row r="962" hidden="1" x14ac:dyDescent="0.25"/>
    <row r="963" hidden="1" x14ac:dyDescent="0.25"/>
    <row r="964" hidden="1" x14ac:dyDescent="0.25"/>
    <row r="965" hidden="1" x14ac:dyDescent="0.25"/>
    <row r="966" hidden="1" x14ac:dyDescent="0.25"/>
    <row r="967" hidden="1" x14ac:dyDescent="0.25"/>
    <row r="968" hidden="1" x14ac:dyDescent="0.25"/>
    <row r="969" hidden="1" x14ac:dyDescent="0.25"/>
    <row r="970" hidden="1" x14ac:dyDescent="0.25"/>
    <row r="971" hidden="1" x14ac:dyDescent="0.25"/>
    <row r="972" hidden="1" x14ac:dyDescent="0.25"/>
    <row r="973" hidden="1" x14ac:dyDescent="0.25"/>
    <row r="974" hidden="1" x14ac:dyDescent="0.25"/>
    <row r="975" hidden="1" x14ac:dyDescent="0.25"/>
    <row r="976" hidden="1" x14ac:dyDescent="0.25"/>
    <row r="977" hidden="1" x14ac:dyDescent="0.25"/>
    <row r="978" hidden="1" x14ac:dyDescent="0.25"/>
    <row r="979" hidden="1" x14ac:dyDescent="0.25"/>
    <row r="980" hidden="1" x14ac:dyDescent="0.25"/>
    <row r="981" hidden="1" x14ac:dyDescent="0.25"/>
    <row r="982" hidden="1" x14ac:dyDescent="0.25"/>
    <row r="983" hidden="1" x14ac:dyDescent="0.25"/>
    <row r="984" hidden="1" x14ac:dyDescent="0.25"/>
    <row r="985" hidden="1" x14ac:dyDescent="0.25"/>
    <row r="986" hidden="1" x14ac:dyDescent="0.25"/>
    <row r="987" hidden="1" x14ac:dyDescent="0.25"/>
    <row r="988" hidden="1" x14ac:dyDescent="0.25"/>
    <row r="989" hidden="1" x14ac:dyDescent="0.25"/>
    <row r="990" hidden="1" x14ac:dyDescent="0.25"/>
    <row r="991" hidden="1" x14ac:dyDescent="0.25"/>
    <row r="992" hidden="1" x14ac:dyDescent="0.25"/>
    <row r="993" hidden="1" x14ac:dyDescent="0.25"/>
    <row r="994" hidden="1" x14ac:dyDescent="0.25"/>
    <row r="995" hidden="1" x14ac:dyDescent="0.25"/>
    <row r="996" hidden="1" x14ac:dyDescent="0.25"/>
    <row r="997" hidden="1" x14ac:dyDescent="0.25"/>
    <row r="998" hidden="1" x14ac:dyDescent="0.25"/>
    <row r="999" hidden="1" x14ac:dyDescent="0.25"/>
    <row r="1000" hidden="1" x14ac:dyDescent="0.25"/>
    <row r="1001" hidden="1" x14ac:dyDescent="0.25"/>
    <row r="1002" hidden="1" x14ac:dyDescent="0.25"/>
    <row r="1003" hidden="1" x14ac:dyDescent="0.25"/>
    <row r="1004" hidden="1" x14ac:dyDescent="0.25"/>
    <row r="1005" hidden="1" x14ac:dyDescent="0.25"/>
    <row r="1006" hidden="1" x14ac:dyDescent="0.25"/>
    <row r="1007" hidden="1" x14ac:dyDescent="0.25"/>
    <row r="1008" hidden="1" x14ac:dyDescent="0.25"/>
    <row r="1009" hidden="1" x14ac:dyDescent="0.25"/>
    <row r="1010" hidden="1" x14ac:dyDescent="0.25"/>
    <row r="1011" hidden="1" x14ac:dyDescent="0.25"/>
    <row r="1012" hidden="1" x14ac:dyDescent="0.25"/>
    <row r="1013" hidden="1" x14ac:dyDescent="0.25"/>
    <row r="1014" hidden="1" x14ac:dyDescent="0.25"/>
    <row r="1015" hidden="1" x14ac:dyDescent="0.25"/>
    <row r="1016" hidden="1" x14ac:dyDescent="0.25"/>
    <row r="1017" hidden="1" x14ac:dyDescent="0.25"/>
    <row r="1018" hidden="1" x14ac:dyDescent="0.25"/>
    <row r="1019" hidden="1" x14ac:dyDescent="0.25"/>
    <row r="1020" hidden="1" x14ac:dyDescent="0.25"/>
    <row r="1021" hidden="1" x14ac:dyDescent="0.25"/>
    <row r="1022" hidden="1" x14ac:dyDescent="0.25"/>
    <row r="1023" hidden="1" x14ac:dyDescent="0.25"/>
    <row r="1024" hidden="1" x14ac:dyDescent="0.25"/>
    <row r="1025" hidden="1" x14ac:dyDescent="0.25"/>
    <row r="1026" hidden="1" x14ac:dyDescent="0.25"/>
    <row r="1027" hidden="1" x14ac:dyDescent="0.25"/>
    <row r="1028" hidden="1" x14ac:dyDescent="0.25"/>
    <row r="1029" hidden="1" x14ac:dyDescent="0.25"/>
    <row r="1030" hidden="1" x14ac:dyDescent="0.25"/>
    <row r="1031" hidden="1" x14ac:dyDescent="0.25"/>
    <row r="1032" hidden="1" x14ac:dyDescent="0.25"/>
    <row r="1033" hidden="1" x14ac:dyDescent="0.25"/>
    <row r="1034" hidden="1" x14ac:dyDescent="0.25"/>
    <row r="1035" hidden="1" x14ac:dyDescent="0.25"/>
    <row r="1036" hidden="1" x14ac:dyDescent="0.25"/>
    <row r="1037" hidden="1" x14ac:dyDescent="0.25"/>
    <row r="1038" hidden="1" x14ac:dyDescent="0.25"/>
    <row r="1039" hidden="1" x14ac:dyDescent="0.25"/>
    <row r="1040" hidden="1" x14ac:dyDescent="0.25"/>
    <row r="1041" hidden="1" x14ac:dyDescent="0.25"/>
    <row r="1042" hidden="1" x14ac:dyDescent="0.25"/>
    <row r="1043" hidden="1" x14ac:dyDescent="0.25"/>
    <row r="1044" hidden="1" x14ac:dyDescent="0.25"/>
    <row r="1045" hidden="1" x14ac:dyDescent="0.25"/>
    <row r="1046" hidden="1" x14ac:dyDescent="0.25"/>
    <row r="1047" hidden="1" x14ac:dyDescent="0.25"/>
    <row r="1048" hidden="1" x14ac:dyDescent="0.25"/>
    <row r="1049" hidden="1" x14ac:dyDescent="0.25"/>
    <row r="1050" hidden="1" x14ac:dyDescent="0.25"/>
    <row r="1051" hidden="1" x14ac:dyDescent="0.25"/>
    <row r="1052" hidden="1" x14ac:dyDescent="0.25"/>
    <row r="1053" hidden="1" x14ac:dyDescent="0.25"/>
    <row r="1054" hidden="1" x14ac:dyDescent="0.25"/>
    <row r="1055" hidden="1" x14ac:dyDescent="0.25"/>
    <row r="1056" hidden="1" x14ac:dyDescent="0.25"/>
    <row r="1057" hidden="1" x14ac:dyDescent="0.25"/>
    <row r="1058" hidden="1" x14ac:dyDescent="0.25"/>
    <row r="1059" hidden="1" x14ac:dyDescent="0.25"/>
    <row r="1060" hidden="1" x14ac:dyDescent="0.25"/>
    <row r="1061" hidden="1" x14ac:dyDescent="0.25"/>
    <row r="1062" hidden="1" x14ac:dyDescent="0.25"/>
    <row r="1063" hidden="1" x14ac:dyDescent="0.25"/>
    <row r="1064" hidden="1" x14ac:dyDescent="0.25"/>
    <row r="1065" hidden="1" x14ac:dyDescent="0.25"/>
    <row r="1066" hidden="1" x14ac:dyDescent="0.25"/>
    <row r="1067" hidden="1" x14ac:dyDescent="0.25"/>
    <row r="1068" hidden="1" x14ac:dyDescent="0.25"/>
    <row r="1069" hidden="1" x14ac:dyDescent="0.25"/>
    <row r="1070" hidden="1" x14ac:dyDescent="0.25"/>
    <row r="1071" hidden="1" x14ac:dyDescent="0.25"/>
    <row r="1072" hidden="1" x14ac:dyDescent="0.25"/>
    <row r="1073" hidden="1" x14ac:dyDescent="0.25"/>
    <row r="1074" hidden="1" x14ac:dyDescent="0.25"/>
    <row r="1075" hidden="1" x14ac:dyDescent="0.25"/>
    <row r="1076" hidden="1" x14ac:dyDescent="0.25"/>
    <row r="1077" hidden="1" x14ac:dyDescent="0.25"/>
    <row r="1078" hidden="1" x14ac:dyDescent="0.25"/>
    <row r="1079" hidden="1" x14ac:dyDescent="0.25"/>
    <row r="1080" hidden="1" x14ac:dyDescent="0.25"/>
    <row r="1081" hidden="1" x14ac:dyDescent="0.25"/>
    <row r="1082" hidden="1" x14ac:dyDescent="0.25"/>
    <row r="1083" hidden="1" x14ac:dyDescent="0.25"/>
    <row r="1084" hidden="1" x14ac:dyDescent="0.25"/>
    <row r="1085" hidden="1" x14ac:dyDescent="0.25"/>
    <row r="1086" hidden="1" x14ac:dyDescent="0.25"/>
    <row r="1087" hidden="1" x14ac:dyDescent="0.25"/>
    <row r="1088" hidden="1" x14ac:dyDescent="0.25"/>
    <row r="1089" hidden="1" x14ac:dyDescent="0.25"/>
    <row r="1090" hidden="1" x14ac:dyDescent="0.25"/>
    <row r="1091" hidden="1" x14ac:dyDescent="0.25"/>
    <row r="1092" hidden="1" x14ac:dyDescent="0.25"/>
    <row r="1093" hidden="1" x14ac:dyDescent="0.25"/>
    <row r="1094" hidden="1" x14ac:dyDescent="0.25"/>
    <row r="1095" hidden="1" x14ac:dyDescent="0.25"/>
    <row r="1096" hidden="1" x14ac:dyDescent="0.25"/>
    <row r="1097" hidden="1" x14ac:dyDescent="0.25"/>
    <row r="1098" hidden="1" x14ac:dyDescent="0.25"/>
    <row r="1099" hidden="1" x14ac:dyDescent="0.25"/>
    <row r="1100" hidden="1" x14ac:dyDescent="0.25"/>
    <row r="1101" hidden="1" x14ac:dyDescent="0.25"/>
    <row r="1102" hidden="1" x14ac:dyDescent="0.25"/>
    <row r="1103" hidden="1" x14ac:dyDescent="0.25"/>
    <row r="1104" hidden="1" x14ac:dyDescent="0.25"/>
    <row r="1105" hidden="1" x14ac:dyDescent="0.25"/>
    <row r="1106" hidden="1" x14ac:dyDescent="0.25"/>
    <row r="1107" hidden="1" x14ac:dyDescent="0.25"/>
    <row r="1108" hidden="1" x14ac:dyDescent="0.25"/>
    <row r="1109" hidden="1" x14ac:dyDescent="0.25"/>
    <row r="1110" hidden="1" x14ac:dyDescent="0.25"/>
    <row r="1111" hidden="1" x14ac:dyDescent="0.25"/>
    <row r="1112" hidden="1" x14ac:dyDescent="0.25"/>
    <row r="1113" hidden="1" x14ac:dyDescent="0.25"/>
    <row r="1114" hidden="1" x14ac:dyDescent="0.25"/>
    <row r="1115" hidden="1" x14ac:dyDescent="0.25"/>
    <row r="1116" hidden="1" x14ac:dyDescent="0.25"/>
    <row r="1117" hidden="1" x14ac:dyDescent="0.25"/>
    <row r="1118" hidden="1" x14ac:dyDescent="0.25"/>
    <row r="1119" hidden="1" x14ac:dyDescent="0.25"/>
    <row r="1120" hidden="1" x14ac:dyDescent="0.25"/>
    <row r="1121" hidden="1" x14ac:dyDescent="0.25"/>
    <row r="1122" hidden="1" x14ac:dyDescent="0.25"/>
    <row r="1123" hidden="1" x14ac:dyDescent="0.25"/>
    <row r="1124" hidden="1" x14ac:dyDescent="0.25"/>
    <row r="1125" hidden="1" x14ac:dyDescent="0.25"/>
    <row r="1126" hidden="1" x14ac:dyDescent="0.25"/>
    <row r="1127" hidden="1" x14ac:dyDescent="0.25"/>
    <row r="1128" hidden="1" x14ac:dyDescent="0.25"/>
    <row r="1129" hidden="1" x14ac:dyDescent="0.25"/>
    <row r="1130" hidden="1" x14ac:dyDescent="0.25"/>
    <row r="1131" hidden="1" x14ac:dyDescent="0.25"/>
    <row r="1132" hidden="1" x14ac:dyDescent="0.25"/>
    <row r="1133" hidden="1" x14ac:dyDescent="0.25"/>
    <row r="1134" hidden="1" x14ac:dyDescent="0.25"/>
    <row r="1135" hidden="1" x14ac:dyDescent="0.25"/>
    <row r="1136" hidden="1" x14ac:dyDescent="0.25"/>
    <row r="1137" hidden="1" x14ac:dyDescent="0.25"/>
    <row r="1138" hidden="1" x14ac:dyDescent="0.25"/>
    <row r="1139" hidden="1" x14ac:dyDescent="0.25"/>
    <row r="1140" hidden="1" x14ac:dyDescent="0.25"/>
    <row r="1141" hidden="1" x14ac:dyDescent="0.25"/>
    <row r="1142" hidden="1" x14ac:dyDescent="0.25"/>
    <row r="1143" hidden="1" x14ac:dyDescent="0.25"/>
    <row r="1144" hidden="1" x14ac:dyDescent="0.25"/>
    <row r="1145" hidden="1" x14ac:dyDescent="0.25"/>
    <row r="1146" hidden="1" x14ac:dyDescent="0.25"/>
    <row r="1147" hidden="1" x14ac:dyDescent="0.25"/>
    <row r="1148" hidden="1" x14ac:dyDescent="0.25"/>
    <row r="1149" hidden="1" x14ac:dyDescent="0.25"/>
    <row r="1150" hidden="1" x14ac:dyDescent="0.25"/>
    <row r="1151" hidden="1" x14ac:dyDescent="0.25"/>
    <row r="1152" hidden="1" x14ac:dyDescent="0.25"/>
    <row r="1153" hidden="1" x14ac:dyDescent="0.25"/>
    <row r="1154" hidden="1" x14ac:dyDescent="0.25"/>
    <row r="1155" hidden="1" x14ac:dyDescent="0.25"/>
    <row r="1156" hidden="1" x14ac:dyDescent="0.25"/>
    <row r="1157" hidden="1" x14ac:dyDescent="0.25"/>
    <row r="1158" hidden="1" x14ac:dyDescent="0.25"/>
    <row r="1159" hidden="1" x14ac:dyDescent="0.25"/>
    <row r="1160" hidden="1" x14ac:dyDescent="0.25"/>
    <row r="1161" hidden="1" x14ac:dyDescent="0.25"/>
    <row r="1162" hidden="1" x14ac:dyDescent="0.25"/>
    <row r="1163" hidden="1" x14ac:dyDescent="0.25"/>
    <row r="1164" hidden="1" x14ac:dyDescent="0.25"/>
    <row r="1165" hidden="1" x14ac:dyDescent="0.25"/>
    <row r="1166" hidden="1" x14ac:dyDescent="0.25"/>
    <row r="1167" hidden="1" x14ac:dyDescent="0.25"/>
    <row r="1168" hidden="1" x14ac:dyDescent="0.25"/>
    <row r="1169" hidden="1" x14ac:dyDescent="0.25"/>
    <row r="1170" hidden="1" x14ac:dyDescent="0.25"/>
    <row r="1171" hidden="1" x14ac:dyDescent="0.25"/>
    <row r="1172" hidden="1" x14ac:dyDescent="0.25"/>
    <row r="1173" hidden="1" x14ac:dyDescent="0.25"/>
    <row r="1174" hidden="1" x14ac:dyDescent="0.25"/>
    <row r="1175" hidden="1" x14ac:dyDescent="0.25"/>
    <row r="1176" hidden="1" x14ac:dyDescent="0.25"/>
    <row r="1177" hidden="1" x14ac:dyDescent="0.25"/>
    <row r="1178" hidden="1" x14ac:dyDescent="0.25"/>
    <row r="1179" hidden="1" x14ac:dyDescent="0.25"/>
    <row r="1180" hidden="1" x14ac:dyDescent="0.25"/>
    <row r="1181" hidden="1" x14ac:dyDescent="0.25"/>
    <row r="1182" hidden="1" x14ac:dyDescent="0.25"/>
    <row r="1183" hidden="1" x14ac:dyDescent="0.25"/>
    <row r="1184" hidden="1" x14ac:dyDescent="0.25"/>
    <row r="1185" hidden="1" x14ac:dyDescent="0.25"/>
    <row r="1186" hidden="1" x14ac:dyDescent="0.25"/>
    <row r="1187" hidden="1" x14ac:dyDescent="0.25"/>
    <row r="1188" hidden="1" x14ac:dyDescent="0.25"/>
    <row r="1189" hidden="1" x14ac:dyDescent="0.25"/>
    <row r="1190" hidden="1" x14ac:dyDescent="0.25"/>
    <row r="1191" hidden="1" x14ac:dyDescent="0.25"/>
    <row r="1192" hidden="1" x14ac:dyDescent="0.25"/>
    <row r="1193" hidden="1" x14ac:dyDescent="0.25"/>
    <row r="1194" hidden="1" x14ac:dyDescent="0.25"/>
    <row r="1195" hidden="1" x14ac:dyDescent="0.25"/>
    <row r="1196" hidden="1" x14ac:dyDescent="0.25"/>
    <row r="1197" hidden="1" x14ac:dyDescent="0.25"/>
    <row r="1198" hidden="1" x14ac:dyDescent="0.25"/>
    <row r="1199" hidden="1" x14ac:dyDescent="0.25"/>
    <row r="1200" hidden="1" x14ac:dyDescent="0.25"/>
    <row r="1201" hidden="1" x14ac:dyDescent="0.25"/>
    <row r="1202" hidden="1" x14ac:dyDescent="0.25"/>
    <row r="1203" hidden="1" x14ac:dyDescent="0.25"/>
    <row r="1204" hidden="1" x14ac:dyDescent="0.25"/>
    <row r="1205" hidden="1" x14ac:dyDescent="0.25"/>
    <row r="1206" hidden="1" x14ac:dyDescent="0.25"/>
    <row r="1207" hidden="1" x14ac:dyDescent="0.25"/>
    <row r="1208" hidden="1" x14ac:dyDescent="0.25"/>
    <row r="1209" hidden="1" x14ac:dyDescent="0.25"/>
    <row r="1210" hidden="1" x14ac:dyDescent="0.25"/>
    <row r="1211" hidden="1" x14ac:dyDescent="0.25"/>
    <row r="1212" hidden="1" x14ac:dyDescent="0.25"/>
    <row r="1213" hidden="1" x14ac:dyDescent="0.25"/>
    <row r="1214" hidden="1" x14ac:dyDescent="0.25"/>
    <row r="1215" hidden="1" x14ac:dyDescent="0.25"/>
    <row r="1216" hidden="1" x14ac:dyDescent="0.25"/>
    <row r="1217" hidden="1" x14ac:dyDescent="0.25"/>
    <row r="1218" hidden="1" x14ac:dyDescent="0.25"/>
    <row r="1219" hidden="1" x14ac:dyDescent="0.25"/>
    <row r="1220" hidden="1" x14ac:dyDescent="0.25"/>
    <row r="1221" hidden="1" x14ac:dyDescent="0.25"/>
    <row r="1222" hidden="1" x14ac:dyDescent="0.25"/>
    <row r="1223" hidden="1" x14ac:dyDescent="0.25"/>
    <row r="1224" hidden="1" x14ac:dyDescent="0.25"/>
    <row r="1225" hidden="1" x14ac:dyDescent="0.25"/>
    <row r="1226" hidden="1" x14ac:dyDescent="0.25"/>
    <row r="1227" hidden="1" x14ac:dyDescent="0.25"/>
    <row r="1228" hidden="1" x14ac:dyDescent="0.25"/>
    <row r="1229" hidden="1" x14ac:dyDescent="0.25"/>
    <row r="1230" hidden="1" x14ac:dyDescent="0.25"/>
    <row r="1231" hidden="1" x14ac:dyDescent="0.25"/>
    <row r="1232" hidden="1" x14ac:dyDescent="0.25"/>
    <row r="1233" hidden="1" x14ac:dyDescent="0.25"/>
    <row r="1234" hidden="1" x14ac:dyDescent="0.25"/>
    <row r="1235" hidden="1" x14ac:dyDescent="0.25"/>
    <row r="1236" hidden="1" x14ac:dyDescent="0.25"/>
    <row r="1237" hidden="1" x14ac:dyDescent="0.25"/>
    <row r="1238" hidden="1" x14ac:dyDescent="0.25"/>
    <row r="1239" hidden="1" x14ac:dyDescent="0.25"/>
    <row r="1240" hidden="1" x14ac:dyDescent="0.25"/>
    <row r="1241" hidden="1" x14ac:dyDescent="0.25"/>
    <row r="1242" hidden="1" x14ac:dyDescent="0.25"/>
    <row r="1243" hidden="1" x14ac:dyDescent="0.25"/>
    <row r="1244" hidden="1" x14ac:dyDescent="0.25"/>
    <row r="1245" hidden="1" x14ac:dyDescent="0.25"/>
    <row r="1246" hidden="1" x14ac:dyDescent="0.25"/>
    <row r="1247" hidden="1" x14ac:dyDescent="0.25"/>
    <row r="1248" hidden="1" x14ac:dyDescent="0.25"/>
    <row r="1249" hidden="1" x14ac:dyDescent="0.25"/>
    <row r="1250" hidden="1" x14ac:dyDescent="0.25"/>
    <row r="1251" hidden="1" x14ac:dyDescent="0.25"/>
    <row r="1252" hidden="1" x14ac:dyDescent="0.25"/>
    <row r="1253" hidden="1" x14ac:dyDescent="0.25"/>
    <row r="1254" hidden="1" x14ac:dyDescent="0.25"/>
    <row r="1255" hidden="1" x14ac:dyDescent="0.25"/>
    <row r="1256" hidden="1" x14ac:dyDescent="0.25"/>
    <row r="1257" hidden="1" x14ac:dyDescent="0.25"/>
    <row r="1258" hidden="1" x14ac:dyDescent="0.25"/>
    <row r="1259" hidden="1" x14ac:dyDescent="0.25"/>
    <row r="1260" hidden="1" x14ac:dyDescent="0.25"/>
    <row r="1261" hidden="1" x14ac:dyDescent="0.25"/>
    <row r="1262" hidden="1" x14ac:dyDescent="0.25"/>
    <row r="1263" hidden="1" x14ac:dyDescent="0.25"/>
    <row r="1264" hidden="1" x14ac:dyDescent="0.25"/>
    <row r="1265" hidden="1" x14ac:dyDescent="0.25"/>
    <row r="1266" hidden="1" x14ac:dyDescent="0.25"/>
    <row r="1267" hidden="1" x14ac:dyDescent="0.25"/>
    <row r="1268" hidden="1" x14ac:dyDescent="0.25"/>
    <row r="1269" hidden="1" x14ac:dyDescent="0.25"/>
    <row r="1270" hidden="1" x14ac:dyDescent="0.25"/>
    <row r="1271" hidden="1" x14ac:dyDescent="0.25"/>
    <row r="1272" hidden="1" x14ac:dyDescent="0.25"/>
    <row r="1273" hidden="1" x14ac:dyDescent="0.25"/>
    <row r="1274" hidden="1" x14ac:dyDescent="0.25"/>
    <row r="1275" hidden="1" x14ac:dyDescent="0.25"/>
    <row r="1276" hidden="1" x14ac:dyDescent="0.25"/>
    <row r="1277" hidden="1" x14ac:dyDescent="0.25"/>
    <row r="1278" hidden="1" x14ac:dyDescent="0.25"/>
    <row r="1279" hidden="1" x14ac:dyDescent="0.25"/>
    <row r="1280" hidden="1" x14ac:dyDescent="0.25"/>
    <row r="1281" hidden="1" x14ac:dyDescent="0.25"/>
    <row r="1282" hidden="1" x14ac:dyDescent="0.25"/>
    <row r="1283" hidden="1" x14ac:dyDescent="0.25"/>
    <row r="1284" hidden="1" x14ac:dyDescent="0.25"/>
    <row r="1285" hidden="1" x14ac:dyDescent="0.25"/>
    <row r="1286" hidden="1" x14ac:dyDescent="0.25"/>
    <row r="1287" hidden="1" x14ac:dyDescent="0.25"/>
    <row r="1288" hidden="1" x14ac:dyDescent="0.25"/>
    <row r="1289" hidden="1" x14ac:dyDescent="0.25"/>
    <row r="1290" hidden="1" x14ac:dyDescent="0.25"/>
    <row r="1291" hidden="1" x14ac:dyDescent="0.25"/>
    <row r="1292" hidden="1" x14ac:dyDescent="0.25"/>
    <row r="1293" hidden="1" x14ac:dyDescent="0.25"/>
    <row r="1294" hidden="1" x14ac:dyDescent="0.25"/>
    <row r="1295" hidden="1" x14ac:dyDescent="0.25"/>
    <row r="1296" hidden="1" x14ac:dyDescent="0.25"/>
    <row r="1297" hidden="1" x14ac:dyDescent="0.25"/>
    <row r="1298" hidden="1" x14ac:dyDescent="0.25"/>
    <row r="1299" hidden="1" x14ac:dyDescent="0.25"/>
    <row r="1300" hidden="1" x14ac:dyDescent="0.25"/>
    <row r="1301" hidden="1" x14ac:dyDescent="0.25"/>
    <row r="1302" hidden="1" x14ac:dyDescent="0.25"/>
    <row r="1303" hidden="1" x14ac:dyDescent="0.25"/>
    <row r="1304" hidden="1" x14ac:dyDescent="0.25"/>
    <row r="1305" hidden="1" x14ac:dyDescent="0.25"/>
    <row r="1306" hidden="1" x14ac:dyDescent="0.25"/>
    <row r="1307" hidden="1" x14ac:dyDescent="0.25"/>
    <row r="1308" hidden="1" x14ac:dyDescent="0.25"/>
    <row r="1309" hidden="1" x14ac:dyDescent="0.25"/>
    <row r="1310" hidden="1" x14ac:dyDescent="0.25"/>
    <row r="1311" hidden="1" x14ac:dyDescent="0.25"/>
    <row r="1312" hidden="1" x14ac:dyDescent="0.25"/>
    <row r="1313" hidden="1" x14ac:dyDescent="0.25"/>
    <row r="1314" hidden="1" x14ac:dyDescent="0.25"/>
    <row r="1315" hidden="1" x14ac:dyDescent="0.25"/>
    <row r="1316" hidden="1" x14ac:dyDescent="0.25"/>
    <row r="1317" hidden="1" x14ac:dyDescent="0.25"/>
    <row r="1318" hidden="1" x14ac:dyDescent="0.25"/>
    <row r="1319" hidden="1" x14ac:dyDescent="0.25"/>
    <row r="1320" hidden="1" x14ac:dyDescent="0.25"/>
    <row r="1321" hidden="1" x14ac:dyDescent="0.25"/>
    <row r="1322" hidden="1" x14ac:dyDescent="0.25"/>
    <row r="1323" hidden="1" x14ac:dyDescent="0.25"/>
    <row r="1324" hidden="1" x14ac:dyDescent="0.25"/>
    <row r="1325" hidden="1" x14ac:dyDescent="0.25"/>
    <row r="1326" hidden="1" x14ac:dyDescent="0.25"/>
    <row r="1327" hidden="1" x14ac:dyDescent="0.25"/>
    <row r="1328" hidden="1" x14ac:dyDescent="0.25"/>
    <row r="1329" hidden="1" x14ac:dyDescent="0.25"/>
    <row r="1330" hidden="1" x14ac:dyDescent="0.25"/>
    <row r="1331" hidden="1" x14ac:dyDescent="0.25"/>
    <row r="1332" hidden="1" x14ac:dyDescent="0.25"/>
    <row r="1333" hidden="1" x14ac:dyDescent="0.25"/>
    <row r="1334" hidden="1" x14ac:dyDescent="0.25"/>
    <row r="1335" hidden="1" x14ac:dyDescent="0.25"/>
    <row r="1336" hidden="1" x14ac:dyDescent="0.25"/>
    <row r="1337" hidden="1" x14ac:dyDescent="0.25"/>
    <row r="1338" hidden="1" x14ac:dyDescent="0.25"/>
    <row r="1339" hidden="1" x14ac:dyDescent="0.25"/>
    <row r="1340" hidden="1" x14ac:dyDescent="0.25"/>
    <row r="1341" hidden="1" x14ac:dyDescent="0.25"/>
    <row r="1342" hidden="1" x14ac:dyDescent="0.25"/>
    <row r="1343" hidden="1" x14ac:dyDescent="0.25"/>
    <row r="1344" hidden="1" x14ac:dyDescent="0.25"/>
    <row r="1345" hidden="1" x14ac:dyDescent="0.25"/>
    <row r="1346" hidden="1" x14ac:dyDescent="0.25"/>
    <row r="1347" hidden="1" x14ac:dyDescent="0.25"/>
    <row r="1348" hidden="1" x14ac:dyDescent="0.25"/>
    <row r="1349" hidden="1" x14ac:dyDescent="0.25"/>
    <row r="1350" hidden="1" x14ac:dyDescent="0.25"/>
    <row r="1351" hidden="1" x14ac:dyDescent="0.25"/>
    <row r="1352" hidden="1" x14ac:dyDescent="0.25"/>
    <row r="1353" hidden="1" x14ac:dyDescent="0.25"/>
    <row r="1354" hidden="1" x14ac:dyDescent="0.25"/>
    <row r="1355" hidden="1" x14ac:dyDescent="0.25"/>
    <row r="1356" hidden="1" x14ac:dyDescent="0.25"/>
    <row r="1357" hidden="1" x14ac:dyDescent="0.25"/>
    <row r="1358" hidden="1" x14ac:dyDescent="0.25"/>
    <row r="1359" hidden="1" x14ac:dyDescent="0.25"/>
    <row r="1360" hidden="1" x14ac:dyDescent="0.25"/>
    <row r="1361" hidden="1" x14ac:dyDescent="0.25"/>
    <row r="1362" hidden="1" x14ac:dyDescent="0.25"/>
    <row r="1363" hidden="1" x14ac:dyDescent="0.25"/>
    <row r="1364" hidden="1" x14ac:dyDescent="0.25"/>
    <row r="1365" hidden="1" x14ac:dyDescent="0.25"/>
    <row r="1366" hidden="1" x14ac:dyDescent="0.25"/>
    <row r="1367" hidden="1" x14ac:dyDescent="0.25"/>
    <row r="1368" hidden="1" x14ac:dyDescent="0.25"/>
    <row r="1369" hidden="1" x14ac:dyDescent="0.25"/>
    <row r="1370" hidden="1" x14ac:dyDescent="0.25"/>
    <row r="1371" hidden="1" x14ac:dyDescent="0.25"/>
    <row r="1372" hidden="1" x14ac:dyDescent="0.25"/>
    <row r="1373" hidden="1" x14ac:dyDescent="0.25"/>
    <row r="1374" hidden="1" x14ac:dyDescent="0.25"/>
    <row r="1375" hidden="1" x14ac:dyDescent="0.25"/>
    <row r="1376" hidden="1" x14ac:dyDescent="0.25"/>
    <row r="1377" hidden="1" x14ac:dyDescent="0.25"/>
    <row r="1378" hidden="1" x14ac:dyDescent="0.25"/>
    <row r="1379" hidden="1" x14ac:dyDescent="0.25"/>
    <row r="1380" hidden="1" x14ac:dyDescent="0.25"/>
    <row r="1381" hidden="1" x14ac:dyDescent="0.25"/>
    <row r="1382" hidden="1" x14ac:dyDescent="0.25"/>
    <row r="1383" hidden="1" x14ac:dyDescent="0.25"/>
    <row r="1384" hidden="1" x14ac:dyDescent="0.25"/>
    <row r="1385" hidden="1" x14ac:dyDescent="0.25"/>
    <row r="1386" hidden="1" x14ac:dyDescent="0.25"/>
    <row r="1387" hidden="1" x14ac:dyDescent="0.25"/>
    <row r="1388" hidden="1" x14ac:dyDescent="0.25"/>
    <row r="1389" hidden="1" x14ac:dyDescent="0.25"/>
    <row r="1390" hidden="1" x14ac:dyDescent="0.25"/>
    <row r="1391" hidden="1" x14ac:dyDescent="0.25"/>
    <row r="1392" hidden="1" x14ac:dyDescent="0.25"/>
    <row r="1393" hidden="1" x14ac:dyDescent="0.25"/>
    <row r="1394" hidden="1" x14ac:dyDescent="0.25"/>
    <row r="1395" hidden="1" x14ac:dyDescent="0.25"/>
    <row r="1396" hidden="1" x14ac:dyDescent="0.25"/>
    <row r="1397" hidden="1" x14ac:dyDescent="0.25"/>
    <row r="1398" hidden="1" x14ac:dyDescent="0.25"/>
    <row r="1399" hidden="1" x14ac:dyDescent="0.25"/>
    <row r="1400" hidden="1" x14ac:dyDescent="0.25"/>
    <row r="1401" hidden="1" x14ac:dyDescent="0.25"/>
    <row r="1402" hidden="1" x14ac:dyDescent="0.25"/>
    <row r="1403" hidden="1" x14ac:dyDescent="0.25"/>
    <row r="1404" hidden="1" x14ac:dyDescent="0.25"/>
    <row r="1405" hidden="1" x14ac:dyDescent="0.25"/>
    <row r="1406" hidden="1" x14ac:dyDescent="0.25"/>
    <row r="1407" hidden="1" x14ac:dyDescent="0.25"/>
    <row r="1408" hidden="1" x14ac:dyDescent="0.25"/>
    <row r="1409" hidden="1" x14ac:dyDescent="0.25"/>
    <row r="1410" hidden="1" x14ac:dyDescent="0.25"/>
    <row r="1411" hidden="1" x14ac:dyDescent="0.25"/>
    <row r="1412" hidden="1" x14ac:dyDescent="0.25"/>
    <row r="1413" hidden="1" x14ac:dyDescent="0.25"/>
    <row r="1414" hidden="1" x14ac:dyDescent="0.25"/>
    <row r="1415" hidden="1" x14ac:dyDescent="0.25"/>
    <row r="1416" hidden="1" x14ac:dyDescent="0.25"/>
    <row r="1417" hidden="1" x14ac:dyDescent="0.25"/>
    <row r="1418" hidden="1" x14ac:dyDescent="0.25"/>
    <row r="1419" hidden="1" x14ac:dyDescent="0.25"/>
    <row r="1420" hidden="1" x14ac:dyDescent="0.25"/>
    <row r="1421" hidden="1" x14ac:dyDescent="0.25"/>
    <row r="1422" hidden="1" x14ac:dyDescent="0.25"/>
    <row r="1423" hidden="1" x14ac:dyDescent="0.25"/>
    <row r="1424" hidden="1" x14ac:dyDescent="0.25"/>
    <row r="1425" hidden="1" x14ac:dyDescent="0.25"/>
    <row r="1426" hidden="1" x14ac:dyDescent="0.25"/>
    <row r="1427" hidden="1" x14ac:dyDescent="0.25"/>
    <row r="1428" hidden="1" x14ac:dyDescent="0.25"/>
    <row r="1429" hidden="1" x14ac:dyDescent="0.25"/>
    <row r="1430" hidden="1" x14ac:dyDescent="0.25"/>
    <row r="1431" hidden="1" x14ac:dyDescent="0.25"/>
    <row r="1432" hidden="1" x14ac:dyDescent="0.25"/>
    <row r="1433" hidden="1" x14ac:dyDescent="0.25"/>
    <row r="1434" hidden="1" x14ac:dyDescent="0.25"/>
    <row r="1435" hidden="1" x14ac:dyDescent="0.25"/>
    <row r="1436" hidden="1" x14ac:dyDescent="0.25"/>
    <row r="1437" hidden="1" x14ac:dyDescent="0.25"/>
    <row r="1438" hidden="1" x14ac:dyDescent="0.25"/>
    <row r="1439" hidden="1" x14ac:dyDescent="0.25"/>
    <row r="1440" hidden="1" x14ac:dyDescent="0.25"/>
    <row r="1441" hidden="1" x14ac:dyDescent="0.25"/>
    <row r="1442" hidden="1" x14ac:dyDescent="0.25"/>
    <row r="1443" hidden="1" x14ac:dyDescent="0.25"/>
    <row r="1444" hidden="1" x14ac:dyDescent="0.25"/>
    <row r="1445" hidden="1" x14ac:dyDescent="0.25"/>
    <row r="1446" hidden="1" x14ac:dyDescent="0.25"/>
    <row r="1447" hidden="1" x14ac:dyDescent="0.25"/>
    <row r="1448" hidden="1" x14ac:dyDescent="0.25"/>
    <row r="1449" hidden="1" x14ac:dyDescent="0.25"/>
    <row r="1450" hidden="1" x14ac:dyDescent="0.25"/>
    <row r="1451" hidden="1" x14ac:dyDescent="0.25"/>
    <row r="1452" hidden="1" x14ac:dyDescent="0.25"/>
    <row r="1453" hidden="1" x14ac:dyDescent="0.25"/>
    <row r="1454" hidden="1" x14ac:dyDescent="0.25"/>
    <row r="1455" hidden="1" x14ac:dyDescent="0.25"/>
    <row r="1456" hidden="1" x14ac:dyDescent="0.25"/>
    <row r="1457" hidden="1" x14ac:dyDescent="0.25"/>
    <row r="1458" hidden="1" x14ac:dyDescent="0.25"/>
    <row r="1459" hidden="1" x14ac:dyDescent="0.25"/>
    <row r="1460" hidden="1" x14ac:dyDescent="0.25"/>
    <row r="1461" hidden="1" x14ac:dyDescent="0.25"/>
    <row r="1462" hidden="1" x14ac:dyDescent="0.25"/>
    <row r="1463" hidden="1" x14ac:dyDescent="0.25"/>
    <row r="1464" hidden="1" x14ac:dyDescent="0.25"/>
    <row r="1465" hidden="1" x14ac:dyDescent="0.25"/>
    <row r="1466" hidden="1" x14ac:dyDescent="0.25"/>
    <row r="1467" hidden="1" x14ac:dyDescent="0.25"/>
    <row r="1468" hidden="1" x14ac:dyDescent="0.25"/>
    <row r="1469" hidden="1" x14ac:dyDescent="0.25"/>
    <row r="1470" hidden="1" x14ac:dyDescent="0.25"/>
    <row r="1471" hidden="1" x14ac:dyDescent="0.25"/>
    <row r="1472" hidden="1" x14ac:dyDescent="0.25"/>
    <row r="1473" hidden="1" x14ac:dyDescent="0.25"/>
    <row r="1474" hidden="1" x14ac:dyDescent="0.25"/>
    <row r="1475" hidden="1" x14ac:dyDescent="0.25"/>
    <row r="1476" hidden="1" x14ac:dyDescent="0.25"/>
    <row r="1477" hidden="1" x14ac:dyDescent="0.25"/>
    <row r="1478" hidden="1" x14ac:dyDescent="0.25"/>
    <row r="1479" hidden="1" x14ac:dyDescent="0.25"/>
    <row r="1480" hidden="1" x14ac:dyDescent="0.25"/>
    <row r="1481" hidden="1" x14ac:dyDescent="0.25"/>
    <row r="1482" hidden="1" x14ac:dyDescent="0.25"/>
    <row r="1483" hidden="1" x14ac:dyDescent="0.25"/>
    <row r="1484" hidden="1" x14ac:dyDescent="0.25"/>
    <row r="1485" hidden="1" x14ac:dyDescent="0.25"/>
    <row r="1486" hidden="1" x14ac:dyDescent="0.25"/>
    <row r="1487" hidden="1" x14ac:dyDescent="0.25"/>
    <row r="1488" hidden="1" x14ac:dyDescent="0.25"/>
    <row r="1489" hidden="1" x14ac:dyDescent="0.25"/>
    <row r="1490" hidden="1" x14ac:dyDescent="0.25"/>
    <row r="1491" hidden="1" x14ac:dyDescent="0.25"/>
    <row r="1492" hidden="1" x14ac:dyDescent="0.25"/>
    <row r="1493" hidden="1" x14ac:dyDescent="0.25"/>
    <row r="1494" hidden="1" x14ac:dyDescent="0.25"/>
    <row r="1495" hidden="1" x14ac:dyDescent="0.25"/>
    <row r="1496" hidden="1" x14ac:dyDescent="0.25"/>
    <row r="1497" hidden="1" x14ac:dyDescent="0.25"/>
    <row r="1498" hidden="1" x14ac:dyDescent="0.25"/>
    <row r="1499" hidden="1" x14ac:dyDescent="0.25"/>
    <row r="1500" hidden="1" x14ac:dyDescent="0.25"/>
    <row r="1501" hidden="1" x14ac:dyDescent="0.25"/>
    <row r="1502" hidden="1" x14ac:dyDescent="0.25"/>
    <row r="1503" hidden="1" x14ac:dyDescent="0.25"/>
    <row r="1504" hidden="1" x14ac:dyDescent="0.25"/>
    <row r="1505" hidden="1" x14ac:dyDescent="0.25"/>
    <row r="1506" hidden="1" x14ac:dyDescent="0.25"/>
    <row r="1507" hidden="1" x14ac:dyDescent="0.25"/>
    <row r="1508" hidden="1" x14ac:dyDescent="0.25"/>
    <row r="1509" hidden="1" x14ac:dyDescent="0.25"/>
    <row r="1510" hidden="1" x14ac:dyDescent="0.25"/>
    <row r="1511" hidden="1" x14ac:dyDescent="0.25"/>
    <row r="1512" hidden="1" x14ac:dyDescent="0.25"/>
    <row r="1513" hidden="1" x14ac:dyDescent="0.25"/>
    <row r="1514" hidden="1" x14ac:dyDescent="0.25"/>
    <row r="1515" hidden="1" x14ac:dyDescent="0.25"/>
    <row r="1516" hidden="1" x14ac:dyDescent="0.25"/>
    <row r="1517" hidden="1" x14ac:dyDescent="0.25"/>
    <row r="1518" hidden="1" x14ac:dyDescent="0.25"/>
    <row r="1519" hidden="1" x14ac:dyDescent="0.25"/>
    <row r="1520" hidden="1" x14ac:dyDescent="0.25"/>
    <row r="1521" hidden="1" x14ac:dyDescent="0.25"/>
    <row r="1522" hidden="1" x14ac:dyDescent="0.25"/>
    <row r="1523" hidden="1" x14ac:dyDescent="0.25"/>
    <row r="1524" hidden="1" x14ac:dyDescent="0.25"/>
    <row r="1525" hidden="1" x14ac:dyDescent="0.25"/>
    <row r="1526" hidden="1" x14ac:dyDescent="0.25"/>
    <row r="1527" hidden="1" x14ac:dyDescent="0.25"/>
    <row r="1528" hidden="1" x14ac:dyDescent="0.25"/>
    <row r="1529" hidden="1" x14ac:dyDescent="0.25"/>
    <row r="1530" hidden="1" x14ac:dyDescent="0.25"/>
    <row r="1531" hidden="1" x14ac:dyDescent="0.25"/>
    <row r="1532" hidden="1" x14ac:dyDescent="0.25"/>
    <row r="1533" hidden="1" x14ac:dyDescent="0.25"/>
    <row r="1534" hidden="1" x14ac:dyDescent="0.25"/>
    <row r="1535" hidden="1" x14ac:dyDescent="0.25"/>
    <row r="1536" hidden="1" x14ac:dyDescent="0.25"/>
    <row r="1537" hidden="1" x14ac:dyDescent="0.25"/>
    <row r="1538" hidden="1" x14ac:dyDescent="0.25"/>
    <row r="1539" hidden="1" x14ac:dyDescent="0.25"/>
    <row r="1540" hidden="1" x14ac:dyDescent="0.25"/>
    <row r="1541" hidden="1" x14ac:dyDescent="0.25"/>
    <row r="1542" hidden="1" x14ac:dyDescent="0.25"/>
    <row r="1543" hidden="1" x14ac:dyDescent="0.25"/>
    <row r="1544" hidden="1" x14ac:dyDescent="0.25"/>
    <row r="1545" hidden="1" x14ac:dyDescent="0.25"/>
    <row r="1546" hidden="1" x14ac:dyDescent="0.25"/>
    <row r="1547" hidden="1" x14ac:dyDescent="0.25"/>
    <row r="1548" hidden="1" x14ac:dyDescent="0.25"/>
    <row r="1549" hidden="1" x14ac:dyDescent="0.25"/>
    <row r="1550" hidden="1" x14ac:dyDescent="0.25"/>
    <row r="1551" hidden="1" x14ac:dyDescent="0.25"/>
    <row r="1552" hidden="1" x14ac:dyDescent="0.25"/>
    <row r="1553" hidden="1" x14ac:dyDescent="0.25"/>
    <row r="1554" hidden="1" x14ac:dyDescent="0.25"/>
    <row r="1555" hidden="1" x14ac:dyDescent="0.25"/>
    <row r="1556" hidden="1" x14ac:dyDescent="0.25"/>
    <row r="1557" hidden="1" x14ac:dyDescent="0.25"/>
    <row r="1558" hidden="1" x14ac:dyDescent="0.25"/>
    <row r="1559" hidden="1" x14ac:dyDescent="0.25"/>
    <row r="1560" hidden="1" x14ac:dyDescent="0.25"/>
    <row r="1561" hidden="1" x14ac:dyDescent="0.25"/>
    <row r="1562" hidden="1" x14ac:dyDescent="0.25"/>
    <row r="1563" hidden="1" x14ac:dyDescent="0.25"/>
    <row r="1564" hidden="1" x14ac:dyDescent="0.25"/>
    <row r="1565" hidden="1" x14ac:dyDescent="0.25"/>
    <row r="1566" hidden="1" x14ac:dyDescent="0.25"/>
    <row r="1567" hidden="1" x14ac:dyDescent="0.25"/>
    <row r="1568" hidden="1" x14ac:dyDescent="0.25"/>
    <row r="1569" hidden="1" x14ac:dyDescent="0.25"/>
    <row r="1570" hidden="1" x14ac:dyDescent="0.25"/>
    <row r="1571" hidden="1" x14ac:dyDescent="0.25"/>
    <row r="1572" hidden="1" x14ac:dyDescent="0.25"/>
    <row r="1573" hidden="1" x14ac:dyDescent="0.25"/>
    <row r="1574" hidden="1" x14ac:dyDescent="0.25"/>
    <row r="1575" hidden="1" x14ac:dyDescent="0.25"/>
    <row r="1576" hidden="1" x14ac:dyDescent="0.25"/>
    <row r="1577" hidden="1" x14ac:dyDescent="0.25"/>
    <row r="1578" hidden="1" x14ac:dyDescent="0.25"/>
    <row r="1579" hidden="1" x14ac:dyDescent="0.25"/>
    <row r="1580" hidden="1" x14ac:dyDescent="0.25"/>
    <row r="1581" hidden="1" x14ac:dyDescent="0.25"/>
    <row r="1582" hidden="1" x14ac:dyDescent="0.25"/>
    <row r="1583" hidden="1" x14ac:dyDescent="0.25"/>
    <row r="1584" hidden="1" x14ac:dyDescent="0.25"/>
    <row r="1585" hidden="1" x14ac:dyDescent="0.25"/>
    <row r="1586" hidden="1" x14ac:dyDescent="0.25"/>
    <row r="1587" hidden="1" x14ac:dyDescent="0.25"/>
    <row r="1588" hidden="1" x14ac:dyDescent="0.25"/>
    <row r="1589" hidden="1" x14ac:dyDescent="0.25"/>
    <row r="1590" hidden="1" x14ac:dyDescent="0.25"/>
    <row r="1591" hidden="1" x14ac:dyDescent="0.25"/>
    <row r="1592" hidden="1" x14ac:dyDescent="0.25"/>
    <row r="1593" hidden="1" x14ac:dyDescent="0.25"/>
    <row r="1594" hidden="1" x14ac:dyDescent="0.25"/>
    <row r="1595" hidden="1" x14ac:dyDescent="0.25"/>
    <row r="1596" hidden="1" x14ac:dyDescent="0.25"/>
    <row r="1597" hidden="1" x14ac:dyDescent="0.25"/>
    <row r="1598" hidden="1" x14ac:dyDescent="0.25"/>
    <row r="1599" hidden="1" x14ac:dyDescent="0.25"/>
    <row r="1600" hidden="1" x14ac:dyDescent="0.25"/>
    <row r="1601" hidden="1" x14ac:dyDescent="0.25"/>
    <row r="1602" hidden="1" x14ac:dyDescent="0.25"/>
    <row r="1603" hidden="1" x14ac:dyDescent="0.25"/>
    <row r="1604" hidden="1" x14ac:dyDescent="0.25"/>
    <row r="1605" hidden="1" x14ac:dyDescent="0.25"/>
    <row r="1606" hidden="1" x14ac:dyDescent="0.25"/>
    <row r="1607" hidden="1" x14ac:dyDescent="0.25"/>
    <row r="1608" hidden="1" x14ac:dyDescent="0.25"/>
    <row r="1609" hidden="1" x14ac:dyDescent="0.25"/>
    <row r="1610" hidden="1" x14ac:dyDescent="0.25"/>
    <row r="1611" hidden="1" x14ac:dyDescent="0.25"/>
    <row r="1612" hidden="1" x14ac:dyDescent="0.25"/>
    <row r="1613" hidden="1" x14ac:dyDescent="0.25"/>
    <row r="1614" hidden="1" x14ac:dyDescent="0.25"/>
    <row r="1615" hidden="1" x14ac:dyDescent="0.25"/>
    <row r="1616" hidden="1" x14ac:dyDescent="0.25"/>
    <row r="1617" hidden="1" x14ac:dyDescent="0.25"/>
    <row r="1618" hidden="1" x14ac:dyDescent="0.25"/>
    <row r="1619" hidden="1" x14ac:dyDescent="0.25"/>
    <row r="1620" hidden="1" x14ac:dyDescent="0.25"/>
    <row r="1621" hidden="1" x14ac:dyDescent="0.25"/>
    <row r="1622" hidden="1" x14ac:dyDescent="0.25"/>
    <row r="1623" hidden="1" x14ac:dyDescent="0.25"/>
    <row r="1624" hidden="1" x14ac:dyDescent="0.25"/>
    <row r="1625" hidden="1" x14ac:dyDescent="0.25"/>
    <row r="1626" hidden="1" x14ac:dyDescent="0.25"/>
    <row r="1627" hidden="1" x14ac:dyDescent="0.25"/>
    <row r="1628" hidden="1" x14ac:dyDescent="0.25"/>
    <row r="1629" hidden="1" x14ac:dyDescent="0.25"/>
    <row r="1630" hidden="1" x14ac:dyDescent="0.25"/>
    <row r="1631" hidden="1" x14ac:dyDescent="0.25"/>
    <row r="1632" hidden="1" x14ac:dyDescent="0.25"/>
    <row r="1633" hidden="1" x14ac:dyDescent="0.25"/>
    <row r="1634" hidden="1" x14ac:dyDescent="0.25"/>
    <row r="1635" hidden="1" x14ac:dyDescent="0.25"/>
    <row r="1636" hidden="1" x14ac:dyDescent="0.25"/>
    <row r="1637" hidden="1" x14ac:dyDescent="0.25"/>
    <row r="1638" hidden="1" x14ac:dyDescent="0.25"/>
    <row r="1639" hidden="1" x14ac:dyDescent="0.25"/>
    <row r="1640" hidden="1" x14ac:dyDescent="0.25"/>
    <row r="1641" hidden="1" x14ac:dyDescent="0.25"/>
    <row r="1642" hidden="1" x14ac:dyDescent="0.25"/>
    <row r="1643" hidden="1" x14ac:dyDescent="0.25"/>
    <row r="1644" hidden="1" x14ac:dyDescent="0.25"/>
    <row r="1645" hidden="1" x14ac:dyDescent="0.25"/>
    <row r="1646" hidden="1" x14ac:dyDescent="0.25"/>
    <row r="1647" hidden="1" x14ac:dyDescent="0.25"/>
    <row r="1648" hidden="1" x14ac:dyDescent="0.25"/>
    <row r="1649" hidden="1" x14ac:dyDescent="0.25"/>
    <row r="1650" hidden="1" x14ac:dyDescent="0.25"/>
    <row r="1651" hidden="1" x14ac:dyDescent="0.25"/>
    <row r="1652" hidden="1" x14ac:dyDescent="0.25"/>
    <row r="1653" hidden="1" x14ac:dyDescent="0.25"/>
    <row r="1654" hidden="1" x14ac:dyDescent="0.25"/>
    <row r="1655" hidden="1" x14ac:dyDescent="0.25"/>
    <row r="1656" hidden="1" x14ac:dyDescent="0.25"/>
    <row r="1657" hidden="1" x14ac:dyDescent="0.25"/>
    <row r="1658" hidden="1" x14ac:dyDescent="0.25"/>
    <row r="1659" hidden="1" x14ac:dyDescent="0.25"/>
    <row r="1660" hidden="1" x14ac:dyDescent="0.25"/>
    <row r="1661" hidden="1" x14ac:dyDescent="0.25"/>
    <row r="1662" hidden="1" x14ac:dyDescent="0.25"/>
    <row r="1663" hidden="1" x14ac:dyDescent="0.25"/>
    <row r="1664" hidden="1" x14ac:dyDescent="0.25"/>
    <row r="1665" hidden="1" x14ac:dyDescent="0.25"/>
    <row r="1666" hidden="1" x14ac:dyDescent="0.25"/>
    <row r="1667" hidden="1" x14ac:dyDescent="0.25"/>
    <row r="1668" hidden="1" x14ac:dyDescent="0.25"/>
    <row r="1669" hidden="1" x14ac:dyDescent="0.25"/>
    <row r="1670" hidden="1" x14ac:dyDescent="0.25"/>
    <row r="1671" hidden="1" x14ac:dyDescent="0.25"/>
    <row r="1672" hidden="1" x14ac:dyDescent="0.25"/>
    <row r="1673" hidden="1" x14ac:dyDescent="0.25"/>
    <row r="1674" hidden="1" x14ac:dyDescent="0.25"/>
    <row r="1675" hidden="1" x14ac:dyDescent="0.25"/>
    <row r="1676" hidden="1" x14ac:dyDescent="0.25"/>
    <row r="1677" hidden="1" x14ac:dyDescent="0.25"/>
    <row r="1678" hidden="1" x14ac:dyDescent="0.25"/>
    <row r="1679" hidden="1" x14ac:dyDescent="0.25"/>
    <row r="1680" hidden="1" x14ac:dyDescent="0.25"/>
    <row r="1681" hidden="1" x14ac:dyDescent="0.25"/>
    <row r="1682" hidden="1" x14ac:dyDescent="0.25"/>
    <row r="1683" hidden="1" x14ac:dyDescent="0.25"/>
    <row r="1684" hidden="1" x14ac:dyDescent="0.25"/>
    <row r="1685" hidden="1" x14ac:dyDescent="0.25"/>
    <row r="1686" hidden="1" x14ac:dyDescent="0.25"/>
    <row r="1687" hidden="1" x14ac:dyDescent="0.25"/>
    <row r="1688" hidden="1" x14ac:dyDescent="0.25"/>
    <row r="1689" hidden="1" x14ac:dyDescent="0.25"/>
    <row r="1690" hidden="1" x14ac:dyDescent="0.25"/>
    <row r="1691" hidden="1" x14ac:dyDescent="0.25"/>
    <row r="1692" hidden="1" x14ac:dyDescent="0.25"/>
    <row r="1693" hidden="1" x14ac:dyDescent="0.25"/>
    <row r="1694" hidden="1" x14ac:dyDescent="0.25"/>
    <row r="1695" hidden="1" x14ac:dyDescent="0.25"/>
    <row r="1696" hidden="1" x14ac:dyDescent="0.25"/>
    <row r="1697" hidden="1" x14ac:dyDescent="0.25"/>
    <row r="1698" hidden="1" x14ac:dyDescent="0.25"/>
    <row r="1699" hidden="1" x14ac:dyDescent="0.25"/>
    <row r="1700" hidden="1" x14ac:dyDescent="0.25"/>
    <row r="1701" hidden="1" x14ac:dyDescent="0.25"/>
    <row r="1702" hidden="1" x14ac:dyDescent="0.25"/>
    <row r="1703" hidden="1" x14ac:dyDescent="0.25"/>
    <row r="1704" hidden="1" x14ac:dyDescent="0.25"/>
    <row r="1705" hidden="1" x14ac:dyDescent="0.25"/>
    <row r="1706" hidden="1" x14ac:dyDescent="0.25"/>
    <row r="1707" hidden="1" x14ac:dyDescent="0.25"/>
    <row r="1708" hidden="1" x14ac:dyDescent="0.25"/>
    <row r="1709" hidden="1" x14ac:dyDescent="0.25"/>
    <row r="1710" hidden="1" x14ac:dyDescent="0.25"/>
    <row r="1711" hidden="1" x14ac:dyDescent="0.25"/>
    <row r="1712" hidden="1" x14ac:dyDescent="0.25"/>
    <row r="1713" hidden="1" x14ac:dyDescent="0.25"/>
    <row r="1714" hidden="1" x14ac:dyDescent="0.25"/>
    <row r="1715" hidden="1" x14ac:dyDescent="0.25"/>
    <row r="1716" hidden="1" x14ac:dyDescent="0.25"/>
    <row r="1717" hidden="1" x14ac:dyDescent="0.25"/>
    <row r="1718" hidden="1" x14ac:dyDescent="0.25"/>
    <row r="1719" hidden="1" x14ac:dyDescent="0.25"/>
    <row r="1720" hidden="1" x14ac:dyDescent="0.25"/>
    <row r="1721" hidden="1" x14ac:dyDescent="0.25"/>
    <row r="1722" hidden="1" x14ac:dyDescent="0.25"/>
    <row r="1723" hidden="1" x14ac:dyDescent="0.25"/>
    <row r="1724" hidden="1" x14ac:dyDescent="0.25"/>
    <row r="1725" hidden="1" x14ac:dyDescent="0.25"/>
    <row r="1726" hidden="1" x14ac:dyDescent="0.25"/>
    <row r="1727" hidden="1" x14ac:dyDescent="0.25"/>
    <row r="1728" hidden="1" x14ac:dyDescent="0.25"/>
    <row r="1729" hidden="1" x14ac:dyDescent="0.25"/>
    <row r="1730" hidden="1" x14ac:dyDescent="0.25"/>
    <row r="1731" hidden="1" x14ac:dyDescent="0.25"/>
    <row r="1732" hidden="1" x14ac:dyDescent="0.25"/>
    <row r="1733" hidden="1" x14ac:dyDescent="0.25"/>
    <row r="1734" hidden="1" x14ac:dyDescent="0.25"/>
    <row r="1735" hidden="1" x14ac:dyDescent="0.25"/>
    <row r="1736" hidden="1" x14ac:dyDescent="0.25"/>
    <row r="1737" hidden="1" x14ac:dyDescent="0.25"/>
    <row r="1738" hidden="1" x14ac:dyDescent="0.25"/>
    <row r="1739" hidden="1" x14ac:dyDescent="0.25"/>
    <row r="1740" hidden="1" x14ac:dyDescent="0.25"/>
    <row r="1741" hidden="1" x14ac:dyDescent="0.25"/>
    <row r="1742" hidden="1" x14ac:dyDescent="0.25"/>
    <row r="1743" hidden="1" x14ac:dyDescent="0.25"/>
    <row r="1744" hidden="1" x14ac:dyDescent="0.25"/>
    <row r="1745" hidden="1" x14ac:dyDescent="0.25"/>
    <row r="1746" hidden="1" x14ac:dyDescent="0.25"/>
    <row r="1747" hidden="1" x14ac:dyDescent="0.25"/>
    <row r="1748" hidden="1" x14ac:dyDescent="0.25"/>
    <row r="1749" hidden="1" x14ac:dyDescent="0.25"/>
    <row r="1750" hidden="1" x14ac:dyDescent="0.25"/>
    <row r="1751" hidden="1" x14ac:dyDescent="0.25"/>
    <row r="1752" hidden="1" x14ac:dyDescent="0.25"/>
    <row r="1753" hidden="1" x14ac:dyDescent="0.25"/>
    <row r="1754" hidden="1" x14ac:dyDescent="0.25"/>
    <row r="1755" hidden="1" x14ac:dyDescent="0.25"/>
    <row r="1756" hidden="1" x14ac:dyDescent="0.25"/>
    <row r="1757" hidden="1" x14ac:dyDescent="0.25"/>
    <row r="1758" hidden="1" x14ac:dyDescent="0.25"/>
    <row r="1759" hidden="1" x14ac:dyDescent="0.25"/>
    <row r="1760" hidden="1" x14ac:dyDescent="0.25"/>
    <row r="1761" hidden="1" x14ac:dyDescent="0.25"/>
    <row r="1762" hidden="1" x14ac:dyDescent="0.25"/>
    <row r="1763" hidden="1" x14ac:dyDescent="0.25"/>
    <row r="1764" hidden="1" x14ac:dyDescent="0.25"/>
    <row r="1765" hidden="1" x14ac:dyDescent="0.25"/>
    <row r="1766" hidden="1" x14ac:dyDescent="0.25"/>
    <row r="1767" hidden="1" x14ac:dyDescent="0.25"/>
    <row r="1768" hidden="1" x14ac:dyDescent="0.25"/>
    <row r="1769" hidden="1" x14ac:dyDescent="0.25"/>
    <row r="1770" hidden="1" x14ac:dyDescent="0.25"/>
    <row r="1771" hidden="1" x14ac:dyDescent="0.25"/>
    <row r="1772" hidden="1" x14ac:dyDescent="0.25"/>
    <row r="1773" hidden="1" x14ac:dyDescent="0.25"/>
    <row r="1774" hidden="1" x14ac:dyDescent="0.25"/>
    <row r="1775" hidden="1" x14ac:dyDescent="0.25"/>
    <row r="1776" hidden="1" x14ac:dyDescent="0.25"/>
    <row r="1777" hidden="1" x14ac:dyDescent="0.25"/>
    <row r="1778" hidden="1" x14ac:dyDescent="0.25"/>
    <row r="1779" hidden="1" x14ac:dyDescent="0.25"/>
    <row r="1780" hidden="1" x14ac:dyDescent="0.25"/>
    <row r="1781" hidden="1" x14ac:dyDescent="0.25"/>
    <row r="1782" hidden="1" x14ac:dyDescent="0.25"/>
    <row r="1783" hidden="1" x14ac:dyDescent="0.25"/>
    <row r="1784" hidden="1" x14ac:dyDescent="0.25"/>
    <row r="1785" hidden="1" x14ac:dyDescent="0.25"/>
    <row r="1786" hidden="1" x14ac:dyDescent="0.25"/>
    <row r="1787" hidden="1" x14ac:dyDescent="0.25"/>
    <row r="1788" hidden="1" x14ac:dyDescent="0.25"/>
    <row r="1789" hidden="1" x14ac:dyDescent="0.25"/>
    <row r="1790" hidden="1" x14ac:dyDescent="0.25"/>
    <row r="1791" hidden="1" x14ac:dyDescent="0.25"/>
    <row r="1792" hidden="1" x14ac:dyDescent="0.25"/>
    <row r="1793" hidden="1" x14ac:dyDescent="0.25"/>
    <row r="1794" hidden="1" x14ac:dyDescent="0.25"/>
    <row r="1795" hidden="1" x14ac:dyDescent="0.25"/>
    <row r="1796" hidden="1" x14ac:dyDescent="0.25"/>
    <row r="1797" hidden="1" x14ac:dyDescent="0.25"/>
    <row r="1798" hidden="1" x14ac:dyDescent="0.25"/>
    <row r="1799" hidden="1" x14ac:dyDescent="0.25"/>
    <row r="1800" hidden="1" x14ac:dyDescent="0.25"/>
    <row r="1801" hidden="1" x14ac:dyDescent="0.25"/>
    <row r="1802" hidden="1" x14ac:dyDescent="0.25"/>
    <row r="1803" hidden="1" x14ac:dyDescent="0.25"/>
    <row r="1804" hidden="1" x14ac:dyDescent="0.25"/>
    <row r="1805" hidden="1" x14ac:dyDescent="0.25"/>
    <row r="1806" hidden="1" x14ac:dyDescent="0.25"/>
    <row r="1807" hidden="1" x14ac:dyDescent="0.25"/>
    <row r="1808" hidden="1" x14ac:dyDescent="0.25"/>
    <row r="1809" hidden="1" x14ac:dyDescent="0.25"/>
    <row r="1810" hidden="1" x14ac:dyDescent="0.25"/>
    <row r="1811" hidden="1" x14ac:dyDescent="0.25"/>
    <row r="1812" hidden="1" x14ac:dyDescent="0.25"/>
    <row r="1813" hidden="1" x14ac:dyDescent="0.25"/>
    <row r="1814" hidden="1" x14ac:dyDescent="0.25"/>
    <row r="1815" hidden="1" x14ac:dyDescent="0.25"/>
    <row r="1816" hidden="1" x14ac:dyDescent="0.25"/>
    <row r="1817" hidden="1" x14ac:dyDescent="0.25"/>
    <row r="1818" hidden="1" x14ac:dyDescent="0.25"/>
    <row r="1819" hidden="1" x14ac:dyDescent="0.25"/>
    <row r="1820" hidden="1" x14ac:dyDescent="0.25"/>
    <row r="1821" hidden="1" x14ac:dyDescent="0.25"/>
    <row r="1822" hidden="1" x14ac:dyDescent="0.25"/>
    <row r="1823" hidden="1" x14ac:dyDescent="0.25"/>
    <row r="1824" hidden="1" x14ac:dyDescent="0.25"/>
    <row r="1825" hidden="1" x14ac:dyDescent="0.25"/>
    <row r="1826" hidden="1" x14ac:dyDescent="0.25"/>
    <row r="1827" hidden="1" x14ac:dyDescent="0.25"/>
    <row r="1828" hidden="1" x14ac:dyDescent="0.25"/>
    <row r="1829" hidden="1" x14ac:dyDescent="0.25"/>
    <row r="1830" hidden="1" x14ac:dyDescent="0.25"/>
    <row r="1831" hidden="1" x14ac:dyDescent="0.25"/>
    <row r="1832" hidden="1" x14ac:dyDescent="0.25"/>
    <row r="1833" hidden="1" x14ac:dyDescent="0.25"/>
    <row r="1834" hidden="1" x14ac:dyDescent="0.25"/>
    <row r="1835" hidden="1" x14ac:dyDescent="0.25"/>
    <row r="1836" hidden="1" x14ac:dyDescent="0.25"/>
    <row r="1837" hidden="1" x14ac:dyDescent="0.25"/>
    <row r="1838" hidden="1" x14ac:dyDescent="0.25"/>
    <row r="1839" hidden="1" x14ac:dyDescent="0.25"/>
    <row r="1840" hidden="1" x14ac:dyDescent="0.25"/>
    <row r="1841" hidden="1" x14ac:dyDescent="0.25"/>
    <row r="1842" hidden="1" x14ac:dyDescent="0.25"/>
    <row r="1843" hidden="1" x14ac:dyDescent="0.25"/>
    <row r="1844" hidden="1" x14ac:dyDescent="0.25"/>
    <row r="1845" hidden="1" x14ac:dyDescent="0.25"/>
    <row r="1846" hidden="1" x14ac:dyDescent="0.25"/>
    <row r="1847" hidden="1" x14ac:dyDescent="0.25"/>
    <row r="1848" hidden="1" x14ac:dyDescent="0.25"/>
    <row r="1849" hidden="1" x14ac:dyDescent="0.25"/>
    <row r="1850" hidden="1" x14ac:dyDescent="0.25"/>
    <row r="1851" hidden="1" x14ac:dyDescent="0.25"/>
    <row r="1852" hidden="1" x14ac:dyDescent="0.25"/>
    <row r="1853" hidden="1" x14ac:dyDescent="0.25"/>
    <row r="1854" hidden="1" x14ac:dyDescent="0.25"/>
    <row r="1855" hidden="1" x14ac:dyDescent="0.25"/>
    <row r="1856" hidden="1" x14ac:dyDescent="0.25"/>
    <row r="1857" hidden="1" x14ac:dyDescent="0.25"/>
    <row r="1858" hidden="1" x14ac:dyDescent="0.25"/>
    <row r="1859" hidden="1" x14ac:dyDescent="0.25"/>
    <row r="1860" hidden="1" x14ac:dyDescent="0.25"/>
    <row r="1861" hidden="1" x14ac:dyDescent="0.25"/>
    <row r="1862" hidden="1" x14ac:dyDescent="0.25"/>
    <row r="1863" hidden="1" x14ac:dyDescent="0.25"/>
    <row r="1864" hidden="1" x14ac:dyDescent="0.25"/>
    <row r="1865" hidden="1" x14ac:dyDescent="0.25"/>
    <row r="1866" hidden="1" x14ac:dyDescent="0.25"/>
    <row r="1867" hidden="1" x14ac:dyDescent="0.25"/>
    <row r="1868" hidden="1" x14ac:dyDescent="0.25"/>
    <row r="1869" hidden="1" x14ac:dyDescent="0.25"/>
    <row r="1870" hidden="1" x14ac:dyDescent="0.25"/>
    <row r="1871" hidden="1" x14ac:dyDescent="0.25"/>
    <row r="1872" hidden="1" x14ac:dyDescent="0.25"/>
    <row r="1873" hidden="1" x14ac:dyDescent="0.25"/>
    <row r="1874" hidden="1" x14ac:dyDescent="0.25"/>
    <row r="1875" hidden="1" x14ac:dyDescent="0.25"/>
    <row r="1876" hidden="1" x14ac:dyDescent="0.25"/>
    <row r="1877" hidden="1" x14ac:dyDescent="0.25"/>
    <row r="1878" hidden="1" x14ac:dyDescent="0.25"/>
    <row r="1879" hidden="1" x14ac:dyDescent="0.25"/>
    <row r="1880" hidden="1" x14ac:dyDescent="0.25"/>
    <row r="1881" hidden="1" x14ac:dyDescent="0.25"/>
    <row r="1882" hidden="1" x14ac:dyDescent="0.25"/>
    <row r="1883" hidden="1" x14ac:dyDescent="0.25"/>
    <row r="1884" hidden="1" x14ac:dyDescent="0.25"/>
    <row r="1885" hidden="1" x14ac:dyDescent="0.25"/>
    <row r="1886" hidden="1" x14ac:dyDescent="0.25"/>
    <row r="1887" hidden="1" x14ac:dyDescent="0.25"/>
    <row r="1888" hidden="1" x14ac:dyDescent="0.25"/>
    <row r="1889" hidden="1" x14ac:dyDescent="0.25"/>
    <row r="1890" hidden="1" x14ac:dyDescent="0.25"/>
    <row r="1891" hidden="1" x14ac:dyDescent="0.25"/>
    <row r="1892" hidden="1" x14ac:dyDescent="0.25"/>
    <row r="1893" hidden="1" x14ac:dyDescent="0.25"/>
    <row r="1894" hidden="1" x14ac:dyDescent="0.25"/>
    <row r="1895" hidden="1" x14ac:dyDescent="0.25"/>
    <row r="1896" hidden="1" x14ac:dyDescent="0.25"/>
    <row r="1897" hidden="1" x14ac:dyDescent="0.25"/>
    <row r="1898" hidden="1" x14ac:dyDescent="0.25"/>
    <row r="1899" hidden="1" x14ac:dyDescent="0.25"/>
    <row r="1900" hidden="1" x14ac:dyDescent="0.25"/>
    <row r="1901" hidden="1" x14ac:dyDescent="0.25"/>
    <row r="1902" hidden="1" x14ac:dyDescent="0.25"/>
    <row r="1903" hidden="1" x14ac:dyDescent="0.25"/>
    <row r="1904" hidden="1" x14ac:dyDescent="0.25"/>
    <row r="1905" hidden="1" x14ac:dyDescent="0.25"/>
    <row r="1906" hidden="1" x14ac:dyDescent="0.25"/>
    <row r="1907" hidden="1" x14ac:dyDescent="0.25"/>
    <row r="1908" hidden="1" x14ac:dyDescent="0.25"/>
    <row r="1909" hidden="1" x14ac:dyDescent="0.25"/>
    <row r="1910" hidden="1" x14ac:dyDescent="0.25"/>
    <row r="1911" hidden="1" x14ac:dyDescent="0.25"/>
    <row r="1912" hidden="1" x14ac:dyDescent="0.25"/>
    <row r="1913" hidden="1" x14ac:dyDescent="0.25"/>
    <row r="1914" hidden="1" x14ac:dyDescent="0.25"/>
    <row r="1915" hidden="1" x14ac:dyDescent="0.25"/>
    <row r="1916" hidden="1" x14ac:dyDescent="0.25"/>
    <row r="1917" hidden="1" x14ac:dyDescent="0.25"/>
    <row r="1918" hidden="1" x14ac:dyDescent="0.25"/>
    <row r="1919" hidden="1" x14ac:dyDescent="0.25"/>
    <row r="1920" hidden="1" x14ac:dyDescent="0.25"/>
    <row r="1921" hidden="1" x14ac:dyDescent="0.25"/>
    <row r="1922" hidden="1" x14ac:dyDescent="0.25"/>
    <row r="1923" hidden="1" x14ac:dyDescent="0.25"/>
    <row r="1924" hidden="1" x14ac:dyDescent="0.25"/>
    <row r="1925" hidden="1" x14ac:dyDescent="0.25"/>
    <row r="1926" hidden="1" x14ac:dyDescent="0.25"/>
    <row r="1927" hidden="1" x14ac:dyDescent="0.25"/>
    <row r="1928" hidden="1" x14ac:dyDescent="0.25"/>
    <row r="1929" hidden="1" x14ac:dyDescent="0.25"/>
    <row r="1930" hidden="1" x14ac:dyDescent="0.25"/>
    <row r="1931" hidden="1" x14ac:dyDescent="0.25"/>
    <row r="1932" hidden="1" x14ac:dyDescent="0.25"/>
    <row r="1933" hidden="1" x14ac:dyDescent="0.25"/>
    <row r="1934" hidden="1" x14ac:dyDescent="0.25"/>
    <row r="1935" hidden="1" x14ac:dyDescent="0.25"/>
    <row r="1936" hidden="1" x14ac:dyDescent="0.25"/>
    <row r="1937" hidden="1" x14ac:dyDescent="0.25"/>
    <row r="1938" hidden="1" x14ac:dyDescent="0.25"/>
    <row r="1939" hidden="1" x14ac:dyDescent="0.25"/>
    <row r="1940" hidden="1" x14ac:dyDescent="0.25"/>
    <row r="1941" hidden="1" x14ac:dyDescent="0.25"/>
    <row r="1942" hidden="1" x14ac:dyDescent="0.25"/>
    <row r="1943" hidden="1" x14ac:dyDescent="0.25"/>
    <row r="1944" hidden="1" x14ac:dyDescent="0.25"/>
    <row r="1945" hidden="1" x14ac:dyDescent="0.25"/>
    <row r="1946" hidden="1" x14ac:dyDescent="0.25"/>
    <row r="1947" hidden="1" x14ac:dyDescent="0.25"/>
    <row r="1948" hidden="1" x14ac:dyDescent="0.25"/>
    <row r="1949" hidden="1" x14ac:dyDescent="0.25"/>
    <row r="1950" hidden="1" x14ac:dyDescent="0.25"/>
    <row r="1951" hidden="1" x14ac:dyDescent="0.25"/>
    <row r="1952" hidden="1" x14ac:dyDescent="0.25"/>
    <row r="1953" hidden="1" x14ac:dyDescent="0.25"/>
    <row r="1954" hidden="1" x14ac:dyDescent="0.25"/>
    <row r="1955" hidden="1" x14ac:dyDescent="0.25"/>
    <row r="1956" hidden="1" x14ac:dyDescent="0.25"/>
    <row r="1957" hidden="1" x14ac:dyDescent="0.25"/>
    <row r="1958" hidden="1" x14ac:dyDescent="0.25"/>
    <row r="1959" hidden="1" x14ac:dyDescent="0.25"/>
    <row r="1960" hidden="1" x14ac:dyDescent="0.25"/>
    <row r="1961" hidden="1" x14ac:dyDescent="0.25"/>
    <row r="1962" hidden="1" x14ac:dyDescent="0.25"/>
    <row r="1963" hidden="1" x14ac:dyDescent="0.25"/>
    <row r="1964" hidden="1" x14ac:dyDescent="0.25"/>
    <row r="1965" hidden="1" x14ac:dyDescent="0.25"/>
    <row r="1966" hidden="1" x14ac:dyDescent="0.25"/>
    <row r="1967" hidden="1" x14ac:dyDescent="0.25"/>
    <row r="1968" hidden="1" x14ac:dyDescent="0.25"/>
    <row r="1969" hidden="1" x14ac:dyDescent="0.25"/>
    <row r="1970" hidden="1" x14ac:dyDescent="0.25"/>
    <row r="1971" hidden="1" x14ac:dyDescent="0.25"/>
    <row r="1972" hidden="1" x14ac:dyDescent="0.25"/>
    <row r="1973" hidden="1" x14ac:dyDescent="0.25"/>
    <row r="1974" hidden="1" x14ac:dyDescent="0.25"/>
    <row r="1975" hidden="1" x14ac:dyDescent="0.25"/>
    <row r="1976" hidden="1" x14ac:dyDescent="0.25"/>
    <row r="1977" hidden="1" x14ac:dyDescent="0.25"/>
    <row r="1978" hidden="1" x14ac:dyDescent="0.25"/>
    <row r="1979" hidden="1" x14ac:dyDescent="0.25"/>
    <row r="1980" hidden="1" x14ac:dyDescent="0.25"/>
    <row r="1981" hidden="1" x14ac:dyDescent="0.25"/>
    <row r="1982" hidden="1" x14ac:dyDescent="0.25"/>
    <row r="1983" hidden="1" x14ac:dyDescent="0.25"/>
    <row r="1984" hidden="1" x14ac:dyDescent="0.25"/>
    <row r="1985" hidden="1" x14ac:dyDescent="0.25"/>
    <row r="1986" hidden="1" x14ac:dyDescent="0.25"/>
    <row r="1987" hidden="1" x14ac:dyDescent="0.25"/>
    <row r="1988" hidden="1" x14ac:dyDescent="0.25"/>
    <row r="1989" hidden="1" x14ac:dyDescent="0.25"/>
    <row r="1990" hidden="1" x14ac:dyDescent="0.25"/>
    <row r="1991" hidden="1" x14ac:dyDescent="0.25"/>
    <row r="1992" hidden="1" x14ac:dyDescent="0.25"/>
    <row r="1993" hidden="1" x14ac:dyDescent="0.25"/>
    <row r="1994" hidden="1" x14ac:dyDescent="0.25"/>
    <row r="1995" hidden="1" x14ac:dyDescent="0.25"/>
    <row r="1996" hidden="1" x14ac:dyDescent="0.25"/>
    <row r="1997" hidden="1" x14ac:dyDescent="0.25"/>
    <row r="1998" hidden="1" x14ac:dyDescent="0.25"/>
    <row r="1999" hidden="1" x14ac:dyDescent="0.25"/>
    <row r="2000" hidden="1" x14ac:dyDescent="0.25"/>
    <row r="2001" hidden="1" x14ac:dyDescent="0.25"/>
  </sheetData>
  <sortState ref="A7:C14">
    <sortCondition ref="A7"/>
  </sortState>
  <dataConsolidate/>
  <mergeCells count="1">
    <mergeCell ref="A1:D1"/>
  </mergeCells>
  <dataValidations count="1">
    <dataValidation type="list" allowBlank="1" showInputMessage="1" showErrorMessage="1" sqref="E6">
      <formula1>"Janvier,Février,Mars,Avril,Mai,Juin,Juillet,Août,Septembre,Octobre,Novembre,Décembre"</formula1>
    </dataValidation>
  </dataValidations>
  <pageMargins left="0" right="0" top="0" bottom="0.74803149606299213" header="0.31496062992125984" footer="0.31496062992125984"/>
  <pageSetup paperSize="9" orientation="portrait" r:id="rId1"/>
  <tableParts count="1">
    <tablePart r:id="rId2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B3"/>
  <sheetViews>
    <sheetView workbookViewId="0">
      <selection activeCell="K12" sqref="K12"/>
    </sheetView>
  </sheetViews>
  <sheetFormatPr baseColWidth="10" defaultRowHeight="15" x14ac:dyDescent="0.25"/>
  <cols>
    <col min="1" max="1" width="13.42578125" customWidth="1"/>
    <col min="2" max="2" width="14.28515625" customWidth="1"/>
  </cols>
  <sheetData>
    <row r="1" spans="1:2" x14ac:dyDescent="0.25">
      <c r="A1" t="s">
        <v>92</v>
      </c>
      <c r="B1" t="s">
        <v>93</v>
      </c>
    </row>
    <row r="2" spans="1:2" x14ac:dyDescent="0.25">
      <c r="A2" t="s">
        <v>94</v>
      </c>
      <c r="B2" t="s">
        <v>95</v>
      </c>
    </row>
    <row r="3" spans="1:2" x14ac:dyDescent="0.25">
      <c r="A3" t="s">
        <v>96</v>
      </c>
      <c r="B3" t="s">
        <v>97</v>
      </c>
    </row>
  </sheetData>
  <sheetProtection sheet="1" objects="1" scenarios="1" selectLockedCells="1" selectUnlockedCells="1"/>
  <pageMargins left="0.7" right="0.7" top="0.75" bottom="0.75" header="0.3" footer="0.3"/>
  <tableParts count="1">
    <tablePart r:id="rId1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B1:AI6"/>
  <sheetViews>
    <sheetView workbookViewId="0">
      <selection activeCell="B6" sqref="B6"/>
    </sheetView>
  </sheetViews>
  <sheetFormatPr baseColWidth="10" defaultRowHeight="15" x14ac:dyDescent="0.25"/>
  <cols>
    <col min="1" max="1" width="7.28515625" customWidth="1"/>
    <col min="2" max="2" width="10.28515625" customWidth="1"/>
    <col min="3" max="4" width="5.85546875" customWidth="1"/>
    <col min="5" max="5" width="10.28515625" customWidth="1"/>
    <col min="6" max="7" width="5.85546875" customWidth="1"/>
    <col min="8" max="8" width="10.28515625" customWidth="1"/>
    <col min="9" max="10" width="5.85546875" customWidth="1"/>
    <col min="11" max="11" width="10.28515625" customWidth="1"/>
    <col min="12" max="13" width="5.85546875" customWidth="1"/>
    <col min="14" max="14" width="10.28515625" customWidth="1"/>
    <col min="15" max="16" width="5.85546875" customWidth="1"/>
    <col min="17" max="17" width="10.28515625" customWidth="1"/>
    <col min="18" max="19" width="5.85546875" customWidth="1"/>
    <col min="20" max="20" width="10.28515625" customWidth="1"/>
    <col min="21" max="22" width="5.85546875" customWidth="1"/>
    <col min="23" max="23" width="10.28515625" customWidth="1"/>
    <col min="24" max="25" width="5.85546875" customWidth="1"/>
    <col min="26" max="26" width="10.28515625" customWidth="1"/>
    <col min="27" max="28" width="5.85546875" customWidth="1"/>
    <col min="30" max="31" width="5.85546875" customWidth="1"/>
    <col min="33" max="34" width="5.85546875" customWidth="1"/>
  </cols>
  <sheetData>
    <row r="1" spans="2:35" ht="24" x14ac:dyDescent="0.25">
      <c r="B1" s="19" t="s">
        <v>19</v>
      </c>
      <c r="E1" s="19" t="s">
        <v>20</v>
      </c>
      <c r="H1" s="19" t="s">
        <v>21</v>
      </c>
      <c r="K1" s="19" t="s">
        <v>22</v>
      </c>
      <c r="N1" s="19" t="s">
        <v>23</v>
      </c>
      <c r="Q1" s="19" t="s">
        <v>24</v>
      </c>
      <c r="T1" s="19" t="s">
        <v>25</v>
      </c>
      <c r="W1" s="19">
        <v>44409</v>
      </c>
      <c r="Z1" s="19" t="s">
        <v>37</v>
      </c>
      <c r="AC1" s="19" t="s">
        <v>38</v>
      </c>
      <c r="AF1" s="19" t="s">
        <v>39</v>
      </c>
      <c r="AI1" s="19" t="s">
        <v>40</v>
      </c>
    </row>
    <row r="3" spans="2:35" x14ac:dyDescent="0.25">
      <c r="B3">
        <v>1</v>
      </c>
      <c r="E3">
        <v>2</v>
      </c>
      <c r="H3">
        <v>3</v>
      </c>
      <c r="K3">
        <v>4</v>
      </c>
      <c r="N3">
        <v>5</v>
      </c>
      <c r="Q3">
        <v>6</v>
      </c>
      <c r="T3">
        <v>7</v>
      </c>
      <c r="W3">
        <v>8</v>
      </c>
      <c r="Z3">
        <v>9</v>
      </c>
      <c r="AC3">
        <v>10</v>
      </c>
      <c r="AF3">
        <v>11</v>
      </c>
      <c r="AI3">
        <v>12</v>
      </c>
    </row>
    <row r="4" spans="2:35" x14ac:dyDescent="0.25">
      <c r="B4">
        <f>B3*2</f>
        <v>2</v>
      </c>
      <c r="E4">
        <f t="shared" ref="E4:W4" si="0">E3*2</f>
        <v>4</v>
      </c>
      <c r="H4">
        <f t="shared" si="0"/>
        <v>6</v>
      </c>
      <c r="K4">
        <f t="shared" si="0"/>
        <v>8</v>
      </c>
      <c r="N4">
        <f t="shared" si="0"/>
        <v>10</v>
      </c>
      <c r="Q4">
        <f t="shared" si="0"/>
        <v>12</v>
      </c>
      <c r="T4">
        <f t="shared" si="0"/>
        <v>14</v>
      </c>
      <c r="W4">
        <f t="shared" si="0"/>
        <v>16</v>
      </c>
      <c r="Z4">
        <f t="shared" ref="Z4" si="1">Z3*2</f>
        <v>18</v>
      </c>
      <c r="AC4">
        <f t="shared" ref="AC4" si="2">AC3*2</f>
        <v>20</v>
      </c>
      <c r="AF4">
        <f t="shared" ref="AF4" si="3">AF3*2</f>
        <v>22</v>
      </c>
      <c r="AI4">
        <f t="shared" ref="AI4" si="4">AI3*2</f>
        <v>24</v>
      </c>
    </row>
    <row r="5" spans="2:35" x14ac:dyDescent="0.25">
      <c r="B5">
        <f>B3-1</f>
        <v>0</v>
      </c>
      <c r="E5">
        <f>E3-1</f>
        <v>1</v>
      </c>
      <c r="H5">
        <f>H3-1</f>
        <v>2</v>
      </c>
      <c r="K5">
        <f>K3-1</f>
        <v>3</v>
      </c>
      <c r="N5">
        <f>N3-1</f>
        <v>4</v>
      </c>
      <c r="Q5">
        <f>Q3-1</f>
        <v>5</v>
      </c>
      <c r="T5">
        <f>T3-1</f>
        <v>6</v>
      </c>
      <c r="W5">
        <f>W3-1</f>
        <v>7</v>
      </c>
      <c r="Z5">
        <f>Z3-1</f>
        <v>8</v>
      </c>
      <c r="AC5">
        <f>AC3-1</f>
        <v>9</v>
      </c>
      <c r="AF5">
        <f>AF3-1</f>
        <v>10</v>
      </c>
      <c r="AI5">
        <f>AI3-1</f>
        <v>11</v>
      </c>
    </row>
    <row r="6" spans="2:35" x14ac:dyDescent="0.25">
      <c r="B6">
        <f>B4+B5</f>
        <v>2</v>
      </c>
      <c r="E6">
        <f>E4+E5</f>
        <v>5</v>
      </c>
      <c r="H6">
        <f>H4+H5</f>
        <v>8</v>
      </c>
      <c r="K6">
        <f>K4+K5</f>
        <v>11</v>
      </c>
      <c r="N6">
        <f>N4+N5</f>
        <v>14</v>
      </c>
      <c r="Q6">
        <f>Q4+Q5</f>
        <v>17</v>
      </c>
      <c r="T6">
        <f>T4+T5</f>
        <v>20</v>
      </c>
      <c r="W6">
        <f>W4+W5</f>
        <v>23</v>
      </c>
      <c r="Z6">
        <f>Z4+Z5</f>
        <v>26</v>
      </c>
      <c r="AC6">
        <f>AC4+AC5</f>
        <v>29</v>
      </c>
      <c r="AF6">
        <f>AF4+AF5</f>
        <v>32</v>
      </c>
      <c r="AI6">
        <f>AI4+AI5</f>
        <v>35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1"/>
  <dimension ref="A1:BG11"/>
  <sheetViews>
    <sheetView workbookViewId="0">
      <selection activeCell="F18" sqref="F18"/>
    </sheetView>
  </sheetViews>
  <sheetFormatPr baseColWidth="10" defaultRowHeight="15" x14ac:dyDescent="0.25"/>
  <cols>
    <col min="1" max="1" width="12.5703125" customWidth="1"/>
    <col min="4" max="4" width="19.85546875" customWidth="1"/>
    <col min="5" max="5" width="11.5703125" customWidth="1"/>
    <col min="6" max="6" width="23.42578125" customWidth="1"/>
    <col min="7" max="7" width="13.5703125" customWidth="1"/>
    <col min="8" max="8" width="13.140625" customWidth="1"/>
    <col min="9" max="9" width="11.7109375" customWidth="1"/>
    <col min="13" max="13" width="12.42578125" customWidth="1"/>
    <col min="20" max="20" width="18.7109375" customWidth="1"/>
    <col min="27" max="27" width="15.5703125" customWidth="1"/>
    <col min="28" max="28" width="27.28515625" customWidth="1"/>
    <col min="29" max="29" width="23.140625" customWidth="1"/>
    <col min="30" max="31" width="16.140625" bestFit="1" customWidth="1"/>
    <col min="32" max="32" width="17.7109375" customWidth="1"/>
    <col min="33" max="33" width="22.7109375" customWidth="1"/>
    <col min="34" max="34" width="18.42578125" customWidth="1"/>
  </cols>
  <sheetData>
    <row r="1" spans="1:59" ht="33.75" x14ac:dyDescent="0.25">
      <c r="B1" s="21" t="str">
        <f ca="1">RIGHT(CELL("nomfichier",A1),LEN(CELL("nomfichier",A1))-FIND("]",CELL("nomfichier",A1)))</f>
        <v>Achats</v>
      </c>
      <c r="C1" s="20"/>
      <c r="D1" s="20"/>
    </row>
    <row r="4" spans="1:59" ht="45" x14ac:dyDescent="0.25">
      <c r="A4" s="25" t="s">
        <v>2</v>
      </c>
      <c r="B4" s="26" t="s">
        <v>0</v>
      </c>
      <c r="C4" s="25" t="s">
        <v>1</v>
      </c>
      <c r="D4" s="25" t="s">
        <v>5</v>
      </c>
      <c r="E4" s="25" t="s">
        <v>28</v>
      </c>
      <c r="F4" s="27" t="s">
        <v>7</v>
      </c>
      <c r="G4" s="28" t="s">
        <v>101</v>
      </c>
      <c r="H4" s="28" t="s">
        <v>99</v>
      </c>
      <c r="I4" s="28" t="s">
        <v>98</v>
      </c>
      <c r="J4" s="28" t="s">
        <v>115</v>
      </c>
      <c r="K4" s="28" t="s">
        <v>116</v>
      </c>
      <c r="L4" s="28" t="s">
        <v>117</v>
      </c>
      <c r="M4" s="28" t="s">
        <v>102</v>
      </c>
      <c r="N4" s="28" t="s">
        <v>118</v>
      </c>
      <c r="O4" s="28" t="s">
        <v>119</v>
      </c>
      <c r="P4" s="28" t="s">
        <v>103</v>
      </c>
      <c r="Q4" s="28" t="s">
        <v>120</v>
      </c>
      <c r="R4" s="28" t="s">
        <v>121</v>
      </c>
      <c r="S4" s="28" t="s">
        <v>104</v>
      </c>
      <c r="T4" s="28" t="s">
        <v>122</v>
      </c>
      <c r="U4" s="28" t="s">
        <v>123</v>
      </c>
      <c r="V4" s="28" t="s">
        <v>105</v>
      </c>
      <c r="W4" s="28" t="s">
        <v>100</v>
      </c>
      <c r="X4" s="28" t="s">
        <v>124</v>
      </c>
      <c r="Y4" s="28" t="s">
        <v>106</v>
      </c>
      <c r="Z4" s="28" t="s">
        <v>125</v>
      </c>
      <c r="AA4" s="28" t="s">
        <v>126</v>
      </c>
      <c r="AB4" s="28" t="s">
        <v>107</v>
      </c>
      <c r="AC4" s="28" t="s">
        <v>127</v>
      </c>
      <c r="AD4" s="28" t="s">
        <v>128</v>
      </c>
      <c r="AE4" s="28" t="s">
        <v>37</v>
      </c>
      <c r="AF4" s="28" t="s">
        <v>129</v>
      </c>
      <c r="AG4" s="28" t="s">
        <v>108</v>
      </c>
      <c r="AH4" s="28" t="s">
        <v>38</v>
      </c>
      <c r="AI4" s="28" t="s">
        <v>109</v>
      </c>
      <c r="AJ4" s="28" t="s">
        <v>110</v>
      </c>
      <c r="AK4" s="28" t="s">
        <v>39</v>
      </c>
      <c r="AL4" s="28" t="s">
        <v>111</v>
      </c>
      <c r="AM4" s="28" t="s">
        <v>112</v>
      </c>
      <c r="AN4" s="28" t="s">
        <v>40</v>
      </c>
      <c r="AO4" s="28" t="s">
        <v>113</v>
      </c>
      <c r="AP4" s="28" t="s">
        <v>114</v>
      </c>
      <c r="AQ4" s="29" t="s">
        <v>3</v>
      </c>
      <c r="AR4" s="29" t="s">
        <v>4</v>
      </c>
      <c r="AS4" s="30" t="s">
        <v>16</v>
      </c>
      <c r="AT4" s="30" t="s">
        <v>17</v>
      </c>
      <c r="AU4" s="30" t="s">
        <v>18</v>
      </c>
      <c r="AV4" s="31" t="s">
        <v>9</v>
      </c>
      <c r="AW4" s="31" t="s">
        <v>8</v>
      </c>
      <c r="AX4" s="31" t="s">
        <v>29</v>
      </c>
      <c r="AY4" s="31" t="s">
        <v>15</v>
      </c>
      <c r="AZ4" s="32" t="s">
        <v>6</v>
      </c>
      <c r="BA4" s="17" t="s">
        <v>31</v>
      </c>
      <c r="BB4" s="17" t="s">
        <v>32</v>
      </c>
      <c r="BC4" s="17" t="s">
        <v>33</v>
      </c>
      <c r="BD4" s="17" t="s">
        <v>41</v>
      </c>
      <c r="BE4" s="17" t="s">
        <v>30</v>
      </c>
      <c r="BF4" s="29" t="s">
        <v>27</v>
      </c>
      <c r="BG4" s="31" t="s">
        <v>26</v>
      </c>
    </row>
    <row r="5" spans="1:59" x14ac:dyDescent="0.25">
      <c r="A5" s="34">
        <v>1</v>
      </c>
      <c r="B5" s="35" t="str">
        <f>VLOOKUP(tb_Achats[[#This Row],[Matricule]],tb_employes[],3,FALSE)</f>
        <v>MCB</v>
      </c>
      <c r="C5" s="35" t="str">
        <f>VLOOKUP(tb_Achats[[#This Row],[Matricule]],tb_employes[],4,FALSE)</f>
        <v>Mognpj</v>
      </c>
      <c r="D5" s="35">
        <f>VLOOKUP(tb_Achats[[#This Row],[Matricule]],tb_employes[],5,FALSE)</f>
        <v>0</v>
      </c>
      <c r="E5" s="35" t="str">
        <f>VLOOKUP(tb_Achats[[#This Row],[Matricule]],tb_employes[],6,FALSE)</f>
        <v>D</v>
      </c>
      <c r="F5" s="36">
        <f>VLOOKUP(tb_Achats[[#This Row],[Tranche]],tb_tranches[],2,FALSE)</f>
        <v>380</v>
      </c>
      <c r="G5" s="36">
        <v>10</v>
      </c>
      <c r="H5" s="36" t="s">
        <v>10</v>
      </c>
      <c r="I5" s="36"/>
      <c r="J5" s="36">
        <v>20</v>
      </c>
      <c r="K5" s="36" t="s">
        <v>130</v>
      </c>
      <c r="L5" s="36"/>
      <c r="M5" s="36">
        <v>25</v>
      </c>
      <c r="N5" s="36" t="s">
        <v>131</v>
      </c>
      <c r="O5" s="36"/>
      <c r="P5" s="36">
        <v>15</v>
      </c>
      <c r="Q5" s="36" t="s">
        <v>131</v>
      </c>
      <c r="R5" s="36"/>
      <c r="S5" s="36"/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>
        <f>SUM(tb_Achats[[#This Row],[janv-21]:[déc-21]])</f>
        <v>70</v>
      </c>
      <c r="AR5" s="36">
        <f>IF(tb_Achats[[#This Row],[Somme Max Allouée]]="","",tb_Achats[[#This Row],[Somme Max Allouée]]-tb_Achats[[#This Row],[CUMUL]])</f>
        <v>310</v>
      </c>
      <c r="AS5" s="36"/>
      <c r="AT5" s="36"/>
      <c r="AU5" s="36"/>
      <c r="AV5" s="36"/>
      <c r="AW5" s="36"/>
      <c r="AX5" s="36"/>
      <c r="AY5" s="36" t="str">
        <f>IF(tb_Achats[[#This Row],[Facture]]="","",tb_Achats[[#This Row],[Facture]]-tb_Achats[[#This Row],[S.S]])</f>
        <v/>
      </c>
      <c r="AZ5" s="36" t="str">
        <f>IF(tb_Achats[[#This Row],[Facture]]="","",IF(SUM(tb_Achats[[#This Row],[Facture]]-tb_Achats[[#This Row],[S.S]]-tb_Achats[[#This Row],[Mut.]])&gt;=tb_Achats[[#This Row],[Somme Max Allouée]],tb_Achats[[#This Row],[Somme Max Allouée]],SUM(tb_Achats[[#This Row],[Facture]]-tb_Achats[[#This Row],[S.S]]-tb_Achats[[#This Row],[Mut.]])))</f>
        <v/>
      </c>
      <c r="BA5" s="36" t="str">
        <f>IF(tb_Achats[[#This Row],[Facture]]="","",ROUND(tb_Achats[[#This Row],[ce qui peut être remboursé]]-(tb_Achats[[#This Row],[ce qui peut être remboursé]]*0.33),2))</f>
        <v/>
      </c>
      <c r="BB5" s="36" t="str">
        <f>IF(tb_Achats[[#This Row],[Facture]]="","",tb_Achats[[#This Row],[ce qui peut être remboursé]]-tb_Achats[[#This Row],[ce qui doit être donné]])</f>
        <v/>
      </c>
      <c r="BC5" s="36" t="str">
        <f>IF(tb_Achats[[#This Row],[Facture]]="","",tb_Achats[[#This Row],[ce qui doit être donné]]*0.2)</f>
        <v/>
      </c>
      <c r="BD5" s="36" t="str">
        <f>IF(tb_Achats[[#This Row],[Facture]]="","",tb_Achats[[#This Row],[ce qui doit être donné]]-tb_Achats[[#This Row],[Cotisation 2]])</f>
        <v/>
      </c>
      <c r="BE5" s="36" t="str">
        <f>IF(tb_Achats[[#This Row],[Facture]]="","",tb_Achats[[#This Row],[ce qui doit être donné]]+tb_Achats[[#This Row],[Cotisation 1]])</f>
        <v/>
      </c>
      <c r="BF5" s="36"/>
      <c r="BG5" s="36"/>
    </row>
    <row r="6" spans="1:59" x14ac:dyDescent="0.25">
      <c r="A6" s="34">
        <v>3</v>
      </c>
      <c r="B6" s="37" t="str">
        <f>VLOOKUP(tb_Achats[[#This Row],[Matricule]],tb_employes[],3,FALSE)</f>
        <v>ZETTZX - BEZZXLZ</v>
      </c>
      <c r="C6" s="37" t="str">
        <f>VLOOKUP(tb_Achats[[#This Row],[Matricule]],tb_employes[],4,FALSE)</f>
        <v>Smdcpclqkak</v>
      </c>
      <c r="D6" s="37">
        <f>VLOOKUP(tb_Achats[[#This Row],[Matricule]],tb_employes[],5,FALSE)</f>
        <v>0</v>
      </c>
      <c r="E6" s="37" t="str">
        <f>VLOOKUP(tb_Achats[[#This Row],[Matricule]],tb_employes[],6,FALSE)</f>
        <v>C</v>
      </c>
      <c r="F6" s="36">
        <f>VLOOKUP(tb_Achats[[#This Row],[Tranche]],tb_tranches[],2,FALSE)</f>
        <v>430</v>
      </c>
      <c r="G6" s="36">
        <v>20</v>
      </c>
      <c r="H6" s="36" t="s">
        <v>10</v>
      </c>
      <c r="I6" s="36"/>
      <c r="J6" s="36">
        <v>20</v>
      </c>
      <c r="K6" s="36"/>
      <c r="L6" s="36"/>
      <c r="M6" s="36">
        <v>25</v>
      </c>
      <c r="N6" s="36" t="s">
        <v>130</v>
      </c>
      <c r="O6" s="36"/>
      <c r="P6" s="36">
        <v>15</v>
      </c>
      <c r="Q6" s="36" t="s">
        <v>131</v>
      </c>
      <c r="R6" s="36"/>
      <c r="S6" s="36"/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8">
        <f>SUM(tb_Achats[[#This Row],[janv-21]:[déc-21]])</f>
        <v>80</v>
      </c>
      <c r="AR6" s="36">
        <f>IF(tb_Achats[[#This Row],[Somme Max Allouée]]="","",tb_Achats[[#This Row],[Somme Max Allouée]]-tb_Achats[[#This Row],[CUMUL]])</f>
        <v>350</v>
      </c>
      <c r="AS6" s="36"/>
      <c r="AT6" s="36"/>
      <c r="AU6" s="36"/>
      <c r="AV6" s="36"/>
      <c r="AW6" s="36"/>
      <c r="AX6" s="36"/>
      <c r="AY6" s="36" t="str">
        <f>IF(tb_Achats[[#This Row],[Facture]]="","",tb_Achats[[#This Row],[Facture]]-tb_Achats[[#This Row],[S.S]])</f>
        <v/>
      </c>
      <c r="AZ6" s="36" t="str">
        <f>IF(tb_Achats[[#This Row],[Facture]]="","",IF(SUM(tb_Achats[[#This Row],[Facture]]-tb_Achats[[#This Row],[S.S]]-tb_Achats[[#This Row],[Mut.]])&gt;=tb_Achats[[#This Row],[Somme Max Allouée]],tb_Achats[[#This Row],[Somme Max Allouée]],SUM(tb_Achats[[#This Row],[Facture]]-tb_Achats[[#This Row],[S.S]]-tb_Achats[[#This Row],[Mut.]])))</f>
        <v/>
      </c>
      <c r="BA6" s="36" t="str">
        <f>IF(tb_Achats[[#This Row],[Facture]]="","",ROUND(tb_Achats[[#This Row],[ce qui peut être remboursé]]-(tb_Achats[[#This Row],[ce qui peut être remboursé]]*0.33),2))</f>
        <v/>
      </c>
      <c r="BB6" s="36" t="str">
        <f>IF(tb_Achats[[#This Row],[Facture]]="","",tb_Achats[[#This Row],[ce qui peut être remboursé]]-tb_Achats[[#This Row],[ce qui doit être donné]])</f>
        <v/>
      </c>
      <c r="BC6" s="36" t="str">
        <f>IF(tb_Achats[[#This Row],[Facture]]="","",tb_Achats[[#This Row],[ce qui doit être donné]]*0.2)</f>
        <v/>
      </c>
      <c r="BD6" s="36" t="str">
        <f>IF(tb_Achats[[#This Row],[Facture]]="","",tb_Achats[[#This Row],[ce qui doit être donné]]-tb_Achats[[#This Row],[Cotisation 2]])</f>
        <v/>
      </c>
      <c r="BE6" s="36" t="str">
        <f>IF(tb_Achats[[#This Row],[Facture]]="","",tb_Achats[[#This Row],[ce qui doit être donné]]+tb_Achats[[#This Row],[Cotisation 1]])</f>
        <v/>
      </c>
      <c r="BF6" s="36"/>
      <c r="BG6" s="36"/>
    </row>
    <row r="7" spans="1:59" x14ac:dyDescent="0.25">
      <c r="A7" s="34">
        <v>4</v>
      </c>
      <c r="B7" s="37" t="str">
        <f>VLOOKUP(tb_Achats[[#This Row],[Matricule]],tb_employes[],3,FALSE)</f>
        <v>FLASER</v>
      </c>
      <c r="C7" s="37" t="str">
        <f>VLOOKUP(tb_Achats[[#This Row],[Matricule]],tb_employes[],4,FALSE)</f>
        <v>Uabftw</v>
      </c>
      <c r="D7" s="37">
        <f>VLOOKUP(tb_Achats[[#This Row],[Matricule]],tb_employes[],5,FALSE)</f>
        <v>0</v>
      </c>
      <c r="E7" s="37" t="str">
        <f>VLOOKUP(tb_Achats[[#This Row],[Matricule]],tb_employes[],6,FALSE)</f>
        <v>B</v>
      </c>
      <c r="F7" s="36">
        <f>VLOOKUP(tb_Achats[[#This Row],[Tranche]],tb_tranches[],2,FALSE)</f>
        <v>480</v>
      </c>
      <c r="G7" s="36">
        <v>20</v>
      </c>
      <c r="H7" s="36" t="s">
        <v>130</v>
      </c>
      <c r="I7" s="36"/>
      <c r="J7" s="36">
        <v>20</v>
      </c>
      <c r="K7" s="36"/>
      <c r="L7" s="36"/>
      <c r="M7" s="36">
        <v>25</v>
      </c>
      <c r="N7" s="36" t="s">
        <v>130</v>
      </c>
      <c r="O7" s="36"/>
      <c r="P7" s="36">
        <v>15</v>
      </c>
      <c r="Q7" s="36" t="s">
        <v>131</v>
      </c>
      <c r="R7" s="36"/>
      <c r="S7" s="36"/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8">
        <f>SUM(tb_Achats[[#This Row],[janv-21]:[déc-21]])</f>
        <v>80</v>
      </c>
      <c r="AR7" s="36">
        <f>IF(tb_Achats[[#This Row],[Somme Max Allouée]]="","",tb_Achats[[#This Row],[Somme Max Allouée]]-tb_Achats[[#This Row],[CUMUL]])</f>
        <v>400</v>
      </c>
      <c r="AS7" s="36"/>
      <c r="AT7" s="36"/>
      <c r="AU7" s="36"/>
      <c r="AV7" s="36"/>
      <c r="AW7" s="36"/>
      <c r="AX7" s="36"/>
      <c r="AY7" s="36" t="str">
        <f>IF(tb_Achats[[#This Row],[Facture]]="","",tb_Achats[[#This Row],[Facture]]-tb_Achats[[#This Row],[S.S]])</f>
        <v/>
      </c>
      <c r="AZ7" s="36" t="str">
        <f>IF(tb_Achats[[#This Row],[Facture]]="","",IF(SUM(tb_Achats[[#This Row],[Facture]]-tb_Achats[[#This Row],[S.S]]-tb_Achats[[#This Row],[Mut.]])&gt;=tb_Achats[[#This Row],[Somme Max Allouée]],tb_Achats[[#This Row],[Somme Max Allouée]],SUM(tb_Achats[[#This Row],[Facture]]-tb_Achats[[#This Row],[S.S]]-tb_Achats[[#This Row],[Mut.]])))</f>
        <v/>
      </c>
      <c r="BA7" s="36" t="str">
        <f>IF(tb_Achats[[#This Row],[Facture]]="","",ROUND(tb_Achats[[#This Row],[ce qui peut être remboursé]]-(tb_Achats[[#This Row],[ce qui peut être remboursé]]*0.33),2))</f>
        <v/>
      </c>
      <c r="BB7" s="36" t="str">
        <f>IF(tb_Achats[[#This Row],[Facture]]="","",tb_Achats[[#This Row],[ce qui peut être remboursé]]-tb_Achats[[#This Row],[ce qui doit être donné]])</f>
        <v/>
      </c>
      <c r="BC7" s="36" t="str">
        <f>IF(tb_Achats[[#This Row],[Facture]]="","",tb_Achats[[#This Row],[ce qui doit être donné]]*0.2)</f>
        <v/>
      </c>
      <c r="BD7" s="36" t="str">
        <f>IF(tb_Achats[[#This Row],[Facture]]="","",tb_Achats[[#This Row],[ce qui doit être donné]]-tb_Achats[[#This Row],[Cotisation 2]])</f>
        <v/>
      </c>
      <c r="BE7" s="36" t="str">
        <f>IF(tb_Achats[[#This Row],[Facture]]="","",tb_Achats[[#This Row],[ce qui doit être donné]]+tb_Achats[[#This Row],[Cotisation 1]])</f>
        <v/>
      </c>
      <c r="BF7" s="36"/>
      <c r="BG7" s="36"/>
    </row>
    <row r="8" spans="1:59" x14ac:dyDescent="0.25">
      <c r="A8" s="34">
        <v>2</v>
      </c>
      <c r="B8" s="37" t="str">
        <f>VLOOKUP(tb_Achats[[#This Row],[Matricule]],tb_employes[],3,FALSE)</f>
        <v>LRKWYX</v>
      </c>
      <c r="C8" s="37" t="str">
        <f>VLOOKUP(tb_Achats[[#This Row],[Matricule]],tb_employes[],4,FALSE)</f>
        <v>Fljkm-Hiy</v>
      </c>
      <c r="D8" s="37">
        <f>VLOOKUP(tb_Achats[[#This Row],[Matricule]],tb_employes[],5,FALSE)</f>
        <v>0</v>
      </c>
      <c r="E8" s="37" t="str">
        <f>VLOOKUP(tb_Achats[[#This Row],[Matricule]],tb_employes[],6,FALSE)</f>
        <v>A</v>
      </c>
      <c r="F8" s="36">
        <f>VLOOKUP(tb_Achats[[#This Row],[Tranche]],tb_tranches[],2,FALSE)</f>
        <v>540</v>
      </c>
      <c r="G8" s="36">
        <v>35</v>
      </c>
      <c r="H8" s="36" t="s">
        <v>130</v>
      </c>
      <c r="I8" s="36"/>
      <c r="J8" s="36">
        <v>20</v>
      </c>
      <c r="K8" s="36"/>
      <c r="L8" s="36"/>
      <c r="M8" s="36">
        <v>25</v>
      </c>
      <c r="N8" s="36" t="s">
        <v>10</v>
      </c>
      <c r="O8" s="36"/>
      <c r="P8" s="36">
        <v>15</v>
      </c>
      <c r="Q8" s="36" t="s">
        <v>10</v>
      </c>
      <c r="R8" s="36"/>
      <c r="S8" s="36"/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8">
        <f>SUM(tb_Achats[[#This Row],[janv-21]:[déc-21]])</f>
        <v>95</v>
      </c>
      <c r="AR8" s="36">
        <f>IF(tb_Achats[[#This Row],[Somme Max Allouée]]="","",tb_Achats[[#This Row],[Somme Max Allouée]]-tb_Achats[[#This Row],[CUMUL]])</f>
        <v>445</v>
      </c>
      <c r="AS8" s="36"/>
      <c r="AT8" s="36"/>
      <c r="AU8" s="36"/>
      <c r="AV8" s="36"/>
      <c r="AW8" s="36"/>
      <c r="AX8" s="36"/>
      <c r="AY8" s="36" t="str">
        <f>IF(tb_Achats[[#This Row],[Facture]]="","",tb_Achats[[#This Row],[Facture]]-tb_Achats[[#This Row],[S.S]])</f>
        <v/>
      </c>
      <c r="AZ8" s="36" t="str">
        <f>IF(tb_Achats[[#This Row],[Facture]]="","",IF(SUM(tb_Achats[[#This Row],[Facture]]-tb_Achats[[#This Row],[S.S]]-tb_Achats[[#This Row],[Mut.]])&gt;=tb_Achats[[#This Row],[Somme Max Allouée]],tb_Achats[[#This Row],[Somme Max Allouée]],SUM(tb_Achats[[#This Row],[Facture]]-tb_Achats[[#This Row],[S.S]]-tb_Achats[[#This Row],[Mut.]])))</f>
        <v/>
      </c>
      <c r="BA8" s="36" t="str">
        <f>IF(tb_Achats[[#This Row],[Facture]]="","",ROUND(tb_Achats[[#This Row],[ce qui peut être remboursé]]-(tb_Achats[[#This Row],[ce qui peut être remboursé]]*0.33),2))</f>
        <v/>
      </c>
      <c r="BB8" s="36" t="str">
        <f>IF(tb_Achats[[#This Row],[Facture]]="","",tb_Achats[[#This Row],[ce qui peut être remboursé]]-tb_Achats[[#This Row],[ce qui doit être donné]])</f>
        <v/>
      </c>
      <c r="BC8" s="36" t="str">
        <f>IF(tb_Achats[[#This Row],[Facture]]="","",tb_Achats[[#This Row],[ce qui doit être donné]]*0.2)</f>
        <v/>
      </c>
      <c r="BD8" s="36" t="str">
        <f>IF(tb_Achats[[#This Row],[Facture]]="","",tb_Achats[[#This Row],[ce qui doit être donné]]-tb_Achats[[#This Row],[Cotisation 2]])</f>
        <v/>
      </c>
      <c r="BE8" s="36" t="str">
        <f>IF(tb_Achats[[#This Row],[Facture]]="","",tb_Achats[[#This Row],[ce qui doit être donné]]+tb_Achats[[#This Row],[Cotisation 1]])</f>
        <v/>
      </c>
      <c r="BF8" s="36"/>
      <c r="BG8" s="36"/>
    </row>
    <row r="9" spans="1:59" x14ac:dyDescent="0.25">
      <c r="A9" s="34">
        <v>5</v>
      </c>
      <c r="B9" s="37" t="str">
        <f>VLOOKUP(tb_Achats[[#This Row],[Matricule]],tb_employes[],3,FALSE)</f>
        <v>UJCUBRE</v>
      </c>
      <c r="C9" s="37" t="str">
        <f>VLOOKUP(tb_Achats[[#This Row],[Matricule]],tb_employes[],4,FALSE)</f>
        <v>Jkukox</v>
      </c>
      <c r="D9" s="37">
        <f>VLOOKUP(tb_Achats[[#This Row],[Matricule]],tb_employes[],5,FALSE)</f>
        <v>0</v>
      </c>
      <c r="E9" s="37" t="str">
        <f>VLOOKUP(tb_Achats[[#This Row],[Matricule]],tb_employes[],6,FALSE)</f>
        <v>B</v>
      </c>
      <c r="F9" s="36">
        <f>VLOOKUP(tb_Achats[[#This Row],[Tranche]],tb_tranches[],2,FALSE)</f>
        <v>480</v>
      </c>
      <c r="G9" s="36">
        <v>12</v>
      </c>
      <c r="H9" s="36" t="s">
        <v>131</v>
      </c>
      <c r="I9" s="36"/>
      <c r="J9" s="36">
        <v>20</v>
      </c>
      <c r="K9" s="36"/>
      <c r="L9" s="36"/>
      <c r="M9" s="36">
        <v>25</v>
      </c>
      <c r="N9" s="36" t="s">
        <v>10</v>
      </c>
      <c r="O9" s="36"/>
      <c r="P9" s="36">
        <v>15</v>
      </c>
      <c r="Q9" s="36" t="s">
        <v>10</v>
      </c>
      <c r="R9" s="36"/>
      <c r="S9" s="36"/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8">
        <f>SUM(tb_Achats[[#This Row],[janv-21]:[déc-21]])</f>
        <v>72</v>
      </c>
      <c r="AR9" s="36">
        <f>IF(tb_Achats[[#This Row],[Somme Max Allouée]]="","",tb_Achats[[#This Row],[Somme Max Allouée]]-tb_Achats[[#This Row],[CUMUL]])</f>
        <v>408</v>
      </c>
      <c r="AS9" s="36"/>
      <c r="AT9" s="36"/>
      <c r="AU9" s="36"/>
      <c r="AV9" s="36"/>
      <c r="AW9" s="36"/>
      <c r="AX9" s="36"/>
      <c r="AY9" s="36" t="str">
        <f>IF(tb_Achats[[#This Row],[Facture]]="","",tb_Achats[[#This Row],[Facture]]-tb_Achats[[#This Row],[S.S]])</f>
        <v/>
      </c>
      <c r="AZ9" s="36" t="str">
        <f>IF(tb_Achats[[#This Row],[Facture]]="","",IF(SUM(tb_Achats[[#This Row],[Facture]]-tb_Achats[[#This Row],[S.S]]-tb_Achats[[#This Row],[Mut.]])&gt;=tb_Achats[[#This Row],[Somme Max Allouée]],tb_Achats[[#This Row],[Somme Max Allouée]],SUM(tb_Achats[[#This Row],[Facture]]-tb_Achats[[#This Row],[S.S]]-tb_Achats[[#This Row],[Mut.]])))</f>
        <v/>
      </c>
      <c r="BA9" s="36" t="str">
        <f>IF(tb_Achats[[#This Row],[Facture]]="","",ROUND(tb_Achats[[#This Row],[ce qui peut être remboursé]]-(tb_Achats[[#This Row],[ce qui peut être remboursé]]*0.33),2))</f>
        <v/>
      </c>
      <c r="BB9" s="36" t="str">
        <f>IF(tb_Achats[[#This Row],[Facture]]="","",tb_Achats[[#This Row],[ce qui peut être remboursé]]-tb_Achats[[#This Row],[ce qui doit être donné]])</f>
        <v/>
      </c>
      <c r="BC9" s="36" t="str">
        <f>IF(tb_Achats[[#This Row],[Facture]]="","",tb_Achats[[#This Row],[ce qui doit être donné]]*0.2)</f>
        <v/>
      </c>
      <c r="BD9" s="36" t="str">
        <f>IF(tb_Achats[[#This Row],[Facture]]="","",tb_Achats[[#This Row],[ce qui doit être donné]]-tb_Achats[[#This Row],[Cotisation 2]])</f>
        <v/>
      </c>
      <c r="BE9" s="36" t="str">
        <f>IF(tb_Achats[[#This Row],[Facture]]="","",tb_Achats[[#This Row],[ce qui doit être donné]]+tb_Achats[[#This Row],[Cotisation 1]])</f>
        <v/>
      </c>
      <c r="BF9" s="36"/>
      <c r="BG9" s="36"/>
    </row>
    <row r="10" spans="1:59" x14ac:dyDescent="0.25">
      <c r="A10" s="34">
        <v>10</v>
      </c>
      <c r="B10" s="37" t="str">
        <f>VLOOKUP(tb_Achats[[#This Row],[Matricule]],tb_employes[],3,FALSE)</f>
        <v>AMYTSP</v>
      </c>
      <c r="C10" s="37" t="str">
        <f>VLOOKUP(tb_Achats[[#This Row],[Matricule]],tb_employes[],4,FALSE)</f>
        <v>Vbygre</v>
      </c>
      <c r="D10" s="37">
        <f>VLOOKUP(tb_Achats[[#This Row],[Matricule]],tb_employes[],5,FALSE)</f>
        <v>0</v>
      </c>
      <c r="E10" s="37" t="str">
        <f>VLOOKUP(tb_Achats[[#This Row],[Matricule]],tb_employes[],6,FALSE)</f>
        <v>E</v>
      </c>
      <c r="F10" s="36">
        <f>VLOOKUP(tb_Achats[[#This Row],[Tranche]],tb_tranches[],2,FALSE)</f>
        <v>320</v>
      </c>
      <c r="G10" s="36"/>
      <c r="H10" s="36"/>
      <c r="I10" s="36"/>
      <c r="J10" s="36">
        <v>20</v>
      </c>
      <c r="K10" s="36"/>
      <c r="L10" s="36"/>
      <c r="M10" s="36">
        <v>25</v>
      </c>
      <c r="N10" s="36" t="s">
        <v>131</v>
      </c>
      <c r="O10" s="36"/>
      <c r="P10" s="36">
        <v>15</v>
      </c>
      <c r="Q10" s="36" t="s">
        <v>130</v>
      </c>
      <c r="R10" s="36"/>
      <c r="S10" s="36"/>
      <c r="T10" s="36"/>
      <c r="U10" s="36"/>
      <c r="V10" s="36"/>
      <c r="W10" s="36"/>
      <c r="X10" s="36"/>
      <c r="Y10" s="36"/>
      <c r="Z10" s="36"/>
      <c r="AA10" s="36"/>
      <c r="AB10" s="36"/>
      <c r="AC10" s="36"/>
      <c r="AD10" s="36"/>
      <c r="AE10" s="36"/>
      <c r="AF10" s="36"/>
      <c r="AG10" s="36"/>
      <c r="AH10" s="36"/>
      <c r="AI10" s="36"/>
      <c r="AJ10" s="36"/>
      <c r="AK10" s="36"/>
      <c r="AL10" s="36"/>
      <c r="AM10" s="36"/>
      <c r="AN10" s="36"/>
      <c r="AO10" s="36"/>
      <c r="AP10" s="36"/>
      <c r="AQ10" s="38">
        <f>SUM(tb_Achats[[#This Row],[janv-21]:[déc-21]])</f>
        <v>60</v>
      </c>
      <c r="AR10" s="36">
        <f>IF(tb_Achats[[#This Row],[Somme Max Allouée]]="","",tb_Achats[[#This Row],[Somme Max Allouée]]-tb_Achats[[#This Row],[CUMUL]])</f>
        <v>260</v>
      </c>
      <c r="AS10" s="36"/>
      <c r="AT10" s="36"/>
      <c r="AU10" s="36"/>
      <c r="AV10" s="36"/>
      <c r="AW10" s="36"/>
      <c r="AX10" s="36"/>
      <c r="AY10" s="36" t="str">
        <f>IF(tb_Achats[[#This Row],[Facture]]="","",tb_Achats[[#This Row],[Facture]]-tb_Achats[[#This Row],[S.S]])</f>
        <v/>
      </c>
      <c r="AZ10" s="36" t="str">
        <f>IF(tb_Achats[[#This Row],[Facture]]="","",IF(SUM(tb_Achats[[#This Row],[Facture]]-tb_Achats[[#This Row],[S.S]]-tb_Achats[[#This Row],[Mut.]])&gt;=tb_Achats[[#This Row],[Somme Max Allouée]],tb_Achats[[#This Row],[Somme Max Allouée]],SUM(tb_Achats[[#This Row],[Facture]]-tb_Achats[[#This Row],[S.S]]-tb_Achats[[#This Row],[Mut.]])))</f>
        <v/>
      </c>
      <c r="BA10" s="36" t="str">
        <f>IF(tb_Achats[[#This Row],[Facture]]="","",ROUND(tb_Achats[[#This Row],[ce qui peut être remboursé]]-(tb_Achats[[#This Row],[ce qui peut être remboursé]]*0.33),2))</f>
        <v/>
      </c>
      <c r="BB10" s="36" t="str">
        <f>IF(tb_Achats[[#This Row],[Facture]]="","",tb_Achats[[#This Row],[ce qui peut être remboursé]]-tb_Achats[[#This Row],[ce qui doit être donné]])</f>
        <v/>
      </c>
      <c r="BC10" s="36" t="str">
        <f>IF(tb_Achats[[#This Row],[Facture]]="","",tb_Achats[[#This Row],[ce qui doit être donné]]*0.2)</f>
        <v/>
      </c>
      <c r="BD10" s="36" t="str">
        <f>IF(tb_Achats[[#This Row],[Facture]]="","",tb_Achats[[#This Row],[ce qui doit être donné]]-tb_Achats[[#This Row],[Cotisation 2]])</f>
        <v/>
      </c>
      <c r="BE10" s="36" t="str">
        <f>IF(tb_Achats[[#This Row],[Facture]]="","",tb_Achats[[#This Row],[ce qui doit être donné]]+tb_Achats[[#This Row],[Cotisation 1]])</f>
        <v/>
      </c>
      <c r="BF10" s="36"/>
      <c r="BG10" s="36"/>
    </row>
    <row r="11" spans="1:59" x14ac:dyDescent="0.25">
      <c r="A11" t="s">
        <v>43</v>
      </c>
      <c r="B11" s="15"/>
      <c r="C11" s="15"/>
      <c r="D11" s="15"/>
      <c r="E11" s="15"/>
      <c r="G11" s="33">
        <f>SUBTOTAL(109,tb_Achats[janv-21])</f>
        <v>97</v>
      </c>
      <c r="H11" s="33"/>
      <c r="I11" s="33"/>
      <c r="J11" s="33">
        <f>SUBTOTAL(109,tb_Achats[fev-21])</f>
        <v>120</v>
      </c>
      <c r="K11" s="33"/>
      <c r="L11" s="33"/>
      <c r="M11" s="33">
        <f>SUBTOTAL(109,tb_Achats[mars-21])</f>
        <v>150</v>
      </c>
      <c r="N11" s="33"/>
      <c r="O11" s="33"/>
      <c r="P11" s="33">
        <f>SUBTOTAL(109,tb_Achats[avr-21])</f>
        <v>90</v>
      </c>
      <c r="Q11" s="33"/>
      <c r="R11" s="33"/>
      <c r="S11" s="33">
        <f>SUBTOTAL(109,tb_Achats[mai-21])</f>
        <v>0</v>
      </c>
      <c r="T11" s="33"/>
      <c r="U11" s="33"/>
      <c r="V11" s="33">
        <f>SUBTOTAL(109,tb_Achats[juin-21])</f>
        <v>0</v>
      </c>
      <c r="W11" s="33"/>
      <c r="X11" s="33"/>
      <c r="Y11" s="33">
        <f>SUBTOTAL(109,tb_Achats[juil-21])</f>
        <v>0</v>
      </c>
      <c r="Z11" s="33"/>
      <c r="AA11" s="33"/>
      <c r="AB11" s="33">
        <f>SUBTOTAL(109,tb_Achats[août-21])</f>
        <v>0</v>
      </c>
      <c r="AC11" s="33"/>
      <c r="AD11" s="33"/>
      <c r="AE11" s="33">
        <f>SUBTOTAL(109,tb_Achats[sept-21])</f>
        <v>0</v>
      </c>
      <c r="AF11" s="33"/>
      <c r="AG11" s="33"/>
      <c r="AH11" s="33">
        <f>SUBTOTAL(109,tb_Achats[oct-21])</f>
        <v>0</v>
      </c>
      <c r="AI11" s="33"/>
      <c r="AJ11" s="33"/>
      <c r="AK11" s="33">
        <f>SUBTOTAL(109,tb_Achats[nov-21])</f>
        <v>0</v>
      </c>
      <c r="AL11" s="33"/>
      <c r="AM11" s="33"/>
      <c r="AN11" s="33">
        <f>SUBTOTAL(109,tb_Achats[déc-21])</f>
        <v>0</v>
      </c>
      <c r="AO11" s="33"/>
      <c r="AP11" s="33"/>
      <c r="BG11">
        <f>SUBTOTAL(103,tb_Achats[A Régler])</f>
        <v>0</v>
      </c>
    </row>
  </sheetData>
  <dataConsolidate/>
  <conditionalFormatting sqref="A5:A10">
    <cfRule type="duplicateValues" dxfId="1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2"/>
  <dimension ref="A1:BG10"/>
  <sheetViews>
    <sheetView workbookViewId="0">
      <selection activeCell="O16" sqref="O16"/>
    </sheetView>
  </sheetViews>
  <sheetFormatPr baseColWidth="10" defaultRowHeight="15" x14ac:dyDescent="0.25"/>
  <cols>
    <col min="1" max="1" width="12.5703125" customWidth="1"/>
    <col min="4" max="4" width="19.85546875" customWidth="1"/>
    <col min="5" max="5" width="11.5703125" customWidth="1"/>
    <col min="6" max="6" width="23.42578125" customWidth="1"/>
    <col min="7" max="7" width="13.5703125" customWidth="1"/>
    <col min="8" max="8" width="13.140625" customWidth="1"/>
    <col min="9" max="9" width="11.7109375" customWidth="1"/>
    <col min="13" max="13" width="12.42578125" customWidth="1"/>
    <col min="20" max="20" width="18.7109375" customWidth="1"/>
    <col min="27" max="27" width="15.5703125" customWidth="1"/>
    <col min="28" max="28" width="27.28515625" customWidth="1"/>
    <col min="29" max="29" width="23.140625" customWidth="1"/>
    <col min="30" max="31" width="16.140625" bestFit="1" customWidth="1"/>
    <col min="32" max="32" width="17.7109375" customWidth="1"/>
    <col min="33" max="33" width="22.7109375" customWidth="1"/>
    <col min="34" max="34" width="18.42578125" customWidth="1"/>
  </cols>
  <sheetData>
    <row r="1" spans="1:59" ht="33.75" x14ac:dyDescent="0.25">
      <c r="B1" s="21" t="str">
        <f ca="1">RIGHT(CELL("nomfichier",A1),LEN(CELL("nomfichier",A1))-FIND("]",CELL("nomfichier",A1)))</f>
        <v>Factures</v>
      </c>
      <c r="C1" s="20"/>
      <c r="D1" s="20"/>
    </row>
    <row r="4" spans="1:59" ht="45" x14ac:dyDescent="0.25">
      <c r="A4" s="25" t="s">
        <v>2</v>
      </c>
      <c r="B4" s="26" t="s">
        <v>0</v>
      </c>
      <c r="C4" s="25" t="s">
        <v>1</v>
      </c>
      <c r="D4" s="25" t="s">
        <v>5</v>
      </c>
      <c r="E4" s="25" t="s">
        <v>28</v>
      </c>
      <c r="F4" s="27" t="s">
        <v>7</v>
      </c>
      <c r="G4" s="28" t="s">
        <v>101</v>
      </c>
      <c r="H4" s="28" t="s">
        <v>99</v>
      </c>
      <c r="I4" s="28" t="s">
        <v>98</v>
      </c>
      <c r="J4" s="28" t="s">
        <v>115</v>
      </c>
      <c r="K4" s="28" t="s">
        <v>116</v>
      </c>
      <c r="L4" s="28" t="s">
        <v>117</v>
      </c>
      <c r="M4" s="28" t="s">
        <v>102</v>
      </c>
      <c r="N4" s="28" t="s">
        <v>118</v>
      </c>
      <c r="O4" s="28" t="s">
        <v>119</v>
      </c>
      <c r="P4" s="28" t="s">
        <v>103</v>
      </c>
      <c r="Q4" s="28" t="s">
        <v>120</v>
      </c>
      <c r="R4" s="28" t="s">
        <v>121</v>
      </c>
      <c r="S4" s="28" t="s">
        <v>104</v>
      </c>
      <c r="T4" s="28" t="s">
        <v>122</v>
      </c>
      <c r="U4" s="28" t="s">
        <v>123</v>
      </c>
      <c r="V4" s="28" t="s">
        <v>105</v>
      </c>
      <c r="W4" s="28" t="s">
        <v>100</v>
      </c>
      <c r="X4" s="28" t="s">
        <v>124</v>
      </c>
      <c r="Y4" s="28" t="s">
        <v>106</v>
      </c>
      <c r="Z4" s="28" t="s">
        <v>125</v>
      </c>
      <c r="AA4" s="28" t="s">
        <v>126</v>
      </c>
      <c r="AB4" s="28" t="s">
        <v>107</v>
      </c>
      <c r="AC4" s="28" t="s">
        <v>127</v>
      </c>
      <c r="AD4" s="28" t="s">
        <v>128</v>
      </c>
      <c r="AE4" s="28" t="s">
        <v>37</v>
      </c>
      <c r="AF4" s="28" t="s">
        <v>129</v>
      </c>
      <c r="AG4" s="28" t="s">
        <v>108</v>
      </c>
      <c r="AH4" s="28" t="s">
        <v>38</v>
      </c>
      <c r="AI4" s="28" t="s">
        <v>109</v>
      </c>
      <c r="AJ4" s="28" t="s">
        <v>110</v>
      </c>
      <c r="AK4" s="28" t="s">
        <v>39</v>
      </c>
      <c r="AL4" s="28" t="s">
        <v>111</v>
      </c>
      <c r="AM4" s="28" t="s">
        <v>112</v>
      </c>
      <c r="AN4" s="28" t="s">
        <v>40</v>
      </c>
      <c r="AO4" s="28" t="s">
        <v>113</v>
      </c>
      <c r="AP4" s="28" t="s">
        <v>114</v>
      </c>
      <c r="AQ4" s="29" t="s">
        <v>3</v>
      </c>
      <c r="AR4" s="29" t="s">
        <v>4</v>
      </c>
      <c r="AS4" s="30" t="s">
        <v>16</v>
      </c>
      <c r="AT4" s="30" t="s">
        <v>17</v>
      </c>
      <c r="AU4" s="30" t="s">
        <v>18</v>
      </c>
      <c r="AV4" s="31" t="s">
        <v>9</v>
      </c>
      <c r="AW4" s="31" t="s">
        <v>8</v>
      </c>
      <c r="AX4" s="31" t="s">
        <v>29</v>
      </c>
      <c r="AY4" s="31" t="s">
        <v>15</v>
      </c>
      <c r="AZ4" s="32" t="s">
        <v>6</v>
      </c>
      <c r="BA4" s="17" t="s">
        <v>31</v>
      </c>
      <c r="BB4" s="17" t="s">
        <v>32</v>
      </c>
      <c r="BC4" s="17" t="s">
        <v>33</v>
      </c>
      <c r="BD4" s="17" t="s">
        <v>41</v>
      </c>
      <c r="BE4" s="17" t="s">
        <v>30</v>
      </c>
      <c r="BF4" s="29" t="s">
        <v>27</v>
      </c>
      <c r="BG4" s="31" t="s">
        <v>26</v>
      </c>
    </row>
    <row r="5" spans="1:59" x14ac:dyDescent="0.25">
      <c r="A5" s="34">
        <v>1</v>
      </c>
      <c r="B5" s="35" t="str">
        <f>VLOOKUP(tb_Factures[[#This Row],[Matricule]],tb_employes[],3,FALSE)</f>
        <v>MCB</v>
      </c>
      <c r="C5" s="35" t="str">
        <f>VLOOKUP(tb_Factures[[#This Row],[Matricule]],tb_employes[],4,FALSE)</f>
        <v>Mognpj</v>
      </c>
      <c r="D5" s="35">
        <f>VLOOKUP(tb_Factures[[#This Row],[Matricule]],tb_employes[],5,FALSE)</f>
        <v>0</v>
      </c>
      <c r="E5" s="35" t="str">
        <f>VLOOKUP(tb_Factures[[#This Row],[Matricule]],tb_employes[],6,FALSE)</f>
        <v>D</v>
      </c>
      <c r="F5" s="36">
        <f>VLOOKUP(tb_Factures[[#This Row],[Tranche]],tb_tranches[],2,FALSE)</f>
        <v>380</v>
      </c>
      <c r="G5" s="36">
        <v>10</v>
      </c>
      <c r="H5" s="36"/>
      <c r="I5" s="36"/>
      <c r="J5" s="36">
        <v>20</v>
      </c>
      <c r="K5" s="36"/>
      <c r="L5" s="36"/>
      <c r="M5" s="36">
        <v>30</v>
      </c>
      <c r="N5" s="36"/>
      <c r="O5" s="36"/>
      <c r="P5" s="36">
        <v>40</v>
      </c>
      <c r="Q5" s="36"/>
      <c r="R5" s="36"/>
      <c r="S5" s="36">
        <v>50</v>
      </c>
      <c r="T5" s="36"/>
      <c r="U5" s="36"/>
      <c r="V5" s="36"/>
      <c r="W5" s="36"/>
      <c r="X5" s="36"/>
      <c r="Y5" s="36"/>
      <c r="Z5" s="36"/>
      <c r="AA5" s="36"/>
      <c r="AB5" s="36"/>
      <c r="AC5" s="36"/>
      <c r="AD5" s="36"/>
      <c r="AE5" s="36"/>
      <c r="AF5" s="36"/>
      <c r="AG5" s="36"/>
      <c r="AH5" s="36"/>
      <c r="AI5" s="36"/>
      <c r="AJ5" s="36"/>
      <c r="AK5" s="36"/>
      <c r="AL5" s="36"/>
      <c r="AM5" s="36"/>
      <c r="AN5" s="36"/>
      <c r="AO5" s="36"/>
      <c r="AP5" s="36"/>
      <c r="AQ5" s="36">
        <f>SUM(tb_Factures[[#This Row],[janv-21]:[déc-21]])</f>
        <v>150</v>
      </c>
      <c r="AR5" s="36">
        <f>IF(tb_Factures[[#This Row],[Somme Max Allouée]]="","",tb_Factures[[#This Row],[Somme Max Allouée]]-tb_Factures[[#This Row],[CUMUL]])</f>
        <v>230</v>
      </c>
      <c r="AS5" s="36"/>
      <c r="AT5" s="36"/>
      <c r="AU5" s="36"/>
      <c r="AV5" s="36"/>
      <c r="AW5" s="36"/>
      <c r="AX5" s="36"/>
      <c r="AY5" s="36" t="str">
        <f>IF(tb_Factures[[#This Row],[Facture]]="","",tb_Factures[[#This Row],[Facture]]-tb_Factures[[#This Row],[S.S]])</f>
        <v/>
      </c>
      <c r="AZ5" s="36" t="str">
        <f>IF(tb_Factures[[#This Row],[Facture]]="","",IF(SUM(tb_Factures[[#This Row],[Facture]]-tb_Factures[[#This Row],[S.S]]-tb_Factures[[#This Row],[Mut.]])&gt;=tb_Factures[[#This Row],[Somme Max Allouée]],tb_Factures[[#This Row],[Somme Max Allouée]],SUM(tb_Factures[[#This Row],[Facture]]-tb_Factures[[#This Row],[S.S]]-tb_Factures[[#This Row],[Mut.]])))</f>
        <v/>
      </c>
      <c r="BA5" s="36" t="str">
        <f>IF(tb_Factures[[#This Row],[Facture]]="","",ROUND(tb_Factures[[#This Row],[ce qui peut être remboursé]]-(tb_Factures[[#This Row],[ce qui peut être remboursé]]*0.33),2))</f>
        <v/>
      </c>
      <c r="BB5" s="36" t="str">
        <f>IF(tb_Factures[[#This Row],[Facture]]="","",tb_Factures[[#This Row],[ce qui peut être remboursé]]-tb_Factures[[#This Row],[ce qui doit être donné]])</f>
        <v/>
      </c>
      <c r="BC5" s="36" t="str">
        <f>IF(tb_Factures[[#This Row],[Facture]]="","",tb_Factures[[#This Row],[ce qui doit être donné]]*0.2)</f>
        <v/>
      </c>
      <c r="BD5" s="36" t="str">
        <f>IF(tb_Factures[[#This Row],[Facture]]="","",tb_Factures[[#This Row],[ce qui doit être donné]]-tb_Factures[[#This Row],[Cotisation 2]])</f>
        <v/>
      </c>
      <c r="BE5" s="36" t="str">
        <f>IF(tb_Factures[[#This Row],[Facture]]="","",tb_Factures[[#This Row],[ce qui doit être donné]]+tb_Factures[[#This Row],[Cotisation 1]])</f>
        <v/>
      </c>
      <c r="BF5" s="36"/>
      <c r="BG5" s="36"/>
    </row>
    <row r="6" spans="1:59" x14ac:dyDescent="0.25">
      <c r="A6" s="34">
        <v>2</v>
      </c>
      <c r="B6" s="37" t="str">
        <f>VLOOKUP(tb_Factures[[#This Row],[Matricule]],tb_employes[],3,FALSE)</f>
        <v>LRKWYX</v>
      </c>
      <c r="C6" s="37" t="str">
        <f>VLOOKUP(tb_Factures[[#This Row],[Matricule]],tb_employes[],4,FALSE)</f>
        <v>Fljkm-Hiy</v>
      </c>
      <c r="D6" s="37">
        <f>VLOOKUP(tb_Factures[[#This Row],[Matricule]],tb_employes[],5,FALSE)</f>
        <v>0</v>
      </c>
      <c r="E6" s="37" t="str">
        <f>VLOOKUP(tb_Factures[[#This Row],[Matricule]],tb_employes[],6,FALSE)</f>
        <v>A</v>
      </c>
      <c r="F6" s="36">
        <f>VLOOKUP(tb_Factures[[#This Row],[Tranche]],tb_tranches[],2,FALSE)</f>
        <v>540</v>
      </c>
      <c r="G6" s="36">
        <v>10</v>
      </c>
      <c r="H6" s="36"/>
      <c r="I6" s="36"/>
      <c r="J6" s="36">
        <v>20</v>
      </c>
      <c r="K6" s="36"/>
      <c r="L6" s="36"/>
      <c r="M6" s="36">
        <v>30</v>
      </c>
      <c r="N6" s="36"/>
      <c r="O6" s="36"/>
      <c r="P6" s="36">
        <v>40</v>
      </c>
      <c r="Q6" s="36"/>
      <c r="R6" s="36"/>
      <c r="S6" s="36">
        <v>50</v>
      </c>
      <c r="T6" s="36"/>
      <c r="U6" s="36"/>
      <c r="V6" s="36"/>
      <c r="W6" s="36"/>
      <c r="X6" s="36"/>
      <c r="Y6" s="36"/>
      <c r="Z6" s="36"/>
      <c r="AA6" s="36"/>
      <c r="AB6" s="36"/>
      <c r="AC6" s="36"/>
      <c r="AD6" s="36"/>
      <c r="AE6" s="36"/>
      <c r="AF6" s="36"/>
      <c r="AG6" s="36"/>
      <c r="AH6" s="36"/>
      <c r="AI6" s="36"/>
      <c r="AJ6" s="36"/>
      <c r="AK6" s="36"/>
      <c r="AL6" s="36"/>
      <c r="AM6" s="36"/>
      <c r="AN6" s="36"/>
      <c r="AO6" s="36"/>
      <c r="AP6" s="36"/>
      <c r="AQ6" s="38">
        <f>SUM(tb_Factures[[#This Row],[janv-21]:[déc-21]])</f>
        <v>150</v>
      </c>
      <c r="AR6" s="36">
        <f>IF(tb_Factures[[#This Row],[Somme Max Allouée]]="","",tb_Factures[[#This Row],[Somme Max Allouée]]-tb_Factures[[#This Row],[CUMUL]])</f>
        <v>390</v>
      </c>
      <c r="AS6" s="36"/>
      <c r="AT6" s="36"/>
      <c r="AU6" s="36"/>
      <c r="AV6" s="36"/>
      <c r="AW6" s="36"/>
      <c r="AX6" s="36"/>
      <c r="AY6" s="36" t="str">
        <f>IF(tb_Factures[[#This Row],[Facture]]="","",tb_Factures[[#This Row],[Facture]]-tb_Factures[[#This Row],[S.S]])</f>
        <v/>
      </c>
      <c r="AZ6" s="36" t="str">
        <f>IF(tb_Factures[[#This Row],[Facture]]="","",IF(SUM(tb_Factures[[#This Row],[Facture]]-tb_Factures[[#This Row],[S.S]]-tb_Factures[[#This Row],[Mut.]])&gt;=tb_Factures[[#This Row],[Somme Max Allouée]],tb_Factures[[#This Row],[Somme Max Allouée]],SUM(tb_Factures[[#This Row],[Facture]]-tb_Factures[[#This Row],[S.S]]-tb_Factures[[#This Row],[Mut.]])))</f>
        <v/>
      </c>
      <c r="BA6" s="36" t="str">
        <f>IF(tb_Factures[[#This Row],[Facture]]="","",ROUND(tb_Factures[[#This Row],[ce qui peut être remboursé]]-(tb_Factures[[#This Row],[ce qui peut être remboursé]]*0.33),2))</f>
        <v/>
      </c>
      <c r="BB6" s="36" t="str">
        <f>IF(tb_Factures[[#This Row],[Facture]]="","",tb_Factures[[#This Row],[ce qui peut être remboursé]]-tb_Factures[[#This Row],[ce qui doit être donné]])</f>
        <v/>
      </c>
      <c r="BC6" s="36" t="str">
        <f>IF(tb_Factures[[#This Row],[Facture]]="","",tb_Factures[[#This Row],[ce qui doit être donné]]*0.2)</f>
        <v/>
      </c>
      <c r="BD6" s="36" t="str">
        <f>IF(tb_Factures[[#This Row],[Facture]]="","",tb_Factures[[#This Row],[ce qui doit être donné]]-tb_Factures[[#This Row],[Cotisation 2]])</f>
        <v/>
      </c>
      <c r="BE6" s="36" t="str">
        <f>IF(tb_Factures[[#This Row],[Facture]]="","",tb_Factures[[#This Row],[ce qui doit être donné]]+tb_Factures[[#This Row],[Cotisation 1]])</f>
        <v/>
      </c>
      <c r="BF6" s="36"/>
      <c r="BG6" s="36"/>
    </row>
    <row r="7" spans="1:59" x14ac:dyDescent="0.25">
      <c r="A7" s="34">
        <v>3</v>
      </c>
      <c r="B7" s="37" t="str">
        <f>VLOOKUP(tb_Factures[[#This Row],[Matricule]],tb_employes[],3,FALSE)</f>
        <v>ZETTZX - BEZZXLZ</v>
      </c>
      <c r="C7" s="37" t="str">
        <f>VLOOKUP(tb_Factures[[#This Row],[Matricule]],tb_employes[],4,FALSE)</f>
        <v>Smdcpclqkak</v>
      </c>
      <c r="D7" s="37">
        <f>VLOOKUP(tb_Factures[[#This Row],[Matricule]],tb_employes[],5,FALSE)</f>
        <v>0</v>
      </c>
      <c r="E7" s="37" t="str">
        <f>VLOOKUP(tb_Factures[[#This Row],[Matricule]],tb_employes[],6,FALSE)</f>
        <v>C</v>
      </c>
      <c r="F7" s="36">
        <f>VLOOKUP(tb_Factures[[#This Row],[Tranche]],tb_tranches[],2,FALSE)</f>
        <v>430</v>
      </c>
      <c r="G7" s="36">
        <v>10</v>
      </c>
      <c r="H7" s="36"/>
      <c r="I7" s="36"/>
      <c r="J7" s="36">
        <v>20</v>
      </c>
      <c r="K7" s="36"/>
      <c r="L7" s="36"/>
      <c r="M7" s="36">
        <v>30</v>
      </c>
      <c r="N7" s="36"/>
      <c r="O7" s="36"/>
      <c r="P7" s="36">
        <v>40</v>
      </c>
      <c r="Q7" s="36"/>
      <c r="R7" s="36"/>
      <c r="S7" s="36">
        <v>50</v>
      </c>
      <c r="T7" s="36"/>
      <c r="U7" s="36"/>
      <c r="V7" s="36"/>
      <c r="W7" s="36"/>
      <c r="X7" s="36"/>
      <c r="Y7" s="36"/>
      <c r="Z7" s="36"/>
      <c r="AA7" s="36"/>
      <c r="AB7" s="36"/>
      <c r="AC7" s="36"/>
      <c r="AD7" s="36"/>
      <c r="AE7" s="36"/>
      <c r="AF7" s="36"/>
      <c r="AG7" s="36"/>
      <c r="AH7" s="36"/>
      <c r="AI7" s="36"/>
      <c r="AJ7" s="36"/>
      <c r="AK7" s="36"/>
      <c r="AL7" s="36"/>
      <c r="AM7" s="36"/>
      <c r="AN7" s="36"/>
      <c r="AO7" s="36"/>
      <c r="AP7" s="36"/>
      <c r="AQ7" s="38">
        <f>SUM(tb_Factures[[#This Row],[janv-21]:[déc-21]])</f>
        <v>150</v>
      </c>
      <c r="AR7" s="36">
        <f>IF(tb_Factures[[#This Row],[Somme Max Allouée]]="","",tb_Factures[[#This Row],[Somme Max Allouée]]-tb_Factures[[#This Row],[CUMUL]])</f>
        <v>280</v>
      </c>
      <c r="AS7" s="36"/>
      <c r="AT7" s="36"/>
      <c r="AU7" s="36"/>
      <c r="AV7" s="36"/>
      <c r="AW7" s="36"/>
      <c r="AX7" s="36"/>
      <c r="AY7" s="36" t="str">
        <f>IF(tb_Factures[[#This Row],[Facture]]="","",tb_Factures[[#This Row],[Facture]]-tb_Factures[[#This Row],[S.S]])</f>
        <v/>
      </c>
      <c r="AZ7" s="36" t="str">
        <f>IF(tb_Factures[[#This Row],[Facture]]="","",IF(SUM(tb_Factures[[#This Row],[Facture]]-tb_Factures[[#This Row],[S.S]]-tb_Factures[[#This Row],[Mut.]])&gt;=tb_Factures[[#This Row],[Somme Max Allouée]],tb_Factures[[#This Row],[Somme Max Allouée]],SUM(tb_Factures[[#This Row],[Facture]]-tb_Factures[[#This Row],[S.S]]-tb_Factures[[#This Row],[Mut.]])))</f>
        <v/>
      </c>
      <c r="BA7" s="36" t="str">
        <f>IF(tb_Factures[[#This Row],[Facture]]="","",ROUND(tb_Factures[[#This Row],[ce qui peut être remboursé]]-(tb_Factures[[#This Row],[ce qui peut être remboursé]]*0.33),2))</f>
        <v/>
      </c>
      <c r="BB7" s="36" t="str">
        <f>IF(tb_Factures[[#This Row],[Facture]]="","",tb_Factures[[#This Row],[ce qui peut être remboursé]]-tb_Factures[[#This Row],[ce qui doit être donné]])</f>
        <v/>
      </c>
      <c r="BC7" s="36" t="str">
        <f>IF(tb_Factures[[#This Row],[Facture]]="","",tb_Factures[[#This Row],[ce qui doit être donné]]*0.2)</f>
        <v/>
      </c>
      <c r="BD7" s="36" t="str">
        <f>IF(tb_Factures[[#This Row],[Facture]]="","",tb_Factures[[#This Row],[ce qui doit être donné]]-tb_Factures[[#This Row],[Cotisation 2]])</f>
        <v/>
      </c>
      <c r="BE7" s="36" t="str">
        <f>IF(tb_Factures[[#This Row],[Facture]]="","",tb_Factures[[#This Row],[ce qui doit être donné]]+tb_Factures[[#This Row],[Cotisation 1]])</f>
        <v/>
      </c>
      <c r="BF7" s="36"/>
      <c r="BG7" s="36"/>
    </row>
    <row r="8" spans="1:59" x14ac:dyDescent="0.25">
      <c r="A8" s="34">
        <v>4</v>
      </c>
      <c r="B8" s="37" t="str">
        <f>VLOOKUP(tb_Factures[[#This Row],[Matricule]],tb_employes[],3,FALSE)</f>
        <v>FLASER</v>
      </c>
      <c r="C8" s="37" t="str">
        <f>VLOOKUP(tb_Factures[[#This Row],[Matricule]],tb_employes[],4,FALSE)</f>
        <v>Uabftw</v>
      </c>
      <c r="D8" s="37">
        <f>VLOOKUP(tb_Factures[[#This Row],[Matricule]],tb_employes[],5,FALSE)</f>
        <v>0</v>
      </c>
      <c r="E8" s="37" t="str">
        <f>VLOOKUP(tb_Factures[[#This Row],[Matricule]],tb_employes[],6,FALSE)</f>
        <v>B</v>
      </c>
      <c r="F8" s="36">
        <f>VLOOKUP(tb_Factures[[#This Row],[Tranche]],tb_tranches[],2,FALSE)</f>
        <v>480</v>
      </c>
      <c r="G8" s="36">
        <v>10</v>
      </c>
      <c r="H8" s="36"/>
      <c r="I8" s="36"/>
      <c r="J8" s="36">
        <v>20</v>
      </c>
      <c r="K8" s="36"/>
      <c r="L8" s="36"/>
      <c r="M8" s="36">
        <v>30</v>
      </c>
      <c r="N8" s="36"/>
      <c r="O8" s="36"/>
      <c r="P8" s="36">
        <v>40</v>
      </c>
      <c r="Q8" s="36"/>
      <c r="R8" s="36"/>
      <c r="S8" s="36">
        <v>50</v>
      </c>
      <c r="T8" s="36"/>
      <c r="U8" s="36"/>
      <c r="V8" s="36"/>
      <c r="W8" s="36"/>
      <c r="X8" s="36"/>
      <c r="Y8" s="36"/>
      <c r="Z8" s="36"/>
      <c r="AA8" s="36"/>
      <c r="AB8" s="36"/>
      <c r="AC8" s="36"/>
      <c r="AD8" s="36"/>
      <c r="AE8" s="36"/>
      <c r="AF8" s="36"/>
      <c r="AG8" s="36"/>
      <c r="AH8" s="36"/>
      <c r="AI8" s="36"/>
      <c r="AJ8" s="36"/>
      <c r="AK8" s="36"/>
      <c r="AL8" s="36"/>
      <c r="AM8" s="36"/>
      <c r="AN8" s="36"/>
      <c r="AO8" s="36"/>
      <c r="AP8" s="36"/>
      <c r="AQ8" s="38">
        <f>SUM(tb_Factures[[#This Row],[janv-21]:[déc-21]])</f>
        <v>150</v>
      </c>
      <c r="AR8" s="36">
        <f>IF(tb_Factures[[#This Row],[Somme Max Allouée]]="","",tb_Factures[[#This Row],[Somme Max Allouée]]-tb_Factures[[#This Row],[CUMUL]])</f>
        <v>330</v>
      </c>
      <c r="AS8" s="36"/>
      <c r="AT8" s="36"/>
      <c r="AU8" s="36"/>
      <c r="AV8" s="36"/>
      <c r="AW8" s="36"/>
      <c r="AX8" s="36"/>
      <c r="AY8" s="36" t="str">
        <f>IF(tb_Factures[[#This Row],[Facture]]="","",tb_Factures[[#This Row],[Facture]]-tb_Factures[[#This Row],[S.S]])</f>
        <v/>
      </c>
      <c r="AZ8" s="36" t="str">
        <f>IF(tb_Factures[[#This Row],[Facture]]="","",IF(SUM(tb_Factures[[#This Row],[Facture]]-tb_Factures[[#This Row],[S.S]]-tb_Factures[[#This Row],[Mut.]])&gt;=tb_Factures[[#This Row],[Somme Max Allouée]],tb_Factures[[#This Row],[Somme Max Allouée]],SUM(tb_Factures[[#This Row],[Facture]]-tb_Factures[[#This Row],[S.S]]-tb_Factures[[#This Row],[Mut.]])))</f>
        <v/>
      </c>
      <c r="BA8" s="36" t="str">
        <f>IF(tb_Factures[[#This Row],[Facture]]="","",ROUND(tb_Factures[[#This Row],[ce qui peut être remboursé]]-(tb_Factures[[#This Row],[ce qui peut être remboursé]]*0.33),2))</f>
        <v/>
      </c>
      <c r="BB8" s="36" t="str">
        <f>IF(tb_Factures[[#This Row],[Facture]]="","",tb_Factures[[#This Row],[ce qui peut être remboursé]]-tb_Factures[[#This Row],[ce qui doit être donné]])</f>
        <v/>
      </c>
      <c r="BC8" s="36" t="str">
        <f>IF(tb_Factures[[#This Row],[Facture]]="","",tb_Factures[[#This Row],[ce qui doit être donné]]*0.2)</f>
        <v/>
      </c>
      <c r="BD8" s="36" t="str">
        <f>IF(tb_Factures[[#This Row],[Facture]]="","",tb_Factures[[#This Row],[ce qui doit être donné]]-tb_Factures[[#This Row],[Cotisation 2]])</f>
        <v/>
      </c>
      <c r="BE8" s="36" t="str">
        <f>IF(tb_Factures[[#This Row],[Facture]]="","",tb_Factures[[#This Row],[ce qui doit être donné]]+tb_Factures[[#This Row],[Cotisation 1]])</f>
        <v/>
      </c>
      <c r="BF8" s="36"/>
      <c r="BG8" s="36"/>
    </row>
    <row r="9" spans="1:59" x14ac:dyDescent="0.25">
      <c r="A9" s="34">
        <v>5</v>
      </c>
      <c r="B9" s="37" t="str">
        <f>VLOOKUP(tb_Factures[[#This Row],[Matricule]],tb_employes[],3,FALSE)</f>
        <v>UJCUBRE</v>
      </c>
      <c r="C9" s="37" t="str">
        <f>VLOOKUP(tb_Factures[[#This Row],[Matricule]],tb_employes[],4,FALSE)</f>
        <v>Jkukox</v>
      </c>
      <c r="D9" s="37">
        <f>VLOOKUP(tb_Factures[[#This Row],[Matricule]],tb_employes[],5,FALSE)</f>
        <v>0</v>
      </c>
      <c r="E9" s="37" t="str">
        <f>VLOOKUP(tb_Factures[[#This Row],[Matricule]],tb_employes[],6,FALSE)</f>
        <v>B</v>
      </c>
      <c r="F9" s="36">
        <f>VLOOKUP(tb_Factures[[#This Row],[Tranche]],tb_tranches[],2,FALSE)</f>
        <v>480</v>
      </c>
      <c r="G9" s="36">
        <v>10</v>
      </c>
      <c r="H9" s="36"/>
      <c r="I9" s="36"/>
      <c r="J9" s="36">
        <v>20</v>
      </c>
      <c r="K9" s="36"/>
      <c r="L9" s="36"/>
      <c r="M9" s="36">
        <v>30</v>
      </c>
      <c r="N9" s="36"/>
      <c r="O9" s="36"/>
      <c r="P9" s="36">
        <v>40</v>
      </c>
      <c r="Q9" s="36"/>
      <c r="R9" s="36"/>
      <c r="S9" s="36">
        <v>50</v>
      </c>
      <c r="T9" s="36"/>
      <c r="U9" s="36"/>
      <c r="V9" s="36"/>
      <c r="W9" s="36"/>
      <c r="X9" s="36"/>
      <c r="Y9" s="36"/>
      <c r="Z9" s="36"/>
      <c r="AA9" s="36"/>
      <c r="AB9" s="36"/>
      <c r="AC9" s="36"/>
      <c r="AD9" s="36"/>
      <c r="AE9" s="36"/>
      <c r="AF9" s="36"/>
      <c r="AG9" s="36"/>
      <c r="AH9" s="36"/>
      <c r="AI9" s="36"/>
      <c r="AJ9" s="36"/>
      <c r="AK9" s="36"/>
      <c r="AL9" s="36"/>
      <c r="AM9" s="36"/>
      <c r="AN9" s="36"/>
      <c r="AO9" s="36"/>
      <c r="AP9" s="36"/>
      <c r="AQ9" s="38">
        <f>SUM(tb_Factures[[#This Row],[janv-21]:[déc-21]])</f>
        <v>150</v>
      </c>
      <c r="AR9" s="36">
        <f>IF(tb_Factures[[#This Row],[Somme Max Allouée]]="","",tb_Factures[[#This Row],[Somme Max Allouée]]-tb_Factures[[#This Row],[CUMUL]])</f>
        <v>330</v>
      </c>
      <c r="AS9" s="36"/>
      <c r="AT9" s="36"/>
      <c r="AU9" s="36"/>
      <c r="AV9" s="36"/>
      <c r="AW9" s="36"/>
      <c r="AX9" s="36"/>
      <c r="AY9" s="36" t="str">
        <f>IF(tb_Factures[[#This Row],[Facture]]="","",tb_Factures[[#This Row],[Facture]]-tb_Factures[[#This Row],[S.S]])</f>
        <v/>
      </c>
      <c r="AZ9" s="36" t="str">
        <f>IF(tb_Factures[[#This Row],[Facture]]="","",IF(SUM(tb_Factures[[#This Row],[Facture]]-tb_Factures[[#This Row],[S.S]]-tb_Factures[[#This Row],[Mut.]])&gt;=tb_Factures[[#This Row],[Somme Max Allouée]],tb_Factures[[#This Row],[Somme Max Allouée]],SUM(tb_Factures[[#This Row],[Facture]]-tb_Factures[[#This Row],[S.S]]-tb_Factures[[#This Row],[Mut.]])))</f>
        <v/>
      </c>
      <c r="BA9" s="36" t="str">
        <f>IF(tb_Factures[[#This Row],[Facture]]="","",ROUND(tb_Factures[[#This Row],[ce qui peut être remboursé]]-(tb_Factures[[#This Row],[ce qui peut être remboursé]]*0.33),2))</f>
        <v/>
      </c>
      <c r="BB9" s="36" t="str">
        <f>IF(tb_Factures[[#This Row],[Facture]]="","",tb_Factures[[#This Row],[ce qui peut être remboursé]]-tb_Factures[[#This Row],[ce qui doit être donné]])</f>
        <v/>
      </c>
      <c r="BC9" s="36" t="str">
        <f>IF(tb_Factures[[#This Row],[Facture]]="","",tb_Factures[[#This Row],[ce qui doit être donné]]*0.2)</f>
        <v/>
      </c>
      <c r="BD9" s="36" t="str">
        <f>IF(tb_Factures[[#This Row],[Facture]]="","",tb_Factures[[#This Row],[ce qui doit être donné]]-tb_Factures[[#This Row],[Cotisation 2]])</f>
        <v/>
      </c>
      <c r="BE9" s="36" t="str">
        <f>IF(tb_Factures[[#This Row],[Facture]]="","",tb_Factures[[#This Row],[ce qui doit être donné]]+tb_Factures[[#This Row],[Cotisation 1]])</f>
        <v/>
      </c>
      <c r="BF9" s="36"/>
      <c r="BG9" s="36"/>
    </row>
    <row r="10" spans="1:59" x14ac:dyDescent="0.25">
      <c r="A10" t="s">
        <v>43</v>
      </c>
      <c r="B10" s="15"/>
      <c r="C10" s="15"/>
      <c r="D10" s="15"/>
      <c r="E10" s="15"/>
      <c r="G10" s="33">
        <f>SUBTOTAL(109,tb_Factures[janv-21])</f>
        <v>50</v>
      </c>
      <c r="H10" s="33"/>
      <c r="I10" s="33"/>
      <c r="J10" s="33">
        <f>SUBTOTAL(109,tb_Factures[fev-21])</f>
        <v>100</v>
      </c>
      <c r="K10" s="33"/>
      <c r="L10" s="33"/>
      <c r="M10" s="33">
        <f>SUBTOTAL(109,tb_Factures[mars-21])</f>
        <v>150</v>
      </c>
      <c r="N10" s="33"/>
      <c r="O10" s="33"/>
      <c r="P10" s="33">
        <f>SUBTOTAL(109,tb_Factures[avr-21])</f>
        <v>200</v>
      </c>
      <c r="Q10" s="33"/>
      <c r="R10" s="33"/>
      <c r="S10" s="33">
        <f>SUBTOTAL(109,tb_Factures[mai-21])</f>
        <v>250</v>
      </c>
      <c r="T10" s="33"/>
      <c r="U10" s="33"/>
      <c r="V10" s="33">
        <f>SUBTOTAL(109,tb_Factures[juin-21])</f>
        <v>0</v>
      </c>
      <c r="W10" s="33"/>
      <c r="X10" s="33"/>
      <c r="Y10" s="33">
        <f>SUBTOTAL(109,tb_Factures[juil-21])</f>
        <v>0</v>
      </c>
      <c r="Z10" s="33"/>
      <c r="AA10" s="33"/>
      <c r="AB10" s="33">
        <f>SUBTOTAL(109,tb_Factures[août-21])</f>
        <v>0</v>
      </c>
      <c r="AC10" s="33"/>
      <c r="AD10" s="33"/>
      <c r="AE10" s="33">
        <f>SUBTOTAL(109,tb_Factures[sept-21])</f>
        <v>0</v>
      </c>
      <c r="AF10" s="33"/>
      <c r="AG10" s="33"/>
      <c r="AH10" s="33">
        <f>SUBTOTAL(109,tb_Factures[oct-21])</f>
        <v>0</v>
      </c>
      <c r="AI10" s="33"/>
      <c r="AJ10" s="33"/>
      <c r="AK10" s="33">
        <f>SUBTOTAL(109,tb_Factures[nov-21])</f>
        <v>0</v>
      </c>
      <c r="AL10" s="33"/>
      <c r="AM10" s="33"/>
      <c r="AN10" s="33">
        <f>SUBTOTAL(109,tb_Factures[déc-21])</f>
        <v>0</v>
      </c>
      <c r="AO10" s="33"/>
      <c r="AP10" s="33"/>
      <c r="BG10">
        <f>SUBTOTAL(103,tb_Factures[A Régler])</f>
        <v>0</v>
      </c>
    </row>
  </sheetData>
  <dataConsolidate/>
  <conditionalFormatting sqref="A5:A9">
    <cfRule type="duplicateValues" dxfId="0" priority="1"/>
  </conditionalFormatting>
  <pageMargins left="0.7" right="0.7" top="0.75" bottom="0.75" header="0.3" footer="0.3"/>
  <pageSetup paperSize="9" orientation="portrait" r:id="rId1"/>
  <tableParts count="1">
    <tablePart r:id="rId2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sisl xmlns:xsi="http://www.w3.org/2001/XMLSchema-instance" xmlns:xsd="http://www.w3.org/2001/XMLSchema" xmlns="http://www.boldonjames.com/2008/01/sie/internal/label" sislVersion="0" policy="18fbfd49-c8e6-4618-a77f-5ef25245836c" origin="userSelected">
  <element uid="1239ecc3-00e0-482b-a8a4-82e46943bfcc" value=""/>
  <element uid="588104ae-2895-48f0-94e0-4417fcf0f7f0" value=""/>
</sisl>
</file>

<file path=customXml/itemProps1.xml><?xml version="1.0" encoding="utf-8"?>
<ds:datastoreItem xmlns:ds="http://schemas.openxmlformats.org/officeDocument/2006/customXml" ds:itemID="{C7C1368C-6922-4200-8C0B-D7C72E9FFF85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7</vt:i4>
      </vt:variant>
    </vt:vector>
  </HeadingPairs>
  <TitlesOfParts>
    <vt:vector size="7" baseType="lpstr">
      <vt:lpstr>Modèle Sub</vt:lpstr>
      <vt:lpstr>Employés</vt:lpstr>
      <vt:lpstr>Recap</vt:lpstr>
      <vt:lpstr>table des feuilles</vt:lpstr>
      <vt:lpstr>Feuil1</vt:lpstr>
      <vt:lpstr>Achats</vt:lpstr>
      <vt:lpstr>Factures</vt:lpstr>
    </vt:vector>
  </TitlesOfParts>
  <Company>FIATGROUP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yal</cp:lastModifiedBy>
  <cp:lastPrinted>2021-07-05T12:02:01Z</cp:lastPrinted>
  <dcterms:created xsi:type="dcterms:W3CDTF">2012-10-04T13:10:14Z</dcterms:created>
  <dcterms:modified xsi:type="dcterms:W3CDTF">2021-09-14T07:42:10Z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6e7ed84e-fea6-4f71-9834-0780d85972d4</vt:lpwstr>
  </property>
  <property fmtid="{D5CDD505-2E9C-101B-9397-08002B2CF9AE}" pid="3" name="bjSaver">
    <vt:lpwstr>EnMFJ+wPXZFEQjWtPAKFA+tkdH3Xx5XE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policy="18fbfd49-c8e6-4618-a77f-5ef25245836c" origin="userSelected" xmlns="http://www.boldonj</vt:lpwstr>
  </property>
  <property fmtid="{D5CDD505-2E9C-101B-9397-08002B2CF9AE}" pid="5" name="bjDocumentLabelXML-0">
    <vt:lpwstr>ames.com/2008/01/sie/internal/label"&gt;&lt;element uid="1239ecc3-00e0-482b-a8a4-82e46943bfcc" value="" /&gt;&lt;element uid="588104ae-2895-48f0-94e0-4417fcf0f7f0" value="" /&gt;&lt;/sisl&gt;</vt:lpwstr>
  </property>
  <property fmtid="{D5CDD505-2E9C-101B-9397-08002B2CF9AE}" pid="6" name="bjDocumentSecurityLabel">
    <vt:lpwstr>CNH Industrial: PUBLIC  Contains no personal data</vt:lpwstr>
  </property>
  <property fmtid="{D5CDD505-2E9C-101B-9397-08002B2CF9AE}" pid="7" name="CNH-Classification">
    <vt:lpwstr>[PUBLIC - Contains no personal data]</vt:lpwstr>
  </property>
  <property fmtid="{D5CDD505-2E9C-101B-9397-08002B2CF9AE}" pid="8" name="CNH-LabelledBy:">
    <vt:lpwstr>bl695,09/09/2021 12:26:03,PUBLIC</vt:lpwstr>
  </property>
</Properties>
</file>