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activeTab="1"/>
  </bookViews>
  <sheets>
    <sheet name="Feuil1" sheetId="1" r:id="rId1"/>
    <sheet name="production" sheetId="3" r:id="rId2"/>
    <sheet name="clients" sheetId="8" r:id="rId3"/>
    <sheet name="commandes" sheetId="11" r:id="rId4"/>
    <sheet name="produits" sheetId="5" r:id="rId5"/>
    <sheet name="personnel" sheetId="6" r:id="rId6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 l="1"/>
  <c r="E6" i="3" s="1"/>
  <c r="C6" i="3"/>
  <c r="C2" i="3" l="1"/>
  <c r="C3" i="3"/>
  <c r="C4" i="3"/>
  <c r="G2" i="6"/>
  <c r="C5" i="3"/>
  <c r="B5" i="3" l="1"/>
  <c r="E5" i="3" s="1"/>
  <c r="B2" i="3"/>
  <c r="E2" i="3" s="1"/>
  <c r="B4" i="3"/>
  <c r="E4" i="3" s="1"/>
  <c r="B3" i="3"/>
  <c r="E3" i="3" s="1"/>
  <c r="J2" i="5"/>
  <c r="H5" i="1" l="1"/>
  <c r="I5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E29" i="1" s="1"/>
  <c r="D30" i="1"/>
  <c r="D31" i="1"/>
  <c r="D32" i="1"/>
  <c r="D33" i="1"/>
  <c r="D34" i="1"/>
  <c r="D35" i="1"/>
  <c r="D36" i="1"/>
  <c r="D37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30" i="1"/>
  <c r="E31" i="1"/>
  <c r="D13" i="1"/>
  <c r="I4" i="1"/>
  <c r="I3" i="1"/>
  <c r="I2" i="1"/>
  <c r="B2" i="1" l="1"/>
  <c r="E13" i="1" s="1"/>
</calcChain>
</file>

<file path=xl/sharedStrings.xml><?xml version="1.0" encoding="utf-8"?>
<sst xmlns="http://schemas.openxmlformats.org/spreadsheetml/2006/main" count="197" uniqueCount="75">
  <si>
    <t>1 produit</t>
  </si>
  <si>
    <t>Découpe</t>
  </si>
  <si>
    <t>Platine</t>
  </si>
  <si>
    <t>Chanfrein extérieur</t>
  </si>
  <si>
    <t>Chanfrein intérieur</t>
  </si>
  <si>
    <t>Polissage</t>
  </si>
  <si>
    <t>Lustrage</t>
  </si>
  <si>
    <t>Nettoyage</t>
  </si>
  <si>
    <t>Nom client</t>
  </si>
  <si>
    <t>min</t>
  </si>
  <si>
    <t>Lundi</t>
  </si>
  <si>
    <t>Matin</t>
  </si>
  <si>
    <t>Après-mdi</t>
  </si>
  <si>
    <t>Mardi</t>
  </si>
  <si>
    <t>Mercredi</t>
  </si>
  <si>
    <t>Jeudi</t>
  </si>
  <si>
    <t>Vendredi</t>
  </si>
  <si>
    <t>Samedi</t>
  </si>
  <si>
    <t>Dimanche</t>
  </si>
  <si>
    <t xml:space="preserve">Nbre de produits </t>
  </si>
  <si>
    <t xml:space="preserve">Temps de production en min </t>
  </si>
  <si>
    <t xml:space="preserve">Temps de production en heure </t>
  </si>
  <si>
    <t>Après-midi</t>
  </si>
  <si>
    <t xml:space="preserve">Nbre de personnes </t>
  </si>
  <si>
    <t>Production pour 1 personne en heure</t>
  </si>
  <si>
    <t>DUPONT</t>
  </si>
  <si>
    <t>Date de début</t>
  </si>
  <si>
    <t xml:space="preserve">Temps de production en jour </t>
  </si>
  <si>
    <t>TARTANPION</t>
  </si>
  <si>
    <t>Dupont + Tartanpion</t>
  </si>
  <si>
    <t>Tartanpion</t>
  </si>
  <si>
    <t xml:space="preserve">? </t>
  </si>
  <si>
    <t>Nbre de collaborteur</t>
  </si>
  <si>
    <t>Nbre heurs de produciton / jour</t>
  </si>
  <si>
    <t>Mais si 2 collabteurs, le planning s'ajuste automatiquement</t>
  </si>
  <si>
    <t>id prduit</t>
  </si>
  <si>
    <t>nom produit</t>
  </si>
  <si>
    <t>Quelque chose</t>
  </si>
  <si>
    <t>nom prénom</t>
  </si>
  <si>
    <t>MargauxDel</t>
  </si>
  <si>
    <t>id client</t>
  </si>
  <si>
    <t>Date commande</t>
  </si>
  <si>
    <t>cl01</t>
  </si>
  <si>
    <t>pr01</t>
  </si>
  <si>
    <t>cl02</t>
  </si>
  <si>
    <t>adr 1</t>
  </si>
  <si>
    <t>adr 2</t>
  </si>
  <si>
    <t>ville</t>
  </si>
  <si>
    <t>cp</t>
  </si>
  <si>
    <t>tel bureau</t>
  </si>
  <si>
    <t>tel portable</t>
  </si>
  <si>
    <t>email</t>
  </si>
  <si>
    <t>site web</t>
  </si>
  <si>
    <t>id commande</t>
  </si>
  <si>
    <t>cm001</t>
  </si>
  <si>
    <t>cm002</t>
  </si>
  <si>
    <t>id produit</t>
  </si>
  <si>
    <t>id personnel</t>
  </si>
  <si>
    <t>pe01</t>
  </si>
  <si>
    <t>cm003</t>
  </si>
  <si>
    <t>cm004</t>
  </si>
  <si>
    <t>nombre</t>
  </si>
  <si>
    <t>cl03</t>
  </si>
  <si>
    <t>deb prod</t>
  </si>
  <si>
    <t>fin prod</t>
  </si>
  <si>
    <t>date livraison</t>
  </si>
  <si>
    <t>tmp prod</t>
  </si>
  <si>
    <t>temps prod estimé</t>
  </si>
  <si>
    <t>PM deb</t>
  </si>
  <si>
    <t xml:space="preserve"> PM fin</t>
  </si>
  <si>
    <t>AM fin</t>
  </si>
  <si>
    <t>AM deb</t>
  </si>
  <si>
    <t>pers</t>
  </si>
  <si>
    <t>durée</t>
  </si>
  <si>
    <t>cm005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</si>
</sst>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6" formatCode="[$-F400]h:mm:ss\ AM/PM"/>
    <numFmt numFmtId="167" formatCode="d/m/yyyy\ 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/>
    <xf numFmtId="166" fontId="0" fillId="0" borderId="0" xfId="0" applyNumberFormat="1"/>
    <xf numFmtId="2" fontId="0" fillId="0" borderId="0" xfId="0" applyNumberFormat="1"/>
    <xf numFmtId="167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4" borderId="0" xfId="0" applyNumberForma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22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28">
    <dxf>
      <numFmt numFmtId="27" formatCode="dd/mm/yyyy\ hh:mm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numFmt numFmtId="167" formatCode="d/m/yyyy\ h:mm;@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numFmt numFmtId="167" formatCode="d/m/yyyy\ h:mm;@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</border>
    </dxf>
    <dxf>
      <border diagonalUp="0" diagonalDown="0"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1" defaultTableStyle="TableStyleMedium2" defaultPivotStyle="PivotStyleLight16">
    <tableStyle name="Style de tableau 1" pivot="0" count="3">
      <tableStyleElement type="wholeTable" dxfId="27"/>
      <tableStyleElement type="headerRow" dxfId="26"/>
      <tableStyleElement type="firstColumn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666750</xdr:colOff>
          <xdr:row>2</xdr:row>
          <xdr:rowOff>85725</xdr:rowOff>
        </xdr:from>
        <xdr:to>
          <xdr:col>11</xdr:col>
          <xdr:colOff>514350</xdr:colOff>
          <xdr:row>4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8" name="tb_prod" displayName="tb_prod" ref="A1:I6" totalsRowShown="0" headerRowDxfId="7">
  <autoFilter ref="A1:I6"/>
  <sortState ref="A2:I6">
    <sortCondition ref="F1:F6"/>
  </sortState>
  <tableColumns count="9">
    <tableColumn id="5" name="id commande"/>
    <tableColumn id="6" name="id produit">
      <calculatedColumnFormula>VLOOKUP(tb_prod[[#This Row],[id commande]],tb_commandes[],3,FALSE)</calculatedColumnFormula>
    </tableColumn>
    <tableColumn id="3" name="Nbre de produits " dataDxfId="6">
      <calculatedColumnFormula>VLOOKUP(tb_prod[[#This Row],[id commande]],tb_commandes[],4,FALSE)</calculatedColumnFormula>
    </tableColumn>
    <tableColumn id="4" name="Date commande" dataDxfId="5"/>
    <tableColumn id="2" name="temps prod estimé" dataDxfId="4">
      <calculatedColumnFormula>VLOOKUP(tb_prod[[#This Row],[id produit]],tb_produits[],10,FALSE)</calculatedColumnFormula>
    </tableColumn>
    <tableColumn id="10" name="date livraison" dataDxfId="3"/>
    <tableColumn id="7" name="pers" dataDxfId="2"/>
    <tableColumn id="1" name="deb prod" dataDxfId="1"/>
    <tableColumn id="9" name="fin prod" data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5" name="tb_clients" displayName="tb_clients" ref="A1:J3" totalsRowShown="0" tableBorderDxfId="24">
  <autoFilter ref="A1:J3"/>
  <tableColumns count="10">
    <tableColumn id="1" name="id client" dataDxfId="23"/>
    <tableColumn id="2" name="Nom client" dataDxfId="22"/>
    <tableColumn id="3" name="adr 1"/>
    <tableColumn id="4" name="adr 2"/>
    <tableColumn id="5" name="ville"/>
    <tableColumn id="6" name="cp"/>
    <tableColumn id="7" name="tel bureau"/>
    <tableColumn id="8" name="tel portable"/>
    <tableColumn id="9" name="email"/>
    <tableColumn id="10" name="site web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6" name="tb_commandes" displayName="tb_commandes" ref="A1:D6" totalsRowShown="0">
  <autoFilter ref="A1:D6"/>
  <tableColumns count="4">
    <tableColumn id="1" name="id commande"/>
    <tableColumn id="2" name="id client"/>
    <tableColumn id="3" name="id produit" dataDxfId="21"/>
    <tableColumn id="4" name="nombre" dataDxfId="20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2" name="tb_produits" displayName="tb_produits" ref="A1:J2" totalsRowShown="0">
  <autoFilter ref="A1:J2"/>
  <tableColumns count="10">
    <tableColumn id="1" name="id prduit"/>
    <tableColumn id="2" name="nom produit"/>
    <tableColumn id="3" name="Découpe" dataDxfId="19"/>
    <tableColumn id="4" name="Platine" dataDxfId="18"/>
    <tableColumn id="5" name="Chanfrein extérieur" dataDxfId="17"/>
    <tableColumn id="6" name="Chanfrein intérieur" dataDxfId="16"/>
    <tableColumn id="7" name="Polissage" dataDxfId="15"/>
    <tableColumn id="8" name="Lustrage" dataDxfId="14"/>
    <tableColumn id="9" name="Nettoyage" dataDxfId="13"/>
    <tableColumn id="10" name="tmp prod">
      <calculatedColumnFormula>SUM(C2:I2)/60</calculatedColumnFormula>
    </tableColumn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3" name="tb_personnel" displayName="tb_personnel" ref="A1:G2" totalsRowShown="0">
  <autoFilter ref="A1:G2"/>
  <tableColumns count="7">
    <tableColumn id="14" name="id personnel"/>
    <tableColumn id="1" name="nom prénom"/>
    <tableColumn id="2" name="AM deb" dataDxfId="12"/>
    <tableColumn id="15" name="AM fin" dataDxfId="11"/>
    <tableColumn id="3" name="PM deb" dataDxfId="10"/>
    <tableColumn id="16" name=" PM fin" dataDxfId="9"/>
    <tableColumn id="23" name="durée" dataDxfId="8">
      <calculatedColumnFormula>(tb_personnel[AM fin]-tb_personnel[AM deb])+(tb_personnel[[ PM fin]]-tb_personnel[PM deb])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37"/>
  <sheetViews>
    <sheetView workbookViewId="0">
      <selection activeCell="C17" sqref="C17"/>
    </sheetView>
  </sheetViews>
  <sheetFormatPr baseColWidth="10" defaultRowHeight="15" x14ac:dyDescent="0.25"/>
  <cols>
    <col min="1" max="1" width="18.5703125" style="1" bestFit="1" customWidth="1"/>
    <col min="2" max="2" width="16.5703125" style="1" bestFit="1" customWidth="1"/>
    <col min="3" max="3" width="13.5703125" style="1" bestFit="1" customWidth="1"/>
    <col min="4" max="4" width="27.140625" style="1" bestFit="1" customWidth="1"/>
    <col min="5" max="5" width="29" style="1" bestFit="1" customWidth="1"/>
    <col min="6" max="6" width="29" style="1" customWidth="1"/>
    <col min="7" max="7" width="29.42578125" style="1" bestFit="1" customWidth="1"/>
    <col min="8" max="8" width="34.5703125" style="1" bestFit="1" customWidth="1"/>
    <col min="9" max="9" width="20.42578125" style="1" bestFit="1" customWidth="1"/>
    <col min="10" max="16384" width="11.42578125" style="1"/>
  </cols>
  <sheetData>
    <row r="1" spans="1:72" x14ac:dyDescent="0.25">
      <c r="B1" s="1" t="s">
        <v>9</v>
      </c>
      <c r="G1" s="2" t="s">
        <v>23</v>
      </c>
      <c r="H1" s="1">
        <v>2</v>
      </c>
      <c r="I1" s="1" t="s">
        <v>32</v>
      </c>
    </row>
    <row r="2" spans="1:72" ht="15.75" x14ac:dyDescent="0.25">
      <c r="A2" s="3" t="s">
        <v>0</v>
      </c>
      <c r="B2" s="3">
        <f>SUM(B3:B10)</f>
        <v>10</v>
      </c>
      <c r="H2" s="1" t="s">
        <v>24</v>
      </c>
      <c r="I2" s="1">
        <f>H1</f>
        <v>2</v>
      </c>
    </row>
    <row r="3" spans="1:72" x14ac:dyDescent="0.25">
      <c r="A3" s="1" t="s">
        <v>1</v>
      </c>
      <c r="B3" s="1">
        <v>1</v>
      </c>
      <c r="G3" s="1" t="s">
        <v>11</v>
      </c>
      <c r="H3" s="1">
        <v>4</v>
      </c>
      <c r="I3" s="1">
        <f>IF(H$1=1,H3*H$1,IF(H$1=2,H3*H$1,IF(H$1=3,H3*H$1,0)))</f>
        <v>8</v>
      </c>
    </row>
    <row r="4" spans="1:72" x14ac:dyDescent="0.25">
      <c r="A4" s="1" t="s">
        <v>2</v>
      </c>
      <c r="B4" s="1">
        <v>2</v>
      </c>
      <c r="G4" s="1" t="s">
        <v>22</v>
      </c>
      <c r="H4" s="1">
        <v>3</v>
      </c>
      <c r="I4" s="1">
        <f>IF(H$1=1,H4*H$1,IF(H$1=2,H4*H$1,IF(H$1=3,H4*H$1,0)))</f>
        <v>6</v>
      </c>
    </row>
    <row r="5" spans="1:72" x14ac:dyDescent="0.25">
      <c r="A5" s="1" t="s">
        <v>3</v>
      </c>
      <c r="B5" s="1">
        <v>2</v>
      </c>
      <c r="G5" s="2" t="s">
        <v>33</v>
      </c>
      <c r="H5" s="1">
        <f>SUM(H3:H4)</f>
        <v>7</v>
      </c>
      <c r="I5" s="2">
        <f>SUM(I3:I4)</f>
        <v>14</v>
      </c>
    </row>
    <row r="6" spans="1:72" x14ac:dyDescent="0.25">
      <c r="A6" s="1" t="s">
        <v>4</v>
      </c>
      <c r="B6" s="1">
        <v>1</v>
      </c>
    </row>
    <row r="7" spans="1:72" x14ac:dyDescent="0.25">
      <c r="A7" s="1" t="s">
        <v>5</v>
      </c>
      <c r="B7" s="1">
        <v>2</v>
      </c>
    </row>
    <row r="8" spans="1:72" x14ac:dyDescent="0.25">
      <c r="A8" s="1" t="s">
        <v>6</v>
      </c>
      <c r="B8" s="1">
        <v>1</v>
      </c>
    </row>
    <row r="9" spans="1:72" x14ac:dyDescent="0.25">
      <c r="A9" s="1" t="s">
        <v>7</v>
      </c>
      <c r="B9" s="1">
        <v>1</v>
      </c>
    </row>
    <row r="11" spans="1:72" x14ac:dyDescent="0.25">
      <c r="G11" s="23" t="s">
        <v>10</v>
      </c>
      <c r="H11" s="23"/>
      <c r="I11" s="23" t="s">
        <v>13</v>
      </c>
      <c r="J11" s="23"/>
      <c r="K11" s="23" t="s">
        <v>14</v>
      </c>
      <c r="L11" s="23"/>
      <c r="M11" s="23" t="s">
        <v>15</v>
      </c>
      <c r="N11" s="23"/>
      <c r="O11" s="23" t="s">
        <v>16</v>
      </c>
      <c r="P11" s="23"/>
      <c r="Q11" s="23" t="s">
        <v>17</v>
      </c>
      <c r="R11" s="23"/>
      <c r="S11" s="23" t="s">
        <v>18</v>
      </c>
      <c r="T11" s="23"/>
      <c r="U11" s="23" t="s">
        <v>10</v>
      </c>
      <c r="V11" s="23"/>
      <c r="W11" s="23" t="s">
        <v>13</v>
      </c>
      <c r="X11" s="23"/>
      <c r="Y11" s="23" t="s">
        <v>14</v>
      </c>
      <c r="Z11" s="23"/>
      <c r="AA11" s="23" t="s">
        <v>15</v>
      </c>
      <c r="AB11" s="23"/>
      <c r="AC11" s="23" t="s">
        <v>16</v>
      </c>
      <c r="AD11" s="23"/>
      <c r="AE11" s="23" t="s">
        <v>17</v>
      </c>
      <c r="AF11" s="23"/>
      <c r="AG11" s="23" t="s">
        <v>18</v>
      </c>
      <c r="AH11" s="23"/>
      <c r="AI11" s="23" t="s">
        <v>10</v>
      </c>
      <c r="AJ11" s="23"/>
      <c r="AK11" s="23" t="s">
        <v>13</v>
      </c>
      <c r="AL11" s="23"/>
      <c r="AM11" s="23" t="s">
        <v>14</v>
      </c>
      <c r="AN11" s="23"/>
      <c r="AO11" s="23" t="s">
        <v>15</v>
      </c>
      <c r="AP11" s="23"/>
      <c r="AQ11" s="23" t="s">
        <v>16</v>
      </c>
      <c r="AR11" s="23"/>
      <c r="AS11" s="23" t="s">
        <v>17</v>
      </c>
      <c r="AT11" s="23"/>
      <c r="AU11" s="23" t="s">
        <v>18</v>
      </c>
      <c r="AV11" s="23"/>
      <c r="AW11" s="23" t="s">
        <v>10</v>
      </c>
      <c r="AX11" s="23"/>
      <c r="AY11" s="23" t="s">
        <v>13</v>
      </c>
      <c r="AZ11" s="23"/>
      <c r="BA11" s="23" t="s">
        <v>14</v>
      </c>
      <c r="BB11" s="23"/>
      <c r="BC11" s="23" t="s">
        <v>15</v>
      </c>
      <c r="BD11" s="23"/>
      <c r="BE11" s="23" t="s">
        <v>16</v>
      </c>
      <c r="BF11" s="23"/>
      <c r="BG11" s="23" t="s">
        <v>17</v>
      </c>
      <c r="BH11" s="23"/>
      <c r="BI11" s="23" t="s">
        <v>18</v>
      </c>
      <c r="BJ11" s="23"/>
      <c r="BK11" s="23" t="s">
        <v>10</v>
      </c>
      <c r="BL11" s="23"/>
      <c r="BM11" s="23" t="s">
        <v>13</v>
      </c>
      <c r="BN11" s="23"/>
      <c r="BO11" s="23" t="s">
        <v>14</v>
      </c>
      <c r="BP11" s="23"/>
      <c r="BQ11" s="23" t="s">
        <v>15</v>
      </c>
      <c r="BR11" s="23"/>
      <c r="BS11" s="23" t="s">
        <v>16</v>
      </c>
      <c r="BT11" s="23"/>
    </row>
    <row r="12" spans="1:72" x14ac:dyDescent="0.25">
      <c r="A12" s="1" t="s">
        <v>8</v>
      </c>
      <c r="B12" s="1" t="s">
        <v>19</v>
      </c>
      <c r="C12" s="1" t="s">
        <v>26</v>
      </c>
      <c r="D12" s="1" t="s">
        <v>20</v>
      </c>
      <c r="E12" s="1" t="s">
        <v>21</v>
      </c>
      <c r="F12" s="1" t="s">
        <v>27</v>
      </c>
      <c r="G12" s="1" t="s">
        <v>11</v>
      </c>
      <c r="H12" s="1" t="s">
        <v>12</v>
      </c>
      <c r="I12" s="1" t="s">
        <v>11</v>
      </c>
      <c r="J12" s="1" t="s">
        <v>12</v>
      </c>
      <c r="K12" s="1" t="s">
        <v>11</v>
      </c>
      <c r="L12" s="1" t="s">
        <v>12</v>
      </c>
      <c r="M12" s="1" t="s">
        <v>11</v>
      </c>
      <c r="N12" s="1" t="s">
        <v>12</v>
      </c>
      <c r="O12" s="1" t="s">
        <v>11</v>
      </c>
      <c r="P12" s="1" t="s">
        <v>12</v>
      </c>
      <c r="Q12" s="1" t="s">
        <v>11</v>
      </c>
      <c r="R12" s="1" t="s">
        <v>11</v>
      </c>
      <c r="S12" s="1" t="s">
        <v>12</v>
      </c>
      <c r="T12" s="1" t="s">
        <v>11</v>
      </c>
      <c r="U12" s="1" t="s">
        <v>12</v>
      </c>
      <c r="V12" s="1" t="s">
        <v>11</v>
      </c>
      <c r="W12" s="1" t="s">
        <v>12</v>
      </c>
      <c r="X12" s="1" t="s">
        <v>11</v>
      </c>
      <c r="Y12" s="1" t="s">
        <v>12</v>
      </c>
      <c r="Z12" s="1" t="s">
        <v>11</v>
      </c>
      <c r="AA12" s="1" t="s">
        <v>12</v>
      </c>
      <c r="AB12" s="1" t="s">
        <v>11</v>
      </c>
      <c r="AC12" s="1" t="s">
        <v>11</v>
      </c>
      <c r="AD12" s="1" t="s">
        <v>12</v>
      </c>
      <c r="AE12" s="1" t="s">
        <v>11</v>
      </c>
      <c r="AF12" s="1" t="s">
        <v>12</v>
      </c>
      <c r="AG12" s="1" t="s">
        <v>11</v>
      </c>
      <c r="AH12" s="1" t="s">
        <v>12</v>
      </c>
      <c r="AI12" s="1" t="s">
        <v>11</v>
      </c>
      <c r="AJ12" s="1" t="s">
        <v>12</v>
      </c>
      <c r="AK12" s="1" t="s">
        <v>11</v>
      </c>
      <c r="AL12" s="1" t="s">
        <v>12</v>
      </c>
      <c r="AM12" s="1" t="s">
        <v>11</v>
      </c>
      <c r="AN12" s="1" t="s">
        <v>11</v>
      </c>
      <c r="AO12" s="1" t="s">
        <v>12</v>
      </c>
      <c r="AP12" s="1" t="s">
        <v>11</v>
      </c>
      <c r="AQ12" s="1" t="s">
        <v>12</v>
      </c>
      <c r="AR12" s="1" t="s">
        <v>11</v>
      </c>
      <c r="AS12" s="1" t="s">
        <v>12</v>
      </c>
      <c r="AT12" s="1" t="s">
        <v>11</v>
      </c>
      <c r="AU12" s="1" t="s">
        <v>12</v>
      </c>
      <c r="AV12" s="1" t="s">
        <v>11</v>
      </c>
      <c r="AW12" s="1" t="s">
        <v>12</v>
      </c>
      <c r="AX12" s="1" t="s">
        <v>11</v>
      </c>
      <c r="AY12" s="1" t="s">
        <v>11</v>
      </c>
      <c r="AZ12" s="1" t="s">
        <v>12</v>
      </c>
      <c r="BA12" s="1" t="s">
        <v>11</v>
      </c>
      <c r="BB12" s="1" t="s">
        <v>12</v>
      </c>
      <c r="BC12" s="1" t="s">
        <v>11</v>
      </c>
      <c r="BD12" s="1" t="s">
        <v>12</v>
      </c>
      <c r="BE12" s="1" t="s">
        <v>11</v>
      </c>
      <c r="BF12" s="1" t="s">
        <v>12</v>
      </c>
      <c r="BG12" s="1" t="s">
        <v>11</v>
      </c>
      <c r="BH12" s="1" t="s">
        <v>12</v>
      </c>
      <c r="BI12" s="1" t="s">
        <v>11</v>
      </c>
      <c r="BJ12" s="1" t="s">
        <v>12</v>
      </c>
      <c r="BK12" s="1" t="s">
        <v>11</v>
      </c>
      <c r="BL12" s="1" t="s">
        <v>12</v>
      </c>
      <c r="BM12" s="1" t="s">
        <v>11</v>
      </c>
      <c r="BN12" s="1" t="s">
        <v>12</v>
      </c>
      <c r="BO12" s="1" t="s">
        <v>11</v>
      </c>
      <c r="BP12" s="1" t="s">
        <v>12</v>
      </c>
      <c r="BQ12" s="1" t="s">
        <v>11</v>
      </c>
      <c r="BR12" s="1" t="s">
        <v>12</v>
      </c>
      <c r="BS12" s="1" t="s">
        <v>11</v>
      </c>
      <c r="BT12" s="1" t="s">
        <v>12</v>
      </c>
    </row>
    <row r="13" spans="1:72" x14ac:dyDescent="0.25">
      <c r="A13" s="1" t="s">
        <v>25</v>
      </c>
      <c r="B13" s="1">
        <v>10</v>
      </c>
      <c r="C13" s="6">
        <v>44378</v>
      </c>
      <c r="D13" s="1">
        <f>B13*$B$2</f>
        <v>100</v>
      </c>
      <c r="E13" s="5">
        <f>D13/(24*60)</f>
        <v>6.9444444444444448E-2</v>
      </c>
      <c r="F13" s="7" t="s">
        <v>31</v>
      </c>
      <c r="G13" s="1" t="s">
        <v>29</v>
      </c>
      <c r="H13" s="1" t="s">
        <v>30</v>
      </c>
      <c r="I13" s="1" t="s">
        <v>30</v>
      </c>
      <c r="J13" s="1" t="s">
        <v>30</v>
      </c>
      <c r="K13" s="1" t="s">
        <v>30</v>
      </c>
    </row>
    <row r="14" spans="1:72" x14ac:dyDescent="0.25">
      <c r="A14" s="1" t="s">
        <v>28</v>
      </c>
      <c r="B14" s="1">
        <v>150</v>
      </c>
      <c r="C14" s="6">
        <v>44379</v>
      </c>
      <c r="D14" s="1">
        <f t="shared" ref="D14:D37" si="0">B14*$B$2</f>
        <v>1500</v>
      </c>
      <c r="E14" s="5">
        <f t="shared" ref="E14:E31" si="1">D14/(24*60)</f>
        <v>1.0416666666666667</v>
      </c>
    </row>
    <row r="15" spans="1:72" x14ac:dyDescent="0.25">
      <c r="C15" s="6"/>
      <c r="D15" s="1">
        <f t="shared" si="0"/>
        <v>0</v>
      </c>
      <c r="E15" s="5">
        <f t="shared" si="1"/>
        <v>0</v>
      </c>
    </row>
    <row r="16" spans="1:72" x14ac:dyDescent="0.25">
      <c r="C16" s="6"/>
      <c r="D16" s="1">
        <f t="shared" si="0"/>
        <v>0</v>
      </c>
      <c r="E16" s="5">
        <f t="shared" si="1"/>
        <v>0</v>
      </c>
      <c r="F16" s="24" t="s">
        <v>34</v>
      </c>
      <c r="G16" s="24"/>
      <c r="H16" s="24"/>
    </row>
    <row r="17" spans="3:8" x14ac:dyDescent="0.25">
      <c r="C17" s="6"/>
      <c r="D17" s="1">
        <f t="shared" si="0"/>
        <v>0</v>
      </c>
      <c r="E17" s="5">
        <f t="shared" si="1"/>
        <v>0</v>
      </c>
      <c r="F17" s="24"/>
      <c r="G17" s="24"/>
      <c r="H17" s="24"/>
    </row>
    <row r="18" spans="3:8" x14ac:dyDescent="0.25">
      <c r="C18" s="6"/>
      <c r="D18" s="1">
        <f t="shared" si="0"/>
        <v>0</v>
      </c>
      <c r="E18" s="5">
        <f t="shared" si="1"/>
        <v>0</v>
      </c>
      <c r="F18" s="24"/>
      <c r="G18" s="24"/>
      <c r="H18" s="24"/>
    </row>
    <row r="19" spans="3:8" x14ac:dyDescent="0.25">
      <c r="C19" s="6"/>
      <c r="D19" s="1">
        <f t="shared" si="0"/>
        <v>0</v>
      </c>
      <c r="E19" s="5">
        <f t="shared" si="1"/>
        <v>0</v>
      </c>
    </row>
    <row r="20" spans="3:8" x14ac:dyDescent="0.25">
      <c r="C20" s="6"/>
      <c r="D20" s="1">
        <f t="shared" si="0"/>
        <v>0</v>
      </c>
      <c r="E20" s="5">
        <f t="shared" si="1"/>
        <v>0</v>
      </c>
    </row>
    <row r="21" spans="3:8" x14ac:dyDescent="0.25">
      <c r="C21" s="6"/>
      <c r="D21" s="1">
        <f t="shared" si="0"/>
        <v>0</v>
      </c>
      <c r="E21" s="5">
        <f t="shared" si="1"/>
        <v>0</v>
      </c>
    </row>
    <row r="22" spans="3:8" x14ac:dyDescent="0.25">
      <c r="C22" s="6"/>
      <c r="D22" s="1">
        <f t="shared" si="0"/>
        <v>0</v>
      </c>
      <c r="E22" s="5">
        <f t="shared" si="1"/>
        <v>0</v>
      </c>
    </row>
    <row r="23" spans="3:8" x14ac:dyDescent="0.25">
      <c r="C23" s="6"/>
      <c r="D23" s="1">
        <f t="shared" si="0"/>
        <v>0</v>
      </c>
      <c r="E23" s="5">
        <f t="shared" si="1"/>
        <v>0</v>
      </c>
    </row>
    <row r="24" spans="3:8" x14ac:dyDescent="0.25">
      <c r="C24" s="6"/>
      <c r="D24" s="1">
        <f t="shared" si="0"/>
        <v>0</v>
      </c>
      <c r="E24" s="5">
        <f t="shared" si="1"/>
        <v>0</v>
      </c>
    </row>
    <row r="25" spans="3:8" x14ac:dyDescent="0.25">
      <c r="C25" s="6"/>
      <c r="D25" s="1">
        <f t="shared" si="0"/>
        <v>0</v>
      </c>
      <c r="E25" s="5">
        <f t="shared" si="1"/>
        <v>0</v>
      </c>
    </row>
    <row r="26" spans="3:8" x14ac:dyDescent="0.25">
      <c r="C26" s="6"/>
      <c r="D26" s="1">
        <f t="shared" si="0"/>
        <v>0</v>
      </c>
      <c r="E26" s="5">
        <f t="shared" si="1"/>
        <v>0</v>
      </c>
    </row>
    <row r="27" spans="3:8" x14ac:dyDescent="0.25">
      <c r="C27" s="6"/>
      <c r="D27" s="1">
        <f t="shared" si="0"/>
        <v>0</v>
      </c>
      <c r="E27" s="5">
        <f t="shared" si="1"/>
        <v>0</v>
      </c>
    </row>
    <row r="28" spans="3:8" x14ac:dyDescent="0.25">
      <c r="C28" s="6"/>
      <c r="D28" s="1">
        <f t="shared" si="0"/>
        <v>0</v>
      </c>
      <c r="E28" s="5">
        <f t="shared" si="1"/>
        <v>0</v>
      </c>
    </row>
    <row r="29" spans="3:8" x14ac:dyDescent="0.25">
      <c r="C29" s="6"/>
      <c r="D29" s="1">
        <f t="shared" si="0"/>
        <v>0</v>
      </c>
      <c r="E29" s="5">
        <f t="shared" si="1"/>
        <v>0</v>
      </c>
    </row>
    <row r="30" spans="3:8" x14ac:dyDescent="0.25">
      <c r="C30" s="6"/>
      <c r="D30" s="1">
        <f t="shared" si="0"/>
        <v>0</v>
      </c>
      <c r="E30" s="5">
        <f t="shared" si="1"/>
        <v>0</v>
      </c>
    </row>
    <row r="31" spans="3:8" x14ac:dyDescent="0.25">
      <c r="C31" s="6"/>
      <c r="D31" s="1">
        <f t="shared" si="0"/>
        <v>0</v>
      </c>
      <c r="E31" s="5">
        <f t="shared" si="1"/>
        <v>0</v>
      </c>
    </row>
    <row r="32" spans="3:8" x14ac:dyDescent="0.25">
      <c r="D32" s="1">
        <f t="shared" si="0"/>
        <v>0</v>
      </c>
    </row>
    <row r="33" spans="4:4" x14ac:dyDescent="0.25">
      <c r="D33" s="1">
        <f t="shared" si="0"/>
        <v>0</v>
      </c>
    </row>
    <row r="34" spans="4:4" x14ac:dyDescent="0.25">
      <c r="D34" s="1">
        <f t="shared" si="0"/>
        <v>0</v>
      </c>
    </row>
    <row r="35" spans="4:4" x14ac:dyDescent="0.25">
      <c r="D35" s="1">
        <f t="shared" si="0"/>
        <v>0</v>
      </c>
    </row>
    <row r="36" spans="4:4" x14ac:dyDescent="0.25">
      <c r="D36" s="1">
        <f t="shared" si="0"/>
        <v>0</v>
      </c>
    </row>
    <row r="37" spans="4:4" x14ac:dyDescent="0.25">
      <c r="D37" s="1">
        <f t="shared" si="0"/>
        <v>0</v>
      </c>
    </row>
  </sheetData>
  <mergeCells count="34">
    <mergeCell ref="BO11:BP11"/>
    <mergeCell ref="BQ11:BR11"/>
    <mergeCell ref="BS11:BT11"/>
    <mergeCell ref="F16:H18"/>
    <mergeCell ref="BC11:BD11"/>
    <mergeCell ref="BE11:BF11"/>
    <mergeCell ref="BG11:BH11"/>
    <mergeCell ref="BI11:BJ11"/>
    <mergeCell ref="BK11:BL11"/>
    <mergeCell ref="BM11:BN11"/>
    <mergeCell ref="AQ11:AR11"/>
    <mergeCell ref="AS11:AT11"/>
    <mergeCell ref="AU11:AV11"/>
    <mergeCell ref="AW11:AX11"/>
    <mergeCell ref="AY11:AZ11"/>
    <mergeCell ref="BA11:BB11"/>
    <mergeCell ref="AO11:AP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Q11:R11"/>
    <mergeCell ref="G11:H11"/>
    <mergeCell ref="I11:J11"/>
    <mergeCell ref="K11:L11"/>
    <mergeCell ref="M11:N11"/>
    <mergeCell ref="O11:P11"/>
  </mergeCells>
  <phoneticPr fontId="3" type="noConversion"/>
  <pageMargins left="0.7" right="0.7" top="0.75" bottom="0.75" header="0.3" footer="0.3"/>
  <pageSetup paperSize="25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production!#REF!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7"/>
  <sheetViews>
    <sheetView tabSelected="1" workbookViewId="0">
      <selection activeCell="A10" sqref="A10"/>
    </sheetView>
  </sheetViews>
  <sheetFormatPr baseColWidth="10" defaultRowHeight="15" x14ac:dyDescent="0.25"/>
  <cols>
    <col min="1" max="4" width="15.5703125" customWidth="1"/>
    <col min="5" max="5" width="17.5703125" bestFit="1" customWidth="1"/>
    <col min="6" max="6" width="15.5703125" customWidth="1"/>
    <col min="7" max="7" width="13.5703125" customWidth="1"/>
    <col min="8" max="8" width="20.85546875" customWidth="1"/>
    <col min="9" max="9" width="15.7109375" bestFit="1" customWidth="1"/>
    <col min="11" max="11" width="13.7109375" bestFit="1" customWidth="1"/>
  </cols>
  <sheetData>
    <row r="1" spans="1:9" x14ac:dyDescent="0.25">
      <c r="A1" s="16" t="s">
        <v>53</v>
      </c>
      <c r="B1" t="s">
        <v>56</v>
      </c>
      <c r="C1" s="16" t="s">
        <v>19</v>
      </c>
      <c r="D1" s="16" t="s">
        <v>41</v>
      </c>
      <c r="E1" s="17" t="s">
        <v>67</v>
      </c>
      <c r="F1" s="16" t="s">
        <v>65</v>
      </c>
      <c r="G1" s="17" t="s">
        <v>72</v>
      </c>
      <c r="H1" s="16" t="s">
        <v>63</v>
      </c>
      <c r="I1" s="16" t="s">
        <v>64</v>
      </c>
    </row>
    <row r="2" spans="1:9" x14ac:dyDescent="0.25">
      <c r="A2" t="s">
        <v>59</v>
      </c>
      <c r="B2" t="str">
        <f>VLOOKUP(tb_prod[[#This Row],[id commande]],tb_commandes[],3,FALSE)</f>
        <v>pr01</v>
      </c>
      <c r="C2" s="10">
        <f>VLOOKUP(tb_prod[[#This Row],[id commande]],tb_commandes[],4,FALSE)</f>
        <v>2</v>
      </c>
      <c r="D2" s="6">
        <v>44379</v>
      </c>
      <c r="E2" s="14">
        <f>VLOOKUP(tb_prod[[#This Row],[id produit]],tb_produits[],10,FALSE)</f>
        <v>0.16666666666666666</v>
      </c>
      <c r="F2" s="21">
        <v>44379.666666666664</v>
      </c>
      <c r="G2" s="22">
        <v>1</v>
      </c>
      <c r="H2" s="21">
        <v>44379.333333333336</v>
      </c>
      <c r="I2" s="26">
        <v>44379.347222222226</v>
      </c>
    </row>
    <row r="3" spans="1:9" x14ac:dyDescent="0.25">
      <c r="A3" t="s">
        <v>54</v>
      </c>
      <c r="B3" t="str">
        <f>VLOOKUP(tb_prod[[#This Row],[id commande]],tb_commandes[],3,FALSE)</f>
        <v>pr01</v>
      </c>
      <c r="C3" s="10">
        <f>VLOOKUP(tb_prod[[#This Row],[id commande]],tb_commandes[],4,FALSE)</f>
        <v>50</v>
      </c>
      <c r="D3" s="6">
        <v>44378</v>
      </c>
      <c r="E3" s="14">
        <f>VLOOKUP(tb_prod[[#This Row],[id produit]],tb_produits[],10,FALSE)</f>
        <v>0.16666666666666666</v>
      </c>
      <c r="F3" s="21">
        <v>44380.583333333336</v>
      </c>
      <c r="G3" s="22">
        <v>1</v>
      </c>
      <c r="H3" s="21">
        <v>44379.347222222226</v>
      </c>
      <c r="I3" s="26">
        <v>44380.402777777839</v>
      </c>
    </row>
    <row r="4" spans="1:9" x14ac:dyDescent="0.25">
      <c r="A4" t="s">
        <v>60</v>
      </c>
      <c r="B4" t="str">
        <f>VLOOKUP(tb_prod[[#This Row],[id commande]],tb_commandes[],3,FALSE)</f>
        <v>pr01</v>
      </c>
      <c r="C4" s="10">
        <f>VLOOKUP(tb_prod[[#This Row],[id commande]],tb_commandes[],4,FALSE)</f>
        <v>6</v>
      </c>
      <c r="D4" s="6">
        <v>44380</v>
      </c>
      <c r="E4" s="14">
        <f>VLOOKUP(tb_prod[[#This Row],[id produit]],tb_produits[],10,FALSE)</f>
        <v>0.16666666666666666</v>
      </c>
      <c r="F4" s="21">
        <v>44380.666666666664</v>
      </c>
      <c r="G4" s="22">
        <v>1</v>
      </c>
      <c r="H4" s="21">
        <v>44380.402777777839</v>
      </c>
      <c r="I4" s="26">
        <v>44380.444444444511</v>
      </c>
    </row>
    <row r="5" spans="1:9" x14ac:dyDescent="0.25">
      <c r="A5" t="s">
        <v>55</v>
      </c>
      <c r="B5" t="str">
        <f>VLOOKUP(tb_prod[[#This Row],[id commande]],tb_commandes[],3,FALSE)</f>
        <v>pr01</v>
      </c>
      <c r="C5" s="10">
        <f>VLOOKUP(tb_prod[[#This Row],[id commande]],tb_commandes[],4,FALSE)</f>
        <v>24</v>
      </c>
      <c r="D5" s="6">
        <v>44379</v>
      </c>
      <c r="E5" s="14">
        <f>VLOOKUP(tb_prod[[#This Row],[id produit]],tb_produits[],10,FALSE)</f>
        <v>0.16666666666666666</v>
      </c>
      <c r="F5" s="21">
        <v>44382.333333333336</v>
      </c>
      <c r="G5" s="22">
        <v>1</v>
      </c>
      <c r="H5" s="21">
        <v>44380.444444444511</v>
      </c>
      <c r="I5" s="26">
        <v>44380.652777777934</v>
      </c>
    </row>
    <row r="6" spans="1:9" x14ac:dyDescent="0.25">
      <c r="A6" t="s">
        <v>74</v>
      </c>
      <c r="B6" t="str">
        <f>VLOOKUP(tb_prod[[#This Row],[id commande]],tb_commandes[],3,FALSE)</f>
        <v>pr01</v>
      </c>
      <c r="C6" s="25">
        <f>VLOOKUP(tb_prod[[#This Row],[id commande]],tb_commandes[],4,FALSE)</f>
        <v>120</v>
      </c>
      <c r="D6" s="6">
        <v>44381</v>
      </c>
      <c r="E6" s="14">
        <f>VLOOKUP(tb_prod[[#This Row],[id produit]],tb_produits[],10,FALSE)</f>
        <v>0.16666666666666666</v>
      </c>
      <c r="F6" s="21">
        <v>44383.583333333336</v>
      </c>
      <c r="G6" s="22">
        <v>1</v>
      </c>
      <c r="H6" s="21">
        <v>44380.652777777934</v>
      </c>
      <c r="I6" s="28">
        <v>44383.611111112688</v>
      </c>
    </row>
    <row r="7" spans="1:9" x14ac:dyDescent="0.25">
      <c r="G7" s="2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production3">
                <anchor moveWithCells="1" sizeWithCells="1">
                  <from>
                    <xdr:col>9</xdr:col>
                    <xdr:colOff>666750</xdr:colOff>
                    <xdr:row>2</xdr:row>
                    <xdr:rowOff>85725</xdr:rowOff>
                  </from>
                  <to>
                    <xdr:col>11</xdr:col>
                    <xdr:colOff>514350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"/>
  <sheetViews>
    <sheetView workbookViewId="0">
      <selection activeCell="G9" sqref="G9"/>
    </sheetView>
  </sheetViews>
  <sheetFormatPr baseColWidth="10" defaultRowHeight="15" x14ac:dyDescent="0.25"/>
  <cols>
    <col min="1" max="1" width="10.42578125" bestFit="1" customWidth="1"/>
    <col min="2" max="2" width="15.28515625" bestFit="1" customWidth="1"/>
    <col min="3" max="4" width="7.5703125" bestFit="1" customWidth="1"/>
    <col min="5" max="5" width="7.140625" bestFit="1" customWidth="1"/>
    <col min="6" max="6" width="5.28515625" bestFit="1" customWidth="1"/>
    <col min="7" max="7" width="12.42578125" bestFit="1" customWidth="1"/>
    <col min="8" max="8" width="13.7109375" bestFit="1" customWidth="1"/>
    <col min="9" max="9" width="8.28515625" bestFit="1" customWidth="1"/>
    <col min="10" max="10" width="10.85546875" bestFit="1" customWidth="1"/>
  </cols>
  <sheetData>
    <row r="1" spans="1:10" x14ac:dyDescent="0.25">
      <c r="A1" s="12" t="s">
        <v>40</v>
      </c>
      <c r="B1" s="13" t="s">
        <v>8</v>
      </c>
      <c r="C1" t="s">
        <v>45</v>
      </c>
      <c r="D1" t="s">
        <v>46</v>
      </c>
      <c r="E1" t="s">
        <v>47</v>
      </c>
      <c r="F1" t="s">
        <v>48</v>
      </c>
      <c r="G1" t="s">
        <v>49</v>
      </c>
      <c r="H1" t="s">
        <v>50</v>
      </c>
      <c r="I1" t="s">
        <v>51</v>
      </c>
      <c r="J1" t="s">
        <v>52</v>
      </c>
    </row>
    <row r="2" spans="1:10" x14ac:dyDescent="0.25">
      <c r="A2" s="11" t="s">
        <v>42</v>
      </c>
      <c r="B2" s="10" t="s">
        <v>25</v>
      </c>
    </row>
    <row r="3" spans="1:10" x14ac:dyDescent="0.25">
      <c r="A3" s="8" t="s">
        <v>44</v>
      </c>
      <c r="B3" s="9" t="s">
        <v>28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6"/>
  <sheetViews>
    <sheetView workbookViewId="0">
      <selection activeCell="A7" sqref="A7"/>
    </sheetView>
  </sheetViews>
  <sheetFormatPr baseColWidth="10" defaultRowHeight="15" x14ac:dyDescent="0.25"/>
  <cols>
    <col min="1" max="1" width="15.140625" customWidth="1"/>
    <col min="2" max="2" width="10.28515625" customWidth="1"/>
    <col min="3" max="3" width="11.85546875" customWidth="1"/>
    <col min="4" max="4" width="10.140625" customWidth="1"/>
  </cols>
  <sheetData>
    <row r="1" spans="1:4" x14ac:dyDescent="0.25">
      <c r="A1" t="s">
        <v>53</v>
      </c>
      <c r="B1" t="s">
        <v>40</v>
      </c>
      <c r="C1" t="s">
        <v>56</v>
      </c>
      <c r="D1" t="s">
        <v>61</v>
      </c>
    </row>
    <row r="2" spans="1:4" x14ac:dyDescent="0.25">
      <c r="A2" t="s">
        <v>54</v>
      </c>
      <c r="B2" t="s">
        <v>42</v>
      </c>
      <c r="C2" s="15" t="s">
        <v>43</v>
      </c>
      <c r="D2" s="10">
        <v>50</v>
      </c>
    </row>
    <row r="3" spans="1:4" x14ac:dyDescent="0.25">
      <c r="A3" t="s">
        <v>55</v>
      </c>
      <c r="B3" t="s">
        <v>44</v>
      </c>
      <c r="C3" s="15" t="s">
        <v>43</v>
      </c>
      <c r="D3" s="10">
        <v>24</v>
      </c>
    </row>
    <row r="4" spans="1:4" x14ac:dyDescent="0.25">
      <c r="A4" t="s">
        <v>59</v>
      </c>
      <c r="B4" t="s">
        <v>42</v>
      </c>
      <c r="C4" s="15" t="s">
        <v>43</v>
      </c>
      <c r="D4" s="10">
        <v>2</v>
      </c>
    </row>
    <row r="5" spans="1:4" x14ac:dyDescent="0.25">
      <c r="A5" t="s">
        <v>60</v>
      </c>
      <c r="B5" t="s">
        <v>62</v>
      </c>
      <c r="C5" s="15" t="s">
        <v>43</v>
      </c>
      <c r="D5" s="9">
        <v>6</v>
      </c>
    </row>
    <row r="6" spans="1:4" x14ac:dyDescent="0.25">
      <c r="A6" t="s">
        <v>74</v>
      </c>
      <c r="B6" t="s">
        <v>62</v>
      </c>
      <c r="C6" s="27" t="s">
        <v>43</v>
      </c>
      <c r="D6" s="10">
        <v>120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"/>
  <sheetViews>
    <sheetView workbookViewId="0">
      <selection activeCell="J2" sqref="J2"/>
    </sheetView>
  </sheetViews>
  <sheetFormatPr baseColWidth="10" defaultRowHeight="15" x14ac:dyDescent="0.25"/>
  <cols>
    <col min="1" max="1" width="10.85546875" bestFit="1" customWidth="1"/>
    <col min="2" max="2" width="14.28515625" bestFit="1" customWidth="1"/>
    <col min="3" max="3" width="13.42578125" bestFit="1" customWidth="1"/>
    <col min="4" max="4" width="11.85546875" bestFit="1" customWidth="1"/>
    <col min="5" max="5" width="23.140625" bestFit="1" customWidth="1"/>
    <col min="6" max="6" width="22.7109375" bestFit="1" customWidth="1"/>
    <col min="7" max="7" width="13.85546875" bestFit="1" customWidth="1"/>
    <col min="8" max="8" width="13" bestFit="1" customWidth="1"/>
    <col min="9" max="9" width="14.85546875" bestFit="1" customWidth="1"/>
    <col min="10" max="10" width="13.7109375" bestFit="1" customWidth="1"/>
  </cols>
  <sheetData>
    <row r="1" spans="1:10" x14ac:dyDescent="0.25">
      <c r="A1" t="s">
        <v>35</v>
      </c>
      <c r="B1" t="s">
        <v>36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66</v>
      </c>
    </row>
    <row r="2" spans="1:10" x14ac:dyDescent="0.25">
      <c r="A2" t="s">
        <v>43</v>
      </c>
      <c r="B2" t="s">
        <v>37</v>
      </c>
      <c r="C2" s="4">
        <v>1</v>
      </c>
      <c r="D2" s="4">
        <v>2</v>
      </c>
      <c r="E2" s="4">
        <v>2</v>
      </c>
      <c r="F2" s="4">
        <v>1</v>
      </c>
      <c r="G2" s="4">
        <v>2</v>
      </c>
      <c r="H2" s="4">
        <v>1</v>
      </c>
      <c r="I2" s="4">
        <v>1</v>
      </c>
      <c r="J2">
        <f>SUM(C2:I2)/60</f>
        <v>0.16666666666666666</v>
      </c>
    </row>
    <row r="4" spans="1:10" x14ac:dyDescent="0.25">
      <c r="A4" s="18"/>
      <c r="C4" s="19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"/>
  <sheetViews>
    <sheetView workbookViewId="0">
      <selection activeCell="G4" sqref="G4"/>
    </sheetView>
  </sheetViews>
  <sheetFormatPr baseColWidth="10" defaultRowHeight="15" x14ac:dyDescent="0.25"/>
  <cols>
    <col min="1" max="1" width="14.5703125" customWidth="1"/>
    <col min="3" max="3" width="15.28515625" bestFit="1" customWidth="1"/>
    <col min="4" max="4" width="14.28515625" bestFit="1" customWidth="1"/>
    <col min="5" max="5" width="11.5703125" customWidth="1"/>
    <col min="6" max="6" width="14.5703125" customWidth="1"/>
  </cols>
  <sheetData>
    <row r="1" spans="1:7" x14ac:dyDescent="0.25">
      <c r="A1" t="s">
        <v>57</v>
      </c>
      <c r="B1" t="s">
        <v>38</v>
      </c>
      <c r="C1" t="s">
        <v>71</v>
      </c>
      <c r="D1" t="s">
        <v>70</v>
      </c>
      <c r="E1" t="s">
        <v>68</v>
      </c>
      <c r="F1" t="s">
        <v>69</v>
      </c>
      <c r="G1" t="s">
        <v>73</v>
      </c>
    </row>
    <row r="2" spans="1:7" x14ac:dyDescent="0.25">
      <c r="A2" t="s">
        <v>58</v>
      </c>
      <c r="B2" t="s">
        <v>39</v>
      </c>
      <c r="C2" s="18">
        <v>0.33333333333333331</v>
      </c>
      <c r="D2" s="18">
        <v>0.5</v>
      </c>
      <c r="E2" s="18">
        <v>0.54166666666666663</v>
      </c>
      <c r="F2" s="18">
        <v>0.66666666666666663</v>
      </c>
      <c r="G2" s="18">
        <f>(tb_personnel[AM fin]-tb_personnel[AM deb])+(tb_personnel[[ PM fin]]-tb_personnel[PM deb])</f>
        <v>0.29166666666666669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production</vt:lpstr>
      <vt:lpstr>clients</vt:lpstr>
      <vt:lpstr>commandes</vt:lpstr>
      <vt:lpstr>produits</vt:lpstr>
      <vt:lpstr>personnel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2021-06-20T14:19:48Z</dcterms:created>
  <dcterms:modified xsi:type="dcterms:W3CDTF">2021-06-26T16:40:02Z</dcterms:modified>
</cp:coreProperties>
</file>